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charts/chart7.xml" ContentType="application/vnd.openxmlformats-officedocument.drawingml.chart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shan\CSUEB\BAN 630 Optimization\"/>
    </mc:Choice>
  </mc:AlternateContent>
  <xr:revisionPtr revIDLastSave="0" documentId="13_ncr:1_{12E47AD3-FB47-4E1C-BF00-4A3C47DA6E9E}" xr6:coauthVersionLast="46" xr6:coauthVersionMax="46" xr10:uidLastSave="{00000000-0000-0000-0000-000000000000}"/>
  <bookViews>
    <workbookView xWindow="-120" yWindow="-120" windowWidth="20730" windowHeight="11160" tabRatio="888" activeTab="1" xr2:uid="{D88AA351-4346-C146-A57F-32CF7C30A599}"/>
  </bookViews>
  <sheets>
    <sheet name="Model Formulation" sheetId="47" r:id="rId1"/>
    <sheet name="Veg_diet_model_solution" sheetId="7" r:id="rId2"/>
    <sheet name="Model_STS" sheetId="11" state="veryHidden" r:id="rId3"/>
    <sheet name="Sheet2_STS" sheetId="3" state="veryHidden" r:id="rId4"/>
    <sheet name="Veg_diet_Sensitivity" sheetId="37" r:id="rId5"/>
    <sheet name="Veg_diet_OneWay_Solver" sheetId="38" r:id="rId6"/>
    <sheet name="Veg_diet_TwoWay_Solver" sheetId="44" r:id="rId7"/>
    <sheet name="Non_Veg_diet_model_solution" sheetId="20" r:id="rId8"/>
    <sheet name="Non_Veg_diet_Sensitivity" sheetId="39" r:id="rId9"/>
    <sheet name="Non_Veg_diet_OneWay_Solver" sheetId="41" r:id="rId10"/>
    <sheet name="Non_Veg_diet_TwoWay_Solver" sheetId="45" r:id="rId11"/>
    <sheet name="Vegan_diet_model_solution" sheetId="34" r:id="rId12"/>
    <sheet name="Vegan_diet_Sensitivity" sheetId="40" r:id="rId13"/>
    <sheet name="Non_Veg_diel_model_solution_STS" sheetId="24" state="veryHidden" r:id="rId14"/>
    <sheet name="Veg_diet_model_solution_STS" sheetId="27" state="veryHidden" r:id="rId15"/>
    <sheet name="Vegan_diet_model_solution_STS" sheetId="42" state="veryHidden" r:id="rId16"/>
    <sheet name="Vegan_diet_OneWay_Solver" sheetId="43" r:id="rId17"/>
    <sheet name="Vegan_Diet_TwoWay_Solver" sheetId="46" r:id="rId18"/>
  </sheets>
  <definedNames>
    <definedName name="ChartData" localSheetId="9">Non_Veg_diet_OneWay_Solver!$X$5:$X$15</definedName>
    <definedName name="ChartData" localSheetId="5">Veg_diet_OneWay_Solver!$Y$5:$Y$15</definedName>
    <definedName name="ChartData" localSheetId="16">Vegan_diet_OneWay_Solver!$Y$5:$Y$15</definedName>
    <definedName name="ChartData1" localSheetId="10">Non_Veg_diet_TwoWay_Solver!$P$5:$P$17</definedName>
    <definedName name="ChartData1" localSheetId="6">Veg_diet_TwoWay_Solver!$P$5:$P$17</definedName>
    <definedName name="ChartData1" localSheetId="17">Vegan_Diet_TwoWay_Solver!$P$5:$P$17</definedName>
    <definedName name="ChartData2" localSheetId="10">Non_Veg_diet_TwoWay_Solver!$T$5:$T$16</definedName>
    <definedName name="ChartData2" localSheetId="6">Veg_diet_TwoWay_Solver!$T$5:$T$16</definedName>
    <definedName name="ChartData2" localSheetId="17">Vegan_Diet_TwoWay_Solver!$T$5:$T$16</definedName>
    <definedName name="InputValues" localSheetId="9">Non_Veg_diet_OneWay_Solver!$A$5:$A$15</definedName>
    <definedName name="InputValues" localSheetId="5">Veg_diet_OneWay_Solver!$A$5:$A$15</definedName>
    <definedName name="InputValues" localSheetId="16">Vegan_diet_OneWay_Solver!$A$5:$A$15</definedName>
    <definedName name="InputValues1" localSheetId="10">Non_Veg_diet_TwoWay_Solver!$A$5:$A$16</definedName>
    <definedName name="InputValues1" localSheetId="6">Veg_diet_TwoWay_Solver!$A$5:$A$16</definedName>
    <definedName name="InputValues1" localSheetId="17">Vegan_Diet_TwoWay_Solver!$A$5:$A$16</definedName>
    <definedName name="InputValues2" localSheetId="10">Non_Veg_diet_TwoWay_Solver!$B$4:$N$4</definedName>
    <definedName name="InputValues2" localSheetId="6">Veg_diet_TwoWay_Solver!$B$4:$N$4</definedName>
    <definedName name="InputValues2" localSheetId="17">Vegan_Diet_TwoWay_Solver!$B$4:$N$4</definedName>
    <definedName name="maxCalories">#REF!</definedName>
    <definedName name="maxCarbs">#REF!</definedName>
    <definedName name="maxCholesterol">#REF!</definedName>
    <definedName name="maxFat">#REF!</definedName>
    <definedName name="maxFibre">#REF!</definedName>
    <definedName name="maxIron">#REF!</definedName>
    <definedName name="maxProtein">#REF!</definedName>
    <definedName name="maxSodium">#REF!</definedName>
    <definedName name="maxSugar">#REF!</definedName>
    <definedName name="maxTransFat">#REF!</definedName>
    <definedName name="maxVitA">#REF!</definedName>
    <definedName name="minCalcium">#REF!</definedName>
    <definedName name="minCalories">#REF!</definedName>
    <definedName name="minCarbs">#REF!</definedName>
    <definedName name="minFat">#REF!</definedName>
    <definedName name="minFibre">#REF!</definedName>
    <definedName name="minIron">#REF!</definedName>
    <definedName name="minProtein">#REF!</definedName>
    <definedName name="minSodium">#REF!</definedName>
    <definedName name="minVitA">#REF!</definedName>
    <definedName name="minVitC">#REF!</definedName>
    <definedName name="OutputAddresses" localSheetId="9">Non_Veg_diet_OneWay_Solver!$B$4:$V$4</definedName>
    <definedName name="OutputAddresses" localSheetId="10">Non_Veg_diet_TwoWay_Solver!$AZ$2:$AZ$22</definedName>
    <definedName name="OutputAddresses" localSheetId="5">Veg_diet_OneWay_Solver!$B$4:$W$4</definedName>
    <definedName name="OutputAddresses" localSheetId="6">Veg_diet_TwoWay_Solver!$AZ$2:$AZ$23</definedName>
    <definedName name="OutputAddresses" localSheetId="16">Vegan_diet_OneWay_Solver!$B$4:$W$4</definedName>
    <definedName name="OutputAddresses" localSheetId="17">Vegan_Diet_TwoWay_Solver!$AZ$2:$AZ$23</definedName>
    <definedName name="OutputValues" localSheetId="9">Non_Veg_diet_OneWay_Solver!$B$5:$V$15</definedName>
    <definedName name="OutputValues" localSheetId="5">Veg_diet_OneWay_Solver!$B$5:$W$15</definedName>
    <definedName name="OutputValues" localSheetId="16">Vegan_diet_OneWay_Solver!$B$5:$W$15</definedName>
    <definedName name="OutputValues_1" localSheetId="10">Non_Veg_diet_TwoWay_Solver!$B$5:$N$16</definedName>
    <definedName name="OutputValues_1" localSheetId="6">Veg_diet_TwoWay_Solver!$B$5:$N$16</definedName>
    <definedName name="OutputValues_1" localSheetId="17">Vegan_Diet_TwoWay_Solver!$B$5:$N$16</definedName>
    <definedName name="OutputValues_10" localSheetId="10">Non_Veg_diet_TwoWay_Solver!$B$131:$N$142</definedName>
    <definedName name="OutputValues_10" localSheetId="6">Veg_diet_TwoWay_Solver!$B$131:$N$142</definedName>
    <definedName name="OutputValues_10" localSheetId="17">Vegan_Diet_TwoWay_Solver!$B$131:$N$142</definedName>
    <definedName name="OutputValues_11" localSheetId="10">Non_Veg_diet_TwoWay_Solver!$B$145:$N$156</definedName>
    <definedName name="OutputValues_11" localSheetId="6">Veg_diet_TwoWay_Solver!$B$145:$N$156</definedName>
    <definedName name="OutputValues_11" localSheetId="17">Vegan_Diet_TwoWay_Solver!$B$145:$N$156</definedName>
    <definedName name="OutputValues_12" localSheetId="10">Non_Veg_diet_TwoWay_Solver!$B$159:$N$170</definedName>
    <definedName name="OutputValues_12" localSheetId="6">Veg_diet_TwoWay_Solver!$B$159:$N$170</definedName>
    <definedName name="OutputValues_12" localSheetId="17">Vegan_Diet_TwoWay_Solver!$B$159:$N$170</definedName>
    <definedName name="OutputValues_13" localSheetId="10">Non_Veg_diet_TwoWay_Solver!$B$173:$N$184</definedName>
    <definedName name="OutputValues_13" localSheetId="6">Veg_diet_TwoWay_Solver!$B$173:$N$184</definedName>
    <definedName name="OutputValues_13" localSheetId="17">Vegan_Diet_TwoWay_Solver!$B$173:$N$184</definedName>
    <definedName name="OutputValues_14" localSheetId="10">Non_Veg_diet_TwoWay_Solver!$B$187:$N$198</definedName>
    <definedName name="OutputValues_14" localSheetId="6">Veg_diet_TwoWay_Solver!$B$187:$N$198</definedName>
    <definedName name="OutputValues_14" localSheetId="17">Vegan_Diet_TwoWay_Solver!$B$187:$N$198</definedName>
    <definedName name="OutputValues_15" localSheetId="10">Non_Veg_diet_TwoWay_Solver!$B$201:$N$212</definedName>
    <definedName name="OutputValues_15" localSheetId="6">Veg_diet_TwoWay_Solver!$B$201:$N$212</definedName>
    <definedName name="OutputValues_15" localSheetId="17">Vegan_Diet_TwoWay_Solver!$B$201:$N$212</definedName>
    <definedName name="OutputValues_16" localSheetId="10">Non_Veg_diet_TwoWay_Solver!$B$215:$N$226</definedName>
    <definedName name="OutputValues_16" localSheetId="6">Veg_diet_TwoWay_Solver!$B$215:$N$226</definedName>
    <definedName name="OutputValues_16" localSheetId="17">Vegan_Diet_TwoWay_Solver!$B$215:$N$226</definedName>
    <definedName name="OutputValues_17" localSheetId="10">Non_Veg_diet_TwoWay_Solver!$B$229:$N$240</definedName>
    <definedName name="OutputValues_17" localSheetId="6">Veg_diet_TwoWay_Solver!$B$229:$N$240</definedName>
    <definedName name="OutputValues_17" localSheetId="17">Vegan_Diet_TwoWay_Solver!$B$229:$N$240</definedName>
    <definedName name="OutputValues_18" localSheetId="10">Non_Veg_diet_TwoWay_Solver!$B$243:$N$254</definedName>
    <definedName name="OutputValues_18" localSheetId="6">Veg_diet_TwoWay_Solver!$B$243:$N$254</definedName>
    <definedName name="OutputValues_18" localSheetId="17">Vegan_Diet_TwoWay_Solver!$B$243:$N$254</definedName>
    <definedName name="OutputValues_19" localSheetId="10">Non_Veg_diet_TwoWay_Solver!$B$257:$N$268</definedName>
    <definedName name="OutputValues_19" localSheetId="6">Veg_diet_TwoWay_Solver!$B$257:$N$268</definedName>
    <definedName name="OutputValues_19" localSheetId="17">Vegan_Diet_TwoWay_Solver!$B$257:$N$268</definedName>
    <definedName name="OutputValues_2" localSheetId="10">Non_Veg_diet_TwoWay_Solver!$B$19:$N$30</definedName>
    <definedName name="OutputValues_2" localSheetId="6">Veg_diet_TwoWay_Solver!$B$19:$N$30</definedName>
    <definedName name="OutputValues_2" localSheetId="17">Vegan_Diet_TwoWay_Solver!$B$19:$N$30</definedName>
    <definedName name="OutputValues_20" localSheetId="10">Non_Veg_diet_TwoWay_Solver!$B$271:$N$282</definedName>
    <definedName name="OutputValues_20" localSheetId="6">Veg_diet_TwoWay_Solver!$B$271:$N$282</definedName>
    <definedName name="OutputValues_20" localSheetId="17">Vegan_Diet_TwoWay_Solver!$B$271:$N$282</definedName>
    <definedName name="OutputValues_21" localSheetId="10">Non_Veg_diet_TwoWay_Solver!$B$285:$N$296</definedName>
    <definedName name="OutputValues_21" localSheetId="6">Veg_diet_TwoWay_Solver!$B$285:$N$296</definedName>
    <definedName name="OutputValues_21" localSheetId="17">Vegan_Diet_TwoWay_Solver!$B$285:$N$296</definedName>
    <definedName name="OutputValues_22" localSheetId="6">Veg_diet_TwoWay_Solver!$B$299:$N$310</definedName>
    <definedName name="OutputValues_22" localSheetId="17">Vegan_Diet_TwoWay_Solver!$B$299:$N$310</definedName>
    <definedName name="OutputValues_3" localSheetId="10">Non_Veg_diet_TwoWay_Solver!$B$33:$N$44</definedName>
    <definedName name="OutputValues_3" localSheetId="6">Veg_diet_TwoWay_Solver!$B$33:$N$44</definedName>
    <definedName name="OutputValues_3" localSheetId="17">Vegan_Diet_TwoWay_Solver!$B$33:$N$44</definedName>
    <definedName name="OutputValues_4" localSheetId="10">Non_Veg_diet_TwoWay_Solver!$B$47:$N$58</definedName>
    <definedName name="OutputValues_4" localSheetId="6">Veg_diet_TwoWay_Solver!$B$47:$N$58</definedName>
    <definedName name="OutputValues_4" localSheetId="17">Vegan_Diet_TwoWay_Solver!$B$47:$N$58</definedName>
    <definedName name="OutputValues_5" localSheetId="10">Non_Veg_diet_TwoWay_Solver!$B$61:$N$72</definedName>
    <definedName name="OutputValues_5" localSheetId="6">Veg_diet_TwoWay_Solver!$B$61:$N$72</definedName>
    <definedName name="OutputValues_5" localSheetId="17">Vegan_Diet_TwoWay_Solver!$B$61:$N$72</definedName>
    <definedName name="OutputValues_6" localSheetId="10">Non_Veg_diet_TwoWay_Solver!$B$75:$N$86</definedName>
    <definedName name="OutputValues_6" localSheetId="6">Veg_diet_TwoWay_Solver!$B$75:$N$86</definedName>
    <definedName name="OutputValues_6" localSheetId="17">Vegan_Diet_TwoWay_Solver!$B$75:$N$86</definedName>
    <definedName name="OutputValues_7" localSheetId="10">Non_Veg_diet_TwoWay_Solver!$B$89:$N$100</definedName>
    <definedName name="OutputValues_7" localSheetId="6">Veg_diet_TwoWay_Solver!$B$89:$N$100</definedName>
    <definedName name="OutputValues_7" localSheetId="17">Vegan_Diet_TwoWay_Solver!$B$89:$N$100</definedName>
    <definedName name="OutputValues_8" localSheetId="10">Non_Veg_diet_TwoWay_Solver!$B$103:$N$114</definedName>
    <definedName name="OutputValues_8" localSheetId="6">Veg_diet_TwoWay_Solver!$B$103:$N$114</definedName>
    <definedName name="OutputValues_8" localSheetId="17">Vegan_Diet_TwoWay_Solver!$B$103:$N$114</definedName>
    <definedName name="OutputValues_9" localSheetId="10">Non_Veg_diet_TwoWay_Solver!$B$117:$N$128</definedName>
    <definedName name="OutputValues_9" localSheetId="6">Veg_diet_TwoWay_Solver!$B$117:$N$128</definedName>
    <definedName name="OutputValues_9" localSheetId="17">Vegan_Diet_TwoWay_Solver!$B$117:$N$128</definedName>
    <definedName name="solver_adj" localSheetId="7" hidden="1">Non_Veg_diet_model_solution!$D$6:$D$25</definedName>
    <definedName name="solver_adj" localSheetId="1" hidden="1">Veg_diet_model_solution!$D$4:$D$24</definedName>
    <definedName name="solver_adj" localSheetId="11" hidden="1">Vegan_diet_model_solution!$D$5:$D$25</definedName>
    <definedName name="solver_cvg" localSheetId="7" hidden="1">0.0001</definedName>
    <definedName name="solver_cvg" localSheetId="1" hidden="1">0.0001</definedName>
    <definedName name="solver_cvg" localSheetId="11" hidden="1">0.0001</definedName>
    <definedName name="solver_drv" localSheetId="7" hidden="1">2</definedName>
    <definedName name="solver_drv" localSheetId="1" hidden="1">1</definedName>
    <definedName name="solver_drv" localSheetId="11" hidden="1">1</definedName>
    <definedName name="solver_eng" localSheetId="7" hidden="1">2</definedName>
    <definedName name="solver_eng" localSheetId="1" hidden="1">2</definedName>
    <definedName name="solver_eng" localSheetId="11" hidden="1">2</definedName>
    <definedName name="solver_est" localSheetId="7" hidden="1">1</definedName>
    <definedName name="solver_est" localSheetId="1" hidden="1">1</definedName>
    <definedName name="solver_est" localSheetId="11" hidden="1">1</definedName>
    <definedName name="solver_itr" localSheetId="7" hidden="1">2147483647</definedName>
    <definedName name="solver_itr" localSheetId="1" hidden="1">2147483647</definedName>
    <definedName name="solver_itr" localSheetId="11" hidden="1">2147483647</definedName>
    <definedName name="solver_lhs1" localSheetId="7" hidden="1">Non_Veg_diet_model_solution!$C$33:$C$41</definedName>
    <definedName name="solver_lhs1" localSheetId="1" hidden="1">Veg_diet_model_solution!$C$35:$C$42</definedName>
    <definedName name="solver_lhs1" localSheetId="11" hidden="1">Vegan_diet_model_solution!$C$33:$C$41</definedName>
    <definedName name="solver_lhs10" localSheetId="1" hidden="1">Veg_diet_model_solution!$C$62:$C$66</definedName>
    <definedName name="solver_lhs11" localSheetId="1" hidden="1">Veg_diet_model_solution!$C$62:$C$66</definedName>
    <definedName name="solver_lhs12" localSheetId="1" hidden="1">Veg_diet_model_solution!$C$62:$C$66</definedName>
    <definedName name="solver_lhs13" localSheetId="1" hidden="1">Veg_diet_model_solution!$C$62:$C$66</definedName>
    <definedName name="solver_lhs14" localSheetId="1" hidden="1">Veg_diet_model_solution!$C$62:$C$66</definedName>
    <definedName name="solver_lhs15" localSheetId="1" hidden="1">Veg_diet_model_solution!$C$62:$C$66</definedName>
    <definedName name="solver_lhs16" localSheetId="1" hidden="1">Veg_diet_model_solution!$C$62:$C$66</definedName>
    <definedName name="solver_lhs17" localSheetId="1" hidden="1">Veg_diet_model_solution!$C$62:$C$66</definedName>
    <definedName name="solver_lhs18" localSheetId="1" hidden="1">Veg_diet_model_solution!#REF!</definedName>
    <definedName name="solver_lhs2" localSheetId="7" hidden="1">Non_Veg_diet_model_solution!$C$42:$C$48</definedName>
    <definedName name="solver_lhs2" localSheetId="1" hidden="1">Veg_diet_model_solution!$C$44:$C$50</definedName>
    <definedName name="solver_lhs2" localSheetId="11" hidden="1">Vegan_diet_model_solution!$C$42:$C$48</definedName>
    <definedName name="solver_lhs3" localSheetId="7" hidden="1">Non_Veg_diet_model_solution!$C$49:$C$53</definedName>
    <definedName name="solver_lhs3" localSheetId="1" hidden="1">Veg_diet_model_solution!$C$51:$C$55</definedName>
    <definedName name="solver_lhs3" localSheetId="11" hidden="1">Vegan_diet_model_solution!$C$49:$C$53</definedName>
    <definedName name="solver_lhs4" localSheetId="7" hidden="1">Non_Veg_diet_model_solution!$C$54:$C$64</definedName>
    <definedName name="solver_lhs4" localSheetId="1" hidden="1">Veg_diet_model_solution!$C$56:$C$66</definedName>
    <definedName name="solver_lhs4" localSheetId="11" hidden="1">Vegan_diet_model_solution!$C$54:$C$64</definedName>
    <definedName name="solver_lhs5" localSheetId="7" hidden="1">Non_Veg_diet_model_solution!$C$54:$C$58</definedName>
    <definedName name="solver_lhs5" localSheetId="1" hidden="1">Veg_diet_model_solution!$C$67</definedName>
    <definedName name="solver_lhs5" localSheetId="11" hidden="1">Vegan_diet_model_solution!$C$65</definedName>
    <definedName name="solver_lhs6" localSheetId="1" hidden="1">Veg_diet_model_solution!$C$62:$C$66</definedName>
    <definedName name="solver_lhs7" localSheetId="1" hidden="1">Veg_diet_model_solution!$C$62:$C$66</definedName>
    <definedName name="solver_lhs8" localSheetId="1" hidden="1">Veg_diet_model_solution!$C$62:$C$66</definedName>
    <definedName name="solver_lhs9" localSheetId="1" hidden="1">Veg_diet_model_solution!$C$62:$C$66</definedName>
    <definedName name="solver_mip" localSheetId="7" hidden="1">2147483647</definedName>
    <definedName name="solver_mip" localSheetId="1" hidden="1">2147483647</definedName>
    <definedName name="solver_mip" localSheetId="11" hidden="1">2147483647</definedName>
    <definedName name="solver_mni" localSheetId="7" hidden="1">30</definedName>
    <definedName name="solver_mni" localSheetId="1" hidden="1">30</definedName>
    <definedName name="solver_mni" localSheetId="11" hidden="1">30</definedName>
    <definedName name="solver_mrt" localSheetId="7" hidden="1">0.075</definedName>
    <definedName name="solver_mrt" localSheetId="1" hidden="1">0.075</definedName>
    <definedName name="solver_mrt" localSheetId="11" hidden="1">0.075</definedName>
    <definedName name="solver_msl" localSheetId="7" hidden="1">2</definedName>
    <definedName name="solver_msl" localSheetId="1" hidden="1">2</definedName>
    <definedName name="solver_msl" localSheetId="11" hidden="1">2</definedName>
    <definedName name="solver_neg" localSheetId="7" hidden="1">1</definedName>
    <definedName name="solver_neg" localSheetId="1" hidden="1">1</definedName>
    <definedName name="solver_neg" localSheetId="11" hidden="1">1</definedName>
    <definedName name="solver_nod" localSheetId="7" hidden="1">2147483647</definedName>
    <definedName name="solver_nod" localSheetId="1" hidden="1">2147483647</definedName>
    <definedName name="solver_nod" localSheetId="11" hidden="1">2147483647</definedName>
    <definedName name="solver_num" localSheetId="7" hidden="1">4</definedName>
    <definedName name="solver_num" localSheetId="1" hidden="1">5</definedName>
    <definedName name="solver_num" localSheetId="11" hidden="1">5</definedName>
    <definedName name="solver_nwt" localSheetId="7" hidden="1">1</definedName>
    <definedName name="solver_nwt" localSheetId="1" hidden="1">1</definedName>
    <definedName name="solver_nwt" localSheetId="11" hidden="1">1</definedName>
    <definedName name="solver_opt" localSheetId="7" hidden="1">Non_Veg_diet_model_solution!$D$29</definedName>
    <definedName name="solver_opt" localSheetId="1" hidden="1">Veg_diet_model_solution!$D$30</definedName>
    <definedName name="solver_opt" localSheetId="11" hidden="1">Vegan_diet_model_solution!$D$29</definedName>
    <definedName name="solver_pre" localSheetId="7" hidden="1">0.000001</definedName>
    <definedName name="solver_pre" localSheetId="1" hidden="1">0.000001</definedName>
    <definedName name="solver_pre" localSheetId="11" hidden="1">0.000001</definedName>
    <definedName name="solver_rbv" localSheetId="7" hidden="1">2</definedName>
    <definedName name="solver_rbv" localSheetId="1" hidden="1">1</definedName>
    <definedName name="solver_rbv" localSheetId="11" hidden="1">1</definedName>
    <definedName name="solver_rel1" localSheetId="7" hidden="1">1</definedName>
    <definedName name="solver_rel1" localSheetId="1" hidden="1">1</definedName>
    <definedName name="solver_rel1" localSheetId="11" hidden="1">1</definedName>
    <definedName name="solver_rel10" localSheetId="1" hidden="1">3</definedName>
    <definedName name="solver_rel11" localSheetId="1" hidden="1">3</definedName>
    <definedName name="solver_rel12" localSheetId="1" hidden="1">3</definedName>
    <definedName name="solver_rel13" localSheetId="1" hidden="1">3</definedName>
    <definedName name="solver_rel14" localSheetId="1" hidden="1">3</definedName>
    <definedName name="solver_rel15" localSheetId="1" hidden="1">3</definedName>
    <definedName name="solver_rel16" localSheetId="1" hidden="1">3</definedName>
    <definedName name="solver_rel17" localSheetId="1" hidden="1">3</definedName>
    <definedName name="solver_rel18" localSheetId="1" hidden="1">3</definedName>
    <definedName name="solver_rel2" localSheetId="7" hidden="1">3</definedName>
    <definedName name="solver_rel2" localSheetId="1" hidden="1">3</definedName>
    <definedName name="solver_rel2" localSheetId="11" hidden="1">3</definedName>
    <definedName name="solver_rel3" localSheetId="7" hidden="1">1</definedName>
    <definedName name="solver_rel3" localSheetId="1" hidden="1">1</definedName>
    <definedName name="solver_rel3" localSheetId="11" hidden="1">1</definedName>
    <definedName name="solver_rel4" localSheetId="7" hidden="1">3</definedName>
    <definedName name="solver_rel4" localSheetId="1" hidden="1">3</definedName>
    <definedName name="solver_rel4" localSheetId="11" hidden="1">3</definedName>
    <definedName name="solver_rel5" localSheetId="7" hidden="1">3</definedName>
    <definedName name="solver_rel5" localSheetId="1" hidden="1">2</definedName>
    <definedName name="solver_rel5" localSheetId="11" hidden="1">2</definedName>
    <definedName name="solver_rel6" localSheetId="1" hidden="1">3</definedName>
    <definedName name="solver_rel7" localSheetId="1" hidden="1">3</definedName>
    <definedName name="solver_rel8" localSheetId="1" hidden="1">3</definedName>
    <definedName name="solver_rel9" localSheetId="1" hidden="1">3</definedName>
    <definedName name="solver_rhs1" localSheetId="7" hidden="1">Non_Veg_diet_model_solution!$E$33:$E$41</definedName>
    <definedName name="solver_rhs1" localSheetId="1" hidden="1">Veg_diet_model_solution!$E$35:$E$42</definedName>
    <definedName name="solver_rhs1" localSheetId="11" hidden="1">Vegan_diet_model_solution!$E$33:$E$41</definedName>
    <definedName name="solver_rhs10" localSheetId="1" hidden="1">Veg_diet_model_solution!$E$62:$E$66</definedName>
    <definedName name="solver_rhs11" localSheetId="1" hidden="1">Veg_diet_model_solution!$E$62:$E$66</definedName>
    <definedName name="solver_rhs12" localSheetId="1" hidden="1">Veg_diet_model_solution!$E$62:$E$66</definedName>
    <definedName name="solver_rhs13" localSheetId="1" hidden="1">Veg_diet_model_solution!$E$62:$E$66</definedName>
    <definedName name="solver_rhs14" localSheetId="1" hidden="1">Veg_diet_model_solution!$E$62:$E$66</definedName>
    <definedName name="solver_rhs15" localSheetId="1" hidden="1">Veg_diet_model_solution!$E$62:$E$66</definedName>
    <definedName name="solver_rhs16" localSheetId="1" hidden="1">Veg_diet_model_solution!$E$62:$E$66</definedName>
    <definedName name="solver_rhs17" localSheetId="1" hidden="1">Veg_diet_model_solution!$E$62:$E$66</definedName>
    <definedName name="solver_rhs18" localSheetId="1" hidden="1">Veg_diet_model_solution!#REF!</definedName>
    <definedName name="solver_rhs2" localSheetId="7" hidden="1">Non_Veg_diet_model_solution!$E$42:$E$48</definedName>
    <definedName name="solver_rhs2" localSheetId="1" hidden="1">Veg_diet_model_solution!$E$44:$E$50</definedName>
    <definedName name="solver_rhs2" localSheetId="11" hidden="1">Vegan_diet_model_solution!$E$42:$E$48</definedName>
    <definedName name="solver_rhs3" localSheetId="7" hidden="1">Non_Veg_diet_model_solution!$E$49:$E$53</definedName>
    <definedName name="solver_rhs3" localSheetId="1" hidden="1">Veg_diet_model_solution!$E$51:$E$55</definedName>
    <definedName name="solver_rhs3" localSheetId="11" hidden="1">Vegan_diet_model_solution!$E$49:$E$53</definedName>
    <definedName name="solver_rhs4" localSheetId="7" hidden="1">Non_Veg_diet_model_solution!$E$54:$E$64</definedName>
    <definedName name="solver_rhs4" localSheetId="1" hidden="1">Veg_diet_model_solution!$E$56:$E$66</definedName>
    <definedName name="solver_rhs4" localSheetId="11" hidden="1">Vegan_diet_model_solution!$E$54:$E$64</definedName>
    <definedName name="solver_rhs5" localSheetId="7" hidden="1">Non_Veg_diet_model_solution!$E$54:$E$58</definedName>
    <definedName name="solver_rhs5" localSheetId="1" hidden="1">Veg_diet_model_solution!$E$67</definedName>
    <definedName name="solver_rhs5" localSheetId="11" hidden="1">Vegan_diet_model_solution!$E$65</definedName>
    <definedName name="solver_rhs6" localSheetId="1" hidden="1">Veg_diet_model_solution!$E$62:$E$66</definedName>
    <definedName name="solver_rhs7" localSheetId="1" hidden="1">Veg_diet_model_solution!$E$62:$E$66</definedName>
    <definedName name="solver_rhs8" localSheetId="1" hidden="1">Veg_diet_model_solution!$E$62:$E$66</definedName>
    <definedName name="solver_rhs9" localSheetId="1" hidden="1">Veg_diet_model_solution!$E$62:$E$66</definedName>
    <definedName name="solver_rlx" localSheetId="7" hidden="1">2</definedName>
    <definedName name="solver_rlx" localSheetId="1" hidden="1">2</definedName>
    <definedName name="solver_rlx" localSheetId="11" hidden="1">2</definedName>
    <definedName name="solver_rsd" localSheetId="7" hidden="1">0</definedName>
    <definedName name="solver_rsd" localSheetId="1" hidden="1">0</definedName>
    <definedName name="solver_rsd" localSheetId="11" hidden="1">0</definedName>
    <definedName name="solver_scl" localSheetId="7" hidden="1">2</definedName>
    <definedName name="solver_scl" localSheetId="1" hidden="1">1</definedName>
    <definedName name="solver_scl" localSheetId="11" hidden="1">1</definedName>
    <definedName name="solver_sho" localSheetId="7" hidden="1">2</definedName>
    <definedName name="solver_sho" localSheetId="1" hidden="1">2</definedName>
    <definedName name="solver_sho" localSheetId="11" hidden="1">2</definedName>
    <definedName name="solver_ssz" localSheetId="7" hidden="1">100</definedName>
    <definedName name="solver_ssz" localSheetId="1" hidden="1">100</definedName>
    <definedName name="solver_ssz" localSheetId="11" hidden="1">100</definedName>
    <definedName name="solver_tim" localSheetId="7" hidden="1">2147483647</definedName>
    <definedName name="solver_tim" localSheetId="1" hidden="1">2147483647</definedName>
    <definedName name="solver_tim" localSheetId="11" hidden="1">2147483647</definedName>
    <definedName name="solver_tol" localSheetId="7" hidden="1">0.01</definedName>
    <definedName name="solver_tol" localSheetId="1" hidden="1">0.01</definedName>
    <definedName name="solver_tol" localSheetId="11" hidden="1">0.01</definedName>
    <definedName name="solver_typ" localSheetId="7" hidden="1">2</definedName>
    <definedName name="solver_typ" localSheetId="1" hidden="1">2</definedName>
    <definedName name="solver_typ" localSheetId="11" hidden="1">2</definedName>
    <definedName name="solver_val" localSheetId="7" hidden="1">0</definedName>
    <definedName name="solver_val" localSheetId="1" hidden="1">0</definedName>
    <definedName name="solver_val" localSheetId="11" hidden="1">0</definedName>
    <definedName name="solver_ver" localSheetId="7" hidden="1">3</definedName>
    <definedName name="solver_ver" localSheetId="1" hidden="1">3</definedName>
    <definedName name="solver_ver" localSheetId="11" hidden="1">3</definedName>
    <definedName name="totalCalcium">#REF!</definedName>
    <definedName name="totalCalories">#REF!</definedName>
    <definedName name="totalCarbs">#REF!</definedName>
    <definedName name="totalCholesterol">#REF!</definedName>
    <definedName name="totalFat">#REF!</definedName>
    <definedName name="totalFibre">#REF!</definedName>
    <definedName name="totalIron">#REF!</definedName>
    <definedName name="totalProtein">#REF!</definedName>
    <definedName name="totalSodium">#REF!</definedName>
    <definedName name="totalSugar">#REF!</definedName>
    <definedName name="totalTransFat">#REF!</definedName>
    <definedName name="totalVitA">#REF!</definedName>
    <definedName name="totalVitC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68" i="47" l="1"/>
  <c r="C65" i="34"/>
  <c r="D30" i="7"/>
  <c r="T1" i="46"/>
  <c r="P1" i="46"/>
  <c r="V4" i="46"/>
  <c r="S5" i="46"/>
  <c r="S4" i="46"/>
  <c r="R4" i="46"/>
  <c r="O5" i="46"/>
  <c r="O4" i="46"/>
  <c r="T1" i="45"/>
  <c r="P1" i="45"/>
  <c r="V4" i="45"/>
  <c r="S5" i="45"/>
  <c r="S4" i="45"/>
  <c r="R4" i="45"/>
  <c r="O5" i="45"/>
  <c r="O4" i="45"/>
  <c r="T1" i="44"/>
  <c r="P1" i="44"/>
  <c r="V4" i="44"/>
  <c r="S5" i="44"/>
  <c r="S4" i="44"/>
  <c r="R4" i="44"/>
  <c r="O5" i="44"/>
  <c r="O4" i="44"/>
  <c r="Y1" i="43"/>
  <c r="Y15" i="43"/>
  <c r="Y14" i="43"/>
  <c r="Y13" i="43"/>
  <c r="Y12" i="43"/>
  <c r="Y11" i="43"/>
  <c r="Y10" i="43"/>
  <c r="Y9" i="43"/>
  <c r="Y8" i="43"/>
  <c r="Y7" i="43"/>
  <c r="Y6" i="43"/>
  <c r="Y5" i="43"/>
  <c r="X4" i="43"/>
  <c r="X1" i="41"/>
  <c r="X15" i="41"/>
  <c r="X14" i="41"/>
  <c r="X13" i="41"/>
  <c r="X12" i="41"/>
  <c r="X11" i="41"/>
  <c r="X10" i="41"/>
  <c r="X9" i="41"/>
  <c r="X8" i="41"/>
  <c r="X7" i="41"/>
  <c r="X6" i="41"/>
  <c r="X5" i="41"/>
  <c r="W4" i="41"/>
  <c r="Y1" i="38"/>
  <c r="Y15" i="38"/>
  <c r="Y14" i="38"/>
  <c r="Y13" i="38"/>
  <c r="Y12" i="38"/>
  <c r="Y11" i="38"/>
  <c r="Y10" i="38"/>
  <c r="Y9" i="38"/>
  <c r="Y8" i="38"/>
  <c r="Y7" i="38"/>
  <c r="Y6" i="38"/>
  <c r="Y5" i="38"/>
  <c r="X4" i="38"/>
  <c r="C59" i="20"/>
  <c r="C64" i="20"/>
  <c r="C63" i="20"/>
  <c r="C62" i="20"/>
  <c r="C61" i="20"/>
  <c r="C60" i="20"/>
  <c r="C67" i="7"/>
  <c r="C66" i="7"/>
  <c r="C65" i="7"/>
  <c r="C64" i="7"/>
  <c r="C63" i="7"/>
  <c r="C62" i="7"/>
  <c r="C60" i="7"/>
  <c r="C59" i="7"/>
  <c r="C58" i="7"/>
  <c r="C57" i="7"/>
  <c r="C56" i="7"/>
  <c r="C55" i="7"/>
  <c r="C54" i="7"/>
  <c r="C53" i="7"/>
  <c r="C52" i="7"/>
  <c r="C51" i="7"/>
  <c r="C58" i="34"/>
  <c r="C64" i="34"/>
  <c r="C63" i="34"/>
  <c r="C62" i="34"/>
  <c r="C61" i="34"/>
  <c r="C60" i="34"/>
  <c r="C57" i="34"/>
  <c r="C59" i="34"/>
  <c r="C55" i="34"/>
  <c r="C54" i="34"/>
  <c r="C56" i="34"/>
  <c r="C45" i="34"/>
  <c r="C49" i="34"/>
  <c r="C53" i="34"/>
  <c r="C52" i="34"/>
  <c r="C51" i="34"/>
  <c r="C50" i="34"/>
  <c r="Q26" i="34"/>
  <c r="C48" i="34" s="1"/>
  <c r="P26" i="34"/>
  <c r="C40" i="34" s="1"/>
  <c r="O26" i="34"/>
  <c r="C46" i="34" s="1"/>
  <c r="N26" i="34"/>
  <c r="C38" i="34" s="1"/>
  <c r="M26" i="34"/>
  <c r="L26" i="34"/>
  <c r="C44" i="34" s="1"/>
  <c r="K26" i="34"/>
  <c r="C43" i="34" s="1"/>
  <c r="J26" i="34"/>
  <c r="C36" i="34" s="1"/>
  <c r="I26" i="34"/>
  <c r="C35" i="34" s="1"/>
  <c r="H26" i="34"/>
  <c r="C34" i="34" s="1"/>
  <c r="G26" i="34"/>
  <c r="E54" i="34" s="1"/>
  <c r="E18" i="34"/>
  <c r="D29" i="34" s="1"/>
  <c r="D29" i="20"/>
  <c r="C52" i="20"/>
  <c r="C53" i="20"/>
  <c r="C49" i="20"/>
  <c r="C50" i="20"/>
  <c r="C51" i="20"/>
  <c r="C58" i="20"/>
  <c r="C57" i="20"/>
  <c r="C54" i="20"/>
  <c r="C55" i="20"/>
  <c r="C56" i="20"/>
  <c r="Q26" i="20" a="1"/>
  <c r="Q26" i="20" s="1"/>
  <c r="P26" i="20" a="1"/>
  <c r="P26" i="20" s="1"/>
  <c r="C40" i="20" s="1"/>
  <c r="O26" i="20" a="1"/>
  <c r="O26" i="20" s="1"/>
  <c r="C39" i="20" s="1"/>
  <c r="N26" i="20" a="1"/>
  <c r="N26" i="20" s="1"/>
  <c r="C38" i="20" s="1"/>
  <c r="M26" i="20" a="1"/>
  <c r="M26" i="20" s="1"/>
  <c r="L26" i="20" a="1"/>
  <c r="L26" i="20" s="1"/>
  <c r="C44" i="20" s="1"/>
  <c r="K26" i="20" a="1"/>
  <c r="K26" i="20" s="1"/>
  <c r="C43" i="20" s="1"/>
  <c r="J26" i="20" a="1"/>
  <c r="J26" i="20" s="1"/>
  <c r="C36" i="20" s="1"/>
  <c r="I26" i="20" a="1"/>
  <c r="I26" i="20" s="1"/>
  <c r="C35" i="20" s="1"/>
  <c r="H26" i="20" a="1"/>
  <c r="H26" i="20" s="1"/>
  <c r="C34" i="20" s="1"/>
  <c r="G26" i="20" a="1"/>
  <c r="G26" i="20" s="1"/>
  <c r="T16" i="46"/>
  <c r="T15" i="46"/>
  <c r="T14" i="46"/>
  <c r="T13" i="46"/>
  <c r="T12" i="46"/>
  <c r="T11" i="46"/>
  <c r="T10" i="46"/>
  <c r="T9" i="46"/>
  <c r="T8" i="46"/>
  <c r="T7" i="46"/>
  <c r="T6" i="46"/>
  <c r="T5" i="46"/>
  <c r="P17" i="46"/>
  <c r="P16" i="46"/>
  <c r="P15" i="46"/>
  <c r="P14" i="46"/>
  <c r="P13" i="46"/>
  <c r="P12" i="46"/>
  <c r="P11" i="46"/>
  <c r="P10" i="46"/>
  <c r="P9" i="46"/>
  <c r="P8" i="46"/>
  <c r="P7" i="46"/>
  <c r="P6" i="46"/>
  <c r="P5" i="46"/>
  <c r="T16" i="45"/>
  <c r="T15" i="45"/>
  <c r="T14" i="45"/>
  <c r="T13" i="45"/>
  <c r="T12" i="45"/>
  <c r="T11" i="45"/>
  <c r="T10" i="45"/>
  <c r="T9" i="45"/>
  <c r="T8" i="45"/>
  <c r="T7" i="45"/>
  <c r="T6" i="45"/>
  <c r="T5" i="45"/>
  <c r="P17" i="45"/>
  <c r="P16" i="45"/>
  <c r="P15" i="45"/>
  <c r="P14" i="45"/>
  <c r="P13" i="45"/>
  <c r="P12" i="45"/>
  <c r="P11" i="45"/>
  <c r="P10" i="45"/>
  <c r="P9" i="45"/>
  <c r="P8" i="45"/>
  <c r="P7" i="45"/>
  <c r="P6" i="45"/>
  <c r="P5" i="45"/>
  <c r="T16" i="44"/>
  <c r="T15" i="44"/>
  <c r="T14" i="44"/>
  <c r="T13" i="44"/>
  <c r="T12" i="44"/>
  <c r="T11" i="44"/>
  <c r="T10" i="44"/>
  <c r="T9" i="44"/>
  <c r="T8" i="44"/>
  <c r="T7" i="44"/>
  <c r="T6" i="44"/>
  <c r="T5" i="44"/>
  <c r="P17" i="44"/>
  <c r="P16" i="44"/>
  <c r="P15" i="44"/>
  <c r="P14" i="44"/>
  <c r="P13" i="44"/>
  <c r="P12" i="44"/>
  <c r="P11" i="44"/>
  <c r="P10" i="44"/>
  <c r="P9" i="44"/>
  <c r="P8" i="44"/>
  <c r="P7" i="44"/>
  <c r="P6" i="44"/>
  <c r="P5" i="44"/>
  <c r="C47" i="20" l="1"/>
  <c r="C45" i="20"/>
  <c r="C33" i="20"/>
  <c r="C37" i="20"/>
  <c r="C41" i="20"/>
  <c r="C42" i="20"/>
  <c r="C46" i="20"/>
  <c r="C48" i="20"/>
  <c r="C39" i="34"/>
  <c r="C41" i="34"/>
  <c r="E56" i="34"/>
  <c r="E50" i="34"/>
  <c r="E49" i="34"/>
  <c r="E55" i="34"/>
  <c r="C42" i="34"/>
  <c r="C47" i="34"/>
  <c r="C33" i="34"/>
  <c r="C37" i="34"/>
  <c r="E51" i="34"/>
  <c r="E49" i="20"/>
  <c r="E51" i="20"/>
  <c r="E54" i="20"/>
  <c r="E56" i="20"/>
  <c r="E50" i="20"/>
  <c r="E55" i="20"/>
  <c r="Q25" i="7" l="1"/>
  <c r="C50" i="7" s="1"/>
  <c r="P25" i="7"/>
  <c r="C49" i="7" s="1"/>
  <c r="O25" i="7"/>
  <c r="C48" i="7" s="1"/>
  <c r="N25" i="7"/>
  <c r="C47" i="7" s="1"/>
  <c r="M25" i="7"/>
  <c r="L25" i="7"/>
  <c r="C46" i="7" s="1"/>
  <c r="K25" i="7"/>
  <c r="C39" i="7" s="1"/>
  <c r="J25" i="7"/>
  <c r="C38" i="7" s="1"/>
  <c r="I25" i="7"/>
  <c r="C37" i="7" s="1"/>
  <c r="H25" i="7"/>
  <c r="C36" i="7" s="1"/>
  <c r="G25" i="7"/>
  <c r="F25" i="7"/>
  <c r="C61" i="7"/>
  <c r="C35" i="7" l="1"/>
  <c r="E51" i="7"/>
  <c r="C40" i="7"/>
  <c r="C41" i="7"/>
  <c r="C42" i="7"/>
  <c r="C43" i="7"/>
  <c r="E52" i="7"/>
  <c r="E57" i="7"/>
  <c r="E53" i="7"/>
  <c r="E58" i="7"/>
  <c r="E56" i="7"/>
  <c r="C44" i="7"/>
  <c r="C4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Kishan</author>
  </authors>
  <commentList>
    <comment ref="B5" authorId="0" shapeId="0" xr:uid="{600EC44C-854A-473A-A20B-3AA4746DC46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" authorId="0" shapeId="0" xr:uid="{0BDA3C7F-D00F-4388-BE07-44D9AD3A0A5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264C03E9-7CD6-4281-AE67-A6A1CAEA519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120CA138-FF3A-4A8E-A8A0-28CF4CAA6C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D9A9E630-2BBC-471A-8079-D29DE41C96E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ADBFC7FC-454A-4DFB-B458-5FD4826BAD6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A2AA14EE-8663-4076-A834-FD4CA2F5257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" authorId="0" shapeId="0" xr:uid="{C3D6E678-7366-4222-A9A5-93D8F0BA2D5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3" authorId="0" shapeId="0" xr:uid="{E70244E2-E537-48F4-B061-A2B72E84861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4" authorId="0" shapeId="0" xr:uid="{4E7D7A6F-6FDA-46A2-AA74-7DCF0FDA234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5" authorId="0" shapeId="0" xr:uid="{CBE7F2D9-FFDD-4B42-8ADA-079E0A8E97F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Kishan</author>
  </authors>
  <commentList>
    <comment ref="B5" authorId="0" shapeId="0" xr:uid="{4DD49C4E-7202-40B0-8429-C007FCD6C87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" authorId="0" shapeId="0" xr:uid="{7BFB9DEE-4985-416B-AB10-DFA28479862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" authorId="0" shapeId="0" xr:uid="{50A6DBE7-162A-471E-89BB-70A730881AC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" authorId="0" shapeId="0" xr:uid="{EA40AD7F-ED3A-45F5-A41C-304A452160F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" authorId="0" shapeId="0" xr:uid="{B74AED87-F85A-47E1-909D-33404A7B952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5" authorId="0" shapeId="0" xr:uid="{E8684692-DF5D-4F5E-91A0-5D6B23EA657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" authorId="0" shapeId="0" xr:uid="{CD16B539-628E-4555-9EB6-8F11205AB7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5" authorId="0" shapeId="0" xr:uid="{30CF7DC1-6FC6-44DB-BB66-B61314CA8C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5" authorId="0" shapeId="0" xr:uid="{D559D027-2297-4E17-B114-1FCFA809865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5" authorId="0" shapeId="0" xr:uid="{CF4FE788-5D73-4C63-8F38-07C5D80526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5" authorId="0" shapeId="0" xr:uid="{11DF57CA-34FA-41AC-A6C1-5EC5C8A476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5" authorId="0" shapeId="0" xr:uid="{B7DB180C-F75E-4FAB-B11A-AAE35D14FEE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5" authorId="0" shapeId="0" xr:uid="{43903E20-CADB-47D0-AFEB-F286E8F603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" authorId="0" shapeId="0" xr:uid="{9AB75757-8220-4E74-831B-C3E1A1768FC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" authorId="0" shapeId="0" xr:uid="{87F407B8-D4A1-4107-8410-CC4A999BD2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" authorId="0" shapeId="0" xr:uid="{86477CB6-FDC5-46FA-873D-C0A6932FCE1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" authorId="0" shapeId="0" xr:uid="{671DD3F8-65B4-4D2C-A508-9A237F1A101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6" authorId="0" shapeId="0" xr:uid="{FAFD5ADE-DCAA-408F-A60C-869258588EC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6" authorId="0" shapeId="0" xr:uid="{2D5F5EB4-0660-43B8-B16D-585D2CED5EF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" authorId="0" shapeId="0" xr:uid="{A2CA99DF-1F4E-45CD-AC16-47ADC62F309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" authorId="0" shapeId="0" xr:uid="{6EBD4D8E-379C-4E9F-892E-01C5C0AD63F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" authorId="0" shapeId="0" xr:uid="{624E65A0-EF56-42B0-8228-F71E57BE521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" authorId="0" shapeId="0" xr:uid="{FCE42876-EE0E-4E7F-B005-CFBD7C9E4D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6" authorId="0" shapeId="0" xr:uid="{705FD701-B64E-492B-84C1-B2FBD67E28C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6" authorId="0" shapeId="0" xr:uid="{632819C5-E780-4856-ABCF-30A3AA4E52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6" authorId="0" shapeId="0" xr:uid="{74C64AC9-32FB-4661-B3A0-216C64D70E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BB8DAB86-B7EB-4E98-BF62-120F2AFE041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7" authorId="0" shapeId="0" xr:uid="{D674CFFA-3906-406E-B4A9-29257E584A8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7" authorId="0" shapeId="0" xr:uid="{D8E5CE89-2E61-471B-A536-F702BB04CC8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7" authorId="0" shapeId="0" xr:uid="{C75FE1F1-ADE5-47E0-863E-36444527A24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7" authorId="0" shapeId="0" xr:uid="{3B546ED4-9086-4F11-A264-6D9219429D4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7" authorId="0" shapeId="0" xr:uid="{4041629F-EA77-48B3-B9C6-3B960F0F19E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7" authorId="0" shapeId="0" xr:uid="{169F2C84-5F82-4DB4-8250-93DBB6E7086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7" authorId="0" shapeId="0" xr:uid="{402E72FE-BABF-4ED7-88AD-7761D5410F6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7" authorId="0" shapeId="0" xr:uid="{ECAEA2AB-1247-4C76-9A50-2C67E475A6A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7" authorId="0" shapeId="0" xr:uid="{E1888D0C-75D5-4EEA-8BF5-C883DDE5E05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7" authorId="0" shapeId="0" xr:uid="{9665E3F2-1B0C-4EDB-BA0B-C67E597A4D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7" authorId="0" shapeId="0" xr:uid="{0A310CE5-8009-432A-B753-F86071CC841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7" authorId="0" shapeId="0" xr:uid="{09DFED99-936B-435F-8EA3-24C950BD49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C2CBAFB8-BAF1-4092-8A14-08D8E140575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8" authorId="0" shapeId="0" xr:uid="{DB2CACA3-C5EF-4D03-99A1-7140321052C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8" authorId="0" shapeId="0" xr:uid="{2E70BBDE-FDCB-40D5-8AEC-FF463562249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8" authorId="0" shapeId="0" xr:uid="{99E45D7B-BEF7-4E5A-9DCF-4569ACFA8C0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8" authorId="0" shapeId="0" xr:uid="{137BFAC0-5D73-421A-8AE5-6A6E68C81A1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8" authorId="0" shapeId="0" xr:uid="{4793E2AB-1993-4FA0-A62A-791ADC5C0F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8" authorId="0" shapeId="0" xr:uid="{6FA9031E-2F6C-4A9A-B9A8-5153FF64BCC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8" authorId="0" shapeId="0" xr:uid="{D73818AC-2173-454D-B0AF-091A2B4BB79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8" authorId="0" shapeId="0" xr:uid="{2ECC6145-7432-40D8-841E-727C8276189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8" authorId="0" shapeId="0" xr:uid="{994167E3-7C35-403D-AADB-12E0555E83A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8" authorId="0" shapeId="0" xr:uid="{D6C6C33C-AE8D-46E1-9B7A-C92618F6B8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8" authorId="0" shapeId="0" xr:uid="{5BCF1A1E-B9AA-48E6-B740-E8091DFA8B3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8" authorId="0" shapeId="0" xr:uid="{4E4653F0-7097-4D51-A864-1FBF9EAFC7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5D0811CF-1731-46C3-A04E-019C31E83CE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" authorId="0" shapeId="0" xr:uid="{21BC6E41-8D82-4412-B93C-495FF28876A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" authorId="0" shapeId="0" xr:uid="{370C3E44-7827-4B29-B566-1FBE6B67A06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9" authorId="0" shapeId="0" xr:uid="{5C55729A-DDAB-4E19-93E9-4E03B31F882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9" authorId="0" shapeId="0" xr:uid="{BF20BB36-FE15-4DFB-9633-1700701A05D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9" authorId="0" shapeId="0" xr:uid="{2F042DB9-CD7A-45DD-8113-A2195633C2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" authorId="0" shapeId="0" xr:uid="{BFA83432-FE2C-4968-BC48-D1A250401BD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" authorId="0" shapeId="0" xr:uid="{F8001622-5964-4970-82EC-29878C5CCE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" authorId="0" shapeId="0" xr:uid="{69035AE7-3E77-47F2-BBC7-8AE8B558E5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" authorId="0" shapeId="0" xr:uid="{C49B2EC7-4676-455E-A2D6-4F803AB247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9" authorId="0" shapeId="0" xr:uid="{4FC55667-4901-4715-AF90-715636855FA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9" authorId="0" shapeId="0" xr:uid="{AE329F0F-D5A2-42F5-9E43-0AEA4FC278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9" authorId="0" shapeId="0" xr:uid="{714B9326-9D3F-45BB-A27B-6D2BAA7BC8C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28A33C41-F983-40E1-B440-279671798F6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0" authorId="0" shapeId="0" xr:uid="{A71CDB18-0B61-4D02-B241-5EA3A70AACF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0" authorId="0" shapeId="0" xr:uid="{5095CCB3-0F85-42C5-B1EB-DEC2CD47D18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0" authorId="0" shapeId="0" xr:uid="{57CB34C6-FC75-4239-81AD-11148CCD648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0" authorId="0" shapeId="0" xr:uid="{C39BD51D-FCDE-4F44-98E9-43319C4F691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0" authorId="0" shapeId="0" xr:uid="{30D6456A-0424-4255-93F3-C67991E3495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" authorId="0" shapeId="0" xr:uid="{6B466009-3532-487F-B7AD-B05D99BB3CD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" authorId="0" shapeId="0" xr:uid="{E8EDE442-5230-4466-BB9A-16ADC4F851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" authorId="0" shapeId="0" xr:uid="{CC95DC43-8F06-443B-ADDE-CF07BAB73AE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" authorId="0" shapeId="0" xr:uid="{F7DE8C2D-9F91-4A57-852E-03621565599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0" authorId="0" shapeId="0" xr:uid="{C0DD6DD1-71A1-42EE-9322-9C38D625AFF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0" authorId="0" shapeId="0" xr:uid="{14AD27D1-A924-4B16-B98F-0C813103F73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0" authorId="0" shapeId="0" xr:uid="{1227C4EF-5F56-49B8-A4CC-ED1FACD50CA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15CA05DB-6C04-479C-BBDF-C86B5FD031A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1" authorId="0" shapeId="0" xr:uid="{BB47CCA8-3734-4CA6-B88D-25AFAEBCE1D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1" authorId="0" shapeId="0" xr:uid="{B23FAF6F-C83F-4054-9C4B-4A9B0A07A02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1" authorId="0" shapeId="0" xr:uid="{9D584FBE-A19A-4D7A-B80D-C61526A7A6D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1" authorId="0" shapeId="0" xr:uid="{7EB673CC-0DC8-4C2B-B949-D302DD777F3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1" authorId="0" shapeId="0" xr:uid="{877CAF61-302B-478B-B410-D745D6EB977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1" authorId="0" shapeId="0" xr:uid="{C71DEFA2-BB83-4C93-BAD3-2E4AC5D50B6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1" authorId="0" shapeId="0" xr:uid="{DE89A93C-21A7-48E8-95EB-3FD60B2E90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1" authorId="0" shapeId="0" xr:uid="{A16101A9-2C2E-412D-8A37-FF2F1961835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1" authorId="0" shapeId="0" xr:uid="{9E034346-9C77-49E0-B486-9D766AD77C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1" authorId="0" shapeId="0" xr:uid="{FC0B0A9F-6E96-4A5D-AF53-0948BBC27B7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1" authorId="0" shapeId="0" xr:uid="{A82FC91F-4AB0-44BD-8FD8-D42F0EF3FB8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1" authorId="0" shapeId="0" xr:uid="{D5AC8B37-0A8E-43C3-A88F-BA83C636C8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" authorId="0" shapeId="0" xr:uid="{DB7C434A-CB30-4B92-8668-349D559F638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" authorId="0" shapeId="0" xr:uid="{AA8C8540-2FE6-4566-A5AD-831C89BC498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" authorId="0" shapeId="0" xr:uid="{0DE54754-B285-4656-AC63-D686489EBFF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" authorId="0" shapeId="0" xr:uid="{7397ED48-6A20-4D76-9DCB-88D476DC2EA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2" authorId="0" shapeId="0" xr:uid="{4266DAD0-DD76-46E3-9D6D-9D25581FB2D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2" authorId="0" shapeId="0" xr:uid="{CC88B71F-F710-4E17-A9C6-5696BF680B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2" authorId="0" shapeId="0" xr:uid="{CB6DE0F2-601F-4E36-BDAB-1ED1CB70C86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2" authorId="0" shapeId="0" xr:uid="{46A0355A-05E2-4C70-BF59-BA5C17660B7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2" authorId="0" shapeId="0" xr:uid="{4BB5E4B9-6443-4C2A-B60F-BD1D663FAE2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2" authorId="0" shapeId="0" xr:uid="{71E4E730-B0DD-4D81-85FE-DE1533203F7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2" authorId="0" shapeId="0" xr:uid="{9B2FE76E-AB39-4E9C-9BA4-6335DE4CC3C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2" authorId="0" shapeId="0" xr:uid="{3D654B8A-503B-41E4-B90D-D3645B7C0D7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2" authorId="0" shapeId="0" xr:uid="{7557BF94-691D-4B6C-8A56-94454DB229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" authorId="0" shapeId="0" xr:uid="{59C09A9B-5553-4081-A3B0-A38B430ACD5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" authorId="0" shapeId="0" xr:uid="{9BA6D368-B72A-44E1-83AC-9F56DAEA10C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" authorId="0" shapeId="0" xr:uid="{486943F9-BD27-4CFC-A54A-AADBC5A41CB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" authorId="0" shapeId="0" xr:uid="{99485122-03CE-401C-927F-71D5420B2B1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3" authorId="0" shapeId="0" xr:uid="{95894A0E-2591-4E20-98DA-BE69F9D3B49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3" authorId="0" shapeId="0" xr:uid="{A1CA8D35-6D26-4511-9340-7847CD72AAB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3" authorId="0" shapeId="0" xr:uid="{47383AB7-BBE2-4DDF-B6B5-925F6029376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3" authorId="0" shapeId="0" xr:uid="{51995211-5A7B-4BCC-A9FA-05991D6974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3" authorId="0" shapeId="0" xr:uid="{1EB9406B-FE23-484B-87F1-69642B8F97A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3" authorId="0" shapeId="0" xr:uid="{F5E2B38C-A493-420A-8552-3F4F2DAA2DB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3" authorId="0" shapeId="0" xr:uid="{DCBFD57A-0CF1-4CAA-9ACD-537F7B239F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3" authorId="0" shapeId="0" xr:uid="{5631B88B-B302-42FD-A0AE-ED1B0E24A95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3" authorId="0" shapeId="0" xr:uid="{A1E2C4EA-833D-4BF4-8CFE-160A1F35943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" authorId="0" shapeId="0" xr:uid="{F053513D-04D2-4DC7-8A1D-8E983DDEA89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4" authorId="0" shapeId="0" xr:uid="{8D948034-CDEF-42C3-A6D3-73D760E8333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4" authorId="0" shapeId="0" xr:uid="{733C8022-2524-4B11-B753-2204EDDE8BF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4" authorId="0" shapeId="0" xr:uid="{ADCE654B-07E4-4BE0-B257-690A62ED13D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4" authorId="0" shapeId="0" xr:uid="{155CB489-5E91-49E0-B09D-13649F1824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4" authorId="0" shapeId="0" xr:uid="{DEE200BC-EF04-4B5A-9914-5AEF4120A8D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4" authorId="0" shapeId="0" xr:uid="{E028E294-569C-44EB-BDDC-ED279C4B546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4" authorId="0" shapeId="0" xr:uid="{D2C4B68A-D4EA-48BE-9BAE-797DC13A36B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4" authorId="0" shapeId="0" xr:uid="{BD497CB0-C8EA-49D3-B72E-CB14A8BDA53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4" authorId="0" shapeId="0" xr:uid="{B6665947-8FF2-4C1E-9744-D8DED934B6F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4" authorId="0" shapeId="0" xr:uid="{1B22D03F-FC9F-4997-A60F-3D62FCF1FEC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4" authorId="0" shapeId="0" xr:uid="{EE906643-05BC-4D20-917C-5F1911D76D0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4" authorId="0" shapeId="0" xr:uid="{3721C55A-2505-4FF2-907B-058C99429EF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" authorId="0" shapeId="0" xr:uid="{13C0D459-8978-4FEC-9FD8-F9268B83677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5" authorId="0" shapeId="0" xr:uid="{C0898199-FAA3-465C-BE6E-7692A20AD31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5" authorId="0" shapeId="0" xr:uid="{102D38FF-2281-4A79-84A8-80551064071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5" authorId="0" shapeId="0" xr:uid="{FE0B5D43-460F-4EEB-87E1-27727A0C7D2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5" authorId="0" shapeId="0" xr:uid="{92BEA307-C7B3-4A70-B266-1912031240F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5" authorId="0" shapeId="0" xr:uid="{BA67492C-BFF5-4925-BB94-7B627E25BA8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5" authorId="0" shapeId="0" xr:uid="{FDF789FE-40B6-40D9-B6F5-09FAFB007C6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5" authorId="0" shapeId="0" xr:uid="{2D66EB0E-E987-4724-B761-E20D54DC5E3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5" authorId="0" shapeId="0" xr:uid="{BD9B14A0-01B5-4E6E-AAA0-C8563E9ED55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5" authorId="0" shapeId="0" xr:uid="{A57ADE1D-2DE1-41BD-8A31-F2374EC50BA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5" authorId="0" shapeId="0" xr:uid="{315C6C2D-94B7-4E55-8756-07FE26E3FF4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5" authorId="0" shapeId="0" xr:uid="{6C0EDC37-5C9C-4CDD-B941-A83830E7E1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5" authorId="0" shapeId="0" xr:uid="{FD6C0382-E8FD-483C-B3DE-3C90639BAD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" authorId="0" shapeId="0" xr:uid="{92870486-F5BE-4134-8AC1-5FD723FFB81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" authorId="0" shapeId="0" xr:uid="{920BD6FB-EACA-461B-A813-0C32AB24A6A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" authorId="0" shapeId="0" xr:uid="{1A412427-429A-4BE3-850B-739C4E1EF76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" authorId="0" shapeId="0" xr:uid="{AB3F102F-9663-49DE-94CF-A46FB887EC3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6" authorId="0" shapeId="0" xr:uid="{A5A4F887-593A-4FC8-909F-76D74CFA955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6" authorId="0" shapeId="0" xr:uid="{A3935654-FBF5-44ED-871E-5A57F98B5A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6" authorId="0" shapeId="0" xr:uid="{B7C901B7-55B6-4A10-8B64-F3840612B19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6" authorId="0" shapeId="0" xr:uid="{E257DE98-E62E-406A-A00E-3E000B68BAF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6" authorId="0" shapeId="0" xr:uid="{1972CEF4-A923-41B2-BB13-E4D43DAFEA0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6" authorId="0" shapeId="0" xr:uid="{1100F84A-520A-483C-9618-F69A543EA55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6" authorId="0" shapeId="0" xr:uid="{5C4B1B9C-1899-4BB6-B37B-F93FEC5D3F2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6" authorId="0" shapeId="0" xr:uid="{0026DD83-47C2-4DC1-B280-7BCDE67AD24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6" authorId="0" shapeId="0" xr:uid="{350BB84A-93C3-42F3-B23F-F8E311DF4C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" authorId="0" shapeId="0" xr:uid="{613AD452-371B-4E5F-BF8B-798B7C7A806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9" authorId="0" shapeId="0" xr:uid="{C9216F24-DC50-4C19-88A7-828E47672CB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" authorId="0" shapeId="0" xr:uid="{E5FC4473-4858-44F8-83B4-A4ABF7A6775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9" authorId="0" shapeId="0" xr:uid="{F2193D52-5B92-4AFB-BB0C-4344764A656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9" authorId="0" shapeId="0" xr:uid="{4E0F7552-8014-43EC-AC41-55F94EA9FDD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9" authorId="0" shapeId="0" xr:uid="{D2501C14-C641-4C83-AAC0-1781DC2F04A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9" authorId="0" shapeId="0" xr:uid="{375613FA-0DD7-44E0-BB37-690038FAA7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9" authorId="0" shapeId="0" xr:uid="{C50AA5AF-3DF9-4190-81AD-D6DF80CE305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9" authorId="0" shapeId="0" xr:uid="{25FD3A6E-ABAD-4D82-8271-8782E86FF26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9" authorId="0" shapeId="0" xr:uid="{A5C8716F-EA2B-47AE-90FF-1E7EC5FFD6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9" authorId="0" shapeId="0" xr:uid="{C6DBBE26-17E4-4282-A540-DD2C29FCB2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9" authorId="0" shapeId="0" xr:uid="{B0D097A1-9FFC-414D-B5C5-B329F635F29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9" authorId="0" shapeId="0" xr:uid="{1A445822-6DA6-49DB-B03E-CCB7D9F7869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0" authorId="0" shapeId="0" xr:uid="{81B99894-D7F1-4B11-B04C-A4FEBBFC124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" authorId="0" shapeId="0" xr:uid="{BFFF2E99-7033-47D5-A9C7-C38588697E4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" authorId="0" shapeId="0" xr:uid="{766ED343-EF3D-47C3-B4C9-9AB2BD13B96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" authorId="0" shapeId="0" xr:uid="{C091CE6F-3502-4C8E-B087-61B5844D2BA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0" authorId="0" shapeId="0" xr:uid="{7409A3F9-EBF3-454A-A0A6-B7F1D293848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0" authorId="0" shapeId="0" xr:uid="{6A44FFE2-B9BE-4CE1-A78F-156636D4ED1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0" authorId="0" shapeId="0" xr:uid="{E36AB7B6-E232-4BF3-A93C-147620E1621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0" authorId="0" shapeId="0" xr:uid="{516215DF-7C26-4301-A7CA-59F5412BF75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0" authorId="0" shapeId="0" xr:uid="{4A2FDA32-7D82-456F-B2B5-53F118BF79E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0" authorId="0" shapeId="0" xr:uid="{F04101CF-3626-4A84-9DDA-DE577EF8812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0" authorId="0" shapeId="0" xr:uid="{F746603C-9037-4B95-90BC-264466C95B2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0" authorId="0" shapeId="0" xr:uid="{F6061913-BC60-4090-82F2-6016E077857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0" authorId="0" shapeId="0" xr:uid="{FC01A4BF-7D89-4A51-B58D-2F86718947E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1" authorId="0" shapeId="0" xr:uid="{1034DA15-7B34-4031-8048-C43799D19DF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1" authorId="0" shapeId="0" xr:uid="{9DD74724-0301-41DF-9FF3-F2BF71D090F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1" authorId="0" shapeId="0" xr:uid="{39E1B3FA-C45C-4F7D-B50E-31193309D6B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1" authorId="0" shapeId="0" xr:uid="{1A6BEE87-330C-4D0E-8E2A-D2146784288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1" authorId="0" shapeId="0" xr:uid="{9A34D8BA-4686-4F65-BBAC-8C687F008D6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1" authorId="0" shapeId="0" xr:uid="{E78043E0-528C-4E7A-A180-4CA3AEE8C15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1" authorId="0" shapeId="0" xr:uid="{3DB9A374-119F-4703-8268-2FA9A7CC457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1" authorId="0" shapeId="0" xr:uid="{80C44D9B-0CDF-45E7-818C-7A20517EB6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1" authorId="0" shapeId="0" xr:uid="{6F619562-E738-42E9-BB3D-5715B4EA00C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1" authorId="0" shapeId="0" xr:uid="{9176B0E8-5D02-4C0A-A1E2-ECC55488053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1" authorId="0" shapeId="0" xr:uid="{EAB2DA79-8CAA-4F9A-B506-1FBEB5195A8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1" authorId="0" shapeId="0" xr:uid="{95B9ECBA-EC8B-4705-832D-A9D28E7147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1" authorId="0" shapeId="0" xr:uid="{65EBC452-B36E-4F06-906C-724A9CE7E6F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2" authorId="0" shapeId="0" xr:uid="{EE2EA1AF-07F2-4837-9FCE-DA432D07CC1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2" authorId="0" shapeId="0" xr:uid="{1CA3317B-5A07-400A-919B-7DFBFB2932C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2" authorId="0" shapeId="0" xr:uid="{0FAEBEAB-78D9-4FF0-8FB1-C9DD5E89BA5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2" authorId="0" shapeId="0" xr:uid="{6E9474C3-835E-42C7-AB5B-67FC62EAAA4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2" authorId="0" shapeId="0" xr:uid="{60EDDF07-9D1F-4F81-A004-4EF02A98EDB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2" authorId="0" shapeId="0" xr:uid="{A2189ECF-9CAE-4538-8304-5D8FEFDE0A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2" authorId="0" shapeId="0" xr:uid="{E5D91508-DDE9-4B43-80A9-7D268D31A6B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2" authorId="0" shapeId="0" xr:uid="{D602FA31-5A22-42D5-97A0-3F57A7427E0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2" authorId="0" shapeId="0" xr:uid="{982A1B2B-26C6-4C4A-BBD5-0BAF986DDC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2" authorId="0" shapeId="0" xr:uid="{CF5C8FDC-CA2C-44E7-B447-8ED8BFEEE7C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2" authorId="0" shapeId="0" xr:uid="{DB744DA5-21FA-4E29-BD99-802041ECF9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2" authorId="0" shapeId="0" xr:uid="{CAF5320E-8EAD-42AC-B427-89794FBAAAD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2" authorId="0" shapeId="0" xr:uid="{4A5B9906-5AC6-49EC-B6AF-6DA01422655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" authorId="0" shapeId="0" xr:uid="{E665CAAB-1715-484E-B6F7-749B2B6F6C0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" authorId="0" shapeId="0" xr:uid="{7B09CC7E-95DE-4048-B6E0-1D842B21141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" authorId="0" shapeId="0" xr:uid="{B1BBF7BC-010D-49BC-8BE5-A6C9EAF57C3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" authorId="0" shapeId="0" xr:uid="{F15C6257-995F-4548-B682-7C29D8C964E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3" authorId="0" shapeId="0" xr:uid="{0636C1AC-51D6-4272-89D9-F3B8ABBA612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3" authorId="0" shapeId="0" xr:uid="{883D1146-3E55-4E9E-AF60-E02C8487B9F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3" authorId="0" shapeId="0" xr:uid="{9B2F83AD-4A42-4A2E-8115-5DB7E9437BB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3" authorId="0" shapeId="0" xr:uid="{887E4F8A-460F-45D9-9B96-1E8FB80DE8E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3" authorId="0" shapeId="0" xr:uid="{84356B3D-5027-4E1F-B214-EC50EC59BC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3" authorId="0" shapeId="0" xr:uid="{AA9C03BD-DBF6-4DBE-A637-19C6DE0014F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3" authorId="0" shapeId="0" xr:uid="{05540F92-0EDE-4108-AA1E-D3F2A345ED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3" authorId="0" shapeId="0" xr:uid="{C1B2B494-1D30-403A-A901-3461E1E977B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3" authorId="0" shapeId="0" xr:uid="{559DAD4E-D5A4-4970-B7E1-3316C78D94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4" authorId="0" shapeId="0" xr:uid="{525C361E-EEDE-42A2-880C-26670E4BEFE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4" authorId="0" shapeId="0" xr:uid="{141D8C46-AC6B-46F6-B590-D388AD0E461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4" authorId="0" shapeId="0" xr:uid="{DB281F19-C8A8-4C13-B23A-B604A22BBE0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4" authorId="0" shapeId="0" xr:uid="{4C62DE40-1556-4EF5-B6A3-374BD3AEFC9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4" authorId="0" shapeId="0" xr:uid="{FCDED3B0-AD16-445B-BA5A-C4AB69723B4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4" authorId="0" shapeId="0" xr:uid="{25E776D0-75DD-4F79-A5AE-91813683536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4" authorId="0" shapeId="0" xr:uid="{66B0439C-1996-4FEC-AADD-8B60525BE8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4" authorId="0" shapeId="0" xr:uid="{F0D8C829-3B7E-46E9-8DC9-BDD472893AA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4" authorId="0" shapeId="0" xr:uid="{2395BDCA-CFD1-4AC5-B900-940AE2C3C9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4" authorId="0" shapeId="0" xr:uid="{35959D5D-DFA7-43F7-8DAF-927E6D47A5B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4" authorId="0" shapeId="0" xr:uid="{EB7F68B0-3141-4AA8-8140-3F469AC1AF7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4" authorId="0" shapeId="0" xr:uid="{D3ECE82A-4455-41B9-B763-2B7038027F7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4" authorId="0" shapeId="0" xr:uid="{B47B798B-736A-4DD9-8D60-C017BA9D90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5" authorId="0" shapeId="0" xr:uid="{6BED72D5-E0FE-452A-9662-BD6E09E387C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5" authorId="0" shapeId="0" xr:uid="{53C4BA6B-9D8F-42F2-BF8A-0A0683EF8D4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5" authorId="0" shapeId="0" xr:uid="{204A5E1C-73CC-4043-94EE-EF9C0CED347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5" authorId="0" shapeId="0" xr:uid="{A447F8AF-69F7-4AE0-B5E6-DE11D1A1F50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5" authorId="0" shapeId="0" xr:uid="{81A5006C-6D9B-4120-856B-37FD1503E11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5" authorId="0" shapeId="0" xr:uid="{CB2D90DA-5932-487D-85B1-D4ECA272E9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5" authorId="0" shapeId="0" xr:uid="{EE082D57-434C-4A81-BB3E-FDEA02485C1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5" authorId="0" shapeId="0" xr:uid="{7CD59D95-FE37-430F-922F-797EBAE18ED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5" authorId="0" shapeId="0" xr:uid="{FAAD388D-D7FF-4CD8-A6F7-72E1E2DE66B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5" authorId="0" shapeId="0" xr:uid="{1EA9AC15-4DA8-40EA-8CD5-A1DCAC2ACE3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5" authorId="0" shapeId="0" xr:uid="{FEBC6F87-7351-4427-8C73-0450728B32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5" authorId="0" shapeId="0" xr:uid="{F2EEA45D-6877-43F1-9BFA-73DF3AD0D3C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5" authorId="0" shapeId="0" xr:uid="{1796FAFD-5061-4DB8-A352-E717235C9D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6" authorId="0" shapeId="0" xr:uid="{872B5315-272A-4CA4-9E1A-514994DE54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6" authorId="0" shapeId="0" xr:uid="{F64810C9-E33F-49FF-AD0A-61D1F20320B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6" authorId="0" shapeId="0" xr:uid="{32112F1E-4DF5-49F0-B9E5-103CAFFD5CA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6" authorId="0" shapeId="0" xr:uid="{A7F1947A-0189-4BC0-B859-75628C20D07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6" authorId="0" shapeId="0" xr:uid="{0D5C3560-C79D-4D48-BA2B-7C11E63B923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6" authorId="0" shapeId="0" xr:uid="{EB99E7E8-4E39-4656-849E-445F8C7007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6" authorId="0" shapeId="0" xr:uid="{1A647E0E-1723-4680-B582-11C1399FE5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6" authorId="0" shapeId="0" xr:uid="{8072B2BC-5272-4FA4-9FE8-59E18DF078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6" authorId="0" shapeId="0" xr:uid="{BB7B9F63-F4A3-46DE-89DC-839C9189BAF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6" authorId="0" shapeId="0" xr:uid="{30CD7F3A-C403-447B-B447-06B8BFCDD87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6" authorId="0" shapeId="0" xr:uid="{FAFB698B-F8DC-4272-AF15-2BD4E6E1B85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6" authorId="0" shapeId="0" xr:uid="{64D9D1BE-F69E-43AC-A7C1-18D02A80D05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6" authorId="0" shapeId="0" xr:uid="{679DB470-0BDF-408F-84D0-5F87DB20B42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7" authorId="0" shapeId="0" xr:uid="{8D283F23-C431-460B-A8D2-FDAC0D0D82B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7" authorId="0" shapeId="0" xr:uid="{8EE128C3-358C-4810-AA8F-C2CF49CF394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7" authorId="0" shapeId="0" xr:uid="{8BA6068A-7612-451E-89B2-6103C3D68C0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7" authorId="0" shapeId="0" xr:uid="{79BE7FCA-D38F-465B-A4E5-B9066083DD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7" authorId="0" shapeId="0" xr:uid="{BC96B3C6-66CA-42AB-B2F3-3C4E0ADA7C3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7" authorId="0" shapeId="0" xr:uid="{3FA2424C-F750-44EF-8F3A-62CCD6D8B0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7" authorId="0" shapeId="0" xr:uid="{4637DAE1-18AA-48C8-ACA7-C216DDE1BA4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7" authorId="0" shapeId="0" xr:uid="{00B3619D-220A-415F-B6F2-578F8A17B07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7" authorId="0" shapeId="0" xr:uid="{CC030CFE-8C21-41EC-AF61-F2FC253ADC7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7" authorId="0" shapeId="0" xr:uid="{254727AB-E200-47CC-9CC7-55B2BD83AC0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7" authorId="0" shapeId="0" xr:uid="{523C4F60-D761-49F7-AE77-6D8ADE8A1E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7" authorId="0" shapeId="0" xr:uid="{57370B96-A1B2-4D88-9A0E-0EA3C8CBB6F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7" authorId="0" shapeId="0" xr:uid="{770DB3EE-9122-4808-B0FB-2D74C182118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8" authorId="0" shapeId="0" xr:uid="{72433C3F-51D2-4AFA-968D-2EB1E80BDAC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8" authorId="0" shapeId="0" xr:uid="{328E5D9F-6F3F-493E-ADCD-5BE22527DF6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8" authorId="0" shapeId="0" xr:uid="{7DD2329D-465E-4017-A1E6-3579C09EB72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8" authorId="0" shapeId="0" xr:uid="{F396B7E4-4D1A-49A2-8DE7-E54E35EEEAD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8" authorId="0" shapeId="0" xr:uid="{871EF8A4-73AA-420D-AB43-21403A747BF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8" authorId="0" shapeId="0" xr:uid="{2A6B923F-00DE-4629-937D-6F068D40B6B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8" authorId="0" shapeId="0" xr:uid="{69F839AE-F480-4288-8F43-F40315AD8FE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8" authorId="0" shapeId="0" xr:uid="{D234A65A-2A77-4B4A-942A-C2D5E3395A2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8" authorId="0" shapeId="0" xr:uid="{8584BB83-5EF7-4180-9815-8AB846298F0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8" authorId="0" shapeId="0" xr:uid="{1FC3CD3F-5A9A-4EE7-9E37-AEBA52D7843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8" authorId="0" shapeId="0" xr:uid="{CC74C34F-1CB0-4688-99B0-3FC94E29F0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8" authorId="0" shapeId="0" xr:uid="{DF06A431-DE21-4584-8A4E-6071140376C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8" authorId="0" shapeId="0" xr:uid="{0FBD3DDF-CF76-4FDC-941A-A96BC90DF78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9" authorId="0" shapeId="0" xr:uid="{F46B3D75-38A1-4612-B620-92814418601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9" authorId="0" shapeId="0" xr:uid="{1A79C26E-57FB-4037-A3D8-B4B4F9D0C24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9" authorId="0" shapeId="0" xr:uid="{28BD3786-E21F-4F06-AAF0-C6886FC7C02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9" authorId="0" shapeId="0" xr:uid="{AF7F3AD2-368D-43C2-B28A-D0AF078EE13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9" authorId="0" shapeId="0" xr:uid="{0076A9F8-5059-4864-B4D5-8A19B0BAA52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9" authorId="0" shapeId="0" xr:uid="{1EC45978-FEB2-4AB5-9B8C-4D9005B045E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9" authorId="0" shapeId="0" xr:uid="{28F7214A-58F2-49FF-9E6A-F414F44CBB7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9" authorId="0" shapeId="0" xr:uid="{1E523CBB-8BF1-4513-A2B9-F0578D3F397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9" authorId="0" shapeId="0" xr:uid="{3CB36479-BE7F-41A7-8115-C0E32EEC7D7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9" authorId="0" shapeId="0" xr:uid="{D6A5B90C-4CBC-4E68-BCA5-B8238B99400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29" authorId="0" shapeId="0" xr:uid="{4C93ABF1-E0E9-4B3F-92A0-83814487D8F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9" authorId="0" shapeId="0" xr:uid="{EB451BD0-8384-473D-AA19-0F25B82B34F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9" authorId="0" shapeId="0" xr:uid="{B4E060FD-3F0C-433C-8998-C81B9243CB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0" authorId="0" shapeId="0" xr:uid="{8EFEE534-6553-48CE-A4FB-76E8E0B5D41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0" authorId="0" shapeId="0" xr:uid="{F707A34F-42E2-4BD3-9177-6A435A77684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0" authorId="0" shapeId="0" xr:uid="{CC7ABE27-951E-422B-A7F6-A3144AA8577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0" authorId="0" shapeId="0" xr:uid="{0B33C85F-C960-4922-A27E-B450A65C6A5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0" authorId="0" shapeId="0" xr:uid="{4295AE49-4F2B-4AC2-9890-B8D385BC11F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0" authorId="0" shapeId="0" xr:uid="{54C634F4-BF79-40A6-BC9D-F54F1E61086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30" authorId="0" shapeId="0" xr:uid="{07A50B83-AF2D-4FF3-ABE8-A9539889A29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30" authorId="0" shapeId="0" xr:uid="{FFE21FE5-CA90-47D5-A7CD-1456559DF99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30" authorId="0" shapeId="0" xr:uid="{B403A9A6-0B57-455C-9C17-BFCE646C1FA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30" authorId="0" shapeId="0" xr:uid="{F17A9ED3-EB7B-4912-96CD-13324503DA5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30" authorId="0" shapeId="0" xr:uid="{AABDE65F-F9C5-42D3-A449-3415AD5769E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30" authorId="0" shapeId="0" xr:uid="{032F9C32-B1B9-4400-9C65-BAC1CD6B311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0" authorId="0" shapeId="0" xr:uid="{AC682E6E-1B44-44BF-BFAA-F3F327A3991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3" authorId="0" shapeId="0" xr:uid="{0C73396E-2922-426B-9D73-489CBAE38C8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3" authorId="0" shapeId="0" xr:uid="{C12B5593-F04D-4B55-A673-3C8869DD5AC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3" authorId="0" shapeId="0" xr:uid="{8C5A1F1A-DC17-4261-B998-6A0888AFD4C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3" authorId="0" shapeId="0" xr:uid="{D09A7C2E-8880-4BE2-9F2B-D5BF7C02F46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3" authorId="0" shapeId="0" xr:uid="{E6D7A0CA-21E1-4104-A988-B19A0892C56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3" authorId="0" shapeId="0" xr:uid="{9A62AE30-B58A-4438-89AA-32E00622E27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3" authorId="0" shapeId="0" xr:uid="{728962D8-578D-4F56-B02E-7E21EDD03E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3" authorId="0" shapeId="0" xr:uid="{B87C083B-0B7E-49ED-B7B1-F971A7C7E20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3" authorId="0" shapeId="0" xr:uid="{864D0D39-7398-481F-B29B-BBD5A9F6C5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3" authorId="0" shapeId="0" xr:uid="{F1FC4C21-F93F-478E-A431-23E169D61EB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3" authorId="0" shapeId="0" xr:uid="{61807A31-5992-4C66-91C0-38286C1235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3" authorId="0" shapeId="0" xr:uid="{DEFA28CF-AA96-4B79-B486-ACD81CB3E2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3" authorId="0" shapeId="0" xr:uid="{07E57165-B1DB-4EF7-AE3D-3ABD51A6A7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4" authorId="0" shapeId="0" xr:uid="{2C456E6A-9E2A-403B-8EC8-BB1A9368B4B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4" authorId="0" shapeId="0" xr:uid="{6E5F2B60-9A09-49A7-B019-9066A907E16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4" authorId="0" shapeId="0" xr:uid="{82412767-6079-40FC-BBBE-29CCA10B7C8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4" authorId="0" shapeId="0" xr:uid="{1A9732BF-1B27-4D85-A194-37E43A9D9B0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4" authorId="0" shapeId="0" xr:uid="{3B02C56C-8EED-4FB8-A215-952CD96B22E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4" authorId="0" shapeId="0" xr:uid="{AEB4FC45-9459-4DEC-A3F9-5A94839673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4" authorId="0" shapeId="0" xr:uid="{FB9F2E77-0C73-4265-928A-3AC174EEC3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4" authorId="0" shapeId="0" xr:uid="{36E8E960-29FA-4C9E-A83E-24F2D468BBC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4" authorId="0" shapeId="0" xr:uid="{2D68765F-4599-4329-B6A9-4AE7B916BEF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4" authorId="0" shapeId="0" xr:uid="{D6283257-11DE-43E5-94E5-59A953F57F0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4" authorId="0" shapeId="0" xr:uid="{4CBC3C03-0B0F-4814-844C-7DBDC52067D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4" authorId="0" shapeId="0" xr:uid="{24C75021-51A3-439F-8488-EF2E5D5FAF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4" authorId="0" shapeId="0" xr:uid="{50D3624E-10D4-4079-AD39-6EE75961E84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5" authorId="0" shapeId="0" xr:uid="{9B3712B8-8D03-494C-A997-B2869C82F4F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5" authorId="0" shapeId="0" xr:uid="{860FB448-76FD-4DBF-94DD-2A5BE73C07F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5" authorId="0" shapeId="0" xr:uid="{95BE8B75-36E9-400A-AED7-246F5F2E698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5" authorId="0" shapeId="0" xr:uid="{51AE0C7B-31A1-4B6D-A554-25BFC8C630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5" authorId="0" shapeId="0" xr:uid="{ED900FF9-B828-4DE9-A892-2A71293CD88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5" authorId="0" shapeId="0" xr:uid="{C83A2465-9085-461E-B862-55AEE854B9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5" authorId="0" shapeId="0" xr:uid="{59B73A37-53A0-4D7D-9072-05E73EE381F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5" authorId="0" shapeId="0" xr:uid="{A43B14B4-76B1-4617-BE7C-DE8A903805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5" authorId="0" shapeId="0" xr:uid="{7AEC912C-AAE4-4573-A4A7-A6DAB54372F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5" authorId="0" shapeId="0" xr:uid="{CC3B3959-8F5D-4251-8403-37D40AF9E9A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5" authorId="0" shapeId="0" xr:uid="{99F536F5-68DA-46F7-9B7B-A14D8EF5B46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5" authorId="0" shapeId="0" xr:uid="{26B77DDE-F9FE-451F-9FD2-027AA31AFC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5" authorId="0" shapeId="0" xr:uid="{568D7AB8-5FDF-4BE9-AE93-E49658258B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6" authorId="0" shapeId="0" xr:uid="{1E1CB8D0-312B-4B0A-80A8-01269256507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6" authorId="0" shapeId="0" xr:uid="{BA304883-0FA8-49EF-B126-2C69FFF65AF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6" authorId="0" shapeId="0" xr:uid="{D77CC580-D563-4288-BE5A-86048F42496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6" authorId="0" shapeId="0" xr:uid="{D7F5505B-8996-4D88-9C8C-721E0733BA0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6" authorId="0" shapeId="0" xr:uid="{0D0EE286-8777-44F1-8E40-16C237D08E0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6" authorId="0" shapeId="0" xr:uid="{3DC9EDC3-39AE-4E3A-B7E1-B1EFE51A1FB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6" authorId="0" shapeId="0" xr:uid="{A4029C13-9316-4D4A-AC44-8F321FF0D73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6" authorId="0" shapeId="0" xr:uid="{4AF6D1CC-453C-466A-8388-243B203BA5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6" authorId="0" shapeId="0" xr:uid="{25419707-976E-4D43-B52B-E8F80B1B248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6" authorId="0" shapeId="0" xr:uid="{F4F3C04C-628C-432D-83E4-7145F79B6E9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6" authorId="0" shapeId="0" xr:uid="{D1B274A9-8592-4051-A4F0-FB18996B48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6" authorId="0" shapeId="0" xr:uid="{D028DB4F-73E6-4313-99DA-FF6258765AA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6" authorId="0" shapeId="0" xr:uid="{13AD2600-25BE-4884-9B8E-18EFB7F1D3A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7" authorId="0" shapeId="0" xr:uid="{37E5187F-FF1C-432E-A4DC-6DCDAF56D9F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7" authorId="0" shapeId="0" xr:uid="{6088C21B-772D-4C15-BE4F-FD03F85014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7" authorId="0" shapeId="0" xr:uid="{1F00AD4E-7EB8-428D-BBE3-8BE287A8361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7" authorId="0" shapeId="0" xr:uid="{69D34ADB-C532-4D76-822F-9D7DA5AF03F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7" authorId="0" shapeId="0" xr:uid="{2B47D96A-FCF7-4099-9D03-1319FF6CD36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7" authorId="0" shapeId="0" xr:uid="{B8C69F12-CC01-46AF-98FD-0A4BF632EC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7" authorId="0" shapeId="0" xr:uid="{81F87FAE-479F-41C5-9D6D-09BDC1FB448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7" authorId="0" shapeId="0" xr:uid="{758328BA-CE40-4C80-A4C5-D8D77F793F3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7" authorId="0" shapeId="0" xr:uid="{CC8084DE-50B0-468A-B7A9-0FA789D2AA1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7" authorId="0" shapeId="0" xr:uid="{06C6E792-3996-46FA-B715-C7B69F0CDE7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7" authorId="0" shapeId="0" xr:uid="{5EEBD43F-6A29-40B9-B252-D5C00360F2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7" authorId="0" shapeId="0" xr:uid="{61DCAB72-8A71-42C7-911E-1A8857765C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7" authorId="0" shapeId="0" xr:uid="{2C08AF4E-7714-4838-A10B-DB9A02923AE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8" authorId="0" shapeId="0" xr:uid="{0C73EE16-D0F7-4C97-AC10-1EF4D373697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8" authorId="0" shapeId="0" xr:uid="{05A8CDC4-F8F7-4EFE-98CD-D9B65F2440E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8" authorId="0" shapeId="0" xr:uid="{2A281C8E-251C-4EF0-964E-64FEA12F9CE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8" authorId="0" shapeId="0" xr:uid="{4614C120-42D2-49B5-BACA-A4CE3C4D73C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8" authorId="0" shapeId="0" xr:uid="{9685AF72-5566-466A-80BA-B0A929CAAE4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8" authorId="0" shapeId="0" xr:uid="{A340EE7C-8F54-40D0-BAB4-D7C49A4CA7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8" authorId="0" shapeId="0" xr:uid="{68E80172-44D0-4F1F-B5E6-B6E4B0EBAA9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8" authorId="0" shapeId="0" xr:uid="{7C71B7D7-A4A4-41E6-9024-F1A47F521F9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8" authorId="0" shapeId="0" xr:uid="{1DCD227B-D7B2-44B5-B340-C11CEBBDE0E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8" authorId="0" shapeId="0" xr:uid="{0484CBC3-8758-4C2E-AD60-CA59A37C8E5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8" authorId="0" shapeId="0" xr:uid="{DB710A5B-4B09-4F2A-B968-E54E1F1B53E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8" authorId="0" shapeId="0" xr:uid="{87145C92-AF89-4A0F-90D2-877A5861763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8" authorId="0" shapeId="0" xr:uid="{A0674EC7-8CDA-40CA-AF58-4EFBDB65986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9" authorId="0" shapeId="0" xr:uid="{AC18109E-8B5E-44EB-BF72-698E41AC588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9" authorId="0" shapeId="0" xr:uid="{FB698C2F-46C4-4889-B31A-0A573130D0D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9" authorId="0" shapeId="0" xr:uid="{9EB4FFC8-7495-4639-BEF8-A5B91F8414B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9" authorId="0" shapeId="0" xr:uid="{9D62D5B1-3FD7-4C11-BAB4-776DFC8F7D6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9" authorId="0" shapeId="0" xr:uid="{B3481481-7674-428B-8892-E47530BF03A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9" authorId="0" shapeId="0" xr:uid="{C7540359-436C-4392-9E82-30790BBB6BC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9" authorId="0" shapeId="0" xr:uid="{CDA5AA36-6BF0-4B1A-AB5A-C2EA3A02C76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9" authorId="0" shapeId="0" xr:uid="{61485635-258F-48E2-B4D0-3AB317B0D94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9" authorId="0" shapeId="0" xr:uid="{602AF6EF-18E6-4620-B7A7-8DFA45D33EC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9" authorId="0" shapeId="0" xr:uid="{0A2250F4-AF7F-4A36-8D15-286889B98E8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9" authorId="0" shapeId="0" xr:uid="{2A5CF245-C359-4D87-AAC3-4F5B6CCA70F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9" authorId="0" shapeId="0" xr:uid="{9A561ACD-B7E0-40BF-8AF8-08BE7EB970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9" authorId="0" shapeId="0" xr:uid="{5A5D25F1-0401-46D8-AAE5-461561E6E47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0" authorId="0" shapeId="0" xr:uid="{23BAA16E-BF34-4B98-B5B3-3C6D997B560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0" authorId="0" shapeId="0" xr:uid="{63716196-5937-4948-8B95-B1F0C4E5F61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0" authorId="0" shapeId="0" xr:uid="{83991DBC-2983-4B5E-9791-D7CD4DF0F9E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0" authorId="0" shapeId="0" xr:uid="{7DC6A6CC-4D80-434B-A623-9BFF9E57AFF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0" authorId="0" shapeId="0" xr:uid="{FB98DB6E-3CEA-4EB0-A3BA-45EFC9C588F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0" authorId="0" shapeId="0" xr:uid="{42655C83-FD67-4EA1-ADB3-4B655E2695C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40" authorId="0" shapeId="0" xr:uid="{70BCEC17-D3CA-44CD-A91E-7B6A7CE4AA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40" authorId="0" shapeId="0" xr:uid="{9543A494-3C6D-4A9F-9AD8-3800765B227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40" authorId="0" shapeId="0" xr:uid="{80F83B05-7497-4704-86B0-B15F62E30CD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40" authorId="0" shapeId="0" xr:uid="{D806A79B-5FEC-4AD0-9C79-E625C7395B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40" authorId="0" shapeId="0" xr:uid="{C67FD58A-B56A-442F-B8EF-FB045CCAAF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40" authorId="0" shapeId="0" xr:uid="{56FB5877-D6DD-4050-8E67-2C3F772C53E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40" authorId="0" shapeId="0" xr:uid="{4C0EF7E3-7D21-4A60-A0CE-68647460263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1" authorId="0" shapeId="0" xr:uid="{DE5E6D1C-2F2A-42A5-A48A-4B3F861E4A3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1" authorId="0" shapeId="0" xr:uid="{687E0C13-0A84-47FC-BC70-39467378E2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1" authorId="0" shapeId="0" xr:uid="{96F97A21-016B-4824-9923-C840CEC2E62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1" authorId="0" shapeId="0" xr:uid="{9EFE6565-B814-4973-BB9E-5AE7AA0EA32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1" authorId="0" shapeId="0" xr:uid="{7C4885F2-1C24-4D28-BBC1-0BE5E2E85FA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1" authorId="0" shapeId="0" xr:uid="{1F18262E-F00B-4B81-9ECB-9666A1B2060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41" authorId="0" shapeId="0" xr:uid="{9B85E2C9-A0B1-48B2-979F-95CD278DEF1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41" authorId="0" shapeId="0" xr:uid="{4420CDC1-F8DC-4FEC-8A33-0C28865B419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41" authorId="0" shapeId="0" xr:uid="{FA609678-BDC7-43B2-A83B-521E78FD18F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41" authorId="0" shapeId="0" xr:uid="{2CA5D898-1C92-41E4-9474-DE1DAF0FDC5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41" authorId="0" shapeId="0" xr:uid="{40E721A4-42F0-4A7D-BAF0-94A80BEECAC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41" authorId="0" shapeId="0" xr:uid="{8E12BB79-026A-4573-9A20-DC1980E50E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41" authorId="0" shapeId="0" xr:uid="{EE41017F-1F57-499C-9D99-661D2C2A804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2" authorId="0" shapeId="0" xr:uid="{7F38A6FB-52C7-482A-B369-911D7727351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2" authorId="0" shapeId="0" xr:uid="{71BAAE26-9A99-4D8D-B835-0F494B770F5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2" authorId="0" shapeId="0" xr:uid="{58741A62-C999-4015-A599-07B1A511832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2" authorId="0" shapeId="0" xr:uid="{006078EE-7D99-4BBA-B6DC-411B148BAF0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2" authorId="0" shapeId="0" xr:uid="{0340565D-E2EA-4D15-ACC7-0C0F51F6B2B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2" authorId="0" shapeId="0" xr:uid="{E080A453-986F-4D5C-8134-9524D3853D9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42" authorId="0" shapeId="0" xr:uid="{893621A8-E986-4E3F-A69A-079A12001B1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42" authorId="0" shapeId="0" xr:uid="{775A2D37-8FB3-4FA6-8631-7FFD45D30C4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42" authorId="0" shapeId="0" xr:uid="{27B1733D-B9B4-4FEF-87E3-861592C229B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42" authorId="0" shapeId="0" xr:uid="{B6029225-8187-412E-894E-AEE573EF895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42" authorId="0" shapeId="0" xr:uid="{631BFAB3-A87D-4D12-A97D-AEB2093E208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42" authorId="0" shapeId="0" xr:uid="{82843403-774E-47C2-B895-0974CD228A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42" authorId="0" shapeId="0" xr:uid="{BC67A613-EDFF-4178-9E94-2B22BCA6996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3" authorId="0" shapeId="0" xr:uid="{10D713E5-AD13-47EA-AE4C-E77E2BBE316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3" authorId="0" shapeId="0" xr:uid="{62A18617-1878-4C09-A1C3-9BF3088C931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3" authorId="0" shapeId="0" xr:uid="{D4925D1A-D340-4ADD-8162-EF4BC10E16A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3" authorId="0" shapeId="0" xr:uid="{51AE81B0-BEEC-4A71-B906-A5A1A51EB35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3" authorId="0" shapeId="0" xr:uid="{207DACB3-E42B-429F-81E2-46D76B96B50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3" authorId="0" shapeId="0" xr:uid="{D57B09AE-1680-4E83-A279-C7E0E5F7C33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43" authorId="0" shapeId="0" xr:uid="{0C05F4BD-38CD-4832-BB17-75D4A6DE1A7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43" authorId="0" shapeId="0" xr:uid="{76BB4E6E-40D5-476B-AD8C-E461D51450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43" authorId="0" shapeId="0" xr:uid="{EF092A4E-230E-4F10-9DFC-B3F1785BF09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43" authorId="0" shapeId="0" xr:uid="{5477C32C-716C-41E4-9918-6CB0DCC528C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43" authorId="0" shapeId="0" xr:uid="{2BCEA8D2-C418-4C56-9234-BF777BC82C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43" authorId="0" shapeId="0" xr:uid="{769F58A9-B137-4B81-9565-33D0CBB7C28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43" authorId="0" shapeId="0" xr:uid="{FD10C329-C808-4449-9565-C1A965874D3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4" authorId="0" shapeId="0" xr:uid="{FEE0A29E-26D5-48B0-8298-F1A2E3547A6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4" authorId="0" shapeId="0" xr:uid="{AD3CEDED-368E-4DB5-B313-7484C790B8A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4" authorId="0" shapeId="0" xr:uid="{4CE93743-38D7-406D-96EC-0154FE18385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4" authorId="0" shapeId="0" xr:uid="{1DDA8786-9423-430C-B4BA-AFA3180FA3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4" authorId="0" shapeId="0" xr:uid="{BE1F5351-547B-47D1-860F-99239BD5671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4" authorId="0" shapeId="0" xr:uid="{7E306F80-087E-4719-8775-03159D55C20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44" authorId="0" shapeId="0" xr:uid="{AA455527-4467-4872-B1FE-E7F359AD935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44" authorId="0" shapeId="0" xr:uid="{5A7CC297-AA52-465D-BB65-B130CA796D9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44" authorId="0" shapeId="0" xr:uid="{7DF0630B-0D88-4518-961E-B04E20B510A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44" authorId="0" shapeId="0" xr:uid="{7880938D-4864-4D27-B216-E828F57CEA7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44" authorId="0" shapeId="0" xr:uid="{A580364A-92FE-44DF-A1AC-1FE1BAAE30F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44" authorId="0" shapeId="0" xr:uid="{F8BFF6F3-69AE-4137-964C-0E69D7C46A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44" authorId="0" shapeId="0" xr:uid="{2A91371E-DC41-4917-8395-2E590DC04C3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7" authorId="0" shapeId="0" xr:uid="{C9716284-102E-4B35-A769-0D1D0DE83C9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7" authorId="0" shapeId="0" xr:uid="{E1EB87C6-8719-4867-B4C9-C5668708EAC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7" authorId="0" shapeId="0" xr:uid="{C6C32C66-99C6-4DE1-965C-F55FB8CA7EF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7" authorId="0" shapeId="0" xr:uid="{1872958D-B6C2-4B8C-8E44-3C558F9930B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7" authorId="0" shapeId="0" xr:uid="{CB590A70-CF9D-4D35-9AAA-314993A7E41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7" authorId="0" shapeId="0" xr:uid="{9E82E523-A874-4401-9B22-5B26569E569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47" authorId="0" shapeId="0" xr:uid="{78CB5E31-A217-46DD-A798-D79117911D1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47" authorId="0" shapeId="0" xr:uid="{41ACD34A-0381-43B1-AF0F-1C6912919D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47" authorId="0" shapeId="0" xr:uid="{D4F69640-5C5F-4F10-9EA1-BEB7603C18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47" authorId="0" shapeId="0" xr:uid="{D0915878-5929-4EB3-887B-6594A587D4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47" authorId="0" shapeId="0" xr:uid="{4FFB45C9-00D6-4F04-B862-DFBABE3804D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47" authorId="0" shapeId="0" xr:uid="{107D3126-12B5-47BB-9EF6-F798BAAEC0A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47" authorId="0" shapeId="0" xr:uid="{C251DA1D-7722-4A75-A7EA-1B29BA2A32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8" authorId="0" shapeId="0" xr:uid="{E58D3C62-A47E-42FB-A15D-5732F5B9EA7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8" authorId="0" shapeId="0" xr:uid="{453300CA-C41F-409D-B8AB-3D893100F2F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8" authorId="0" shapeId="0" xr:uid="{D7ACF443-AE34-4CA4-8D02-CCC1FD8056B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8" authorId="0" shapeId="0" xr:uid="{9DD1D0F4-DA09-4FF1-838C-88967320D21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8" authorId="0" shapeId="0" xr:uid="{B8C1E37D-237D-4D94-BBCA-31A6FA61605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8" authorId="0" shapeId="0" xr:uid="{02896BA6-A9F4-4CBC-B688-FB600066A80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48" authorId="0" shapeId="0" xr:uid="{AE6DD929-6164-4B08-8199-0A17C351BAF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48" authorId="0" shapeId="0" xr:uid="{58738577-6F23-4F1C-8E45-0361CFC3ACE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48" authorId="0" shapeId="0" xr:uid="{AA0DCC91-893D-40BD-B9EC-79E21DEDDD0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48" authorId="0" shapeId="0" xr:uid="{2E83C5AF-AE88-4FF0-B5FD-1F7876AC491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48" authorId="0" shapeId="0" xr:uid="{C363D81B-8D65-4931-9C4C-27D294AC433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48" authorId="0" shapeId="0" xr:uid="{DAE87749-9597-4449-A47D-1302593314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48" authorId="0" shapeId="0" xr:uid="{2ED14CFF-5013-495B-98BF-843D0117CC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9" authorId="0" shapeId="0" xr:uid="{70A0B18C-626B-4CB1-A1A3-65EFC434995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9" authorId="0" shapeId="0" xr:uid="{F07D7D14-9931-424A-B833-26B6B904B31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9" authorId="0" shapeId="0" xr:uid="{7AA1672E-6D74-43B7-B26B-4635665A89F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9" authorId="0" shapeId="0" xr:uid="{E309365A-3D17-40AD-AE0A-C3692CCE4F2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9" authorId="0" shapeId="0" xr:uid="{18FF106C-9CCD-4543-B1E6-06E77CD0018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9" authorId="0" shapeId="0" xr:uid="{A094B17F-6F43-40F2-8352-777FB8672E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49" authorId="0" shapeId="0" xr:uid="{DD957F39-2093-4BBA-ABFD-4B4FE3BBF5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49" authorId="0" shapeId="0" xr:uid="{FF5D0FFA-AACF-4ECD-9E24-827BD7AAFEB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49" authorId="0" shapeId="0" xr:uid="{E96C6D7B-2C63-44CE-B28D-76A9763DFC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49" authorId="0" shapeId="0" xr:uid="{1F71879F-911D-460C-8889-9263F66162B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49" authorId="0" shapeId="0" xr:uid="{2051BCC9-16D4-4A84-9AA7-AF58561A58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49" authorId="0" shapeId="0" xr:uid="{D4C1AE51-BDA4-43E3-9EA8-31E9B7C2B4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49" authorId="0" shapeId="0" xr:uid="{5CE92481-B32B-4FEA-9E66-37CDC72F7D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0" authorId="0" shapeId="0" xr:uid="{7CA042C7-29B3-459F-972F-0458E29A3A2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0" authorId="0" shapeId="0" xr:uid="{4A742B09-5264-4CE3-8DB2-D580866302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0" authorId="0" shapeId="0" xr:uid="{8F58E110-D7AD-422A-990E-C5F0536979B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0" authorId="0" shapeId="0" xr:uid="{8581550E-693C-4B7F-B3BA-7D7CE1F0A68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0" authorId="0" shapeId="0" xr:uid="{9CADFB09-8A72-4680-BFDA-1197C0ECE19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50" authorId="0" shapeId="0" xr:uid="{22492117-889C-460C-8B6A-C5515C664CF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0" authorId="0" shapeId="0" xr:uid="{111CC7B4-D383-4873-96C1-5D49C550607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50" authorId="0" shapeId="0" xr:uid="{11359607-5967-4E58-8FD3-7E8B1EDD1F5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50" authorId="0" shapeId="0" xr:uid="{B5FD2131-F0D1-473E-9160-5DB2A8227C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50" authorId="0" shapeId="0" xr:uid="{E734B282-D391-4840-9E0D-B966C66DB0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50" authorId="0" shapeId="0" xr:uid="{B1276A62-61CB-4B79-9522-3D039DF3E67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50" authorId="0" shapeId="0" xr:uid="{36248061-3483-4F15-B15B-1B7E6295347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50" authorId="0" shapeId="0" xr:uid="{045B3AD6-6B3D-470E-8150-21D5F7C2A3C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1" authorId="0" shapeId="0" xr:uid="{BFD60658-5561-4545-A5DA-72EA9B17953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1" authorId="0" shapeId="0" xr:uid="{1600ACF5-5781-4498-B17B-91A37BB9214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1" authorId="0" shapeId="0" xr:uid="{3A88A07E-799F-455C-8916-ABFFCB2062F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1" authorId="0" shapeId="0" xr:uid="{D2C0B973-1F8E-4784-8E77-50349190814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1" authorId="0" shapeId="0" xr:uid="{0CB57F9A-3E80-4014-AE85-D1EC5B43237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51" authorId="0" shapeId="0" xr:uid="{260F1F0B-F7CE-40DA-85CC-6FC5565410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1" authorId="0" shapeId="0" xr:uid="{471C63AB-F93A-4EF3-9BBE-316BFA1BE55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51" authorId="0" shapeId="0" xr:uid="{EE01A54D-DF31-4D33-B654-8F0ADA26316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51" authorId="0" shapeId="0" xr:uid="{2A65102D-5311-483D-99EE-A740B93F566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51" authorId="0" shapeId="0" xr:uid="{CD960E11-4760-41F4-A816-D43CFB597E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51" authorId="0" shapeId="0" xr:uid="{46E71CD5-402B-49A5-9207-AB8FE2F34CE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51" authorId="0" shapeId="0" xr:uid="{D0C8B85A-D65F-4EB4-9504-6AB13FDEF83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51" authorId="0" shapeId="0" xr:uid="{A4DA8A38-7F8F-4D2E-B5D8-79CE93D1B40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2" authorId="0" shapeId="0" xr:uid="{AEB9FC0E-7BA0-4592-BB1A-DE21E1E0167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2" authorId="0" shapeId="0" xr:uid="{2957DD01-65C3-4C00-B124-0F1CDBE5152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2" authorId="0" shapeId="0" xr:uid="{9C58F5F2-78D1-45D9-AF44-A64DC7DCDC2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2" authorId="0" shapeId="0" xr:uid="{5F22C6E4-C382-4D98-82EA-A153D4E9153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2" authorId="0" shapeId="0" xr:uid="{9093CBDF-2B52-4610-B994-60EBDA33DC5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52" authorId="0" shapeId="0" xr:uid="{503EED12-ACE6-4F44-A7A9-C1B6C5175AF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2" authorId="0" shapeId="0" xr:uid="{58D1C064-AF83-42B1-ADF3-584BE7FDE3F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52" authorId="0" shapeId="0" xr:uid="{ECC02128-1077-4BDE-9528-D64389CF288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52" authorId="0" shapeId="0" xr:uid="{B80B7DBD-8A64-4788-9F50-04357D8839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52" authorId="0" shapeId="0" xr:uid="{AA8AEB52-713C-4A0C-B256-1B4806C853F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52" authorId="0" shapeId="0" xr:uid="{0BB8CB69-C61B-4F6E-888C-ACCE51F1CD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52" authorId="0" shapeId="0" xr:uid="{7F8B44CD-77C7-4109-982B-C85D69D61D3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52" authorId="0" shapeId="0" xr:uid="{D132D321-2F55-4DDD-8A0D-933B8D3E76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3" authorId="0" shapeId="0" xr:uid="{6FEE8A42-23F2-46F4-8170-1DDADAFB0DD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3" authorId="0" shapeId="0" xr:uid="{C638713A-71A7-4C0F-89E8-2CC68408329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3" authorId="0" shapeId="0" xr:uid="{8451CEE9-2775-4038-A1BB-A0F8215E196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3" authorId="0" shapeId="0" xr:uid="{E9FA7011-35A1-4011-B5F8-423B62443C0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3" authorId="0" shapeId="0" xr:uid="{641FA581-B92D-4F34-9E65-7718503A56A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53" authorId="0" shapeId="0" xr:uid="{4DB3E7F6-BE5E-40F9-8F76-3240B1BC106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3" authorId="0" shapeId="0" xr:uid="{88327B65-504D-48AB-85BF-B6951595EA3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53" authorId="0" shapeId="0" xr:uid="{4245DE1C-3C49-411E-A8EA-F1F8084E337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53" authorId="0" shapeId="0" xr:uid="{E356366C-1144-4D34-AAEA-06653550CB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53" authorId="0" shapeId="0" xr:uid="{AFFB82C0-8A6E-4677-BE4C-DFDEA52388D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53" authorId="0" shapeId="0" xr:uid="{08B5155A-2AF3-4B7D-82D2-64D39D64F45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53" authorId="0" shapeId="0" xr:uid="{E9BB5B25-1D25-4DEA-A993-D3115CA76B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53" authorId="0" shapeId="0" xr:uid="{3AE4332E-EF50-4A43-AAB5-AB4348B5B90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4" authorId="0" shapeId="0" xr:uid="{787D3902-7407-4AEE-841F-49D85D640F2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4" authorId="0" shapeId="0" xr:uid="{EAAE235B-B16D-40D7-862A-1BB7DF9D2A2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4" authorId="0" shapeId="0" xr:uid="{30FED597-A142-446B-9551-37AB8F9EE95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4" authorId="0" shapeId="0" xr:uid="{0BDF3C0F-2A0A-409F-A1C8-8B994C09F12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4" authorId="0" shapeId="0" xr:uid="{0AEC3F39-962A-4439-A4E1-EC19FF9C7CC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54" authorId="0" shapeId="0" xr:uid="{17E88DF1-3CA2-43F4-8ED6-6276DCC6A46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54" authorId="0" shapeId="0" xr:uid="{918E7D2F-7821-4390-BFAB-D7D8909215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54" authorId="0" shapeId="0" xr:uid="{D73DA56E-7917-4B06-87DC-E5E58B4F8C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54" authorId="0" shapeId="0" xr:uid="{366487C1-99CD-41B9-90CA-E78BDB6ACE4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54" authorId="0" shapeId="0" xr:uid="{B7DED4E2-0400-49D6-BB6B-C7B0BB73E50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54" authorId="0" shapeId="0" xr:uid="{C2A8E43B-0C12-4802-9628-FCC724AD5B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54" authorId="0" shapeId="0" xr:uid="{7DC0E870-3140-4793-91FE-DE7D0DF73B3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54" authorId="0" shapeId="0" xr:uid="{6B7BE49B-6E34-445D-8A28-D137135A754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5" authorId="0" shapeId="0" xr:uid="{BD0C4358-8B16-4B95-98F5-16FED248ECB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5" authorId="0" shapeId="0" xr:uid="{D736366F-C1D9-491A-BAD9-EE04CC72171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5" authorId="0" shapeId="0" xr:uid="{66DECF7F-FC6A-4A09-95DB-C6C97AAB0E0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5" authorId="0" shapeId="0" xr:uid="{99224FAD-C63B-47DD-BECA-CA2AE607C71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5" authorId="0" shapeId="0" xr:uid="{B58882E1-04A6-4852-A2BE-7459127F647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55" authorId="0" shapeId="0" xr:uid="{E87BBF14-389C-48CA-AFB3-80BFCEE347F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55" authorId="0" shapeId="0" xr:uid="{34A262A7-2986-42A1-AB70-7C4D39EFAE8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55" authorId="0" shapeId="0" xr:uid="{344659F5-1EC1-4819-A269-F3FCF334B28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55" authorId="0" shapeId="0" xr:uid="{0B9E00DF-989D-497D-B8D6-9AAE7F76AE3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55" authorId="0" shapeId="0" xr:uid="{D19EFAC1-16B5-42AD-A759-BFCB1B85DB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55" authorId="0" shapeId="0" xr:uid="{74176402-835A-4617-9AFE-CD85D609ACE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55" authorId="0" shapeId="0" xr:uid="{7DEA6B7C-A490-4683-A809-D155C476AA8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55" authorId="0" shapeId="0" xr:uid="{B5069757-0663-452A-A95E-596875B09C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6" authorId="0" shapeId="0" xr:uid="{73B8BAB7-FF94-4235-896F-764AB236957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6" authorId="0" shapeId="0" xr:uid="{577222BE-A2A4-4CE7-B38F-11D399B194B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6" authorId="0" shapeId="0" xr:uid="{B4CF01CE-0A22-455D-AAA9-9769B7378EB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6" authorId="0" shapeId="0" xr:uid="{E2D788F8-F1E0-451B-9E36-530753F2517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6" authorId="0" shapeId="0" xr:uid="{080C584E-2522-4788-B31A-63A4B5065FC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56" authorId="0" shapeId="0" xr:uid="{D251DBAB-AC26-423E-8C68-521BDC9BA97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56" authorId="0" shapeId="0" xr:uid="{A1071D8B-D863-490D-8624-41CD1273FA8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56" authorId="0" shapeId="0" xr:uid="{5A338196-C542-44D8-873E-AEA36600936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56" authorId="0" shapeId="0" xr:uid="{DC45C084-2419-47DD-9E49-5448D5574B5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56" authorId="0" shapeId="0" xr:uid="{202F65CA-42A5-4F99-BDBD-7EDB5FF9B84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56" authorId="0" shapeId="0" xr:uid="{C8F9C4E3-309B-4C6B-BBB3-469E3309FD2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56" authorId="0" shapeId="0" xr:uid="{C5CF90D2-2D58-49A9-ADBC-C6CF120DFA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56" authorId="0" shapeId="0" xr:uid="{5CD9E157-C8D6-4DCB-87C3-E02FA2429C0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7" authorId="0" shapeId="0" xr:uid="{2D58B10A-63DD-427C-9378-D486ED71719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7" authorId="0" shapeId="0" xr:uid="{211D7770-FF54-4454-8747-74E45749BB7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7" authorId="0" shapeId="0" xr:uid="{B5096641-913B-49B9-BA8C-38233D9682C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7" authorId="0" shapeId="0" xr:uid="{BA7FA946-7983-4AE3-9E2E-DD2D7F418A9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7" authorId="0" shapeId="0" xr:uid="{B623E2A7-44DB-4232-9BAE-4A4AFC8F776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57" authorId="0" shapeId="0" xr:uid="{8CA4E87B-8914-41C8-95BC-F9A06D33FC7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57" authorId="0" shapeId="0" xr:uid="{E1F01002-9CA8-4F40-878D-00A738EE3FF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57" authorId="0" shapeId="0" xr:uid="{21918111-7269-4A8C-89B3-DFCC0B1689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57" authorId="0" shapeId="0" xr:uid="{6267711B-859B-4D4F-B81D-42ECE872556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57" authorId="0" shapeId="0" xr:uid="{FB7B4509-6384-4C49-A96E-DDE8AB092B9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57" authorId="0" shapeId="0" xr:uid="{6E32F065-8A32-4EC3-963F-06DC643C32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57" authorId="0" shapeId="0" xr:uid="{CC6B6211-1218-43AC-BFDF-D662CA7B22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57" authorId="0" shapeId="0" xr:uid="{71E42895-F643-4A5B-8ED8-80123ADFE45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8" authorId="0" shapeId="0" xr:uid="{E692D3AF-6077-43AE-A2C5-3BE6AA20747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8" authorId="0" shapeId="0" xr:uid="{3C6BD730-5056-4EDA-827D-BE035E311BD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8" authorId="0" shapeId="0" xr:uid="{A3C6D542-F989-476D-BA8D-A016724EF7F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8" authorId="0" shapeId="0" xr:uid="{31407EBA-837C-4F9C-8808-A41703158F0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8" authorId="0" shapeId="0" xr:uid="{E79165E8-541D-4689-A857-7E948A33F5D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58" authorId="0" shapeId="0" xr:uid="{E1FFDE55-08B2-42B2-A6A0-F3A1245DE82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58" authorId="0" shapeId="0" xr:uid="{FCB0B6B6-A565-46F9-A98A-E90FBD0291E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58" authorId="0" shapeId="0" xr:uid="{3CC3FCDB-5E4E-4772-A34D-8F4202656F7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58" authorId="0" shapeId="0" xr:uid="{6700E0FA-FC3D-44BE-96CC-CD2748A2B67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58" authorId="0" shapeId="0" xr:uid="{5E53E185-DA72-42C8-8BB9-2906CE7E64D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58" authorId="0" shapeId="0" xr:uid="{595A9074-8D44-425C-BD5A-8B83C631867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58" authorId="0" shapeId="0" xr:uid="{29A92257-6CD8-413E-8663-39873D24BEA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58" authorId="0" shapeId="0" xr:uid="{7701D51E-D6F9-4B4D-A625-9EAE7B558A2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1" authorId="0" shapeId="0" xr:uid="{C6C29839-6C6A-447B-9A8B-013F7A3E961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1" authorId="0" shapeId="0" xr:uid="{ABD4109B-6EF7-454E-BE5F-181468CBFD5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1" authorId="0" shapeId="0" xr:uid="{FD87D962-FB13-4A87-AD7B-DBB5B6E2878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1" authorId="0" shapeId="0" xr:uid="{656F56D1-D500-436F-9BC0-409DA853175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61" authorId="0" shapeId="0" xr:uid="{A6E80DBC-8314-49F3-972D-0C98928D8AC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61" authorId="0" shapeId="0" xr:uid="{E36DE744-11CB-447F-BAE3-39AF7578924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1" authorId="0" shapeId="0" xr:uid="{B6994851-CB2F-4734-94A1-FCC2A45B5B4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1" authorId="0" shapeId="0" xr:uid="{525D5B0F-6930-4324-802F-C9AB7684562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1" authorId="0" shapeId="0" xr:uid="{E43A95B7-6272-4209-9645-353253EF25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1" authorId="0" shapeId="0" xr:uid="{E5116CD4-25F3-4590-8972-9523E41CB93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61" authorId="0" shapeId="0" xr:uid="{6E21762C-F597-4518-B38B-621EB86886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61" authorId="0" shapeId="0" xr:uid="{9BF6452B-53EF-45C2-8DE3-48085F9420B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61" authorId="0" shapeId="0" xr:uid="{5C96FE83-C201-45D8-BC62-5D3E16E34A0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2" authorId="0" shapeId="0" xr:uid="{65F44141-8283-42A3-8EC7-A2ACC045C0E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2" authorId="0" shapeId="0" xr:uid="{4C2A8F9C-6444-41FF-8EF4-123BD9050D9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2" authorId="0" shapeId="0" xr:uid="{96BDB897-1E02-4F04-B536-A7940B33ECC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2" authorId="0" shapeId="0" xr:uid="{1C78F5EB-C9A5-4930-AA06-862E78BE760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62" authorId="0" shapeId="0" xr:uid="{E0CC30BB-E50E-441F-98C7-4346C909FB2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62" authorId="0" shapeId="0" xr:uid="{4D18C431-B1EE-415F-955C-789DF9552FA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2" authorId="0" shapeId="0" xr:uid="{BDEFDDBD-1A94-4B1F-B9F1-DE893D0317C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2" authorId="0" shapeId="0" xr:uid="{854A62B0-6CAB-4E4D-B529-B05CEE3A73B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2" authorId="0" shapeId="0" xr:uid="{FBB8B691-78B2-4723-84AE-3CE86F2F63C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2" authorId="0" shapeId="0" xr:uid="{4D591701-8EB9-4969-93AD-1D19FDF21AD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62" authorId="0" shapeId="0" xr:uid="{D3C73B81-91A3-4868-98FC-A288466A28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62" authorId="0" shapeId="0" xr:uid="{501ED5E5-FF22-4B99-A17F-29C591680C7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62" authorId="0" shapeId="0" xr:uid="{19C3ACA4-767C-4B40-9732-6D6E6DFEC1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3" authorId="0" shapeId="0" xr:uid="{E1624D68-2622-491E-838B-EEAA48F958C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3" authorId="0" shapeId="0" xr:uid="{2B2FE4E0-3334-47E8-B364-74B65CB23BC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3" authorId="0" shapeId="0" xr:uid="{B536E49E-A88A-40D9-B023-B9A3BF45D63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3" authorId="0" shapeId="0" xr:uid="{D2CCA1F3-B2CE-4CBE-9005-854A7D8E56E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63" authorId="0" shapeId="0" xr:uid="{EDFE2375-376C-4129-B90B-97E17784747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63" authorId="0" shapeId="0" xr:uid="{1514C432-54DF-4CA7-989F-6B1756FBC0C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3" authorId="0" shapeId="0" xr:uid="{68D78F6E-813B-413E-A8B2-F0ACE0D639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3" authorId="0" shapeId="0" xr:uid="{7E13094A-CBF5-443C-B5C4-F366F49F04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3" authorId="0" shapeId="0" xr:uid="{7E270CA3-3D69-4CD2-86E8-00ED2A4CE4F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3" authorId="0" shapeId="0" xr:uid="{46BEB53B-A7A9-4747-A559-07596C8C03D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63" authorId="0" shapeId="0" xr:uid="{E095EAD9-D3EF-45A2-A05C-7C65DB40310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63" authorId="0" shapeId="0" xr:uid="{A0C8BA45-D22C-4FC2-BB82-EEA25545F53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63" authorId="0" shapeId="0" xr:uid="{7C7EE757-0E4B-4960-B5ED-34010257C18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4" authorId="0" shapeId="0" xr:uid="{1ECB6CCF-5788-44D7-B2DE-DE74D065D90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4" authorId="0" shapeId="0" xr:uid="{842D5278-EF68-4AB3-A5E9-AF869BBEDFB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4" authorId="0" shapeId="0" xr:uid="{A8209E43-49C8-4ED5-A167-71EC900CA34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4" authorId="0" shapeId="0" xr:uid="{15E01C90-EFD3-44CC-9741-898AFB6BD05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64" authorId="0" shapeId="0" xr:uid="{934DEF07-A379-4A59-B79B-3BCC93A60C6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64" authorId="0" shapeId="0" xr:uid="{7EB5B33D-3A3C-4C70-8F04-30715068E1D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4" authorId="0" shapeId="0" xr:uid="{D9A3A355-FE35-4D9A-A037-EE46B86FEC5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4" authorId="0" shapeId="0" xr:uid="{B5E40F6F-A487-42BC-96BD-1F94A5611E5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4" authorId="0" shapeId="0" xr:uid="{D79CCA70-08E2-46B3-97BF-8E1A2891857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4" authorId="0" shapeId="0" xr:uid="{F7E669B7-7609-42F3-94CC-67C6B8F5967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64" authorId="0" shapeId="0" xr:uid="{F4082348-6327-4EC4-9CAC-B8A7810E020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64" authorId="0" shapeId="0" xr:uid="{AD86B0BA-8893-4B19-ACD5-35FFAA6C1EF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64" authorId="0" shapeId="0" xr:uid="{A1DC0255-5C43-49B8-9B93-8FA4CCC9553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5" authorId="0" shapeId="0" xr:uid="{F71E73A5-9F2B-4403-90F7-98A554B6706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5" authorId="0" shapeId="0" xr:uid="{7FE76954-7DB8-4741-A0B0-C507A94B30C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5" authorId="0" shapeId="0" xr:uid="{1DE117F7-DF13-4103-8C7A-DBF02F7233A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5" authorId="0" shapeId="0" xr:uid="{FE2D4DB9-8F76-415A-8BA6-77AC15A31AC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65" authorId="0" shapeId="0" xr:uid="{3DA2D23B-2D1D-4AEE-9CD3-3E1A028F28B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65" authorId="0" shapeId="0" xr:uid="{152F3283-7FF5-4593-8DC0-A9C8391A82B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5" authorId="0" shapeId="0" xr:uid="{7CA7B67A-DB40-4FB3-9412-0C3A1DF047C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5" authorId="0" shapeId="0" xr:uid="{36E61E93-B187-4160-95F8-6003DF6EBB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5" authorId="0" shapeId="0" xr:uid="{7E735B8D-58C2-410D-BBC0-BDF1FC4CD25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5" authorId="0" shapeId="0" xr:uid="{5DC0CE13-B558-462A-B75F-F7AF2FFBB1F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65" authorId="0" shapeId="0" xr:uid="{F698B169-68FC-4204-BEBF-4237A2EAA30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65" authorId="0" shapeId="0" xr:uid="{40C6497C-13F8-42C1-B066-6C2D6FE2A3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65" authorId="0" shapeId="0" xr:uid="{C1F78B29-7A30-46B5-9061-A1D9A7D32E6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6" authorId="0" shapeId="0" xr:uid="{598B30E0-F7B9-4D69-AD02-D366E54B8CC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6" authorId="0" shapeId="0" xr:uid="{03655E75-BA5D-467E-AEA5-FD5DAB8EFFD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6" authorId="0" shapeId="0" xr:uid="{430A4209-3557-4DD6-8E9F-3DCC1CBE92F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6" authorId="0" shapeId="0" xr:uid="{49389C6F-97AB-4286-8C80-342E51F98E8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66" authorId="0" shapeId="0" xr:uid="{98009CF2-90D5-42E0-9837-319BD135343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66" authorId="0" shapeId="0" xr:uid="{AAE18F2F-E830-4D5F-8321-C8B97BFC354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6" authorId="0" shapeId="0" xr:uid="{5A15B9FF-DF6E-4E1B-A1C2-D2C4DE39C1B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6" authorId="0" shapeId="0" xr:uid="{49ACD90C-0FC9-417F-875B-EF8E15095E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6" authorId="0" shapeId="0" xr:uid="{52873C08-0D38-4FB7-9243-397F5842745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6" authorId="0" shapeId="0" xr:uid="{211F38D1-BD98-4438-A225-43E7237415B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66" authorId="0" shapeId="0" xr:uid="{A62EAD16-0A17-4EBA-9313-88FCFA9A98F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66" authorId="0" shapeId="0" xr:uid="{22C999C4-5C5E-4FD3-A535-EAB48D7A11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66" authorId="0" shapeId="0" xr:uid="{72DA5D0A-60FD-4057-B4A7-43A8C1D93E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7" authorId="0" shapeId="0" xr:uid="{0204294E-1E1E-4F5F-8418-59F769C66B9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7" authorId="0" shapeId="0" xr:uid="{104D8F16-C20D-469C-AC7C-BC03F997162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7" authorId="0" shapeId="0" xr:uid="{9572EBBC-D944-4DEB-8817-A293E9AC54A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7" authorId="0" shapeId="0" xr:uid="{0C81A034-2B71-4BDD-93EE-CC2338C5501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67" authorId="0" shapeId="0" xr:uid="{E1009F7B-BBC9-4359-A70F-765D17A8AF9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67" authorId="0" shapeId="0" xr:uid="{67A37E14-0670-4692-9B97-77DA31C3EBA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7" authorId="0" shapeId="0" xr:uid="{22656354-2D40-4BC5-BB2C-D347D195FC7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7" authorId="0" shapeId="0" xr:uid="{F0B24836-F786-47EF-84CD-3693FE597B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7" authorId="0" shapeId="0" xr:uid="{0775B0B8-CA92-4FF0-8C06-FC02B9CB32D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7" authorId="0" shapeId="0" xr:uid="{BE9DD45D-4509-4EF4-9B49-21ABDDD30ED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67" authorId="0" shapeId="0" xr:uid="{ED995ACE-850F-438D-8312-4A5C535CDB3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67" authorId="0" shapeId="0" xr:uid="{7DA15018-AC08-4639-A9C7-7931A6DE1DB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67" authorId="0" shapeId="0" xr:uid="{76B88502-901A-4AD7-94DD-1F9C7B0AFD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8" authorId="0" shapeId="0" xr:uid="{62C336FD-629A-4CFD-AFCA-F7074C087DF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8" authorId="0" shapeId="0" xr:uid="{291B2D34-9943-40F4-9404-5618F6F1ECB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8" authorId="0" shapeId="0" xr:uid="{83CE0D5C-58AF-4C26-B05B-7AFAE907436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8" authorId="0" shapeId="0" xr:uid="{157ADD3C-A3AA-4FD1-ADF0-A52623DE282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68" authorId="0" shapeId="0" xr:uid="{4963B391-1631-47F8-89C4-25487D6EA43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68" authorId="0" shapeId="0" xr:uid="{A9689882-5BDC-4A6C-83B0-8F647B87713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68" authorId="0" shapeId="0" xr:uid="{F880C4A8-4D68-4604-A93C-0E1EF7C5144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8" authorId="0" shapeId="0" xr:uid="{30B5598B-9800-4201-9986-E5A54DF5A7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8" authorId="0" shapeId="0" xr:uid="{F21F838C-9D15-4E10-8F6B-2954FDBC106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8" authorId="0" shapeId="0" xr:uid="{1E755FCF-8F6C-4AF4-B24D-DA83A562DEC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68" authorId="0" shapeId="0" xr:uid="{E25E6B6E-2EF3-4A63-ACC0-431BED3DB5E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68" authorId="0" shapeId="0" xr:uid="{824276B1-8889-486D-883D-3859B32E50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68" authorId="0" shapeId="0" xr:uid="{ECB04BD2-D21C-498A-97BF-EF27FC24774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9" authorId="0" shapeId="0" xr:uid="{554BA863-0DF8-4CDB-8109-1E9EB3D92EB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9" authorId="0" shapeId="0" xr:uid="{BE00EB6C-4CB7-4FC6-A27E-792FE2E61AA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9" authorId="0" shapeId="0" xr:uid="{532DFA01-68A0-4A06-BC79-2AB2320498E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9" authorId="0" shapeId="0" xr:uid="{D76FE07A-31D0-483A-858B-251282A358D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69" authorId="0" shapeId="0" xr:uid="{793F9E10-3B16-40D1-9C8D-B76EF7F0676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69" authorId="0" shapeId="0" xr:uid="{63A25DAE-EA21-4781-A9A4-CE663918460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69" authorId="0" shapeId="0" xr:uid="{4463B0D7-D05A-4501-A107-CD22655CCE9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69" authorId="0" shapeId="0" xr:uid="{38F051D5-3FB1-4FD4-8F95-DB1B261F9D0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9" authorId="0" shapeId="0" xr:uid="{1AA432E2-5809-455F-A8B6-FA65D7BE8A4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9" authorId="0" shapeId="0" xr:uid="{07DD4BAF-1909-43CD-A848-5292DB092E2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69" authorId="0" shapeId="0" xr:uid="{C21C04B0-FB35-40AD-A408-32E35D3450F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69" authorId="0" shapeId="0" xr:uid="{36154926-86CF-442E-B86A-FC8081C06C3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69" authorId="0" shapeId="0" xr:uid="{C039B936-89CE-4E09-891C-D32CE1BC673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0" authorId="0" shapeId="0" xr:uid="{1F914C76-3B97-49F1-B4B0-FFA81E6820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70" authorId="0" shapeId="0" xr:uid="{F5C8B478-A22C-49F4-9417-1DC56F87AA3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70" authorId="0" shapeId="0" xr:uid="{063B427B-CFA7-45A5-BA14-4FD2BBD2AD7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70" authorId="0" shapeId="0" xr:uid="{B8209C6E-B6B4-4E77-A360-437BAEB8856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70" authorId="0" shapeId="0" xr:uid="{08ADFC33-694F-4187-ABC1-A8CFA0542D3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70" authorId="0" shapeId="0" xr:uid="{E1AEF0F1-D46F-4549-B1C0-B056E1050DF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70" authorId="0" shapeId="0" xr:uid="{AD3F8DAB-CDB7-4779-9D13-B861E173952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70" authorId="0" shapeId="0" xr:uid="{089B3343-4FCE-4092-A683-32070316B66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70" authorId="0" shapeId="0" xr:uid="{A143DE42-43EA-412B-83AE-DBA9453E6AC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70" authorId="0" shapeId="0" xr:uid="{F9C585C9-527F-4590-935F-8B92F31ACB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70" authorId="0" shapeId="0" xr:uid="{1799B9DD-12C9-4EE6-AC0B-3324CA11EF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70" authorId="0" shapeId="0" xr:uid="{936F50E8-328F-4B7D-A9A0-286F8DFC735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70" authorId="0" shapeId="0" xr:uid="{AD8E2F45-49DC-436C-B44E-5E89C17C5F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1" authorId="0" shapeId="0" xr:uid="{49B9B3F3-C742-4B8A-BCD0-95FADA70424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71" authorId="0" shapeId="0" xr:uid="{A24A46B5-B497-4BA3-8935-EF186D84BE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71" authorId="0" shapeId="0" xr:uid="{ED38838E-D8C4-4F96-AE39-43583BE59A7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71" authorId="0" shapeId="0" xr:uid="{F9B32DE6-134C-46D8-85B9-5984F093B8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71" authorId="0" shapeId="0" xr:uid="{242A391F-7448-497A-B993-49B9209E0D9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71" authorId="0" shapeId="0" xr:uid="{65B34B15-4A8A-4961-85EA-BA9F1D1F290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71" authorId="0" shapeId="0" xr:uid="{D9010F69-560F-4062-8C71-03291B8FB6B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71" authorId="0" shapeId="0" xr:uid="{F5448360-8228-4176-B1C6-9BDE1DD73FF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71" authorId="0" shapeId="0" xr:uid="{1596729A-712F-44A4-8C9F-68D1810B040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71" authorId="0" shapeId="0" xr:uid="{A44D9C42-4E0F-45D9-858D-191B7463970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71" authorId="0" shapeId="0" xr:uid="{B1BEB20C-3057-4D34-917E-7B41E2A2B78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71" authorId="0" shapeId="0" xr:uid="{3F30FBB7-5ACF-4D59-BE41-D754C8B49C0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71" authorId="0" shapeId="0" xr:uid="{D9EF1984-2A6D-4263-9BC1-EB3CEA0921C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2" authorId="0" shapeId="0" xr:uid="{CDE9E49E-A5F8-4F66-8C8E-3D7CB9DC64B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72" authorId="0" shapeId="0" xr:uid="{2C31AD35-4395-48B9-890F-FEE18C5C99A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72" authorId="0" shapeId="0" xr:uid="{86C68737-5E01-42D1-B974-9AC1CE627BA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72" authorId="0" shapeId="0" xr:uid="{2EC5A475-03C5-42EB-9FBA-43E507DD755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72" authorId="0" shapeId="0" xr:uid="{83A0D186-D78F-41D0-8E54-EA4882696C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72" authorId="0" shapeId="0" xr:uid="{76F57EA8-95E3-498B-A0F5-5FAC5D1CFED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72" authorId="0" shapeId="0" xr:uid="{350F4283-83DF-4044-BACB-D26F70B9AFF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72" authorId="0" shapeId="0" xr:uid="{2C98B8C0-D74F-47D7-ACE6-9EBFC1E1301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72" authorId="0" shapeId="0" xr:uid="{6FDB41B2-F73A-4D7A-A9F4-DFD273ACD38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72" authorId="0" shapeId="0" xr:uid="{80B5C71A-555A-41F7-8EF9-84FA1411C1A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72" authorId="0" shapeId="0" xr:uid="{EFA1C97F-3DD9-4790-AAD2-7D20C02C011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72" authorId="0" shapeId="0" xr:uid="{C7B1448F-3B26-4B8F-8EB2-F3BD25CE36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72" authorId="0" shapeId="0" xr:uid="{EF6ADA58-9AB4-4A3A-8510-A745566AEC7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5" authorId="0" shapeId="0" xr:uid="{81C56B12-6A61-40E5-A2C2-FB043278E44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75" authorId="0" shapeId="0" xr:uid="{FF8ED1BD-1AE5-4665-A451-B8C8CA55186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75" authorId="0" shapeId="0" xr:uid="{9943B501-8241-4548-A5C4-FC42E0248B3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75" authorId="0" shapeId="0" xr:uid="{B7655DBA-AA3C-4105-8D49-D0A0ACB4CF7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75" authorId="0" shapeId="0" xr:uid="{6023F0FB-ED0C-4CD9-A66D-7F776B3BF1A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75" authorId="0" shapeId="0" xr:uid="{8067F319-C639-4193-A5FB-E5193F5455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75" authorId="0" shapeId="0" xr:uid="{D1155C29-97C9-4586-A8F1-697D7E7986A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75" authorId="0" shapeId="0" xr:uid="{EE4FDF6D-DE60-45EF-B92B-66C51A3964A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75" authorId="0" shapeId="0" xr:uid="{9D1D05EB-E923-4BC9-8BA8-2F319AA8425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75" authorId="0" shapeId="0" xr:uid="{8B032DCF-6B1C-4602-AEE7-CE6781EC701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75" authorId="0" shapeId="0" xr:uid="{534EDCBF-D705-4D4C-A866-B5605B60549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75" authorId="0" shapeId="0" xr:uid="{15C16E00-7925-4992-B095-1E76985D37D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75" authorId="0" shapeId="0" xr:uid="{3C032D9C-6916-4C8D-8598-EE107FE5B06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6" authorId="0" shapeId="0" xr:uid="{A2B59848-832A-4DC1-91E6-05DF611C7EF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76" authorId="0" shapeId="0" xr:uid="{4C74E2E0-3B8A-4FFB-8141-0A49E63B1BF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76" authorId="0" shapeId="0" xr:uid="{876ADFA6-AC53-4B8C-8DDE-8225058F5AD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76" authorId="0" shapeId="0" xr:uid="{8CE6D1F8-0308-48CA-B494-97B514A3F6C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76" authorId="0" shapeId="0" xr:uid="{FB734FDC-344C-44BC-8F1D-43EBB646F6B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76" authorId="0" shapeId="0" xr:uid="{97BE2059-B8D0-48CC-AA85-5C8AD64E86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76" authorId="0" shapeId="0" xr:uid="{71273485-8BE7-4C2F-9763-4BE0F97EB3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76" authorId="0" shapeId="0" xr:uid="{15E99EF4-1790-4B93-A04B-A6DAE5FD69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76" authorId="0" shapeId="0" xr:uid="{F5EEBE89-B0D8-4117-B785-DC6FE55CD73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76" authorId="0" shapeId="0" xr:uid="{2ECF1B84-13E1-4B11-A459-96B98BB6DA6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76" authorId="0" shapeId="0" xr:uid="{CCBEAB69-D7FC-406E-9B33-87B72CD8538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76" authorId="0" shapeId="0" xr:uid="{E71E1784-1275-4D5A-86CD-96D0E7BE99B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76" authorId="0" shapeId="0" xr:uid="{F4C821B7-E2C1-4F7B-86EC-F4D3954B2A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7" authorId="0" shapeId="0" xr:uid="{CDD435AE-5CBB-4D86-93B3-068524B265C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77" authorId="0" shapeId="0" xr:uid="{CA11C011-B1D8-4CF0-B176-5F109C4C85D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77" authorId="0" shapeId="0" xr:uid="{CE7C0099-41BC-480E-A5C5-90B20AB5A33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77" authorId="0" shapeId="0" xr:uid="{90A42986-1551-4D01-989C-7F01F91DDDA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77" authorId="0" shapeId="0" xr:uid="{778890AC-00F3-4318-9E60-4C39801462F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77" authorId="0" shapeId="0" xr:uid="{D7A0EBBA-F9C6-46F0-A214-8D3C756CF07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77" authorId="0" shapeId="0" xr:uid="{41CA88E4-40BC-4EB8-B510-62C393321B8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77" authorId="0" shapeId="0" xr:uid="{E8C72A77-9328-4829-BC1C-BDACC150FF0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77" authorId="0" shapeId="0" xr:uid="{2B25FF97-80E8-43C9-A941-55431C72E7E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77" authorId="0" shapeId="0" xr:uid="{3E7C3F65-73A6-471E-A11A-93C004C5C31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77" authorId="0" shapeId="0" xr:uid="{65517B18-8D0B-47E1-B075-778DAE02566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77" authorId="0" shapeId="0" xr:uid="{73EF5B12-79C5-4AFA-B3B6-12430C64983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77" authorId="0" shapeId="0" xr:uid="{184FAED3-D3FB-4FAB-8BEF-71216CF0523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8" authorId="0" shapeId="0" xr:uid="{5C0E0E12-F79F-41A4-8CD6-64112113F81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78" authorId="0" shapeId="0" xr:uid="{D7E23796-D69D-4C6A-8FF5-51CF8F23C7F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78" authorId="0" shapeId="0" xr:uid="{1E55F787-8167-4CB2-BE2A-7851A11173C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78" authorId="0" shapeId="0" xr:uid="{F13B9380-DF46-4B75-B97A-6728DAA1E67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78" authorId="0" shapeId="0" xr:uid="{FACFEF69-5DDE-4AD7-9B18-565B51D5D8D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78" authorId="0" shapeId="0" xr:uid="{79943B83-4AEF-42DA-AF78-5DF16426C17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78" authorId="0" shapeId="0" xr:uid="{EFB0F8F2-34B9-4757-8DC1-4D7F4DBF83E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78" authorId="0" shapeId="0" xr:uid="{3C4C0201-0E03-4F1A-9C40-277F21654B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78" authorId="0" shapeId="0" xr:uid="{8786ECA9-1733-4E02-8128-612529D8E5B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78" authorId="0" shapeId="0" xr:uid="{6EFC4B35-D24A-4D23-83DA-7624AC2FBA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78" authorId="0" shapeId="0" xr:uid="{FECFF788-80DA-4CF4-83EB-517CBC243CA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78" authorId="0" shapeId="0" xr:uid="{FA889A80-AC16-4E13-A8B4-24023346417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78" authorId="0" shapeId="0" xr:uid="{AC2AA8A5-5530-4754-904A-8AEEF4E13AA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9" authorId="0" shapeId="0" xr:uid="{6BEDCCD1-1A25-4D75-881C-7E80F86D9CD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79" authorId="0" shapeId="0" xr:uid="{5BC13270-784F-4A19-833E-B9A632D7BF4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79" authorId="0" shapeId="0" xr:uid="{B87DD8BF-E32F-4556-85D8-1ADDFCDB53F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79" authorId="0" shapeId="0" xr:uid="{1B539861-B524-4CE1-BA6C-C38A8E29285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79" authorId="0" shapeId="0" xr:uid="{16DF70E6-FDFE-40D2-816B-29B403D514A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79" authorId="0" shapeId="0" xr:uid="{060860F8-DF23-421E-AABA-BDE7C3B5FDF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79" authorId="0" shapeId="0" xr:uid="{E1A19F38-1788-4A0A-B2CA-301C8CD6256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79" authorId="0" shapeId="0" xr:uid="{5F3F5B4E-FF45-4381-B80E-DFDFD65E73B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79" authorId="0" shapeId="0" xr:uid="{82BE180E-8929-4C29-AC5E-A03072D8E09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79" authorId="0" shapeId="0" xr:uid="{6B8C1349-9AE2-48DF-A33F-B075531A49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79" authorId="0" shapeId="0" xr:uid="{2971BD88-D5F3-4208-914F-DE3E9D8CBF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79" authorId="0" shapeId="0" xr:uid="{B9861241-6527-4503-AF31-0743B791909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79" authorId="0" shapeId="0" xr:uid="{1A1C4FEE-500C-487A-BDA3-5EBD67D7D0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0" authorId="0" shapeId="0" xr:uid="{12256E1F-20E2-491C-A276-D67695834E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80" authorId="0" shapeId="0" xr:uid="{1896B704-51FB-457B-854A-598E7EB0374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80" authorId="0" shapeId="0" xr:uid="{D1615331-D406-427E-BD6C-8B85057868B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80" authorId="0" shapeId="0" xr:uid="{C61E03BC-F0CF-445A-AEB4-3C36E0333BC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80" authorId="0" shapeId="0" xr:uid="{BC2DDE17-76A4-45E4-B152-735A79F6CB8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80" authorId="0" shapeId="0" xr:uid="{DEE963E3-2E85-47FF-9F02-6154EEBB8DC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80" authorId="0" shapeId="0" xr:uid="{FE06DD92-7050-4B1C-A768-DD2BD67D626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80" authorId="0" shapeId="0" xr:uid="{BE4A2EA1-B365-4798-A291-C05A9EA5AA4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80" authorId="0" shapeId="0" xr:uid="{722F52A0-D384-43AD-9B8F-096A3796D3C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80" authorId="0" shapeId="0" xr:uid="{327B1B10-21BA-4002-84C8-B89FAD45282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80" authorId="0" shapeId="0" xr:uid="{FEBB4FE4-AAF4-4298-AC36-D0638DEB135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80" authorId="0" shapeId="0" xr:uid="{226EFF41-3C57-4E39-BE7C-8911B7E18C6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80" authorId="0" shapeId="0" xr:uid="{8A31B996-DDBD-44DC-BA05-0FEF1AC064E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1" authorId="0" shapeId="0" xr:uid="{A7B34497-E587-4B15-A870-202D195CEE8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81" authorId="0" shapeId="0" xr:uid="{3B93F9B9-7BF5-43E7-AB87-834BFF3553D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81" authorId="0" shapeId="0" xr:uid="{081912DE-E6AC-4388-8CD7-BC037367C56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81" authorId="0" shapeId="0" xr:uid="{53F4D68A-B590-41B6-B0EC-4332F697CF5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81" authorId="0" shapeId="0" xr:uid="{4AF3BBB5-5B02-42C1-8B2B-DC910E219A8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81" authorId="0" shapeId="0" xr:uid="{5110D67D-5EB0-4476-9029-82EB2F28587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81" authorId="0" shapeId="0" xr:uid="{4E1F8B0D-F3B2-43EB-8DFC-09B10B92C2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81" authorId="0" shapeId="0" xr:uid="{32B1E74D-23F1-4C4B-9566-A334D32BD52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81" authorId="0" shapeId="0" xr:uid="{EAB5A1DD-0908-4E54-9E89-B5EC78E157E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81" authorId="0" shapeId="0" xr:uid="{73175A14-0C17-4057-8370-A5307A0E857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81" authorId="0" shapeId="0" xr:uid="{7F72970F-753B-46F8-90D3-97E3C222E46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81" authorId="0" shapeId="0" xr:uid="{90A05E12-1D2E-4B93-8161-549D2437797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81" authorId="0" shapeId="0" xr:uid="{7C52889F-0EB8-412D-8C2D-63DA2B40EB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2" authorId="0" shapeId="0" xr:uid="{37558767-52B0-4C27-913F-6305331A408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82" authorId="0" shapeId="0" xr:uid="{B5D77806-844E-4B9D-9227-B551120CC4D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82" authorId="0" shapeId="0" xr:uid="{B03755B7-E989-4B1A-A962-3B25C447E76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82" authorId="0" shapeId="0" xr:uid="{72F63912-9E03-4A65-A27E-F04B876D3F6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82" authorId="0" shapeId="0" xr:uid="{71E47281-1411-42B1-A63A-71F68437478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82" authorId="0" shapeId="0" xr:uid="{56A8C9BD-6A46-4E80-94F4-ACE2D4C9515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82" authorId="0" shapeId="0" xr:uid="{AFA78459-3104-4F55-AF86-4AFDC38D6A1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82" authorId="0" shapeId="0" xr:uid="{A06CA1D6-2BBC-4097-A1A8-06FB609720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82" authorId="0" shapeId="0" xr:uid="{06CD2877-2DFE-419B-BBAA-6B003A42B6D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82" authorId="0" shapeId="0" xr:uid="{ED245952-F895-4CF4-9E7E-77702DCC07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82" authorId="0" shapeId="0" xr:uid="{4D6223F5-9115-460A-9B07-5D5C556207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82" authorId="0" shapeId="0" xr:uid="{C736BD89-FFED-43CE-8ABF-CF47AE9A157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82" authorId="0" shapeId="0" xr:uid="{F24E49EE-22FA-4651-ADB9-2D73BCA26EB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3" authorId="0" shapeId="0" xr:uid="{0530B412-7921-473F-9C6B-91615C14E79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83" authorId="0" shapeId="0" xr:uid="{69D1B804-4627-453A-981C-F150438FF93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83" authorId="0" shapeId="0" xr:uid="{A9CCA7AF-2212-47A4-AE96-EC4615CE3CC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83" authorId="0" shapeId="0" xr:uid="{A87D430C-EE5C-44EC-9340-A4FD59B7F78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83" authorId="0" shapeId="0" xr:uid="{2C7C25FF-9B7E-48C6-AAD4-FCD56AC13FD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83" authorId="0" shapeId="0" xr:uid="{79B8C139-6D8E-4DEC-81D2-2A54E64B22D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83" authorId="0" shapeId="0" xr:uid="{7DB21846-F3F3-4101-B36C-8B97017A785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83" authorId="0" shapeId="0" xr:uid="{3B144ABC-F43F-4493-9465-BF9F7DA7F52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83" authorId="0" shapeId="0" xr:uid="{D672CE72-6600-4C19-B21B-6AFD0599F6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83" authorId="0" shapeId="0" xr:uid="{A2942AF6-E6C1-417A-9049-88595CFA7E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83" authorId="0" shapeId="0" xr:uid="{B4F1D941-4F20-4AC0-A796-B2FEC7BBAA2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83" authorId="0" shapeId="0" xr:uid="{B2702363-BF7E-40DA-93C1-0633E86B5AC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83" authorId="0" shapeId="0" xr:uid="{7F7897AD-1F43-4F98-A498-BA96A2C6C6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4" authorId="0" shapeId="0" xr:uid="{5615B947-99D2-4B1D-BAD6-444EB301841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84" authorId="0" shapeId="0" xr:uid="{EF19FDCD-E6AD-42FC-BCF9-2E2ECB61E1B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84" authorId="0" shapeId="0" xr:uid="{3666E3F7-5DF5-4B2D-90B5-02FA5794051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84" authorId="0" shapeId="0" xr:uid="{EBFAC8C9-8F48-4CB7-9985-3FE50884C85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84" authorId="0" shapeId="0" xr:uid="{3715092B-2040-426C-B6B4-602AAEBE3F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84" authorId="0" shapeId="0" xr:uid="{99FBCEC9-C051-4F0D-9F43-AF7F7DB5068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84" authorId="0" shapeId="0" xr:uid="{73B0A3B7-FE9A-4705-B808-551C8D3624B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84" authorId="0" shapeId="0" xr:uid="{FFEDD863-36D8-498B-89FE-71D100482A3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84" authorId="0" shapeId="0" xr:uid="{BFC4B617-93E6-478B-AF34-5F13564E7FD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84" authorId="0" shapeId="0" xr:uid="{24462FDB-4B7E-4FE9-B94D-260A569FD2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84" authorId="0" shapeId="0" xr:uid="{BB836D9D-46FA-4B85-86C3-02B31E2223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84" authorId="0" shapeId="0" xr:uid="{9450E834-56FB-477C-B371-34B9DB64ABF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84" authorId="0" shapeId="0" xr:uid="{AE7E0B2D-9234-407A-BC43-6ED9D3ED940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5" authorId="0" shapeId="0" xr:uid="{395C3866-A2BD-4098-AF1C-4D4B0178D89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85" authorId="0" shapeId="0" xr:uid="{4050AD64-B0B9-4F1C-86C1-329E391C93D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85" authorId="0" shapeId="0" xr:uid="{D55C01BC-3AAC-46FA-894F-51D1B187E47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85" authorId="0" shapeId="0" xr:uid="{3C8C3389-7179-46A2-9631-514E11C3DB0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85" authorId="0" shapeId="0" xr:uid="{66F43B7E-7354-4156-93CF-7EAFCE7FACC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85" authorId="0" shapeId="0" xr:uid="{BFD28F6A-7196-402D-A5AE-73BD34036C3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85" authorId="0" shapeId="0" xr:uid="{456DD938-4403-4074-BE08-DC435E4833E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85" authorId="0" shapeId="0" xr:uid="{399AC9EF-8C94-48B2-A9E5-696C7223D17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85" authorId="0" shapeId="0" xr:uid="{12345188-FB33-4B27-A7B7-478EDD4A3DD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85" authorId="0" shapeId="0" xr:uid="{E016F52E-F3BD-4FF5-8C32-2A1EBA33583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85" authorId="0" shapeId="0" xr:uid="{6801BC97-00B3-4681-9D20-0BC70D0A0C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85" authorId="0" shapeId="0" xr:uid="{A6E80138-42D5-4D98-A6B8-A4E95BD71A4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85" authorId="0" shapeId="0" xr:uid="{25C13737-AC1F-45D7-8984-10C4FA9EB4F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6" authorId="0" shapeId="0" xr:uid="{00C98107-563B-4016-9F3D-1B3BEC1FFBE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86" authorId="0" shapeId="0" xr:uid="{0CA2F0AA-304F-462E-A691-4CE5EF0741A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86" authorId="0" shapeId="0" xr:uid="{BDED3659-C0CB-46F1-94E1-79EF3EEC14F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86" authorId="0" shapeId="0" xr:uid="{324E872C-7012-4FED-817C-252535B323D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86" authorId="0" shapeId="0" xr:uid="{1B716440-C0AD-48B4-BC54-A48E3F4A27F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86" authorId="0" shapeId="0" xr:uid="{9531A89B-681B-494B-8DA3-CE9075A5610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86" authorId="0" shapeId="0" xr:uid="{7A0FEC4A-7F3E-4561-98BB-40F23DF5250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86" authorId="0" shapeId="0" xr:uid="{94A5226A-46FC-41CB-BF56-2CC1CDD96A5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86" authorId="0" shapeId="0" xr:uid="{1C2F3B5B-2792-4E42-BAC3-051806D7DA7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86" authorId="0" shapeId="0" xr:uid="{A23FDB1C-885E-4776-A4F5-676EC0BD055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86" authorId="0" shapeId="0" xr:uid="{D4E98088-7FC3-49CA-8AD5-CCAD320D85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86" authorId="0" shapeId="0" xr:uid="{BA91BFC3-E090-4397-8174-1C53E9C61AE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86" authorId="0" shapeId="0" xr:uid="{C31D323E-3208-4C8D-9536-D2AB2BCAA8C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9" authorId="0" shapeId="0" xr:uid="{A4FF2E30-2AF4-4C6A-942E-581F582220E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89" authorId="0" shapeId="0" xr:uid="{37ED4DF8-49F1-45F7-A367-F28ADA39B68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89" authorId="0" shapeId="0" xr:uid="{B64599EA-BC98-4C6A-88DC-5AE3943FD7A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89" authorId="0" shapeId="0" xr:uid="{D4336334-E4A3-43EC-A582-AF744C3337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89" authorId="0" shapeId="0" xr:uid="{1983418D-A6D5-4418-A987-FB7176FD167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89" authorId="0" shapeId="0" xr:uid="{ADFB4CE6-985A-4AAD-809D-D76FAC5E3F0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89" authorId="0" shapeId="0" xr:uid="{7E919804-6804-4CA1-B403-EC1D69567D4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89" authorId="0" shapeId="0" xr:uid="{24057D18-2637-41BF-AE75-44B779C310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89" authorId="0" shapeId="0" xr:uid="{700CA523-11EE-472C-8606-E8C9AF29C73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89" authorId="0" shapeId="0" xr:uid="{3216F4EF-A28B-4998-BAE2-9B2E40300D4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89" authorId="0" shapeId="0" xr:uid="{C5433DDA-9E2C-4228-970A-76C63D9BBE3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89" authorId="0" shapeId="0" xr:uid="{201DC445-BCB7-43CB-A45E-08BB052E2AD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89" authorId="0" shapeId="0" xr:uid="{63D8A23A-F6AE-4C32-861D-67CDE8354DD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0" authorId="0" shapeId="0" xr:uid="{3920EE48-209C-47A9-AC5D-792E73FD9A0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0" authorId="0" shapeId="0" xr:uid="{FD6A437F-39CA-4BA4-9DB4-B2F1AE08AAD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0" authorId="0" shapeId="0" xr:uid="{9AFC3686-47DB-4448-96A4-173E7DAF705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90" authorId="0" shapeId="0" xr:uid="{824E0C34-ADF4-4293-9EF0-AAA7B997876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90" authorId="0" shapeId="0" xr:uid="{F11105EB-CC0C-4182-8F05-95E9ABFF117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90" authorId="0" shapeId="0" xr:uid="{0F7D9D45-53D1-4121-84DF-2E3A5F0949C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0" authorId="0" shapeId="0" xr:uid="{1A0F6AA3-A65D-4B08-AD7D-5A58DBB56DB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0" authorId="0" shapeId="0" xr:uid="{DA36C5D8-EA27-4B27-9627-357897C92D1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0" authorId="0" shapeId="0" xr:uid="{72DB1E66-F5C8-4F13-8D81-E7260DECBF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0" authorId="0" shapeId="0" xr:uid="{76CE5194-6B6F-4B57-A580-50D944789E1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90" authorId="0" shapeId="0" xr:uid="{8A4802BF-844E-4044-A355-3D8C1690B90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90" authorId="0" shapeId="0" xr:uid="{535CDE0C-D98C-4F71-8454-0283D79E57E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90" authorId="0" shapeId="0" xr:uid="{85E3CB98-B1F1-4BD8-AEA9-8B1DE2905E7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1" authorId="0" shapeId="0" xr:uid="{A8539EB8-1D29-431E-892C-1E11298BD0F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1" authorId="0" shapeId="0" xr:uid="{32124DD6-4A65-449A-859D-F669305A931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1" authorId="0" shapeId="0" xr:uid="{D6FF6D80-5A17-4336-83AD-3262EEEC045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91" authorId="0" shapeId="0" xr:uid="{7D5B7F76-2505-4278-8DF0-D8D58630980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91" authorId="0" shapeId="0" xr:uid="{F9301508-41C7-4596-970F-9BD81051D8C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91" authorId="0" shapeId="0" xr:uid="{0FF0C108-370B-4B37-B944-6C7EBE5E1E8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1" authorId="0" shapeId="0" xr:uid="{0A7AF914-BBBE-4361-88F2-9481975902C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1" authorId="0" shapeId="0" xr:uid="{6A9FE4DD-8141-4568-8F03-431EFFB074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1" authorId="0" shapeId="0" xr:uid="{00E57B48-18BA-451C-8A1C-3F2FCF5CF37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1" authorId="0" shapeId="0" xr:uid="{2694009E-7130-4619-9FBC-FF73D05F4F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91" authorId="0" shapeId="0" xr:uid="{7FE68FB2-A2F5-456F-98DF-8168C17993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91" authorId="0" shapeId="0" xr:uid="{7436649E-5078-4285-8052-F30D540F786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91" authorId="0" shapeId="0" xr:uid="{AF126323-DE1D-47A9-9F2B-79D1C75E9DE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2" authorId="0" shapeId="0" xr:uid="{6E15F19B-94AC-43AE-83AB-5C0829EC468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2" authorId="0" shapeId="0" xr:uid="{59E42468-D114-400D-9644-CD451EE099A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2" authorId="0" shapeId="0" xr:uid="{B7194706-02B8-49E3-8C22-E2735ACEDF5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92" authorId="0" shapeId="0" xr:uid="{C0D27488-C6F0-41EB-AC71-FAE19B75F02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92" authorId="0" shapeId="0" xr:uid="{B1948095-DCB0-4331-A5D0-E95B6340947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92" authorId="0" shapeId="0" xr:uid="{78016EC5-7244-431C-AACD-4E65D7BABB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2" authorId="0" shapeId="0" xr:uid="{50A21A85-D15F-45FF-BD70-E058A0B74A6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2" authorId="0" shapeId="0" xr:uid="{8279D239-24B2-45D8-9BB0-6B1478B640D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2" authorId="0" shapeId="0" xr:uid="{3E31C75E-FAA8-4F79-BE26-F78ACECA65B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2" authorId="0" shapeId="0" xr:uid="{356431DB-6C21-4BFB-9628-B9DFFFE2BD4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92" authorId="0" shapeId="0" xr:uid="{C78693A0-A180-422C-9145-67F6D907A6B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92" authorId="0" shapeId="0" xr:uid="{A1677E67-2762-46CC-BCE7-A4B3FFD8774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92" authorId="0" shapeId="0" xr:uid="{4D353F5C-B38A-48C8-A05E-9A8C4825BA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3" authorId="0" shapeId="0" xr:uid="{24EF4AEE-3FDE-44E6-B022-CCED3DD41C0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3" authorId="0" shapeId="0" xr:uid="{10C20D70-3E21-450A-8B64-0EDD8A94A66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3" authorId="0" shapeId="0" xr:uid="{5F2DDC77-B87B-47C7-B120-49B174C040F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93" authorId="0" shapeId="0" xr:uid="{D5912F9D-D4F0-481D-B54E-EB07B5971B9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93" authorId="0" shapeId="0" xr:uid="{CEE0265F-423E-4261-A348-D78DDC0CD91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93" authorId="0" shapeId="0" xr:uid="{AE29809F-32B5-4951-98E5-6B63EEDB6B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3" authorId="0" shapeId="0" xr:uid="{71B09FB9-5EDD-414A-8D24-44D33CE60F7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3" authorId="0" shapeId="0" xr:uid="{56210EE1-F18D-4451-84AB-9798E385844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3" authorId="0" shapeId="0" xr:uid="{6A97AE5C-481A-4D95-8BEC-B95B270443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3" authorId="0" shapeId="0" xr:uid="{192FBAE2-CDD5-4CAF-A1E2-BFFDD8C3021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93" authorId="0" shapeId="0" xr:uid="{907563F4-4A1E-40F7-8401-C467F7AEF1C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93" authorId="0" shapeId="0" xr:uid="{0A8470FD-D1EE-45A1-8D78-2F14E4E84C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93" authorId="0" shapeId="0" xr:uid="{43A10FFA-0BD3-4E83-B23F-19B3BECF3FE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4" authorId="0" shapeId="0" xr:uid="{1755EEF9-BD6C-4D5C-A302-B51E0C379D6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4" authorId="0" shapeId="0" xr:uid="{32F02507-79FF-439A-8B3F-9D44AF4DDF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4" authorId="0" shapeId="0" xr:uid="{B7062B5F-8B4F-47F4-A3B2-B78021329C9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94" authorId="0" shapeId="0" xr:uid="{D419BC98-B5CC-485D-9554-8B5EBA5FEDD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94" authorId="0" shapeId="0" xr:uid="{586233A5-4863-414A-A31D-2307B755029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94" authorId="0" shapeId="0" xr:uid="{306131E8-D246-4B33-8BB4-72CFBE21BEC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4" authorId="0" shapeId="0" xr:uid="{D96C4BA7-6D85-45DB-AFF9-6ED499944A7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4" authorId="0" shapeId="0" xr:uid="{C007D7B3-22AA-4E8F-BBA0-8F81EBD8F1B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4" authorId="0" shapeId="0" xr:uid="{F54F2B12-A60E-4BB5-BD9B-29FC1454699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4" authorId="0" shapeId="0" xr:uid="{3851C6BB-554C-4D23-A00F-1EB3D46DAB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94" authorId="0" shapeId="0" xr:uid="{22275F1D-07FA-4913-B5F5-011B7491690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94" authorId="0" shapeId="0" xr:uid="{7FFF06CA-8DAE-42B8-BE88-82021021CE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94" authorId="0" shapeId="0" xr:uid="{0B2E257A-99CC-4191-A0B5-906D72E1A49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5" authorId="0" shapeId="0" xr:uid="{B2B52082-7B6A-4001-B0DD-122E414D4E8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5" authorId="0" shapeId="0" xr:uid="{F9811B5C-47E7-4513-816A-99A0D402693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5" authorId="0" shapeId="0" xr:uid="{3EA0A6A6-5494-492B-8992-F75DEE3F597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95" authorId="0" shapeId="0" xr:uid="{932F52BC-5160-4B77-A1E3-AACAE20B9A8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95" authorId="0" shapeId="0" xr:uid="{E160421F-3AEE-4998-9A7B-52244921B80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95" authorId="0" shapeId="0" xr:uid="{C1946E2F-1EEC-477E-AEF6-491C1CBE81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5" authorId="0" shapeId="0" xr:uid="{3C6A6A4A-3D95-43E8-AA2C-F7205B250F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5" authorId="0" shapeId="0" xr:uid="{5BA7F5C7-2015-4236-8085-CF82885E9E2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5" authorId="0" shapeId="0" xr:uid="{C38BA4E9-C707-40EA-9B46-92A41FD7953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5" authorId="0" shapeId="0" xr:uid="{3F4661F3-9878-4D72-951E-658C957708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95" authorId="0" shapeId="0" xr:uid="{BF1A03F0-1BD3-4A1C-84E7-5A8DBD18947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95" authorId="0" shapeId="0" xr:uid="{E2ACEECC-CCDB-404F-8336-F9BB58095DC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95" authorId="0" shapeId="0" xr:uid="{BEB160FC-644C-4D75-A924-1EA08EB0C0B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6" authorId="0" shapeId="0" xr:uid="{A6BDB7B0-5524-43CB-BE16-C9FD6D8886A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6" authorId="0" shapeId="0" xr:uid="{91F5656F-E853-4849-B87F-47ED435BD44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6" authorId="0" shapeId="0" xr:uid="{7C1587B8-7EE9-4D1B-8D00-F9B26446E1A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96" authorId="0" shapeId="0" xr:uid="{186AE3D1-E763-4227-AD38-613C84717E5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96" authorId="0" shapeId="0" xr:uid="{62DCB190-F315-46C1-AEAB-16C5E5E60DB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96" authorId="0" shapeId="0" xr:uid="{8483BB2E-1A67-49BC-A726-31795807CD7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96" authorId="0" shapeId="0" xr:uid="{CFA86DD5-0DAF-4BB2-BD08-8A39875C38D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6" authorId="0" shapeId="0" xr:uid="{1C6CC5D2-4616-4DCD-8B74-C51E70D0C31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6" authorId="0" shapeId="0" xr:uid="{F501FAE2-099E-4A42-AEFA-E836DEFF732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6" authorId="0" shapeId="0" xr:uid="{1F9083A2-408E-4393-8685-B8B5191940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96" authorId="0" shapeId="0" xr:uid="{DE3E8F8F-4A9B-44FC-8F7C-87F7973C23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96" authorId="0" shapeId="0" xr:uid="{233FE989-0674-408B-9A42-6ABC30BC4E5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96" authorId="0" shapeId="0" xr:uid="{584CF061-6CAF-4A7C-94EA-C704B6BADD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7" authorId="0" shapeId="0" xr:uid="{EE4AB23F-BA8D-479F-8690-B8D828F3978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7" authorId="0" shapeId="0" xr:uid="{DF2ED52C-0537-41F7-92CB-AA85BB24DA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7" authorId="0" shapeId="0" xr:uid="{10AFCEEB-49FA-4C17-BA25-431BCDF46C1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97" authorId="0" shapeId="0" xr:uid="{C7415433-44C7-47A7-8D2D-8D0284E08B8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97" authorId="0" shapeId="0" xr:uid="{8BC92774-ACD8-414F-AAAC-08288968A71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97" authorId="0" shapeId="0" xr:uid="{786FE545-2AF6-4A7D-899A-D119B468AAC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97" authorId="0" shapeId="0" xr:uid="{A837F3F2-A160-4621-AC2E-5EFFFBBBCCA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97" authorId="0" shapeId="0" xr:uid="{E56FAD26-CEC7-49D7-AB8E-A0A10C71C3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7" authorId="0" shapeId="0" xr:uid="{13D74B8D-D39B-42A3-86CD-6C3F3F5294A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7" authorId="0" shapeId="0" xr:uid="{25024041-3CC3-4DC6-AE58-7BA46CB0FFB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97" authorId="0" shapeId="0" xr:uid="{2F318AE7-6B4E-4D2D-8975-780B2A0C104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97" authorId="0" shapeId="0" xr:uid="{CE624D0B-E236-47AB-AD2B-EFBE6C76739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97" authorId="0" shapeId="0" xr:uid="{92BE31FF-8512-4E6A-982C-38C39C68D7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8" authorId="0" shapeId="0" xr:uid="{7951A56E-CD12-47D9-B7C3-C678EBCF2AE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8" authorId="0" shapeId="0" xr:uid="{1EC2BCD5-A11B-4C7A-83E0-900BDD67B6B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8" authorId="0" shapeId="0" xr:uid="{408C9ABE-87E5-450A-BEE2-C9244CAA51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98" authorId="0" shapeId="0" xr:uid="{21731D10-61E6-4DC8-92AA-903D6C0D6E2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98" authorId="0" shapeId="0" xr:uid="{D21D4944-102D-4717-AE73-9659E543E9B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98" authorId="0" shapeId="0" xr:uid="{DDD923BD-283B-4D30-865B-1AE0CCEAE4B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98" authorId="0" shapeId="0" xr:uid="{8577FABC-D41D-4353-BD69-6F2C578683B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98" authorId="0" shapeId="0" xr:uid="{D8E05FD5-64F3-429E-9143-1380525241A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98" authorId="0" shapeId="0" xr:uid="{8DB8AA77-C6F1-44B6-8CB0-74D318A77F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98" authorId="0" shapeId="0" xr:uid="{205B56D0-B4A5-47D7-9B91-A002500B8A2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98" authorId="0" shapeId="0" xr:uid="{80EB17EE-BB37-467B-A7B9-16646905A8A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98" authorId="0" shapeId="0" xr:uid="{9CA5F896-2B46-419F-BEA6-B8AB6609037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98" authorId="0" shapeId="0" xr:uid="{5936C69F-D5DA-4B61-BD61-6C1B0B2AC93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9" authorId="0" shapeId="0" xr:uid="{DA1851D7-8E95-4F1B-813F-D2E3D6AE89F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9" authorId="0" shapeId="0" xr:uid="{32B4949B-7CAA-47DF-9CE2-25FB592E0E7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9" authorId="0" shapeId="0" xr:uid="{86E1B777-A51A-42C8-97DB-D3E8D44FB2A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99" authorId="0" shapeId="0" xr:uid="{EB7AF4F6-66ED-4056-A138-EEB12201A86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99" authorId="0" shapeId="0" xr:uid="{4ED02786-CFFA-4EF5-BD12-6C4D217D5F7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99" authorId="0" shapeId="0" xr:uid="{26E9E7D4-E454-4891-AE1E-E6DF976A14C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99" authorId="0" shapeId="0" xr:uid="{F53023D8-424C-41DC-B449-18C022C4A11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99" authorId="0" shapeId="0" xr:uid="{9AB06E6D-B1A4-4DFC-8E74-8BC69B89DD4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99" authorId="0" shapeId="0" xr:uid="{8A40DC0E-B2B1-4C8B-9596-21A841C6F7B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99" authorId="0" shapeId="0" xr:uid="{DE8E8B40-75CF-4666-B3A4-50CA88B8D7A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99" authorId="0" shapeId="0" xr:uid="{DD8BF4CF-FFCD-479E-BC93-2D5143FF907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99" authorId="0" shapeId="0" xr:uid="{75BF27B7-CD46-48FB-BB75-E03ECADB7E5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99" authorId="0" shapeId="0" xr:uid="{C097D98C-FA01-4FA8-89A1-D0FBD6D547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0" authorId="0" shapeId="0" xr:uid="{F9FB5513-B2E1-4859-9643-47B2F02B130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00" authorId="0" shapeId="0" xr:uid="{ED9BA711-063E-46FC-8FAA-72063222C2E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00" authorId="0" shapeId="0" xr:uid="{D18FC54E-DE67-45B5-AEAB-BBBCB293F41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00" authorId="0" shapeId="0" xr:uid="{53DE1E70-AFAA-463E-A591-70658F9464D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00" authorId="0" shapeId="0" xr:uid="{C808C335-6BF5-418A-8A9A-55E31A6EA80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00" authorId="0" shapeId="0" xr:uid="{5688886C-A16C-4C32-9059-B0FA062C62F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00" authorId="0" shapeId="0" xr:uid="{90BC94FB-4FD2-4C9E-9240-DE5E3E0B108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00" authorId="0" shapeId="0" xr:uid="{BA64226F-FEF5-4E6A-B3DD-1FB205B4D1A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00" authorId="0" shapeId="0" xr:uid="{873C6B6B-DA98-4B00-A6C6-39A9E988E0D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00" authorId="0" shapeId="0" xr:uid="{9007E3D0-49BF-4E61-9A73-36958074505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00" authorId="0" shapeId="0" xr:uid="{7DDA4BF9-F6E7-452F-B90A-2B007D582F7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00" authorId="0" shapeId="0" xr:uid="{EA57D0DD-FEBA-4F8F-8917-67BF51EC99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00" authorId="0" shapeId="0" xr:uid="{14526FD3-86ED-4CA2-A5B5-1FAFB4639C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3" authorId="0" shapeId="0" xr:uid="{0D68C42F-C9B8-4C46-9531-5C246C89F8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03" authorId="0" shapeId="0" xr:uid="{DAC68A6D-6D7B-4FA7-AF2E-FC84D8C82A2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03" authorId="0" shapeId="0" xr:uid="{C324FA03-F386-4615-80B3-9F8194027E7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03" authorId="0" shapeId="0" xr:uid="{C36CA6F1-B850-4CF8-8956-A9D15F4E2F7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03" authorId="0" shapeId="0" xr:uid="{6972A3B2-929A-4272-99E0-C0C3BFDB64B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03" authorId="0" shapeId="0" xr:uid="{92E5610A-EB3B-4749-BAC8-4A505977E25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3" authorId="0" shapeId="0" xr:uid="{96CDF94A-BD14-4B67-B907-B336CB9C5B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3" authorId="0" shapeId="0" xr:uid="{9A1A45F7-B913-4032-95AD-DE41E3100AF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3" authorId="0" shapeId="0" xr:uid="{78F1D2D7-DB39-4B53-B68A-FDAA2D79D20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3" authorId="0" shapeId="0" xr:uid="{E63CD5D9-D9F1-4528-9643-08258C92D2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03" authorId="0" shapeId="0" xr:uid="{A29CB63D-26B3-4CCA-B330-45ED4B93893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03" authorId="0" shapeId="0" xr:uid="{E120CF76-D1AB-4ED5-AA6A-D574052FF5D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03" authorId="0" shapeId="0" xr:uid="{DCFF5152-267A-4B8D-B7CB-F6675B5527F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4" authorId="0" shapeId="0" xr:uid="{A06D3A26-A295-4D24-8B39-FCF1005248C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04" authorId="0" shapeId="0" xr:uid="{B050E0C9-4BA4-4AA7-B36B-F017ABF8DA7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04" authorId="0" shapeId="0" xr:uid="{15E786D9-1DA1-4156-8610-277095AACAE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04" authorId="0" shapeId="0" xr:uid="{DD4DADDF-866D-465A-BA0E-168373D2543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04" authorId="0" shapeId="0" xr:uid="{D1FE33C4-BFF5-4696-98C1-FA3BAF701F6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04" authorId="0" shapeId="0" xr:uid="{FCF48743-A030-4814-8B1F-6451C4135A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4" authorId="0" shapeId="0" xr:uid="{D532F76C-53B4-4150-8835-7CCE0B0EA7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4" authorId="0" shapeId="0" xr:uid="{BD5164AB-C99C-425E-88EA-6A69C1AFDD4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4" authorId="0" shapeId="0" xr:uid="{069D304E-6B73-4CBD-9678-FA087383C77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4" authorId="0" shapeId="0" xr:uid="{5F0769B2-65AD-4B8F-A660-8F8B2C8452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04" authorId="0" shapeId="0" xr:uid="{9F73EEA3-39A6-4803-875D-4CEAEEB9A6D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04" authorId="0" shapeId="0" xr:uid="{99FD0D49-B368-480C-817C-F163B3B1F4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04" authorId="0" shapeId="0" xr:uid="{21E775F7-8439-4F70-B971-9C17F010115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5" authorId="0" shapeId="0" xr:uid="{19E79F21-D884-4124-AE88-EBC4210B2F9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05" authorId="0" shapeId="0" xr:uid="{AEDD6C01-1DD5-4A2B-B9B9-ACFDA5D29C2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05" authorId="0" shapeId="0" xr:uid="{F05B0F92-5230-4637-BDD8-F041DC0CD87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05" authorId="0" shapeId="0" xr:uid="{1C652042-4BA5-4D31-843E-8E05B073173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05" authorId="0" shapeId="0" xr:uid="{79857960-CA20-47A7-BFDC-538ECFD5F33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05" authorId="0" shapeId="0" xr:uid="{C617725C-5EFE-4DA2-B263-FE3F8F9EBA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5" authorId="0" shapeId="0" xr:uid="{CDB5C4F0-0509-4C7C-8D87-BBBEFE331F8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5" authorId="0" shapeId="0" xr:uid="{EAA3A18F-1786-495A-9553-71A90E1E832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5" authorId="0" shapeId="0" xr:uid="{557716E0-045D-48AF-A7C7-1D44581FCA1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5" authorId="0" shapeId="0" xr:uid="{CE635AAD-FC62-4699-845B-DCF09134BD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05" authorId="0" shapeId="0" xr:uid="{70850EE9-CA19-422B-A1E0-A5BA5E8F97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05" authorId="0" shapeId="0" xr:uid="{192074C0-120F-4035-847F-BBF8A012242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05" authorId="0" shapeId="0" xr:uid="{6EE35514-A83D-4BC1-B93D-CB312E5B8B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6" authorId="0" shapeId="0" xr:uid="{D910F30A-BCD2-46BD-A527-82AD48AE0D5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06" authorId="0" shapeId="0" xr:uid="{9F6B96D8-323F-4C32-AC6D-B7D1B25A2EA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06" authorId="0" shapeId="0" xr:uid="{E5428C14-F4B0-4B82-BEA9-E89D4C3F390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06" authorId="0" shapeId="0" xr:uid="{AA57B75C-A3F1-4F1F-B03F-A8C3EAAFF7A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06" authorId="0" shapeId="0" xr:uid="{4C47124F-CA8A-4265-9A37-B5D3F34E2DF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06" authorId="0" shapeId="0" xr:uid="{D082F21E-ADE8-4B92-9043-F40A1A08A4E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6" authorId="0" shapeId="0" xr:uid="{6C24753F-4065-4465-8768-2B5868E6C18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6" authorId="0" shapeId="0" xr:uid="{9EC90AC0-7C0F-45E0-9752-FCA037B156B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6" authorId="0" shapeId="0" xr:uid="{11761778-FF39-4B52-990A-1DE4F1489B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6" authorId="0" shapeId="0" xr:uid="{648BDE15-B3F5-4804-86DF-EDDD8D180D5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06" authorId="0" shapeId="0" xr:uid="{8DFE27EE-EEA1-410E-BC2D-77D9F0DE06F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06" authorId="0" shapeId="0" xr:uid="{D9739510-D627-4B84-A7CC-96AFD5CE73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06" authorId="0" shapeId="0" xr:uid="{391F0C50-77D4-4AFA-9977-7BD95DF54E8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7" authorId="0" shapeId="0" xr:uid="{88D6592C-60BF-4059-8933-B8EF38A5DF5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07" authorId="0" shapeId="0" xr:uid="{0688B837-11CC-4084-8C84-66E65A3D264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07" authorId="0" shapeId="0" xr:uid="{73796B03-98FC-49DF-82A9-7AB69446C18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07" authorId="0" shapeId="0" xr:uid="{8E171874-465A-450B-85F1-6E1A81D39E2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07" authorId="0" shapeId="0" xr:uid="{38D16973-235F-46E5-8181-A12C09FC9C5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07" authorId="0" shapeId="0" xr:uid="{7F7F3DD7-0DF0-4735-9593-67A045E102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7" authorId="0" shapeId="0" xr:uid="{4240B96E-C00D-4467-9A77-19EA41B4E16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7" authorId="0" shapeId="0" xr:uid="{5A477BC5-CB91-4681-A148-FCAD914F0CC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7" authorId="0" shapeId="0" xr:uid="{22B424A3-2BC4-44EF-9D34-8EAD80138E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7" authorId="0" shapeId="0" xr:uid="{D72EAB6D-EBFC-40F2-9949-979337E54E7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07" authorId="0" shapeId="0" xr:uid="{C36B10E6-23B9-465D-8599-5D8FF7A869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07" authorId="0" shapeId="0" xr:uid="{22C8F5BC-58AF-429A-A554-A21E7FA09BC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07" authorId="0" shapeId="0" xr:uid="{BADAE790-F467-46E3-B3FC-D72C47952FA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8" authorId="0" shapeId="0" xr:uid="{6475440A-0677-4F52-9F6D-5CB84DE7D99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08" authorId="0" shapeId="0" xr:uid="{C0B63D86-65FB-4669-AA34-5FF07BA186F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08" authorId="0" shapeId="0" xr:uid="{D952C4F3-FB80-467E-BFFC-34AAB87D481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08" authorId="0" shapeId="0" xr:uid="{DB7FBE7E-4C67-46B6-BE79-E0330199D16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08" authorId="0" shapeId="0" xr:uid="{2FAA751C-159D-413D-A620-D50180AFFA1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08" authorId="0" shapeId="0" xr:uid="{0AB29925-B041-442A-ACFD-2BD0586B19F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8" authorId="0" shapeId="0" xr:uid="{DA064050-E112-4E5D-8F67-E72FDD6B1F8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8" authorId="0" shapeId="0" xr:uid="{3F117004-D77F-4DF8-BD36-BD1CD14E93A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8" authorId="0" shapeId="0" xr:uid="{E0EA28D8-9F5F-4BCD-A1CA-32148B7A01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8" authorId="0" shapeId="0" xr:uid="{1CF26C8C-CDC6-4EBC-8B7F-36166FAF703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08" authorId="0" shapeId="0" xr:uid="{D6D7D423-40F5-48E2-8416-FCA8F6656A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08" authorId="0" shapeId="0" xr:uid="{64C593DA-C654-4C43-B08C-8C82780D13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08" authorId="0" shapeId="0" xr:uid="{6ACA2CBF-6ABA-487A-B595-536A40B8E3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9" authorId="0" shapeId="0" xr:uid="{DDAFB222-CD41-4C1C-B0C3-D458E13DF70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09" authorId="0" shapeId="0" xr:uid="{E9383356-7AF8-4E97-BCAF-E88317B6733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09" authorId="0" shapeId="0" xr:uid="{70FDE5CD-6B7E-47E2-882C-402062FD88D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09" authorId="0" shapeId="0" xr:uid="{FC3BA8AC-F542-4B6A-86A8-44F38BFCDDC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09" authorId="0" shapeId="0" xr:uid="{1CDD96A5-7184-4CD1-BC8F-F70F9BBB8D5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09" authorId="0" shapeId="0" xr:uid="{8D7F5079-5BFF-4D36-8FB7-33738552BC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9" authorId="0" shapeId="0" xr:uid="{2D88FD47-8367-41E1-A132-A08666D513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9" authorId="0" shapeId="0" xr:uid="{219342D2-77DB-4636-9EF1-B84BBB432C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9" authorId="0" shapeId="0" xr:uid="{459CA4E6-2430-4E02-B5AC-6331418FBA6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9" authorId="0" shapeId="0" xr:uid="{4B6594DF-4E0C-4472-9A5E-E7006316C3F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09" authorId="0" shapeId="0" xr:uid="{845E00E8-1767-4EB2-83EE-9C2AC6A3E7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09" authorId="0" shapeId="0" xr:uid="{6985AEA3-4304-427E-830F-3B4F1AE486A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09" authorId="0" shapeId="0" xr:uid="{AB4E32A1-4CFC-4FDC-BE69-6CE372C500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0" authorId="0" shapeId="0" xr:uid="{33DA644E-4457-4529-8445-1D4544D3660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10" authorId="0" shapeId="0" xr:uid="{59CBC5E2-D71C-4404-9622-23EF5469614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10" authorId="0" shapeId="0" xr:uid="{F5C1925B-7190-4242-9EFC-6DEF21782A4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10" authorId="0" shapeId="0" xr:uid="{0B7D9E26-93FC-4387-A606-D141E0166D9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10" authorId="0" shapeId="0" xr:uid="{3CD27468-24F9-4FD8-AD6A-DF5A7F49E2F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10" authorId="0" shapeId="0" xr:uid="{E010980A-5102-4547-9E02-893BE83E8D9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10" authorId="0" shapeId="0" xr:uid="{232B8196-5DEB-496A-B4A4-FB8BD4550EE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10" authorId="0" shapeId="0" xr:uid="{01515A6B-215F-4F53-B663-F4B976FCD5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10" authorId="0" shapeId="0" xr:uid="{EEEC8112-8AD1-4A71-B687-E17D686C625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10" authorId="0" shapeId="0" xr:uid="{233047CB-67C6-436F-BC4D-78C44D46EE4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10" authorId="0" shapeId="0" xr:uid="{8F2DBB23-3159-464B-B682-6AEAEF9E6DE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10" authorId="0" shapeId="0" xr:uid="{9B7678CB-EB1A-459A-BAAB-ED7881793A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10" authorId="0" shapeId="0" xr:uid="{04BE522D-ED6D-4B19-BF95-CB11F398EBF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1" authorId="0" shapeId="0" xr:uid="{97DFFBBD-0286-4718-A6FB-9CA5BB11D56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11" authorId="0" shapeId="0" xr:uid="{98B29CEA-A94D-4E85-8337-DD5BF940F48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11" authorId="0" shapeId="0" xr:uid="{784D630D-E49D-4563-B0CA-93F1C09F12A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11" authorId="0" shapeId="0" xr:uid="{8D1E31EE-E4BB-4E52-846A-D43DFEE1ABC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11" authorId="0" shapeId="0" xr:uid="{3527BA8A-B4A7-4D01-88BE-999DB984622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11" authorId="0" shapeId="0" xr:uid="{B00E6D6E-2A19-40C2-9185-3E10984D605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11" authorId="0" shapeId="0" xr:uid="{3A1AED5D-BB32-48D3-8B67-904E5FFD94E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11" authorId="0" shapeId="0" xr:uid="{8CEBBF9D-9111-4822-941C-7310AFDDDE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11" authorId="0" shapeId="0" xr:uid="{9E97FA84-A6A1-481E-B19F-03960FE059C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11" authorId="0" shapeId="0" xr:uid="{657E9638-5FC9-4EDE-BBDF-4F2525EF40B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11" authorId="0" shapeId="0" xr:uid="{5ABA0581-BB9C-4209-9BF3-AE52900B342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11" authorId="0" shapeId="0" xr:uid="{F78B4165-1B0C-4C15-8DA3-DF85DBC1C64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11" authorId="0" shapeId="0" xr:uid="{FD103D44-0AD2-4450-82C7-B7688D87FFE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2" authorId="0" shapeId="0" xr:uid="{B5F6DF0F-2704-41A5-87F4-AB865F8D2D9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12" authorId="0" shapeId="0" xr:uid="{72823F33-56A0-4DB6-B7E7-CB5616834BC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12" authorId="0" shapeId="0" xr:uid="{A534FB19-8AC0-4760-82B1-225E3193A2F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12" authorId="0" shapeId="0" xr:uid="{A6399CAF-E39A-49E7-892B-7B55CA5E7D5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12" authorId="0" shapeId="0" xr:uid="{AFF2947F-6D1F-49DA-A77D-5DFEBB8847B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12" authorId="0" shapeId="0" xr:uid="{2985633D-AD3F-407A-B0C0-710DDF40D33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12" authorId="0" shapeId="0" xr:uid="{638C3666-7D17-4692-9A6E-B9CA8511493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12" authorId="0" shapeId="0" xr:uid="{DA527B2F-BDD0-4C9A-90C8-EB4496E69B0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12" authorId="0" shapeId="0" xr:uid="{AEF2602D-99C1-43FF-965F-1034B592313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12" authorId="0" shapeId="0" xr:uid="{14C8A1A6-BCC5-40EE-B9E8-06E3B33E67E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12" authorId="0" shapeId="0" xr:uid="{A88BE71A-733E-4C01-910B-AA6D5BF021E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12" authorId="0" shapeId="0" xr:uid="{4AED397E-AE22-46FB-B685-ADC822675B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12" authorId="0" shapeId="0" xr:uid="{67847DBC-E343-4B55-83B9-CC76CB21D41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3" authorId="0" shapeId="0" xr:uid="{C7982DDF-BE57-4153-9F9A-3964B776D7C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13" authorId="0" shapeId="0" xr:uid="{5E9BE5C3-CA65-4FBF-AC3F-41C85A09E72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13" authorId="0" shapeId="0" xr:uid="{3E915F3F-D479-44E8-8A22-52C664F8262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13" authorId="0" shapeId="0" xr:uid="{8C4A9C59-1F32-4A9B-A48D-02325CA0E4E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13" authorId="0" shapeId="0" xr:uid="{CEE5F43F-0699-401F-AFB3-FD8D4C6C3B2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13" authorId="0" shapeId="0" xr:uid="{2EF3405D-DDE8-41AA-B392-60CC5698987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13" authorId="0" shapeId="0" xr:uid="{9855767A-C3BE-4DFC-B12C-21FA05FC6CA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13" authorId="0" shapeId="0" xr:uid="{4DA92298-0D5C-4226-93B9-19422926166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13" authorId="0" shapeId="0" xr:uid="{CAF3F55E-DDE7-47BD-9A70-29622517868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13" authorId="0" shapeId="0" xr:uid="{99C6BF82-8797-4F73-877C-4A582E86253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13" authorId="0" shapeId="0" xr:uid="{01114698-5F3F-4136-BAC2-B4F5A2E1A41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13" authorId="0" shapeId="0" xr:uid="{4CAA0D37-9087-4237-BE06-36AE8F4E98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13" authorId="0" shapeId="0" xr:uid="{0569BBF8-16C7-4308-9E4F-58087376D7A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4" authorId="0" shapeId="0" xr:uid="{0A01881F-F41A-45CC-969A-E7C150A7572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14" authorId="0" shapeId="0" xr:uid="{36237C1F-8CF0-47F2-8551-216BE16509F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14" authorId="0" shapeId="0" xr:uid="{BE35F52C-859B-4607-8017-642A185C1FD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14" authorId="0" shapeId="0" xr:uid="{C23F445B-C150-4F72-921D-E3A93197261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14" authorId="0" shapeId="0" xr:uid="{47585635-A7FA-44F3-A8B9-813D9150B42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14" authorId="0" shapeId="0" xr:uid="{7D921687-A570-4170-9102-501863D1AAD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14" authorId="0" shapeId="0" xr:uid="{88360CA9-AEBA-450A-AEE1-B7BD50F8046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14" authorId="0" shapeId="0" xr:uid="{1EC97D3A-23ED-479F-97F5-18EB7720F4A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14" authorId="0" shapeId="0" xr:uid="{32173CCE-F07A-4A4B-8895-4BB1DB46472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14" authorId="0" shapeId="0" xr:uid="{AAE900DD-5C56-49CA-82A4-6C9F222836D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14" authorId="0" shapeId="0" xr:uid="{AC62A319-7BAA-4A1F-A9EE-D479B53A06E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14" authorId="0" shapeId="0" xr:uid="{C36B9EF3-C8CE-4681-97C0-7B781DA897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14" authorId="0" shapeId="0" xr:uid="{3DB30DF7-F3E9-4680-A441-E8C41A129FC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7" authorId="0" shapeId="0" xr:uid="{667E62FC-5364-40B4-BD46-998C3F05556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17" authorId="0" shapeId="0" xr:uid="{3FF32457-6F5E-4DBB-8C4B-CF5305AD4CA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17" authorId="0" shapeId="0" xr:uid="{43218727-6822-49E1-80AA-18CE63A4905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17" authorId="0" shapeId="0" xr:uid="{B39FBDB6-2D76-4A42-833C-63D06438048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17" authorId="0" shapeId="0" xr:uid="{AE759D2D-6D17-48F6-878D-322C5189AF5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17" authorId="0" shapeId="0" xr:uid="{7EF5644E-08C1-4C60-A316-3A85C04FB3F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17" authorId="0" shapeId="0" xr:uid="{3E499960-F799-4B98-847E-CA723CC86E3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17" authorId="0" shapeId="0" xr:uid="{B03C791B-3ABA-49EF-9153-B36DD27631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17" authorId="0" shapeId="0" xr:uid="{F771DD26-44D5-4ABA-B6EF-64BE3CBEFA8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17" authorId="0" shapeId="0" xr:uid="{E81CC08A-8C3D-4968-9287-E7D0FD1BD42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17" authorId="0" shapeId="0" xr:uid="{D727E6B9-0B3A-41A5-931E-89224F83763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17" authorId="0" shapeId="0" xr:uid="{1267A59D-29EE-4B6E-8024-EAA684285EC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17" authorId="0" shapeId="0" xr:uid="{48E3A9D0-02A1-4A46-B80D-93E52544F28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8" authorId="0" shapeId="0" xr:uid="{63804445-33C6-44B9-9269-4217B51A273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18" authorId="0" shapeId="0" xr:uid="{22A1DC22-8B94-426E-86A3-F47413A362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18" authorId="0" shapeId="0" xr:uid="{A16FA9B1-F843-4E60-9F30-A481EEC438B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18" authorId="0" shapeId="0" xr:uid="{DFBF164D-0DAC-4233-82FC-C8DDE74E0AE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18" authorId="0" shapeId="0" xr:uid="{10906409-6F09-4E1C-81C2-67F289D428B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18" authorId="0" shapeId="0" xr:uid="{682B916C-2356-4D67-AA18-20BA1252E86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18" authorId="0" shapeId="0" xr:uid="{11A982CA-8450-4D54-B2B5-2EB79CADBF1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18" authorId="0" shapeId="0" xr:uid="{8D86D338-C478-440F-8472-ADDE950F564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18" authorId="0" shapeId="0" xr:uid="{C7E9AB99-B6F8-4F8D-AAE0-0C9B9451B30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18" authorId="0" shapeId="0" xr:uid="{D600FBA2-97C0-4C9D-9BDC-3311A4A935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18" authorId="0" shapeId="0" xr:uid="{242FEC78-B6EB-4F39-9F32-DC9C73CF230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18" authorId="0" shapeId="0" xr:uid="{2DFCCDC0-C9FD-4F17-866B-FA255367B7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18" authorId="0" shapeId="0" xr:uid="{687066CA-991A-4E9C-B41F-415C0539E7C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9" authorId="0" shapeId="0" xr:uid="{8C7DC1AF-6B0E-4312-B24E-AE8943CBBDE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19" authorId="0" shapeId="0" xr:uid="{8718677B-87C2-4A6C-A9A6-A0F8C73CD96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19" authorId="0" shapeId="0" xr:uid="{78F1FE5A-17F1-4B86-8BED-4C129F43255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19" authorId="0" shapeId="0" xr:uid="{A799E927-0C5C-4E11-9BFE-D38001DD506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19" authorId="0" shapeId="0" xr:uid="{66B50554-5C3D-4351-8F5A-7971F56C4FB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19" authorId="0" shapeId="0" xr:uid="{74FE2A42-5A47-4AF1-94E0-9351704EB43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19" authorId="0" shapeId="0" xr:uid="{DF1895F1-4E84-4F7E-A570-8F395EAC207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19" authorId="0" shapeId="0" xr:uid="{6D4F4A09-30DB-4BE4-9177-4BFA928E877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19" authorId="0" shapeId="0" xr:uid="{4F0234CE-18E1-427E-B402-02EBED1E852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19" authorId="0" shapeId="0" xr:uid="{3AADE6F6-AF2D-4DDF-A391-C7F70452D56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19" authorId="0" shapeId="0" xr:uid="{5AA7A269-C93C-48DA-8276-224F08E3CD9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19" authorId="0" shapeId="0" xr:uid="{ACDE5694-9EBC-461F-B97B-EFCEFC0854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19" authorId="0" shapeId="0" xr:uid="{1E1FDF51-EB55-4A61-BB33-B214F26E359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0" authorId="0" shapeId="0" xr:uid="{C3228C25-BD34-4FAA-97A0-01FB7010B0A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0" authorId="0" shapeId="0" xr:uid="{FA192F9C-B556-4BA4-A0ED-5AD42E93E92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0" authorId="0" shapeId="0" xr:uid="{284C821F-3F7A-4C3D-AD99-3103315CAF1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0" authorId="0" shapeId="0" xr:uid="{3770FF81-08B1-4525-943C-18D87878336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20" authorId="0" shapeId="0" xr:uid="{7897BC4A-140B-46B4-ACC6-6D04FAF0E83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20" authorId="0" shapeId="0" xr:uid="{94D918A2-9841-4C18-8A8F-C6233006AEA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20" authorId="0" shapeId="0" xr:uid="{A406EBA4-1902-445F-A2EF-13FE17F04CE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20" authorId="0" shapeId="0" xr:uid="{BE90C7D2-5C7C-44E6-B2C5-2F99F91F7DB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20" authorId="0" shapeId="0" xr:uid="{979CE7B9-626E-4008-8E1D-E27E24D8EF8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20" authorId="0" shapeId="0" xr:uid="{69BC4AAA-A05A-444E-8B7D-4FF1044BA6C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20" authorId="0" shapeId="0" xr:uid="{9196266A-DD62-41D1-8495-E8CBEAE5F35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20" authorId="0" shapeId="0" xr:uid="{1D465E36-ED3D-4A24-869B-3CAEEEF5DF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20" authorId="0" shapeId="0" xr:uid="{8E82816C-09FE-413C-8A1A-F38AF2BF45E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1" authorId="0" shapeId="0" xr:uid="{9153C907-B18D-4CFA-9586-B154088D5BF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1" authorId="0" shapeId="0" xr:uid="{698EA5FD-7567-43BB-8F60-B15AADEB604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1" authorId="0" shapeId="0" xr:uid="{4E986738-C816-4C99-9DFB-A2E9FDFA6AF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1" authorId="0" shapeId="0" xr:uid="{C7D6803A-4E5B-4AC9-996E-D9E48DA818C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21" authorId="0" shapeId="0" xr:uid="{EE3DA8CC-F0D5-4675-84EC-1524917174C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21" authorId="0" shapeId="0" xr:uid="{4E681E52-FC70-4497-9F5E-5CE1D248C94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21" authorId="0" shapeId="0" xr:uid="{17C2C7C1-701B-4D34-94FD-2023B38E7B5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21" authorId="0" shapeId="0" xr:uid="{6E108EB6-E246-4D18-B6D1-6A9A9CBC98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21" authorId="0" shapeId="0" xr:uid="{B62B4557-3D2A-48AD-BA6C-604720F576E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21" authorId="0" shapeId="0" xr:uid="{425BAADE-C4F6-4989-961E-C4569FD9C45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21" authorId="0" shapeId="0" xr:uid="{DF757260-3147-4A8C-A8B0-5364C8B570D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21" authorId="0" shapeId="0" xr:uid="{1C9D2CED-26A5-471C-82E2-868118F644F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21" authorId="0" shapeId="0" xr:uid="{32DD6CDF-6851-4869-AEFC-4CB8AA35E07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2" authorId="0" shapeId="0" xr:uid="{E35E7D62-1444-4CDA-B34D-E5892AA3968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2" authorId="0" shapeId="0" xr:uid="{4845DCDF-8F90-4AB8-9444-43FC5CDD026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2" authorId="0" shapeId="0" xr:uid="{1F085789-6A7F-4E56-AC96-BEC01F6AD02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2" authorId="0" shapeId="0" xr:uid="{BEB3F231-28C3-4936-8DB9-9AA2A9AD598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22" authorId="0" shapeId="0" xr:uid="{B1B23E5F-EA46-4019-8B55-8EDEE8754F1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22" authorId="0" shapeId="0" xr:uid="{BC06297A-1FDB-4DB0-8BF1-1C930D56F9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22" authorId="0" shapeId="0" xr:uid="{8D230737-5A24-492B-9F62-4ABD8907F91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22" authorId="0" shapeId="0" xr:uid="{CD2463FB-C82C-4432-9F01-D551D7C00AE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22" authorId="0" shapeId="0" xr:uid="{B14DD9C5-C4A1-4936-A47D-8DDE72B5D6A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22" authorId="0" shapeId="0" xr:uid="{D31E527C-B6AA-4C06-88CC-C917924789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22" authorId="0" shapeId="0" xr:uid="{BA25E03B-6767-4846-A743-F305D57436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22" authorId="0" shapeId="0" xr:uid="{0E124D6B-FDF7-45D5-830C-29AA90A5DC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22" authorId="0" shapeId="0" xr:uid="{93282DAF-CFDE-4DA5-80A9-37EE241CDBA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3" authorId="0" shapeId="0" xr:uid="{401FFC9D-8AA9-4459-96A7-23043B29543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3" authorId="0" shapeId="0" xr:uid="{913467D6-3354-4BC2-BA1D-03C39820F2D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3" authorId="0" shapeId="0" xr:uid="{D22A2D6A-2FD1-49A8-A1C5-35E97F54894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3" authorId="0" shapeId="0" xr:uid="{7381260E-3D91-4571-849D-2C1D2F2EAD5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23" authorId="0" shapeId="0" xr:uid="{D82C35C1-48A8-4A2C-A03C-BCB7D82121A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23" authorId="0" shapeId="0" xr:uid="{21B3D0A8-1208-4FA7-9235-00BBA3F1797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23" authorId="0" shapeId="0" xr:uid="{6DDEE7A8-18E5-4F00-A8D8-BF6004C702C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23" authorId="0" shapeId="0" xr:uid="{ABF474CF-E9FD-4671-A69F-2181355BF4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23" authorId="0" shapeId="0" xr:uid="{32952314-C18A-496F-838E-9AD33029A08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23" authorId="0" shapeId="0" xr:uid="{CAE7B495-1292-4BD8-B57B-DA3A7D14E2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23" authorId="0" shapeId="0" xr:uid="{9275DCB9-8515-4E20-8452-D70602A26F6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23" authorId="0" shapeId="0" xr:uid="{9837B181-AD77-4D60-BB9A-5C4B465BB8A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23" authorId="0" shapeId="0" xr:uid="{F8411F1B-1736-417A-B537-EB2CBFBA0F6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4" authorId="0" shapeId="0" xr:uid="{5953AC98-8E38-4766-AE94-7B3D9C36324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4" authorId="0" shapeId="0" xr:uid="{C629ADDA-1F87-4A1D-86D5-29AA63ED001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4" authorId="0" shapeId="0" xr:uid="{BB765D48-172B-4A68-8376-C9A5D6C1750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4" authorId="0" shapeId="0" xr:uid="{FCDD9548-018B-45D9-B703-08CBE13CFB6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24" authorId="0" shapeId="0" xr:uid="{4350C935-B14B-4D3E-9DFC-43833446F50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24" authorId="0" shapeId="0" xr:uid="{0672CB7C-64CA-4D15-A82C-2ECB1B17E23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24" authorId="0" shapeId="0" xr:uid="{DE98267A-EAE8-4411-836A-8092CF0D29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24" authorId="0" shapeId="0" xr:uid="{76D71FAC-0E8C-4C25-BE72-45189DA31C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24" authorId="0" shapeId="0" xr:uid="{0D137B7C-57A8-45FE-AF6D-34BC313D26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24" authorId="0" shapeId="0" xr:uid="{F5F50968-34AB-4FD7-80DB-3D91AE8C67A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24" authorId="0" shapeId="0" xr:uid="{4637EEC2-4BFE-4C7A-8121-16CD8934811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24" authorId="0" shapeId="0" xr:uid="{44338E96-67DC-4AA1-8A5E-3C175C9A85F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24" authorId="0" shapeId="0" xr:uid="{401C55F2-4774-4761-8258-A395F4D05B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5" authorId="0" shapeId="0" xr:uid="{66B8AF95-CAFA-42EA-ABC3-CC177A14084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5" authorId="0" shapeId="0" xr:uid="{6EF5340E-3860-4C17-90C1-E8846CB4B6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5" authorId="0" shapeId="0" xr:uid="{E4A36DD7-6860-4807-8A63-0DBEBD7CFA2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5" authorId="0" shapeId="0" xr:uid="{41342318-91B7-4624-BC21-44A64D88374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25" authorId="0" shapeId="0" xr:uid="{B90004D7-89A2-4FFE-B3DF-7ECA693847E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25" authorId="0" shapeId="0" xr:uid="{F0663CB9-8E82-4BF0-83C4-59B7E31A7D6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25" authorId="0" shapeId="0" xr:uid="{6C5A6999-F8F0-409D-BE78-74E6516B89D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25" authorId="0" shapeId="0" xr:uid="{BFEAEA6D-12F6-4A72-99B5-A76E0783C3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25" authorId="0" shapeId="0" xr:uid="{10894822-3C3F-44A5-AC30-11922C7514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25" authorId="0" shapeId="0" xr:uid="{19E24C58-CF39-41A5-AAB0-E898C307B78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25" authorId="0" shapeId="0" xr:uid="{C32199AB-CAA1-493E-A60B-E9D0B16BB93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25" authorId="0" shapeId="0" xr:uid="{11CA87CA-80D8-41FD-B396-06D55545CE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25" authorId="0" shapeId="0" xr:uid="{05891C51-EF2D-4650-AD31-C6466EAC257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6" authorId="0" shapeId="0" xr:uid="{1FB06A5F-2283-4767-ABF1-9F886D47324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6" authorId="0" shapeId="0" xr:uid="{063FC66A-E0FB-436E-8BCC-8752EBD13E9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6" authorId="0" shapeId="0" xr:uid="{20BCD9D8-3053-4578-94CF-7161B31E873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6" authorId="0" shapeId="0" xr:uid="{A413E4CC-2A50-41F8-B095-8D77A9FE584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26" authorId="0" shapeId="0" xr:uid="{2D8EA94A-0540-4BDD-A29A-E65C6992D1E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26" authorId="0" shapeId="0" xr:uid="{A3847DAD-5966-4B03-8DE6-EED63A946C7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26" authorId="0" shapeId="0" xr:uid="{333FFA87-C15A-4FEF-87F4-865C3BFADB2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26" authorId="0" shapeId="0" xr:uid="{77FF4F74-D39D-4B3F-B078-97464A00968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26" authorId="0" shapeId="0" xr:uid="{178C39CC-1D85-4838-B5D0-9F6D57E97C8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26" authorId="0" shapeId="0" xr:uid="{93007203-FC97-4927-BF9E-585DA949BC2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26" authorId="0" shapeId="0" xr:uid="{465337CA-4A45-4DBB-9DD1-1A13670AF51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26" authorId="0" shapeId="0" xr:uid="{3E736594-29AD-46B7-A339-404BE43ECD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26" authorId="0" shapeId="0" xr:uid="{984F9D07-E17E-4F16-BCEE-3685F1B495C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7" authorId="0" shapeId="0" xr:uid="{885E93E0-D925-493A-8489-8527A659326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7" authorId="0" shapeId="0" xr:uid="{730BBDE8-05BE-4626-B850-123BC820036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7" authorId="0" shapeId="0" xr:uid="{944D9DC6-AB9E-47EB-A842-F4584A61DC7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7" authorId="0" shapeId="0" xr:uid="{B211B4A7-7B97-4C0B-92FD-D263A3B8B37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27" authorId="0" shapeId="0" xr:uid="{5184A495-EC48-49DF-929E-3CF9A1B6FA7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27" authorId="0" shapeId="0" xr:uid="{6C592B86-0EB0-4A2A-AD36-CDCEE085D8F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27" authorId="0" shapeId="0" xr:uid="{97F7459A-682C-478E-B02F-12F19D5D487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27" authorId="0" shapeId="0" xr:uid="{673D03AE-491F-4E87-88D4-ED3CDAE49B4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27" authorId="0" shapeId="0" xr:uid="{12EDB77A-D1A0-4C08-BC9F-E005BADEC0A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27" authorId="0" shapeId="0" xr:uid="{97C4A8FE-67F4-4324-A019-E10FD57A89E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27" authorId="0" shapeId="0" xr:uid="{AA70F861-3569-493E-A075-947E566DD4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27" authorId="0" shapeId="0" xr:uid="{165104B7-3D69-43D3-A376-ABE54A0ED5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27" authorId="0" shapeId="0" xr:uid="{4FBFF5E1-2C93-43CE-A900-0022327C1C0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8" authorId="0" shapeId="0" xr:uid="{9B6C139A-E096-4DA0-9991-DFDB67A6BA1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8" authorId="0" shapeId="0" xr:uid="{2B497FDA-5ECF-4FD5-B701-82195E0FDF7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8" authorId="0" shapeId="0" xr:uid="{10B896AA-DA7B-478F-A37D-D50778AAE5A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8" authorId="0" shapeId="0" xr:uid="{124C69E7-031C-44CC-91D1-4C75E6DFFF8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28" authorId="0" shapeId="0" xr:uid="{762BBD45-9E98-4A28-A2EB-DFA3548F763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28" authorId="0" shapeId="0" xr:uid="{59651613-4425-460F-9C78-F9E2C8AC342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28" authorId="0" shapeId="0" xr:uid="{FED78167-17BA-4883-88BE-460B158E118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28" authorId="0" shapeId="0" xr:uid="{985BAC46-3BB3-48D7-9857-78543A89E79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28" authorId="0" shapeId="0" xr:uid="{236F2815-9A2B-4009-89F5-7F0DCFD14A1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28" authorId="0" shapeId="0" xr:uid="{2DC3EAC2-C14B-4FA2-87C9-250A4C09157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28" authorId="0" shapeId="0" xr:uid="{DB106AE8-A779-4F3D-B866-360B4866A7B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28" authorId="0" shapeId="0" xr:uid="{97B801FC-4B40-4760-9362-D8DD1AF0FEB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28" authorId="0" shapeId="0" xr:uid="{0B8B6B57-C811-45D4-A0E2-5A09759B3B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1" authorId="0" shapeId="0" xr:uid="{80CC4E21-B0F7-4C19-9E2C-0BC7FF00F11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1" authorId="0" shapeId="0" xr:uid="{975E6A3E-C687-44B0-9B0B-D9E39F10C44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1" authorId="0" shapeId="0" xr:uid="{88EA869E-2B66-4BE7-8CCB-89518718141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1" authorId="0" shapeId="0" xr:uid="{47ECEDC7-0C8F-4475-BF4F-9A3CF02C696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31" authorId="0" shapeId="0" xr:uid="{18BFE527-85D9-41EC-889D-FC5F8F46E8F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31" authorId="0" shapeId="0" xr:uid="{7683FCFF-7EC7-487E-88CE-4DE19C0E018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31" authorId="0" shapeId="0" xr:uid="{CFDDA224-5974-49DD-B545-48D56E261C4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31" authorId="0" shapeId="0" xr:uid="{9C3A0616-22F0-4349-BEA7-B5B8FED4A7B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31" authorId="0" shapeId="0" xr:uid="{92C2EF2B-51B6-49A2-95BE-D7B663D2C6B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31" authorId="0" shapeId="0" xr:uid="{F37A8D3E-A252-458F-AAA6-953DDB8085D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31" authorId="0" shapeId="0" xr:uid="{C17BA521-5D05-4E78-BA96-C883ECFDD65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31" authorId="0" shapeId="0" xr:uid="{AC16353C-3BD0-4AD1-BB76-52E42542620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31" authorId="0" shapeId="0" xr:uid="{7FCAB96E-FA62-4563-97FD-2B9B1FF8297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2" authorId="0" shapeId="0" xr:uid="{77440553-F898-4B43-AA53-C02742F64F7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2" authorId="0" shapeId="0" xr:uid="{D3978FD8-D2F7-41A8-BA30-D820BA5F71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2" authorId="0" shapeId="0" xr:uid="{C8E00624-CFA9-4502-B44B-A01AFFDF8EE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2" authorId="0" shapeId="0" xr:uid="{F06BD711-6991-4090-AAD6-02540FEA350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32" authorId="0" shapeId="0" xr:uid="{50B932C2-96B5-4FFA-A5CF-486A8B55450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32" authorId="0" shapeId="0" xr:uid="{6CC4727F-D3EA-4A40-8AE6-CD63D2C28B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32" authorId="0" shapeId="0" xr:uid="{BC3CE60C-143F-4EF4-802B-C2D29919582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32" authorId="0" shapeId="0" xr:uid="{CDB4F183-61F0-49F6-9856-3CDAD76C1A1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32" authorId="0" shapeId="0" xr:uid="{19D3EA57-D40F-41E1-858D-79C6C25E615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32" authorId="0" shapeId="0" xr:uid="{BA6C85FF-24FA-4B9A-BFC2-A18BCF0316A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32" authorId="0" shapeId="0" xr:uid="{AA574A69-C0E9-4DE9-9E17-C8457C1F66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32" authorId="0" shapeId="0" xr:uid="{C7C618C5-0F59-443D-9C2F-7C608A66D85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32" authorId="0" shapeId="0" xr:uid="{BDDCD9DD-069E-45A8-91C7-04CB53CFF93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3" authorId="0" shapeId="0" xr:uid="{9A748CA2-ACEB-4C63-8007-352EDDFF584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3" authorId="0" shapeId="0" xr:uid="{17E9E870-A1D5-4295-A45C-075CE111209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3" authorId="0" shapeId="0" xr:uid="{9E0A9A0A-A3EC-4B08-98EB-548A3C7B1C0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3" authorId="0" shapeId="0" xr:uid="{93197B3B-F87E-4AE2-8526-212E3DB30BE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33" authorId="0" shapeId="0" xr:uid="{13E9892B-EF51-49B0-87D2-CC75D97EA00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33" authorId="0" shapeId="0" xr:uid="{97337C41-A6DA-4251-A59A-31848C67C3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33" authorId="0" shapeId="0" xr:uid="{B8A3CBB2-47B9-44B1-BEAF-E0704CFA88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33" authorId="0" shapeId="0" xr:uid="{8BA1A1A2-A061-47BE-8A34-0033E267C88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33" authorId="0" shapeId="0" xr:uid="{0B0E83C0-C0DB-4189-80C1-53F02A28A41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33" authorId="0" shapeId="0" xr:uid="{45FB24D8-3C6C-4AA7-B9F6-8FA81E94ADC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33" authorId="0" shapeId="0" xr:uid="{45D94781-7B45-4C54-A88B-87AC1372092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33" authorId="0" shapeId="0" xr:uid="{6D19F11C-12B6-4E16-9BEA-D03C664EEE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33" authorId="0" shapeId="0" xr:uid="{33DBA445-7151-4A97-AC44-CCDCA9DB9E6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4" authorId="0" shapeId="0" xr:uid="{DEBD777C-817E-4F18-A329-6E3F620DF40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4" authorId="0" shapeId="0" xr:uid="{A11619E6-B3E0-4DF4-A72E-EA9BAF7D9E1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4" authorId="0" shapeId="0" xr:uid="{010517F5-567F-4BE1-9CDD-0559D97A26E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4" authorId="0" shapeId="0" xr:uid="{76489C8F-20B9-46B1-884E-E90142A0A69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34" authorId="0" shapeId="0" xr:uid="{CB0530B3-C5A3-4C22-A693-42C6D5C9803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34" authorId="0" shapeId="0" xr:uid="{C1F40240-F8BD-4DB2-9098-71B25DD12F3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34" authorId="0" shapeId="0" xr:uid="{C2AB463F-92C9-4C49-80D0-F5583E8C272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34" authorId="0" shapeId="0" xr:uid="{FF0BEE89-1B76-4520-892D-26229422624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34" authorId="0" shapeId="0" xr:uid="{17D84E85-BDCE-4755-B766-7629A2AE008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34" authorId="0" shapeId="0" xr:uid="{62A6EB67-A488-4C44-88C9-39A5F13C379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34" authorId="0" shapeId="0" xr:uid="{C7EA5763-D47B-4DA7-8A9B-E16C31F3F23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34" authorId="0" shapeId="0" xr:uid="{A3AF2C08-5D35-46E0-A8B6-BD6414AA9EF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34" authorId="0" shapeId="0" xr:uid="{45C172D4-0D93-4CD1-ADA9-CD9E123BD33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5" authorId="0" shapeId="0" xr:uid="{EC44B16F-85EC-44F3-8494-215F8BCA133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5" authorId="0" shapeId="0" xr:uid="{D86AD91B-45DF-484E-A4C2-7EB82D1B3B2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5" authorId="0" shapeId="0" xr:uid="{6DC098C0-ACAB-4D57-889B-ADE7AFE55F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5" authorId="0" shapeId="0" xr:uid="{4A95E306-504E-4EDE-8897-3EA2382E206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35" authorId="0" shapeId="0" xr:uid="{B1B0880E-B7CA-45D9-8513-E3F0B7B13B0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35" authorId="0" shapeId="0" xr:uid="{8EA8E0C0-B133-43E8-AEBB-6B98483ED50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35" authorId="0" shapeId="0" xr:uid="{7C3A607E-E517-4B70-B25B-2C8FD641078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35" authorId="0" shapeId="0" xr:uid="{D13B80E7-2ED2-4073-8F51-25869C6218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35" authorId="0" shapeId="0" xr:uid="{E83A7C73-F613-46D6-83C0-58AB05E6043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35" authorId="0" shapeId="0" xr:uid="{8862AFD6-DA70-4493-A3E6-6D91148F32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35" authorId="0" shapeId="0" xr:uid="{7B6E04EF-C854-4D80-9DD0-7408C99C48A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35" authorId="0" shapeId="0" xr:uid="{C5547C76-FF3D-4137-AC30-7B4EA2EEA3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35" authorId="0" shapeId="0" xr:uid="{A7D64D1D-A750-4CC6-8F4D-6B1F8641DB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6" authorId="0" shapeId="0" xr:uid="{9D42134D-48D3-4A60-BE5B-E4445A917D1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6" authorId="0" shapeId="0" xr:uid="{74F364AC-0BE9-4BB5-ADD7-DB405A182DD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6" authorId="0" shapeId="0" xr:uid="{090F5DA4-9C2C-4CAC-9469-C662089F9B1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6" authorId="0" shapeId="0" xr:uid="{F2F779E5-0156-45D9-A31C-96203E0F56C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36" authorId="0" shapeId="0" xr:uid="{CC54EAE5-2356-4FE9-8C54-1C7006132FA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36" authorId="0" shapeId="0" xr:uid="{DBEFB019-2943-41F9-A53D-496A7EA828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36" authorId="0" shapeId="0" xr:uid="{E9C049E6-AE25-4873-BC81-A09BF68C2D3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36" authorId="0" shapeId="0" xr:uid="{5EF49AEC-DBDE-443E-B272-2E686AF0915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36" authorId="0" shapeId="0" xr:uid="{EF512AB7-5CBF-4D6A-AA26-A70E9777FF0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36" authorId="0" shapeId="0" xr:uid="{F747A2B9-2FE2-4856-8616-39320859E7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36" authorId="0" shapeId="0" xr:uid="{EEE11CED-ADCC-4489-8466-1B8F2CCFE6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36" authorId="0" shapeId="0" xr:uid="{3267DDF0-9D96-4A89-A4D1-4D8C4EE1187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36" authorId="0" shapeId="0" xr:uid="{AE32EDC4-0FAD-41A9-8CD9-36FE46568EE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7" authorId="0" shapeId="0" xr:uid="{F521B4A2-402E-44ED-8440-2C6AFC4AB5B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7" authorId="0" shapeId="0" xr:uid="{4520B303-924F-45D8-B975-913F446B9BB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7" authorId="0" shapeId="0" xr:uid="{9133F210-2DB9-4830-910D-95826D654A5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7" authorId="0" shapeId="0" xr:uid="{FA0A3193-A312-49C0-8885-1208FFD08DE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37" authorId="0" shapeId="0" xr:uid="{0499FC5D-147D-4AD0-A689-B9DB99E2567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37" authorId="0" shapeId="0" xr:uid="{8BA85337-469E-4F31-926C-105EA8FD8E5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37" authorId="0" shapeId="0" xr:uid="{21B167AC-D572-4315-B8AF-F11A586B692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37" authorId="0" shapeId="0" xr:uid="{6CDCD965-F765-4937-AB1A-0D58C19890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37" authorId="0" shapeId="0" xr:uid="{DB0D2E48-D3A3-4221-93F9-C813D6CA3F6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37" authorId="0" shapeId="0" xr:uid="{E320C702-B70D-4743-9B94-C1B532BC7DF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37" authorId="0" shapeId="0" xr:uid="{C8C2EFB2-9408-4226-9E47-1DCFF77773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37" authorId="0" shapeId="0" xr:uid="{2C735A02-0B5C-4165-BECF-2584648DAC3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37" authorId="0" shapeId="0" xr:uid="{95CCCFCC-3CD9-4DF6-ACC1-D79B2E5FFBC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8" authorId="0" shapeId="0" xr:uid="{7D0E3453-11D6-4326-B3A1-B49E9AE5DE3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8" authorId="0" shapeId="0" xr:uid="{CBADA947-8290-4B52-967B-C41E86A8FC2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8" authorId="0" shapeId="0" xr:uid="{2544A5FA-BA0D-4879-B9B0-33599C215B8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8" authorId="0" shapeId="0" xr:uid="{3536EE6B-F599-4137-82D1-46F12C8763B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38" authorId="0" shapeId="0" xr:uid="{0B2048D8-C305-4F15-A50A-724A6F8190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38" authorId="0" shapeId="0" xr:uid="{CD8189B8-83AD-4842-AF4A-8FFD55E36FD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38" authorId="0" shapeId="0" xr:uid="{93B798DE-E33F-474D-99C2-FA25EB3F927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38" authorId="0" shapeId="0" xr:uid="{F2802452-37B7-474C-9844-88CE3018128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38" authorId="0" shapeId="0" xr:uid="{5E2EC596-2D99-415D-877E-91930540A7A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38" authorId="0" shapeId="0" xr:uid="{12D86849-9D9E-4522-BE50-B80D7A1D835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38" authorId="0" shapeId="0" xr:uid="{FBB80927-EA46-4D6D-8698-29622925858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38" authorId="0" shapeId="0" xr:uid="{9F05D6CD-4D48-4682-AAB6-D0EACA6FFE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38" authorId="0" shapeId="0" xr:uid="{55EDEDDB-F4A2-4F5C-AB09-C5480182DF6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9" authorId="0" shapeId="0" xr:uid="{B8CFA785-B14B-4CA3-8818-93C463DB964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9" authorId="0" shapeId="0" xr:uid="{FFC5B89F-4140-42E0-B5A6-EEF6D79DD07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9" authorId="0" shapeId="0" xr:uid="{BC624011-8C86-460B-8756-AC40C834CD5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9" authorId="0" shapeId="0" xr:uid="{3830BF3A-10EE-4C1B-8E37-443C832CFB9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39" authorId="0" shapeId="0" xr:uid="{1234F8DF-746C-4AF5-8853-39983339EEB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39" authorId="0" shapeId="0" xr:uid="{F4047D44-AD95-440A-AFF8-D32857D7F6C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39" authorId="0" shapeId="0" xr:uid="{09A2B1B3-4559-49DF-8C5A-77AA936E6C4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39" authorId="0" shapeId="0" xr:uid="{C871B9E3-9B24-41CE-BBD9-CF1E2DE236C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39" authorId="0" shapeId="0" xr:uid="{2115E044-BA6E-4FCE-91F5-AD220EFC5BA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39" authorId="0" shapeId="0" xr:uid="{06874639-1A0C-40BA-A2B4-909E8AE545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39" authorId="0" shapeId="0" xr:uid="{C4991481-B648-418D-8F04-663C6895D61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39" authorId="0" shapeId="0" xr:uid="{7BDCE15D-30CB-40BF-A381-8E257767228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39" authorId="0" shapeId="0" xr:uid="{E8190D8E-E78E-497E-8FB5-60CE0B46A17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0" authorId="0" shapeId="0" xr:uid="{E44A6C4C-AE19-4011-AD1C-6903DF08CFD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40" authorId="0" shapeId="0" xr:uid="{8DA3AAD7-4E8A-4639-9A90-6C05C693E05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40" authorId="0" shapeId="0" xr:uid="{5CCE465C-8FA7-4BC6-A2F1-925DCD78461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40" authorId="0" shapeId="0" xr:uid="{088F20B4-F34F-45CB-B09C-51F1D743C7F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40" authorId="0" shapeId="0" xr:uid="{E3117733-475C-46A9-B31B-16D2D00BFA4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40" authorId="0" shapeId="0" xr:uid="{F5884A34-F0F1-4969-A7BB-EDC4C758C31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40" authorId="0" shapeId="0" xr:uid="{779A5047-9793-45E3-8A9F-3D94B000792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40" authorId="0" shapeId="0" xr:uid="{C241F5CB-2CC1-4313-8A3A-42EECE6BFC7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40" authorId="0" shapeId="0" xr:uid="{16F7170D-A729-4CB9-B38D-129034B743D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40" authorId="0" shapeId="0" xr:uid="{E72B05B9-8A10-440A-BA37-CB4E7367D8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40" authorId="0" shapeId="0" xr:uid="{1AF844BD-B47E-4775-A0A4-18461F9C42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40" authorId="0" shapeId="0" xr:uid="{1FD8B86F-0440-444A-87D1-F15925F4C2F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40" authorId="0" shapeId="0" xr:uid="{107F9FC9-3043-40BE-8420-6BE3B1F417E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1" authorId="0" shapeId="0" xr:uid="{EC975802-EC9B-4144-A9E8-B9AC05F4D91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41" authorId="0" shapeId="0" xr:uid="{16CDFBC4-CA3F-45E3-9BC8-DC36A0903D3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41" authorId="0" shapeId="0" xr:uid="{0A5C90A1-AACE-44BD-9741-4B16959D100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41" authorId="0" shapeId="0" xr:uid="{A896541D-B6A4-403F-BBFA-9F44718170B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41" authorId="0" shapeId="0" xr:uid="{3C6C4D03-60B2-4FA1-9879-67A29D3B816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41" authorId="0" shapeId="0" xr:uid="{F515B3F3-625E-49AA-8654-456D7F45AFD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41" authorId="0" shapeId="0" xr:uid="{41086FED-E587-43BC-9315-4B6E3556431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41" authorId="0" shapeId="0" xr:uid="{7F874DCA-4BCB-4A4C-A651-8917D065C46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41" authorId="0" shapeId="0" xr:uid="{3FB9DCAF-A877-426B-A8E2-EFD1940CEEB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41" authorId="0" shapeId="0" xr:uid="{671064A4-17A9-4FAB-BD56-A4BF2EF652A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41" authorId="0" shapeId="0" xr:uid="{16BFE767-01ED-4FB5-9C30-95B3F20E980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41" authorId="0" shapeId="0" xr:uid="{B44F116D-E11A-4D45-A5F7-68A2E88E495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41" authorId="0" shapeId="0" xr:uid="{D03B1703-0F19-4DAA-8CE6-CA32CDDC679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2" authorId="0" shapeId="0" xr:uid="{71B004E7-1285-4F1F-BEE0-0F9A58A8688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42" authorId="0" shapeId="0" xr:uid="{9FBD7688-920D-430F-A108-1C7170B8DB5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42" authorId="0" shapeId="0" xr:uid="{ACA33AD7-513D-4189-97F0-13019C0F779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42" authorId="0" shapeId="0" xr:uid="{CCC09D24-DD00-4E6A-B9FA-C0DB3F4826F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42" authorId="0" shapeId="0" xr:uid="{BDD879DC-10E5-4575-BDEA-026E767F7C6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42" authorId="0" shapeId="0" xr:uid="{060ECFB7-E355-45CB-A990-427F009A677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42" authorId="0" shapeId="0" xr:uid="{4510D7A7-D218-4344-9E84-7133CC522C3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42" authorId="0" shapeId="0" xr:uid="{FE175C3E-63C9-4268-8F2F-103095AF778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42" authorId="0" shapeId="0" xr:uid="{BB0E72A0-4061-47B5-AAAC-0FE0B8DB69E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42" authorId="0" shapeId="0" xr:uid="{ED82899F-83CE-47A7-8E74-68A923CB882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42" authorId="0" shapeId="0" xr:uid="{DB80843A-3BDF-4BA4-917E-0E05C556BD5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42" authorId="0" shapeId="0" xr:uid="{6C627440-CAB5-416B-A1CF-3AAF8378A7E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42" authorId="0" shapeId="0" xr:uid="{9CD19130-8C45-4D01-ABB3-BFB492F4BD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5" authorId="0" shapeId="0" xr:uid="{8C71AC57-3DB7-476C-A3FE-C71ED343099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45" authorId="0" shapeId="0" xr:uid="{EC95B393-A6C5-4302-8A94-D733061F932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45" authorId="0" shapeId="0" xr:uid="{79A1732D-62C7-468A-8E74-EEBEBB630FE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45" authorId="0" shapeId="0" xr:uid="{45C56340-DFB5-4308-B09F-0151E12FC82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45" authorId="0" shapeId="0" xr:uid="{BE6C7D19-826B-46CD-93EF-2CDD21DD745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45" authorId="0" shapeId="0" xr:uid="{E5F3816A-DDE7-4522-AB92-4F2F880C7ED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45" authorId="0" shapeId="0" xr:uid="{039A4E5A-1969-4DC8-B3B8-B3FEF1C7D27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45" authorId="0" shapeId="0" xr:uid="{96AB29DB-03E2-481E-ACD5-85477434C98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45" authorId="0" shapeId="0" xr:uid="{37F46F3A-F666-4DCD-9726-1320B0EEE30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45" authorId="0" shapeId="0" xr:uid="{3B887BC4-ABDE-4FC0-8F8E-3A43BBDBF02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45" authorId="0" shapeId="0" xr:uid="{046109D9-24EA-4FEC-86D2-340E26E74C7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45" authorId="0" shapeId="0" xr:uid="{1856E759-88CF-490A-90CF-BD387AA53D1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45" authorId="0" shapeId="0" xr:uid="{A6C79A50-A5A0-4F09-B7B1-2D8C106290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6" authorId="0" shapeId="0" xr:uid="{25F99EE9-DB6E-4321-A304-826F3340DCB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46" authorId="0" shapeId="0" xr:uid="{0F597035-FF63-48FE-BA7A-AD17197C793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46" authorId="0" shapeId="0" xr:uid="{12C3DD34-B66F-4D00-AE8B-4CF224B2FC9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46" authorId="0" shapeId="0" xr:uid="{AF4067CF-4B2D-44C6-8635-83ECCEF512B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46" authorId="0" shapeId="0" xr:uid="{FF8D2E76-FBC2-472F-964E-CEB2A5A5314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46" authorId="0" shapeId="0" xr:uid="{CBDDB933-9521-45C0-BF58-025E81CCB56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46" authorId="0" shapeId="0" xr:uid="{F42B9B0E-A856-443F-B693-86671EA8B9F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46" authorId="0" shapeId="0" xr:uid="{4C1058D8-D38D-4BA3-A7B2-2CE3AFB4DA0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46" authorId="0" shapeId="0" xr:uid="{561EA85C-5295-4DD9-ABA5-633ABBC6216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46" authorId="0" shapeId="0" xr:uid="{173B8A34-8074-4BEA-BF52-5F68B0E1AA3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46" authorId="0" shapeId="0" xr:uid="{85A7F265-B21A-4125-B300-E28D2D7F086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46" authorId="0" shapeId="0" xr:uid="{B4155FC5-692C-473E-ABCF-BA3F8ECDA89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46" authorId="0" shapeId="0" xr:uid="{F1298C12-428A-45DA-88A3-0B3BC217A04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7" authorId="0" shapeId="0" xr:uid="{6B1B8967-BDDD-4F31-B266-B6049FBAD08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47" authorId="0" shapeId="0" xr:uid="{0DCE3476-C28B-45D3-80E5-01A880E9DAB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47" authorId="0" shapeId="0" xr:uid="{F24973D4-AABA-4AAB-B869-C0E19CF3B75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47" authorId="0" shapeId="0" xr:uid="{E5A671F0-3AD3-4D88-B72E-1F9D0488238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47" authorId="0" shapeId="0" xr:uid="{0590B904-0A45-4FE2-8D74-7D079D26138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47" authorId="0" shapeId="0" xr:uid="{F5289B82-7968-4C42-8550-D0F3C653F90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47" authorId="0" shapeId="0" xr:uid="{D1839B30-9868-41D4-B236-D7D8CE03CCF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47" authorId="0" shapeId="0" xr:uid="{4F58148A-42E2-4E50-AB24-17D5ADED8C0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47" authorId="0" shapeId="0" xr:uid="{A6B22A12-C886-4DE4-B6B5-228ECF5877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47" authorId="0" shapeId="0" xr:uid="{8DB20B9F-6EBB-4609-9933-FD55E5F6F9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47" authorId="0" shapeId="0" xr:uid="{F7792CC3-E575-46AC-BA50-A9679EB3A5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47" authorId="0" shapeId="0" xr:uid="{D0D72543-9597-4AA7-9B58-105312C7514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47" authorId="0" shapeId="0" xr:uid="{DE89F145-7047-4127-B775-6D5F10B1877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8" authorId="0" shapeId="0" xr:uid="{1D7ECB3C-2F19-440E-9DDD-4C532D9EBEC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48" authorId="0" shapeId="0" xr:uid="{629389A2-E71B-4E7D-B68D-2E69449235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48" authorId="0" shapeId="0" xr:uid="{3B10E45C-A3EB-4663-A993-9B8B721E905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48" authorId="0" shapeId="0" xr:uid="{6EED454E-67CA-43E8-A868-9E30F4B311B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48" authorId="0" shapeId="0" xr:uid="{B845E366-8B2E-46E9-9824-01C01C3ADF6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48" authorId="0" shapeId="0" xr:uid="{237C1847-61A1-4773-AED1-DC697F17811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48" authorId="0" shapeId="0" xr:uid="{E2DB58FB-30E1-48CC-AA0E-4CB743275A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48" authorId="0" shapeId="0" xr:uid="{545AD3CC-A3D8-4B0D-BC76-7EAB49A2E1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48" authorId="0" shapeId="0" xr:uid="{D24BC8E2-40F2-4F05-89F8-01C506E66D4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48" authorId="0" shapeId="0" xr:uid="{18B76F86-5C2A-450B-ABD6-F4EED818E13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48" authorId="0" shapeId="0" xr:uid="{3A2F0620-6E4F-4CDD-A777-EA41B1080A7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48" authorId="0" shapeId="0" xr:uid="{03D8E547-A293-4AC7-9331-ABB9027BCC2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48" authorId="0" shapeId="0" xr:uid="{ACA9FF5A-F038-45FC-8D68-39F866224A0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9" authorId="0" shapeId="0" xr:uid="{376EBEDB-AF32-4D82-9FB7-5B275EABF6A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49" authorId="0" shapeId="0" xr:uid="{2C7C6631-492F-46B5-9BD4-7711C530CA5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49" authorId="0" shapeId="0" xr:uid="{CE57A790-A2B1-4DE6-8E01-07240CFEF81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49" authorId="0" shapeId="0" xr:uid="{F9196178-FE16-4761-9B57-E970C639A9A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49" authorId="0" shapeId="0" xr:uid="{DF8032CC-746B-4948-B538-4F97546E2F3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49" authorId="0" shapeId="0" xr:uid="{7F6BD6AB-B473-420E-8E33-2134164C915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49" authorId="0" shapeId="0" xr:uid="{620C1B96-D01F-45CF-856E-EFB90F57006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49" authorId="0" shapeId="0" xr:uid="{0C9CB814-AACE-4307-847C-0E0F06F09AD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49" authorId="0" shapeId="0" xr:uid="{012DC621-36A3-46BD-9AEB-5C18245A02A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49" authorId="0" shapeId="0" xr:uid="{C206EC58-1950-4AE0-AFF4-C9B93FE357E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49" authorId="0" shapeId="0" xr:uid="{B615D8F3-957D-416B-A2FB-8D50EB2E3C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49" authorId="0" shapeId="0" xr:uid="{648AA8AB-BFB3-4F62-9E83-19545B6C3D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49" authorId="0" shapeId="0" xr:uid="{78036EAA-F6EC-4418-BF9E-54BF72EE89C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0" authorId="0" shapeId="0" xr:uid="{83CC2215-C095-47AF-B476-EC796B1A82D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50" authorId="0" shapeId="0" xr:uid="{3EB98FAA-71DD-45CE-8F59-2D69F084D55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50" authorId="0" shapeId="0" xr:uid="{B6F5E26D-687C-4B99-98C7-7830AB61F60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50" authorId="0" shapeId="0" xr:uid="{E3CD4821-7B8C-407D-9E73-E3ECB6A68E5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50" authorId="0" shapeId="0" xr:uid="{5D85936F-908F-426B-8BC6-958AB4732DF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50" authorId="0" shapeId="0" xr:uid="{0F509338-7387-49AC-A6FD-1BAA53C7E61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50" authorId="0" shapeId="0" xr:uid="{61504DB9-C257-47F9-BF79-3C62689CCDB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50" authorId="0" shapeId="0" xr:uid="{6096B9C3-675C-4EE0-87B8-2F421AE7DAD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50" authorId="0" shapeId="0" xr:uid="{2BACA90C-B7BF-4475-98F5-E22E308152A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50" authorId="0" shapeId="0" xr:uid="{CC896BDC-CC62-4D91-AA1E-54B370FC41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50" authorId="0" shapeId="0" xr:uid="{78D87FBD-A4EF-4592-9AE7-8B4C63C58B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50" authorId="0" shapeId="0" xr:uid="{F44FCF7E-2E91-47D4-B444-15746FF8491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50" authorId="0" shapeId="0" xr:uid="{841A0A6D-C8F7-4827-9BF3-51BEB3213D2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1" authorId="0" shapeId="0" xr:uid="{6C2CBE75-5A9F-4FCC-BE6A-DDA80F565C2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51" authorId="0" shapeId="0" xr:uid="{13C9987C-41DE-414C-8EDC-4A9532FD1AE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51" authorId="0" shapeId="0" xr:uid="{CE17CE12-9BC8-4B19-A764-5AE50968F75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51" authorId="0" shapeId="0" xr:uid="{4ECCB684-26F4-42C1-BB54-1699C4DB6E4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51" authorId="0" shapeId="0" xr:uid="{FD4C9D9A-3DD4-4DB5-87FE-0A3F57BB2A7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51" authorId="0" shapeId="0" xr:uid="{91BBE56C-EE7B-4C36-BCEF-F49A7996915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51" authorId="0" shapeId="0" xr:uid="{2AAAD971-9EA8-42EA-8E85-76FB3697DCB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51" authorId="0" shapeId="0" xr:uid="{108701DC-27A2-467F-8CF2-1C50C85B09F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51" authorId="0" shapeId="0" xr:uid="{3549BA13-9755-453D-9643-4261FCBE4F8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51" authorId="0" shapeId="0" xr:uid="{1C60F45D-7ACD-4C95-9035-7E7FCAEAE79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51" authorId="0" shapeId="0" xr:uid="{862F5EA2-31BF-4624-8701-F67FFDB39A0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51" authorId="0" shapeId="0" xr:uid="{8CF8D0AB-EBDA-4A83-95DF-F3B5BC1949B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51" authorId="0" shapeId="0" xr:uid="{D59EEB97-F9A3-4484-9F06-AB24E0507F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2" authorId="0" shapeId="0" xr:uid="{69640653-EEBC-44E3-8365-200202322FF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52" authorId="0" shapeId="0" xr:uid="{F38B177B-B18D-48FB-A3D2-8D01933D4F7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52" authorId="0" shapeId="0" xr:uid="{9D404CF9-C6CB-4124-AC22-206DA01255C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52" authorId="0" shapeId="0" xr:uid="{81B92322-5B12-4E45-8C4A-444E7EE1BE4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52" authorId="0" shapeId="0" xr:uid="{51EDEAF3-31AE-4A34-9EEE-6DC3B4D8A3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52" authorId="0" shapeId="0" xr:uid="{B6330397-3A1F-4BC9-9FB3-DB53F45AD1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52" authorId="0" shapeId="0" xr:uid="{04469DC9-F015-47A1-9F82-0CC1454927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52" authorId="0" shapeId="0" xr:uid="{2E947555-ED29-4149-B644-8191C46060E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52" authorId="0" shapeId="0" xr:uid="{2E70483D-6C42-4886-8A1D-78E9F600EBD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52" authorId="0" shapeId="0" xr:uid="{B5B6AD52-4F7A-4442-BB49-D802B10A92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52" authorId="0" shapeId="0" xr:uid="{77A6A48F-EA97-4B65-AFC5-6717B058B5A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52" authorId="0" shapeId="0" xr:uid="{98F04636-FAF3-422A-817F-3E758458853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52" authorId="0" shapeId="0" xr:uid="{69F63468-A7A8-4BBC-86B9-D3282186D00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3" authorId="0" shapeId="0" xr:uid="{865A53F2-F2CE-4FF2-895D-5ACB2CE5BDE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53" authorId="0" shapeId="0" xr:uid="{509B1CEF-2F8C-4E53-980E-601AF722D69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53" authorId="0" shapeId="0" xr:uid="{B8F092C1-6A99-4573-BED2-CA57A30A085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53" authorId="0" shapeId="0" xr:uid="{6B82B849-B5FD-4896-B75B-F2E7E4F7BC8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53" authorId="0" shapeId="0" xr:uid="{2126BAC8-6CD6-4E2C-AD1C-4B55C3DB9D5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53" authorId="0" shapeId="0" xr:uid="{55141F8B-998F-484F-BA22-4A71252E95E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53" authorId="0" shapeId="0" xr:uid="{F9D5EBEC-F684-47F3-B1F5-9427408B9D5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53" authorId="0" shapeId="0" xr:uid="{058F5261-1FF6-49EE-AD7F-B7BAB75C62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53" authorId="0" shapeId="0" xr:uid="{922B11CA-4F51-458D-BFA8-58EC4CC69C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53" authorId="0" shapeId="0" xr:uid="{12432431-1B81-4B34-AC77-FC6B3C5EE52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53" authorId="0" shapeId="0" xr:uid="{E0E6667D-414D-48E7-8E4E-374768B58CE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53" authorId="0" shapeId="0" xr:uid="{8755B072-6CC4-4156-9806-2C91F24C71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53" authorId="0" shapeId="0" xr:uid="{2B93AC81-7B28-4209-9FAA-DE3D8539F0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4" authorId="0" shapeId="0" xr:uid="{47667100-76BC-4319-BFC8-82D0244CD2C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54" authorId="0" shapeId="0" xr:uid="{E1038277-D946-460C-B0D8-0089596C783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54" authorId="0" shapeId="0" xr:uid="{0F98333D-1885-430D-82B8-9520518DD23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54" authorId="0" shapeId="0" xr:uid="{B7B623F0-1557-47DE-8F79-B56CB93F633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54" authorId="0" shapeId="0" xr:uid="{00B74AD9-470E-4957-A7B3-119874CA973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54" authorId="0" shapeId="0" xr:uid="{EBD91D00-E3AD-43C8-8E0A-D56FA2FC292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54" authorId="0" shapeId="0" xr:uid="{C8B9FA34-9DDA-458F-879B-FA1E5AAA4B2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54" authorId="0" shapeId="0" xr:uid="{82E0E8E6-3A9A-4720-9F1F-A51A7A97A77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54" authorId="0" shapeId="0" xr:uid="{E7A33B67-4F03-4A17-AD49-F9232DD09A7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54" authorId="0" shapeId="0" xr:uid="{696BEBC4-CEF0-44F2-9815-AAD739045FA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54" authorId="0" shapeId="0" xr:uid="{8D930EE7-5B4C-4991-96D6-49EEBBD17CD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54" authorId="0" shapeId="0" xr:uid="{ADDD25E7-5763-4A98-BB35-2FBD492B597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54" authorId="0" shapeId="0" xr:uid="{7EC0B8B9-5AD5-4A11-A167-A23372216F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5" authorId="0" shapeId="0" xr:uid="{8A5C8F69-2C7B-4F1C-9FC8-0D814D78AD0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55" authorId="0" shapeId="0" xr:uid="{C8ABF637-4CF6-45BB-9DD8-E33535CCE51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55" authorId="0" shapeId="0" xr:uid="{EF25CFA2-9757-415A-BC78-EF8357B6978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55" authorId="0" shapeId="0" xr:uid="{96CBDDAD-6D3D-4A1F-97A1-97BEEFB6300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55" authorId="0" shapeId="0" xr:uid="{DEBAA471-F591-4FCF-9B64-AE1686EB058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55" authorId="0" shapeId="0" xr:uid="{BDA1B8EC-F84D-40A9-93B5-68562CA9B92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55" authorId="0" shapeId="0" xr:uid="{BCAF9592-D0E7-442E-9520-6A17EA2A582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55" authorId="0" shapeId="0" xr:uid="{9143E7FF-67AC-4244-81D5-C0CBEE05E71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55" authorId="0" shapeId="0" xr:uid="{33F07C2F-8299-4E38-AA74-C6711CF98D3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55" authorId="0" shapeId="0" xr:uid="{107FD93E-2669-4626-B9C1-AC57A103998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55" authorId="0" shapeId="0" xr:uid="{96C36F86-E3BD-4745-934E-5762C297017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55" authorId="0" shapeId="0" xr:uid="{36DFD11F-FB42-4B33-B9DE-89D344F277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55" authorId="0" shapeId="0" xr:uid="{7BF76070-02BB-4FE1-8874-6A241256556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6" authorId="0" shapeId="0" xr:uid="{0CEFDB36-D818-4EA5-9F03-C9F4AD2C8F3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56" authorId="0" shapeId="0" xr:uid="{D38CA8A1-D052-4B8A-ADEA-2EA5B3E0AA5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56" authorId="0" shapeId="0" xr:uid="{8368E639-8BC5-4D54-B0FA-B12AA680879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56" authorId="0" shapeId="0" xr:uid="{523FEC86-8BFE-4971-A3F2-C880724E2EB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56" authorId="0" shapeId="0" xr:uid="{8EC0B138-6126-41E5-895F-22CB56DC3AD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56" authorId="0" shapeId="0" xr:uid="{F8B53900-30CB-40A1-8BA8-2DFA20AD00D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56" authorId="0" shapeId="0" xr:uid="{1EE9781B-74CE-4B6D-B274-D1B4E5FE54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56" authorId="0" shapeId="0" xr:uid="{85CB40E9-8CE6-49FB-9C24-C3528822C81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56" authorId="0" shapeId="0" xr:uid="{BF1AFDDF-5FE0-4668-AF87-E91E576A3BD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56" authorId="0" shapeId="0" xr:uid="{045CA028-CF3D-40DA-96A3-420C50D1950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56" authorId="0" shapeId="0" xr:uid="{3B18AB5B-C4FB-4C90-8CCF-1E8CF46F411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56" authorId="0" shapeId="0" xr:uid="{66A85C51-C58C-4235-8434-75332FE165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56" authorId="0" shapeId="0" xr:uid="{B3423BDE-313B-43AB-9095-1B663A2AE3B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9" authorId="0" shapeId="0" xr:uid="{6160C93A-302D-4E86-9B33-389FF3AF025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59" authorId="0" shapeId="0" xr:uid="{5D8FC499-20B5-47A7-A325-EC53631E871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59" authorId="0" shapeId="0" xr:uid="{E1C5B2F5-660D-40F0-9ABB-E54CABF5A76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59" authorId="0" shapeId="0" xr:uid="{73AE4CDA-68C4-4D6E-BB10-22972F19817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59" authorId="0" shapeId="0" xr:uid="{81EC1B6B-F8A6-4593-AD0C-923AE15786D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59" authorId="0" shapeId="0" xr:uid="{E1F7E45C-A820-4A46-9D72-D4016E1EE65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59" authorId="0" shapeId="0" xr:uid="{C64379CC-42AD-4017-8241-B3C0FF4F002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59" authorId="0" shapeId="0" xr:uid="{4F47BFEA-2F43-4632-ADE0-D498DED79F2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59" authorId="0" shapeId="0" xr:uid="{5A7468B6-D719-4F28-B864-44098D101F7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59" authorId="0" shapeId="0" xr:uid="{41600734-B0CF-46BB-BA87-6C46E70CA2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59" authorId="0" shapeId="0" xr:uid="{D1C007C4-3A1F-4501-B529-9CD9EB277A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59" authorId="0" shapeId="0" xr:uid="{32207A61-1FED-475F-96A3-5C7016D7887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59" authorId="0" shapeId="0" xr:uid="{C7B88B1B-15A8-46E3-8F91-2F38D3862F8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0" authorId="0" shapeId="0" xr:uid="{36959310-3407-4598-AC70-84368A465E1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0" authorId="0" shapeId="0" xr:uid="{03E7D4CB-C48E-4437-9EAA-0D8D8EDFE33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0" authorId="0" shapeId="0" xr:uid="{9E313745-288B-4808-89B3-5447503E849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0" authorId="0" shapeId="0" xr:uid="{525385BE-EEB5-465A-9FBB-E1CEA649D59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60" authorId="0" shapeId="0" xr:uid="{4655C08E-CD7C-43F4-BBC0-4FF22D4F080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60" authorId="0" shapeId="0" xr:uid="{0192CB8D-87A5-4E9C-AFCD-A6F1236E6CD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60" authorId="0" shapeId="0" xr:uid="{9D02B235-0C43-4F3E-B767-CD1F6C5F1D1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60" authorId="0" shapeId="0" xr:uid="{BC060029-B85B-4FE7-AFCF-CBF1257013F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60" authorId="0" shapeId="0" xr:uid="{ACCAF813-BFDF-4681-9535-31D118F6CA4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60" authorId="0" shapeId="0" xr:uid="{CBA8BA1E-94EF-42BC-8B3C-3A14AE4592B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60" authorId="0" shapeId="0" xr:uid="{CE4EA318-9132-4F62-80EE-C64CEB78912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60" authorId="0" shapeId="0" xr:uid="{D5478FDC-BF85-418A-9E09-F60376A3FFC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60" authorId="0" shapeId="0" xr:uid="{A21C45EA-EE85-4F01-8B34-E3AF2CFC67E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1" authorId="0" shapeId="0" xr:uid="{0901565B-75F6-4942-AA78-5E95E683868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1" authorId="0" shapeId="0" xr:uid="{088DFFE6-4F26-4DE2-A42F-9D8506E0E75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1" authorId="0" shapeId="0" xr:uid="{43255A40-A676-4843-A4F5-7DCFD5BB428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1" authorId="0" shapeId="0" xr:uid="{6BDFDFD8-613F-47BA-A4E9-B7C7793BC62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61" authorId="0" shapeId="0" xr:uid="{39947070-7950-4C8C-BC0B-4D03D16F2FF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61" authorId="0" shapeId="0" xr:uid="{2D14DA7F-03AB-4432-A77F-9F668E7A05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61" authorId="0" shapeId="0" xr:uid="{C9B9CF4D-800D-4FBF-B650-DD0BCBE951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61" authorId="0" shapeId="0" xr:uid="{1A3DD5EB-6EB5-4A35-98C8-3247608D06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61" authorId="0" shapeId="0" xr:uid="{B3798E88-2D13-4968-AF3C-7468C10FFFB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61" authorId="0" shapeId="0" xr:uid="{516CA0AE-CE79-4D98-82AB-DAA2BFD5F9C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61" authorId="0" shapeId="0" xr:uid="{363A692C-60D5-4844-879E-221DA6E0F8C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61" authorId="0" shapeId="0" xr:uid="{8EF9772A-7710-4E5D-BA26-86A2A6FB649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61" authorId="0" shapeId="0" xr:uid="{A7B658E3-591B-44E8-9D0A-406F56B510E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2" authorId="0" shapeId="0" xr:uid="{41CEE07A-DD6E-4B1B-91A5-985D371CA8C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2" authorId="0" shapeId="0" xr:uid="{DFD6202B-4ECA-480B-BE3B-11581CDB096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2" authorId="0" shapeId="0" xr:uid="{31259DD0-400E-4BE5-AEAA-3217DCA5381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2" authorId="0" shapeId="0" xr:uid="{E632EAEF-93BC-4F89-8BE5-6AD173EB6B3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62" authorId="0" shapeId="0" xr:uid="{E52A5259-6030-4B75-AED6-FAEA0AED6E3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62" authorId="0" shapeId="0" xr:uid="{BBC46CC9-91EA-43D2-A929-F19BA646431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62" authorId="0" shapeId="0" xr:uid="{AA60D41A-8DD2-48E5-82D5-AA44139475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62" authorId="0" shapeId="0" xr:uid="{39EEA17A-1C86-4652-BA6A-55AFA5EF2E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62" authorId="0" shapeId="0" xr:uid="{65FDFC8C-437D-4015-BCA2-36A25D3E109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62" authorId="0" shapeId="0" xr:uid="{D04781EA-E9EC-4EFD-9C48-EABE9FAAE1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62" authorId="0" shapeId="0" xr:uid="{D6E7E608-B594-4B14-85BE-9259255788F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62" authorId="0" shapeId="0" xr:uid="{E67873C0-ACAE-45D0-87D7-D5036D60384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62" authorId="0" shapeId="0" xr:uid="{DC044C24-D16D-4A8E-A346-84C42BC7326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3" authorId="0" shapeId="0" xr:uid="{3A478B5E-850F-4C27-A5D5-E793D396A9D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3" authorId="0" shapeId="0" xr:uid="{F9F81368-D1C6-4820-8CA6-2DED5E52227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3" authorId="0" shapeId="0" xr:uid="{1256AEBF-224C-4076-940B-44C1634E0E5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3" authorId="0" shapeId="0" xr:uid="{CC6A8546-0A30-4E3D-8A8B-17729BC8F3E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63" authorId="0" shapeId="0" xr:uid="{07836027-F85E-4A83-9EFA-A1BB7C2F1BC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63" authorId="0" shapeId="0" xr:uid="{AA318DAF-EA7F-4E8D-BD09-6A52F687F5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63" authorId="0" shapeId="0" xr:uid="{1B74B3AE-EED6-4CBB-8E69-D13AF1E8A3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63" authorId="0" shapeId="0" xr:uid="{CCAB6D0D-DEF7-4D58-973E-37D65F52BA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63" authorId="0" shapeId="0" xr:uid="{24E126A9-9D53-4F9F-A35D-93F9E6AD23C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63" authorId="0" shapeId="0" xr:uid="{20016811-B061-4DF8-AEE0-5A8A8086BC7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63" authorId="0" shapeId="0" xr:uid="{81B8B3F1-6138-4989-BCD0-E8C946711DD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63" authorId="0" shapeId="0" xr:uid="{BEED7B7F-A37D-4AF1-B2D3-24CBADAC2C1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63" authorId="0" shapeId="0" xr:uid="{6B8DEA77-9556-4F5A-99D6-C3683767DAC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4" authorId="0" shapeId="0" xr:uid="{C737FE03-D32E-440E-8FAF-416F14A1A39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4" authorId="0" shapeId="0" xr:uid="{5D7B8C81-2987-4EAF-9152-3F8F828D8CE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4" authorId="0" shapeId="0" xr:uid="{56413874-F7EA-4C68-A6B8-B11206DD30E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4" authorId="0" shapeId="0" xr:uid="{29E89BA6-17AB-403B-98D7-7A827AD8676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64" authorId="0" shapeId="0" xr:uid="{50D0CA75-6C32-4D30-9DE3-7D4B90DFA9C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64" authorId="0" shapeId="0" xr:uid="{F18874CB-E092-4E52-A62F-BA3B859FBAD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64" authorId="0" shapeId="0" xr:uid="{12CF0C79-1217-4585-87A2-816A93471B3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64" authorId="0" shapeId="0" xr:uid="{76794987-12F3-4E83-BA0A-C602E6C067D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64" authorId="0" shapeId="0" xr:uid="{F268B082-0EF2-406E-A46D-4C56763BEA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64" authorId="0" shapeId="0" xr:uid="{EDECF8C8-0217-4B4D-9B28-3332E16B0C7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64" authorId="0" shapeId="0" xr:uid="{2544790F-0308-4AA4-9DCF-FDD7EC7C540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64" authorId="0" shapeId="0" xr:uid="{F0D4BACC-841B-4D6F-B29B-50E016509FE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64" authorId="0" shapeId="0" xr:uid="{B5ED6B95-57AF-435F-9EE1-0775490984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5" authorId="0" shapeId="0" xr:uid="{5B0034B0-1795-4BEF-A1CD-79F9064A688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5" authorId="0" shapeId="0" xr:uid="{7B293A85-0A0D-4EB7-9B42-604EA6CF1D8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5" authorId="0" shapeId="0" xr:uid="{0758ECF9-43A5-4E7D-ADB7-4AE59F52F82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5" authorId="0" shapeId="0" xr:uid="{E1D2D1D8-72CE-4187-8795-984D035FA6E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65" authorId="0" shapeId="0" xr:uid="{625BE03D-96D7-42E5-8545-3F2F49B1571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65" authorId="0" shapeId="0" xr:uid="{036A527B-6F99-4C1F-B5D5-2DCE57537DF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65" authorId="0" shapeId="0" xr:uid="{95127789-0A97-4DC1-B8E2-331310063D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65" authorId="0" shapeId="0" xr:uid="{55C6EA44-63A7-4924-96AF-26DE563FFE1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65" authorId="0" shapeId="0" xr:uid="{20060F41-9BE4-42E0-AD6B-E94A9F42F59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65" authorId="0" shapeId="0" xr:uid="{47F1570E-97F3-4463-9F8C-8C6943E4575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65" authorId="0" shapeId="0" xr:uid="{6A3267EC-CC7C-486B-B16C-05484354F0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65" authorId="0" shapeId="0" xr:uid="{9E6EAAC7-5F64-4172-98FA-AC13791FD2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65" authorId="0" shapeId="0" xr:uid="{6A92F79C-E3B7-4541-BAA4-17D7566C40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6" authorId="0" shapeId="0" xr:uid="{E373B2D1-8FAD-4ECA-9ED9-646D73D1E3B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6" authorId="0" shapeId="0" xr:uid="{4F36CD96-B421-4B68-8B3A-0064AD6BFC9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6" authorId="0" shapeId="0" xr:uid="{986A06FD-6D39-451B-977A-F712280CA74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6" authorId="0" shapeId="0" xr:uid="{BE88A403-53F0-47BD-B8AF-1D082CBB965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66" authorId="0" shapeId="0" xr:uid="{D5F74E30-6CD8-4655-B090-33FCAE304C3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66" authorId="0" shapeId="0" xr:uid="{F54074EB-21D8-4338-86E1-74FFAC85C27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66" authorId="0" shapeId="0" xr:uid="{77BB6857-C905-4AFE-9656-7C1D0DFC5C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66" authorId="0" shapeId="0" xr:uid="{E8B11E2C-A8CD-43F7-8A1E-495D4E086AD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66" authorId="0" shapeId="0" xr:uid="{F5A402AE-9B3D-40B9-96D5-E6CC590CF61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66" authorId="0" shapeId="0" xr:uid="{7208082D-0975-4651-B5BE-90C3F174123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66" authorId="0" shapeId="0" xr:uid="{870523D1-5ABD-454B-AA5B-0D4E202CAFB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66" authorId="0" shapeId="0" xr:uid="{86B85114-537E-4CDE-87F2-9432A3854EE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66" authorId="0" shapeId="0" xr:uid="{73AF99DC-3055-471C-AC66-D30E3D61DEF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7" authorId="0" shapeId="0" xr:uid="{0411F846-3BC6-4BE0-A0A1-698E5BB8E08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7" authorId="0" shapeId="0" xr:uid="{80D46B34-63BA-42CC-8224-05F7EAE1831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7" authorId="0" shapeId="0" xr:uid="{36BA5E83-B577-4257-A8B7-8B20605EF2E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7" authorId="0" shapeId="0" xr:uid="{13B38CB1-654B-4C80-AC85-0D09BAC679D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67" authorId="0" shapeId="0" xr:uid="{5EA7B8A7-994A-4163-BB04-16C6EB479E1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67" authorId="0" shapeId="0" xr:uid="{F94769AA-83A7-4D35-B704-9619397F70B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67" authorId="0" shapeId="0" xr:uid="{C7CC9876-08AF-4CDA-9301-0A695F3FA2C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67" authorId="0" shapeId="0" xr:uid="{D179A1F1-FFC3-4839-8F72-B2916F6E002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67" authorId="0" shapeId="0" xr:uid="{A402745C-687B-480A-B80F-75039C78C08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67" authorId="0" shapeId="0" xr:uid="{D0B4C09E-334C-4179-8BC4-5683D39804F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67" authorId="0" shapeId="0" xr:uid="{0338A319-72CD-47D9-947B-65B9D89B6B2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67" authorId="0" shapeId="0" xr:uid="{1EA02A31-5DF6-4915-92D7-670E4DD0CCD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67" authorId="0" shapeId="0" xr:uid="{487DA01E-B11D-4C69-93D1-00236EDE465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8" authorId="0" shapeId="0" xr:uid="{0D6669EE-E842-4891-9990-E9B0375815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8" authorId="0" shapeId="0" xr:uid="{8C608DBB-4E9C-408F-A5C9-65A6F269922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8" authorId="0" shapeId="0" xr:uid="{060112A1-168C-4D23-AF80-F13A7E86E71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8" authorId="0" shapeId="0" xr:uid="{8B373DEF-941C-47C2-83F6-9B814DF7A75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68" authorId="0" shapeId="0" xr:uid="{BF77D75C-39B3-42D6-AD8A-01F464945F3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68" authorId="0" shapeId="0" xr:uid="{83C6801B-8FEA-4949-9CC5-E6A1DEDCEA7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68" authorId="0" shapeId="0" xr:uid="{CDA58DDF-7DF9-473A-9202-9F07D614776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68" authorId="0" shapeId="0" xr:uid="{F5D6A4C9-16AD-4B32-8A85-8BD9FC83A27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68" authorId="0" shapeId="0" xr:uid="{A75998E3-FEEF-430C-991C-9BD1C10720C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68" authorId="0" shapeId="0" xr:uid="{2FFF3A19-B7C6-43F2-9DD9-B26D749EDE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68" authorId="0" shapeId="0" xr:uid="{6A8A3D17-8E42-4F3F-94DB-7CFDA285CF0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68" authorId="0" shapeId="0" xr:uid="{57D271CC-70C6-4115-B3CB-8D397A526B4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68" authorId="0" shapeId="0" xr:uid="{D6DFE44E-7918-4CC1-84B6-8B019CDD4D3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9" authorId="0" shapeId="0" xr:uid="{02E9AC62-F1A3-4AFC-A09C-A7E6942711E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9" authorId="0" shapeId="0" xr:uid="{31494212-BD80-4475-9906-FFA8701F7AD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9" authorId="0" shapeId="0" xr:uid="{2700276E-BB7D-42AE-991B-BFD54AAC981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9" authorId="0" shapeId="0" xr:uid="{37137468-A4E3-4CB5-992C-FB7BCF0A7C1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69" authorId="0" shapeId="0" xr:uid="{3C4ECD00-6B9F-48AA-8D07-B1834C5CF32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69" authorId="0" shapeId="0" xr:uid="{E941D010-F990-484D-8E05-632410A186B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69" authorId="0" shapeId="0" xr:uid="{03F4EC51-81FA-4F4E-A4D2-D1E324731A0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69" authorId="0" shapeId="0" xr:uid="{54DD962A-B4E8-49C0-9602-5FC1A66D216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69" authorId="0" shapeId="0" xr:uid="{874D25EC-2BDC-4AE2-A38B-1CE5B0C4C0F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69" authorId="0" shapeId="0" xr:uid="{59435F54-9CD2-4606-A599-3AAE073264F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69" authorId="0" shapeId="0" xr:uid="{38E161A7-14AA-4DCD-8119-040F42B8DF0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69" authorId="0" shapeId="0" xr:uid="{DEED4618-E4E1-4FC8-9228-96429A29DD7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69" authorId="0" shapeId="0" xr:uid="{4FF2AC20-65B1-4FA2-8731-5D33D9E2AE5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70" authorId="0" shapeId="0" xr:uid="{C5D5FC69-EDF2-4DA4-A952-FC81CAF659C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70" authorId="0" shapeId="0" xr:uid="{E52212F2-B75B-4366-A1BE-388D5762A09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70" authorId="0" shapeId="0" xr:uid="{4C7F2112-D6CD-4CD9-9071-01E157CDF77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70" authorId="0" shapeId="0" xr:uid="{74B55CA7-1251-4DE7-801F-57D6D040232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70" authorId="0" shapeId="0" xr:uid="{5D0E0C19-1F87-448B-BA65-02B175C157A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70" authorId="0" shapeId="0" xr:uid="{115402DA-6399-458D-8975-DBAA2B587E3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70" authorId="0" shapeId="0" xr:uid="{4D766CFA-A76A-48C6-96E3-59419A46B1D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70" authorId="0" shapeId="0" xr:uid="{E910C048-57AB-4F4D-BCC2-FCC499A830A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70" authorId="0" shapeId="0" xr:uid="{3272551A-5779-45F0-BDC6-D2833460673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70" authorId="0" shapeId="0" xr:uid="{41EB0010-AD68-4F3F-BBBB-5261877A305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70" authorId="0" shapeId="0" xr:uid="{0439E2C6-214C-463F-8F7A-FCDF46C5BE5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70" authorId="0" shapeId="0" xr:uid="{C13A16DB-E53C-4147-A6AD-17820D6845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70" authorId="0" shapeId="0" xr:uid="{80548D2E-156E-4282-BC38-18DB8BC6665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73" authorId="0" shapeId="0" xr:uid="{739BD422-E1E7-425B-9658-C8EC59620DA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73" authorId="0" shapeId="0" xr:uid="{954BFB03-ACFB-4D8F-828A-05AF271E2C9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73" authorId="0" shapeId="0" xr:uid="{282F1D3E-93FA-4802-93FA-AC379E8B884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73" authorId="0" shapeId="0" xr:uid="{C5962899-90BB-4040-B560-4C2BB3856AD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73" authorId="0" shapeId="0" xr:uid="{FF7EC6CE-F29F-45CF-8A47-12CC5E4787C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73" authorId="0" shapeId="0" xr:uid="{ACDBE714-5187-4B18-8B34-328BFC1A5C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73" authorId="0" shapeId="0" xr:uid="{004161D0-2588-465C-852C-66B434FF090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73" authorId="0" shapeId="0" xr:uid="{00194D49-20AC-41F8-BF82-735DB6936C1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73" authorId="0" shapeId="0" xr:uid="{2E75F72D-D5E2-4AA3-BBE1-4899D909BDB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73" authorId="0" shapeId="0" xr:uid="{538B8BE3-A595-4B91-8E85-20228BF77CE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73" authorId="0" shapeId="0" xr:uid="{76A34CD8-BF47-4584-B51B-83D0A8FD55B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73" authorId="0" shapeId="0" xr:uid="{65F8BFC2-3E7B-4321-AC85-9A9635AA913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73" authorId="0" shapeId="0" xr:uid="{E47D81A6-9F34-4E97-A34D-D3ACA224B51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74" authorId="0" shapeId="0" xr:uid="{656CA0B8-9D27-423C-A094-4D3E98BCEB5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74" authorId="0" shapeId="0" xr:uid="{51DDB5BA-EA10-400C-8C5F-CD10E4D255F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74" authorId="0" shapeId="0" xr:uid="{0B295235-2FDE-4EA9-BB83-6170407A84F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74" authorId="0" shapeId="0" xr:uid="{BD40FFBB-1629-4FAA-B202-8232ED6EA6F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74" authorId="0" shapeId="0" xr:uid="{0CD06908-FC74-4F39-BFA8-C2E6353BCC2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74" authorId="0" shapeId="0" xr:uid="{D0E1B733-E729-4C89-A50C-FC02CA7D8D7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74" authorId="0" shapeId="0" xr:uid="{43738D12-7B83-46B9-B9A6-01A8938A5AB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74" authorId="0" shapeId="0" xr:uid="{795803E5-CE81-4BF5-92CC-D9DFB5E3FBF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74" authorId="0" shapeId="0" xr:uid="{9525D8AF-6CBB-40C9-9DED-4870047228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74" authorId="0" shapeId="0" xr:uid="{D096341D-2741-4D49-86E0-375CA9343CC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74" authorId="0" shapeId="0" xr:uid="{0AC1AF65-6D87-41FF-8B07-69FEDDD8566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74" authorId="0" shapeId="0" xr:uid="{C5374657-CB67-4C04-971F-F8BCECBE36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74" authorId="0" shapeId="0" xr:uid="{89356BFA-57D6-47F7-B289-C95E800302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75" authorId="0" shapeId="0" xr:uid="{F528FBF8-8F6E-4F23-98C9-F18B22E5262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75" authorId="0" shapeId="0" xr:uid="{D0AA1A26-0122-4D08-844F-73EA1A16109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75" authorId="0" shapeId="0" xr:uid="{AE47A935-37B5-423D-9CF1-13E5762ECF9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75" authorId="0" shapeId="0" xr:uid="{7A9FA74A-21B1-4144-8C25-939892AF9B1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75" authorId="0" shapeId="0" xr:uid="{C9F0AF96-EC1F-4CCA-B762-595C4EE3C96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75" authorId="0" shapeId="0" xr:uid="{2698ACD8-68A2-4ED5-A296-0B73F42472C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75" authorId="0" shapeId="0" xr:uid="{6AAE0461-289B-4FF9-BFD2-79BA82243E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75" authorId="0" shapeId="0" xr:uid="{D46AFD00-8A16-43A6-A598-637E243FC6B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75" authorId="0" shapeId="0" xr:uid="{887C9DBE-663B-482B-98EA-BA5B584F5BB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75" authorId="0" shapeId="0" xr:uid="{71AC0CE3-ED6B-4D31-B330-A10E3A43D9B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75" authorId="0" shapeId="0" xr:uid="{90D5FDA9-465E-47D2-B4C1-8BF2AC738DB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75" authorId="0" shapeId="0" xr:uid="{E2D23BA3-0B2F-484F-9510-63C6274FC29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75" authorId="0" shapeId="0" xr:uid="{AFAB8F79-80F3-43B1-A1F8-3AD63FF7FAC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76" authorId="0" shapeId="0" xr:uid="{EBF188B6-6EE0-401E-B42B-A94E23BA2CF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76" authorId="0" shapeId="0" xr:uid="{01F6DD5B-C433-4278-8AEE-1EF255B5972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76" authorId="0" shapeId="0" xr:uid="{4F3BC760-4F84-45C0-818A-28918291865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76" authorId="0" shapeId="0" xr:uid="{A78B4E3F-2164-4428-ACE9-7CBCDF17725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76" authorId="0" shapeId="0" xr:uid="{01F160BD-83C7-4451-9CA0-137A97BC13D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76" authorId="0" shapeId="0" xr:uid="{35D65953-427D-44AD-AD06-7470C0A1C0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76" authorId="0" shapeId="0" xr:uid="{49078527-BDEA-4576-AE4E-C73097D3643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76" authorId="0" shapeId="0" xr:uid="{35F72B51-9B48-4597-8B81-632370A3B6E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76" authorId="0" shapeId="0" xr:uid="{C9BD489C-B92A-4341-A224-971C72E228A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76" authorId="0" shapeId="0" xr:uid="{5D8D372D-9A11-42EE-A09F-2073978180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76" authorId="0" shapeId="0" xr:uid="{9DCF73CE-2D92-4A29-A092-55511FB261A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76" authorId="0" shapeId="0" xr:uid="{7AC3C934-4540-489A-9A9C-1D9C9CD3B95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76" authorId="0" shapeId="0" xr:uid="{3E0B58F1-5102-4F0A-8618-FBCB3F1A7A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77" authorId="0" shapeId="0" xr:uid="{BE469111-13BC-4B64-9EF4-C04AE66B959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77" authorId="0" shapeId="0" xr:uid="{7AF49956-D87D-47CB-B7BC-339DD5F20BA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77" authorId="0" shapeId="0" xr:uid="{83DDE55F-23B1-4AC3-ABA0-950236AC800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77" authorId="0" shapeId="0" xr:uid="{24E511F6-BAE7-4382-9E3C-ADF73B96967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77" authorId="0" shapeId="0" xr:uid="{6EB7075B-9A7D-4644-801E-C5CB1A62B46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77" authorId="0" shapeId="0" xr:uid="{1013681D-669C-4834-B469-7B6F3049CDE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77" authorId="0" shapeId="0" xr:uid="{0276A457-6EFB-4199-B8F4-C0D50116BAF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77" authorId="0" shapeId="0" xr:uid="{3A921BF2-61C5-46CE-B9AB-8CC16C70A18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77" authorId="0" shapeId="0" xr:uid="{0AEC4277-0FD0-4844-9374-5EC9C0BCA21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77" authorId="0" shapeId="0" xr:uid="{EFF02A67-A071-4F82-A1F1-43B5BFB8FA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77" authorId="0" shapeId="0" xr:uid="{9EDDA3CA-DDDC-49BE-989F-3897A83EA9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77" authorId="0" shapeId="0" xr:uid="{2A839244-7516-4D07-AAEE-0A46E7AEB04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77" authorId="0" shapeId="0" xr:uid="{20BE4C44-684C-49EF-A564-B7484234A9E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78" authorId="0" shapeId="0" xr:uid="{3C659316-FD17-49A1-92EC-1CDB392AC3A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78" authorId="0" shapeId="0" xr:uid="{C5E3C3EC-E5B1-4089-9EC3-47627E0186D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78" authorId="0" shapeId="0" xr:uid="{71B1D23A-6E02-4D6E-9A1E-93527BB61ED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78" authorId="0" shapeId="0" xr:uid="{4C55465D-F293-476C-9B8F-6AA439D76A5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78" authorId="0" shapeId="0" xr:uid="{12D9C803-E452-42D2-869A-A3F02DDF0E0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78" authorId="0" shapeId="0" xr:uid="{D96BB21E-64E1-4437-909B-248ACA925FD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78" authorId="0" shapeId="0" xr:uid="{0AEF9C8C-A867-4A12-A5AD-B4A4D249043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78" authorId="0" shapeId="0" xr:uid="{4844B0BE-5BAD-4630-AB8D-506CC8557D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78" authorId="0" shapeId="0" xr:uid="{14CAADE4-A262-4BD9-A8F7-917010572FE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78" authorId="0" shapeId="0" xr:uid="{C8EAB218-BFDD-43EF-9F3F-6D7BBF9EFB0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78" authorId="0" shapeId="0" xr:uid="{0ED65FA2-21B5-44F3-B2CC-5BF4D24CF8D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78" authorId="0" shapeId="0" xr:uid="{07FFAA8B-FD24-4731-B9FC-483F4F1AD2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78" authorId="0" shapeId="0" xr:uid="{68831C2B-ADB2-4904-940F-C68706A1F5D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79" authorId="0" shapeId="0" xr:uid="{89FC450B-455C-4F2D-839D-7BB9382AEEE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79" authorId="0" shapeId="0" xr:uid="{E0561513-20AC-4B4C-9239-58F86A054C5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79" authorId="0" shapeId="0" xr:uid="{8AF8E179-812D-46BD-9F96-1287D95E75F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79" authorId="0" shapeId="0" xr:uid="{EE3F2CE1-5FF1-45B1-95FB-0BDD50F8FAF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79" authorId="0" shapeId="0" xr:uid="{56B96128-BF08-4CCE-B1D6-0E5FE46E729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79" authorId="0" shapeId="0" xr:uid="{C74D5924-625E-47FF-B569-3A6A7A074FE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79" authorId="0" shapeId="0" xr:uid="{CC7DFB25-5CAE-48BD-BAEF-C87F698D373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79" authorId="0" shapeId="0" xr:uid="{9751D310-30C8-49DF-B7E2-A0E964203A3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79" authorId="0" shapeId="0" xr:uid="{B869446F-D7F6-4A5F-B996-E3D5BFDA3F8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79" authorId="0" shapeId="0" xr:uid="{040EA4A1-CBB1-47BA-8CB5-AD29125EB9A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79" authorId="0" shapeId="0" xr:uid="{6E65B37C-46BD-4A9B-96C7-2910B89BFD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79" authorId="0" shapeId="0" xr:uid="{C92B4599-52A5-45B8-8339-5B7DE253D14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79" authorId="0" shapeId="0" xr:uid="{A0E6EFC1-1891-4D3C-8630-DDACC3CDAF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80" authorId="0" shapeId="0" xr:uid="{BF829B7E-86B3-4C69-A9F0-A273502D9B2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80" authorId="0" shapeId="0" xr:uid="{2E58CEAA-9EB6-49EC-9994-F74E7F68F88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80" authorId="0" shapeId="0" xr:uid="{4FA8666E-C888-4F46-AB52-1CF2DFBBD9F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80" authorId="0" shapeId="0" xr:uid="{6C5C6D0D-ABE8-4D7A-938F-CCECCB91D8D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80" authorId="0" shapeId="0" xr:uid="{C9F11BFC-694B-4C3C-9672-093E360E764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80" authorId="0" shapeId="0" xr:uid="{278D6E65-87EE-4DBC-8B6A-4D8BAC5A6E2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80" authorId="0" shapeId="0" xr:uid="{B8DF0942-73E2-431A-9381-BF22B4906BF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80" authorId="0" shapeId="0" xr:uid="{13C88502-B57D-4650-9712-356754EC7EE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80" authorId="0" shapeId="0" xr:uid="{C618C501-885D-4C56-88B9-B2EF0BAEE6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80" authorId="0" shapeId="0" xr:uid="{890CA9DC-C7C2-4667-8778-62FE074507E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80" authorId="0" shapeId="0" xr:uid="{E3FEACC3-9791-442C-BC01-552FC910F60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80" authorId="0" shapeId="0" xr:uid="{D7287352-06C6-4128-B007-8EEFE1A69C3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80" authorId="0" shapeId="0" xr:uid="{0B9EB619-3A15-4747-8ED5-9D848DCCF0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81" authorId="0" shapeId="0" xr:uid="{8D2F569D-7551-4BEF-BEA8-AA555C22519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81" authorId="0" shapeId="0" xr:uid="{57BCAD0E-3905-4B05-9921-D1EDC59FD1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81" authorId="0" shapeId="0" xr:uid="{C666EF94-AC6B-4D6A-8CD7-FED7385646F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81" authorId="0" shapeId="0" xr:uid="{07F0C9B7-A7F5-4BB8-BF38-FDB39708C2D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81" authorId="0" shapeId="0" xr:uid="{68A6602C-6DB1-466E-9AE6-C6712AF673A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81" authorId="0" shapeId="0" xr:uid="{F302287D-47FA-4338-AB57-32EF80CD9B5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81" authorId="0" shapeId="0" xr:uid="{B7F7363D-8A04-467D-A406-D73E069BB96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81" authorId="0" shapeId="0" xr:uid="{8F90CE2F-4972-42B9-866D-F0AB49936C0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81" authorId="0" shapeId="0" xr:uid="{BE159659-2813-4FE9-A079-26F33C2BAA3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81" authorId="0" shapeId="0" xr:uid="{0ED30B73-3BF1-41B2-B8E4-AC66ADBD2AE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81" authorId="0" shapeId="0" xr:uid="{0F5E4BB1-D664-4CFA-BA1B-1C467C3ED5D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81" authorId="0" shapeId="0" xr:uid="{A170D83A-6ED8-4192-B852-F2F593E9528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81" authorId="0" shapeId="0" xr:uid="{24F51D21-9EF6-4856-8B55-9B5BEC06170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82" authorId="0" shapeId="0" xr:uid="{B58E4A36-58F3-4A94-9C18-B841B804747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82" authorId="0" shapeId="0" xr:uid="{4A30A1B9-FC67-450C-95F7-552A81025BA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82" authorId="0" shapeId="0" xr:uid="{D8EA26DE-D92E-468F-912A-06B34B2F660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82" authorId="0" shapeId="0" xr:uid="{A4E0BAD6-8B3A-4792-829C-345D935F4CB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82" authorId="0" shapeId="0" xr:uid="{8E19A625-8AB4-412A-84C1-383E277D980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82" authorId="0" shapeId="0" xr:uid="{B1BCC348-76FA-4F8E-A4C2-2C457376898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82" authorId="0" shapeId="0" xr:uid="{03A63E20-169F-4ECF-BEB4-07FE21DBBDD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82" authorId="0" shapeId="0" xr:uid="{4E73E5EA-1312-4F81-B759-6FBF3E5196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82" authorId="0" shapeId="0" xr:uid="{5C5242B4-954F-4081-963B-618F1D78F53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82" authorId="0" shapeId="0" xr:uid="{FC3CA101-0702-439C-934E-D999C9DEC17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82" authorId="0" shapeId="0" xr:uid="{63881C76-FDC9-41F1-A23E-DB7B22E175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82" authorId="0" shapeId="0" xr:uid="{0B52316F-A6A1-44AB-8EEC-2EAF32A573D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82" authorId="0" shapeId="0" xr:uid="{9C3C95E7-2BFF-45B8-8C00-705ADF19DDC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83" authorId="0" shapeId="0" xr:uid="{9A4AB566-7B74-4A16-A651-D8C7A9CD5EB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83" authorId="0" shapeId="0" xr:uid="{4A1A7EA8-8F10-408C-BD9C-6869E640D73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83" authorId="0" shapeId="0" xr:uid="{AA90F126-2048-4D41-96D4-2FEEED89EB7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83" authorId="0" shapeId="0" xr:uid="{F5A273DC-428B-453E-8097-658B739E1E3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83" authorId="0" shapeId="0" xr:uid="{E4B84C92-C347-43A4-9EE5-A7C2C6E58D0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83" authorId="0" shapeId="0" xr:uid="{5E11E111-D99D-4C5F-9FB6-F43F0B465AC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83" authorId="0" shapeId="0" xr:uid="{FEB130D9-D373-4AD0-B236-B2B69635874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83" authorId="0" shapeId="0" xr:uid="{710E41A5-E65C-42BA-9711-9D5E53D7724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83" authorId="0" shapeId="0" xr:uid="{3C6DEC35-F0ED-4634-A9F3-46CF5B14701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83" authorId="0" shapeId="0" xr:uid="{0B5B3CF2-C77D-4E56-8D28-3E9CC777351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83" authorId="0" shapeId="0" xr:uid="{623B5839-E6DF-4940-AFE7-794F9139C2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83" authorId="0" shapeId="0" xr:uid="{F06B0DF2-20A0-4F85-9A92-AE8906DE48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83" authorId="0" shapeId="0" xr:uid="{51A05A47-B6EF-4D2E-83E1-A6E0A5A5169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84" authorId="0" shapeId="0" xr:uid="{7450D2BA-B409-44E3-BAC1-68F6553F1C3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84" authorId="0" shapeId="0" xr:uid="{26B70269-0608-4903-8194-0DC83FE78FF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84" authorId="0" shapeId="0" xr:uid="{CE3AB4C2-6246-4B02-9826-C503CCF278F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84" authorId="0" shapeId="0" xr:uid="{6D804605-B79D-4F15-A0B0-1A598438C59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84" authorId="0" shapeId="0" xr:uid="{35708858-0BFE-4533-B4F5-929429D873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84" authorId="0" shapeId="0" xr:uid="{017E1765-D753-4B50-8E46-19D569CBAC4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84" authorId="0" shapeId="0" xr:uid="{0A2EF3EB-EC4B-4BFE-B00B-B72646B1DF4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84" authorId="0" shapeId="0" xr:uid="{AE84FF51-2B54-458F-95DC-352F8C66A27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84" authorId="0" shapeId="0" xr:uid="{50930DFD-98B8-4DF3-834A-B524D559B53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84" authorId="0" shapeId="0" xr:uid="{169C0DA8-5145-44FB-B8AB-8B7829A8421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84" authorId="0" shapeId="0" xr:uid="{031B203B-315C-4D3C-A19E-7E81F8B5384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84" authorId="0" shapeId="0" xr:uid="{71B21C60-9A25-45B6-9544-352286723A7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84" authorId="0" shapeId="0" xr:uid="{169D727B-984B-4E3E-800D-77D8FCF850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87" authorId="0" shapeId="0" xr:uid="{46573FA6-AFE0-4E43-91DF-3D6BD1CDC18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87" authorId="0" shapeId="0" xr:uid="{9428D30B-89EE-42BC-9ACC-33D1EBDA7E8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87" authorId="0" shapeId="0" xr:uid="{86EA8D55-58D4-429B-B726-FD1A52D4726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87" authorId="0" shapeId="0" xr:uid="{6EC8F413-7DEA-4A47-BA27-F1BE109C0D7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87" authorId="0" shapeId="0" xr:uid="{52281DF3-5072-4B73-8E2C-2848C1010B7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87" authorId="0" shapeId="0" xr:uid="{971282A2-DDCD-4E9F-9203-84CCF3C2DB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87" authorId="0" shapeId="0" xr:uid="{BFF8983D-A6BC-46B1-956C-16664C2AF5C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87" authorId="0" shapeId="0" xr:uid="{2DE73CED-115A-419E-89D4-F9F907CCA24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87" authorId="0" shapeId="0" xr:uid="{174F7FD1-1517-465B-A33F-DDD1F591A98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87" authorId="0" shapeId="0" xr:uid="{BDCC3727-368F-4BA8-80B9-E7005073C93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87" authorId="0" shapeId="0" xr:uid="{0A1298D9-AB53-41AF-BCA3-92DD829AB27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87" authorId="0" shapeId="0" xr:uid="{59AA375A-62E9-4AF9-9265-5ECD63674E6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87" authorId="0" shapeId="0" xr:uid="{F6E5742A-BE1E-47DD-9E99-1F59D89FC9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88" authorId="0" shapeId="0" xr:uid="{21BB3791-1728-472A-B2AC-B164647D89E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88" authorId="0" shapeId="0" xr:uid="{3AEFADDD-A27E-47F8-B267-1A6C463B4AD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88" authorId="0" shapeId="0" xr:uid="{31CA7974-BBC8-475B-B645-8A54C2FD623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88" authorId="0" shapeId="0" xr:uid="{086CC10A-34AC-455F-B1EB-E7D9CF6C775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88" authorId="0" shapeId="0" xr:uid="{8461C8F6-8992-41FE-9912-4A50DE9607D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88" authorId="0" shapeId="0" xr:uid="{3EFA9788-FEE9-406E-8DBA-C15193BC68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88" authorId="0" shapeId="0" xr:uid="{4263BB06-75D5-4195-A093-644BC66EB96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88" authorId="0" shapeId="0" xr:uid="{D3DBD525-B71C-4072-8212-12309C6FCD6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88" authorId="0" shapeId="0" xr:uid="{2B8AAAC2-4FC5-4955-992A-D7F65C944B0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88" authorId="0" shapeId="0" xr:uid="{53D8C44E-23D2-401A-9C93-1E325A8D8A7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88" authorId="0" shapeId="0" xr:uid="{9E23843C-8A23-4681-AF4E-C780A5667A2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88" authorId="0" shapeId="0" xr:uid="{DF343931-5A2C-454D-B18A-CACEC5D589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88" authorId="0" shapeId="0" xr:uid="{8474B6B2-421A-4EF3-8927-BFE9C9393C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89" authorId="0" shapeId="0" xr:uid="{A56D0221-EBF9-40A0-B238-8AFD585FB4E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89" authorId="0" shapeId="0" xr:uid="{D0F14A20-81AA-4AAC-8355-25A66D8CD8C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89" authorId="0" shapeId="0" xr:uid="{00AAA142-23AB-44F4-94A7-AF1A90A81B2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89" authorId="0" shapeId="0" xr:uid="{584C625E-8439-4D8D-9455-895D053D973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89" authorId="0" shapeId="0" xr:uid="{32965C54-FEF9-41C3-B0E0-2917B0D37EC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89" authorId="0" shapeId="0" xr:uid="{9A7C196B-34AF-49CF-8ED2-AFA08555E4E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89" authorId="0" shapeId="0" xr:uid="{1744C08D-0982-4C46-8EFD-E16A69A6F7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89" authorId="0" shapeId="0" xr:uid="{D36A6D13-4656-4FE5-86D9-2DB73A7C797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89" authorId="0" shapeId="0" xr:uid="{7C6DF3F4-A655-47EB-9494-F6A39E1E497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89" authorId="0" shapeId="0" xr:uid="{6B876F94-75DF-47E3-8CC6-DCE3D4C3CDF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89" authorId="0" shapeId="0" xr:uid="{17397006-D6C6-4164-828F-CE3E4FFED3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89" authorId="0" shapeId="0" xr:uid="{0CEFF6C4-9730-47DE-8A70-ECEF32D0AD3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89" authorId="0" shapeId="0" xr:uid="{3785F33D-57DA-4F2A-B18E-9314CE7B981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0" authorId="0" shapeId="0" xr:uid="{374CB78B-9D8D-4FC9-AB85-1CC8C09DD9F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90" authorId="0" shapeId="0" xr:uid="{01B5F5E3-BD13-4C39-AB7F-4A570FA0B2F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0" authorId="0" shapeId="0" xr:uid="{A6E76BC3-0FB0-4D76-8C65-698B9DB51DE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90" authorId="0" shapeId="0" xr:uid="{CFC815D8-59C0-456D-8247-21F3F98618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90" authorId="0" shapeId="0" xr:uid="{9549A886-ECC4-4C0D-9C60-E560F0016CB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90" authorId="0" shapeId="0" xr:uid="{13B0A51F-CF07-455A-81DB-1DA85D62157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90" authorId="0" shapeId="0" xr:uid="{F5F8A62D-F415-419F-885C-332ACEA7C0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90" authorId="0" shapeId="0" xr:uid="{93A23988-8A3D-4AB0-8BB7-77965C3316C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90" authorId="0" shapeId="0" xr:uid="{4F700CAB-A787-4322-AD4B-9A77A73F15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90" authorId="0" shapeId="0" xr:uid="{EC0783D3-247E-4A7B-AA70-B83F35331F8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90" authorId="0" shapeId="0" xr:uid="{647B4507-B2DC-493E-A3F0-CA6DF0C8D0D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90" authorId="0" shapeId="0" xr:uid="{BE043426-762D-4B82-8BF3-4F204D3C32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90" authorId="0" shapeId="0" xr:uid="{3E57112C-17C2-41B0-B848-352B6E65DC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1" authorId="0" shapeId="0" xr:uid="{6426DE16-D92B-49A7-A6CE-8ADF2D14480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91" authorId="0" shapeId="0" xr:uid="{AAB17C49-352F-4A03-89ED-6A918F0FCF2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1" authorId="0" shapeId="0" xr:uid="{F6F59755-D8DC-4292-B3E7-E6401B3499B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91" authorId="0" shapeId="0" xr:uid="{6088B81C-644A-420C-8CAF-E73C0300C0D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91" authorId="0" shapeId="0" xr:uid="{C57939D5-45F5-4254-8E00-370A13C0910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91" authorId="0" shapeId="0" xr:uid="{0732F94D-E134-4D6E-929A-D6051AD74D3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91" authorId="0" shapeId="0" xr:uid="{B6219788-315E-4329-BCD6-50246FF2C9E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91" authorId="0" shapeId="0" xr:uid="{5DB9FD01-A1A2-494E-B72C-62FDCE64C1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91" authorId="0" shapeId="0" xr:uid="{370A47EC-5AF5-4D6C-8D9D-EFDBBCF1668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91" authorId="0" shapeId="0" xr:uid="{D6015006-8B9E-474F-A7DD-69342EAF1DA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91" authorId="0" shapeId="0" xr:uid="{BA4C48D0-6EA7-4DE7-BAFF-039E5CBFBA2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91" authorId="0" shapeId="0" xr:uid="{37ED3E1A-2105-4E91-9790-D675B16987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91" authorId="0" shapeId="0" xr:uid="{625EE600-21B4-49EF-8B41-4888570FC9C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2" authorId="0" shapeId="0" xr:uid="{FFE52B69-C6A8-42D0-9BC7-FC1BCDB32ED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92" authorId="0" shapeId="0" xr:uid="{E1B5AA11-0E1F-45CB-BEB9-EB0001D5CF0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2" authorId="0" shapeId="0" xr:uid="{D2574DE0-6BCE-4883-B6C3-6CD50B7EE7C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92" authorId="0" shapeId="0" xr:uid="{DBD43A12-F345-441B-9D40-4ED3C439E59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92" authorId="0" shapeId="0" xr:uid="{16B853AB-5961-4227-8935-39B956D5E96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92" authorId="0" shapeId="0" xr:uid="{E08290D3-4F5F-4682-8E69-29C08B3221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92" authorId="0" shapeId="0" xr:uid="{78F6B6E0-C437-47C9-BF95-434E6D76645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92" authorId="0" shapeId="0" xr:uid="{CD0DF495-23BE-448C-AD29-43D1AD38DF8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92" authorId="0" shapeId="0" xr:uid="{B740359E-5FFD-4D25-ADD6-F2366E79DD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92" authorId="0" shapeId="0" xr:uid="{EB428A54-21B4-432A-A1BF-68E34C41DD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92" authorId="0" shapeId="0" xr:uid="{95C5CFD6-6E7B-4F67-A983-9FD7081DAE7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92" authorId="0" shapeId="0" xr:uid="{C5A3B0E4-A320-4E89-9906-CBB00BD428C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92" authorId="0" shapeId="0" xr:uid="{6352A202-5C0B-4E2C-B682-AD85C3A61D4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3" authorId="0" shapeId="0" xr:uid="{07D2379E-55C0-484D-97CC-E1688AF167A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93" authorId="0" shapeId="0" xr:uid="{E6C8EBD3-B573-4667-BB29-0A1D513C332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3" authorId="0" shapeId="0" xr:uid="{94F80B5F-CC18-4D43-8399-241B45F64BC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93" authorId="0" shapeId="0" xr:uid="{CFD219D3-0E56-44C0-8684-F7D1BE8A2ED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93" authorId="0" shapeId="0" xr:uid="{7C702B90-43EE-4302-8763-138475429B2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93" authorId="0" shapeId="0" xr:uid="{AFB41136-4A04-473F-AA10-AE5627C32D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93" authorId="0" shapeId="0" xr:uid="{4D1D9C9E-45AD-4C94-867E-E956BFEA836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93" authorId="0" shapeId="0" xr:uid="{AE80EF81-C438-4140-8002-636AE17FF32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93" authorId="0" shapeId="0" xr:uid="{C89AC15F-BBBB-4576-9659-EE040FCBC20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93" authorId="0" shapeId="0" xr:uid="{293B55D0-9D78-48F8-96D0-E1FEA5DCB8A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93" authorId="0" shapeId="0" xr:uid="{2C43DBEC-2FAD-495C-B424-F11ADA40CF4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93" authorId="0" shapeId="0" xr:uid="{DAE62855-5C2E-452A-B7FC-27B1A044C3A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93" authorId="0" shapeId="0" xr:uid="{1292BD75-B81D-4FC2-91B4-0A88CF6CA67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4" authorId="0" shapeId="0" xr:uid="{A3588398-5B88-499E-A268-1953148AD20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94" authorId="0" shapeId="0" xr:uid="{DC2C0D38-18F5-4B78-ABF0-16A5AE28B37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4" authorId="0" shapeId="0" xr:uid="{6AE183EF-E7F9-4955-AC34-CFB78C81002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94" authorId="0" shapeId="0" xr:uid="{9E5DAC2F-0495-4C24-8DF3-D595E0E7B5F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94" authorId="0" shapeId="0" xr:uid="{5CAB5FEE-70B8-4874-84F3-E10179DBB74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94" authorId="0" shapeId="0" xr:uid="{88C965BE-AE42-4E29-B5E6-65E487C22CA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94" authorId="0" shapeId="0" xr:uid="{55A99B90-BE86-4922-B511-BCB9B2A0A97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94" authorId="0" shapeId="0" xr:uid="{F7EAA5D6-8976-404C-ABEF-430F834A98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94" authorId="0" shapeId="0" xr:uid="{23663B18-89C0-4ED7-8491-D3FA9BB4C95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94" authorId="0" shapeId="0" xr:uid="{54DCADE9-D56C-496D-BD80-FF7918DA6B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94" authorId="0" shapeId="0" xr:uid="{419A4258-147A-4678-BA3C-BE701B742D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94" authorId="0" shapeId="0" xr:uid="{84F8AAFD-DF27-43F7-A081-76D6266793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94" authorId="0" shapeId="0" xr:uid="{44DF6F46-B5D6-49B9-858E-C70E53411E3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5" authorId="0" shapeId="0" xr:uid="{16CA43AB-65B3-4FCC-955E-DF86CE33137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95" authorId="0" shapeId="0" xr:uid="{5D106A29-F047-45DD-948D-7E2D00A8734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5" authorId="0" shapeId="0" xr:uid="{8B80D153-A7D7-43CD-AC04-9F389FBA370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95" authorId="0" shapeId="0" xr:uid="{F0EB2822-4723-4909-B44D-E59DBF2F560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95" authorId="0" shapeId="0" xr:uid="{D9CC1602-0171-41E6-9494-21BDA34A896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95" authorId="0" shapeId="0" xr:uid="{36D1A448-C37B-4986-86FA-80969330836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95" authorId="0" shapeId="0" xr:uid="{28588DC6-0D0D-4D04-BDAB-FA7552DF9E5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95" authorId="0" shapeId="0" xr:uid="{12EA4626-1DDB-4FFE-913E-F3C3E23AB5B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95" authorId="0" shapeId="0" xr:uid="{3AC78E1B-4FB9-4A11-892F-FEE1D2FB9C2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95" authorId="0" shapeId="0" xr:uid="{08356B4E-EDB4-40E6-8A4B-7157E645531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95" authorId="0" shapeId="0" xr:uid="{73A5D2E6-77C0-48B0-A829-E77ECB768E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95" authorId="0" shapeId="0" xr:uid="{A7755192-E84F-4EEB-A131-9FC8B3582E4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95" authorId="0" shapeId="0" xr:uid="{8933ACC1-E572-41D4-B180-D3F1A21356A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6" authorId="0" shapeId="0" xr:uid="{877C3116-0538-4DC5-A0E2-A46EA9373F0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96" authorId="0" shapeId="0" xr:uid="{873D0350-2D6C-4D17-AD44-186A51CC0FA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6" authorId="0" shapeId="0" xr:uid="{8AAC8CC1-00CC-4DF3-AC04-C663BF5DCF0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96" authorId="0" shapeId="0" xr:uid="{04592078-3DA2-4817-8B49-88A297BDBE0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96" authorId="0" shapeId="0" xr:uid="{2DCA028A-DDBF-4B6A-BA3B-D4AAEAB8046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96" authorId="0" shapeId="0" xr:uid="{A71338FA-19AA-4C88-84A9-98D603CBEE7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96" authorId="0" shapeId="0" xr:uid="{74B5F03A-6D1E-454C-838B-B76836068E5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96" authorId="0" shapeId="0" xr:uid="{7F0EEC83-E37D-4D06-9C61-B23EF783ECD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96" authorId="0" shapeId="0" xr:uid="{55635430-FEA5-404F-ACB7-E2DDF661F28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96" authorId="0" shapeId="0" xr:uid="{C218B7D9-1E2D-4BDC-8703-80546CD5DFE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96" authorId="0" shapeId="0" xr:uid="{E250C972-D070-4518-BFAD-8B1A0B69E03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96" authorId="0" shapeId="0" xr:uid="{1108A4EC-0D35-4BE9-840B-FC86948CA6F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96" authorId="0" shapeId="0" xr:uid="{CD99C080-0350-4385-81DB-C2B1EEDC0F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7" authorId="0" shapeId="0" xr:uid="{D99B4066-F62D-461A-95EE-96268E9CE28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97" authorId="0" shapeId="0" xr:uid="{5CC52B58-CB5E-45A6-A12B-1179E3009A9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7" authorId="0" shapeId="0" xr:uid="{25A42529-4502-48D6-8C57-55EA7D32CB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97" authorId="0" shapeId="0" xr:uid="{F6692DD3-3B42-40BA-8E0D-1AFF5311928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97" authorId="0" shapeId="0" xr:uid="{95AF6EFE-BB22-47B7-B602-6CBAB60B9B2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97" authorId="0" shapeId="0" xr:uid="{4CA87BB5-83B7-480E-8AC4-361CB4FC6A5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97" authorId="0" shapeId="0" xr:uid="{0E5577AA-F052-44BC-9363-2EE1F262387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97" authorId="0" shapeId="0" xr:uid="{9DC5AF6B-215B-413C-91B5-58DC34A3D11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97" authorId="0" shapeId="0" xr:uid="{3569F4AB-3625-4CED-90C0-E7816A0F805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97" authorId="0" shapeId="0" xr:uid="{73C526A8-2208-4224-B1E1-961C53DF874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97" authorId="0" shapeId="0" xr:uid="{87230EF7-B53D-416E-87D5-B14469FA76A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97" authorId="0" shapeId="0" xr:uid="{82640861-5309-4931-937A-01D54C8879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97" authorId="0" shapeId="0" xr:uid="{B40779E0-2553-47E4-9989-DE3A80217D4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8" authorId="0" shapeId="0" xr:uid="{26867EBB-E473-4FFE-B3D9-F72AB108107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98" authorId="0" shapeId="0" xr:uid="{9699ED27-3429-4DC5-8B71-98CBA15352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8" authorId="0" shapeId="0" xr:uid="{F0E22324-0762-4766-B8FB-4E45E3A85D2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98" authorId="0" shapeId="0" xr:uid="{103678FB-81A9-4924-B254-64D09BF5F58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98" authorId="0" shapeId="0" xr:uid="{0339480A-8C4B-419C-8239-6125581FF5D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98" authorId="0" shapeId="0" xr:uid="{3D166ACD-DBAD-4D41-840A-B184BD53118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98" authorId="0" shapeId="0" xr:uid="{871DA995-4384-41DE-857B-288D112C462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98" authorId="0" shapeId="0" xr:uid="{79389C6B-B85C-426E-B929-B2E0835065A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98" authorId="0" shapeId="0" xr:uid="{68394756-092E-40E2-9460-9A39A78C986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98" authorId="0" shapeId="0" xr:uid="{34D23126-A94C-4354-9B5E-2BE8904EFDB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98" authorId="0" shapeId="0" xr:uid="{EEBBDE56-306E-4D1D-816C-366F00285C1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98" authorId="0" shapeId="0" xr:uid="{56336F57-E4F2-4445-AA86-06BB754912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98" authorId="0" shapeId="0" xr:uid="{3BF94808-A6C2-4186-98C1-5D81D1B4A9B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01" authorId="0" shapeId="0" xr:uid="{A95545F3-DE15-4E18-8596-9548C7D4B41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1" authorId="0" shapeId="0" xr:uid="{C1A9F075-C5A4-4A46-BBED-56564522716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1" authorId="0" shapeId="0" xr:uid="{6A5961CD-E3E6-47DE-A822-CCE40F10CFD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1" authorId="0" shapeId="0" xr:uid="{D9D63B00-B463-4C9F-B169-D032D8A5CB8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01" authorId="0" shapeId="0" xr:uid="{56A96D70-8A70-428B-91EB-41E7D6F6EF0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01" authorId="0" shapeId="0" xr:uid="{21B0443B-B943-4308-8E32-FE353875AD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01" authorId="0" shapeId="0" xr:uid="{FE7AF029-9ED2-41A0-870F-126739A912F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01" authorId="0" shapeId="0" xr:uid="{AFA1B22D-B8C2-4E1B-8800-AEDFE16CC4D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01" authorId="0" shapeId="0" xr:uid="{314B6FA6-BADE-4592-BBB7-F16FE88F81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01" authorId="0" shapeId="0" xr:uid="{D83A839A-CF75-4D4C-9CD4-351EF7733D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01" authorId="0" shapeId="0" xr:uid="{C2336B69-17AF-4163-9ADA-F2E7B22AD7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01" authorId="0" shapeId="0" xr:uid="{4DAC972F-B8A9-40E7-AA11-7FF1D878199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01" authorId="0" shapeId="0" xr:uid="{4F0C8AC4-2C2A-47F1-A8C1-C7BF4058DE7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02" authorId="0" shapeId="0" xr:uid="{67A9ED36-B742-4254-96B4-F273C2D63C6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2" authorId="0" shapeId="0" xr:uid="{D36B3270-4A84-460E-8F92-7C49B48AFB9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2" authorId="0" shapeId="0" xr:uid="{8215CAE3-C7F2-4E32-811C-AD529C56527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2" authorId="0" shapeId="0" xr:uid="{6FAE8901-289B-4CF8-A4C3-DA9A7F5AB0E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02" authorId="0" shapeId="0" xr:uid="{F85D0941-3D0E-4F8E-919E-100F2C5ADC0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02" authorId="0" shapeId="0" xr:uid="{3BF6618B-53A7-429E-9268-4AB9E38A134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02" authorId="0" shapeId="0" xr:uid="{A73D72EB-6636-455E-A5B3-F5C50586D46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02" authorId="0" shapeId="0" xr:uid="{962D322A-F270-478C-B3BB-57B7BA1179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02" authorId="0" shapeId="0" xr:uid="{6171B553-F24E-4395-8F07-D7967BB69E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02" authorId="0" shapeId="0" xr:uid="{D0C763FA-E22F-460A-972C-B3C5424BB67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02" authorId="0" shapeId="0" xr:uid="{DCBAA7E5-8847-4B95-B7DF-35086861885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02" authorId="0" shapeId="0" xr:uid="{566AEFB7-4CD3-49BE-855E-222D8F60783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02" authorId="0" shapeId="0" xr:uid="{1CA8367B-3ABF-4AC5-9A46-433602584B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03" authorId="0" shapeId="0" xr:uid="{572B1B2E-5895-40C4-99EB-9FC696A3ADB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3" authorId="0" shapeId="0" xr:uid="{E9F57D22-06AC-4C0A-9C15-39C8C20BB81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3" authorId="0" shapeId="0" xr:uid="{69A42BA9-B177-41B1-B24F-97EBC931A97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3" authorId="0" shapeId="0" xr:uid="{92F47493-5096-4FC7-BE36-C48CA52BCB6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03" authorId="0" shapeId="0" xr:uid="{75A28422-DF46-47FE-B310-BFDE25EA7DC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03" authorId="0" shapeId="0" xr:uid="{CEBAE978-C209-494F-9623-A5A188CA677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03" authorId="0" shapeId="0" xr:uid="{37E5AB3B-1B8A-4DEF-B57D-32E06077486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03" authorId="0" shapeId="0" xr:uid="{044E17AC-DEDA-4823-8FCA-298DF992AE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03" authorId="0" shapeId="0" xr:uid="{A0B51131-0508-4D66-A2E9-8F93107E628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03" authorId="0" shapeId="0" xr:uid="{0F29F5C6-BCD2-4886-96B7-D2E0190E09C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03" authorId="0" shapeId="0" xr:uid="{81064446-A6A9-4B4D-BB00-B871FA9C17C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03" authorId="0" shapeId="0" xr:uid="{B1372881-95D0-4AB9-A57B-4275F1EFD5E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03" authorId="0" shapeId="0" xr:uid="{1CAA6FB2-5051-4DAB-A435-FD5D1D8EC3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04" authorId="0" shapeId="0" xr:uid="{E6D815E8-932E-46DD-AD2C-F7804ED3CA0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4" authorId="0" shapeId="0" xr:uid="{61C223DE-077D-4F6F-8629-5BAF195DF1F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4" authorId="0" shapeId="0" xr:uid="{E6C1BC39-380B-472B-96DD-635229DAD0C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4" authorId="0" shapeId="0" xr:uid="{D182DD71-8784-4ACC-AF4E-05558A122CF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04" authorId="0" shapeId="0" xr:uid="{AD40F192-E621-4E01-8F61-D75F95830C2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04" authorId="0" shapeId="0" xr:uid="{1B91C736-AF0A-4C78-B852-83FDA95AD2F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04" authorId="0" shapeId="0" xr:uid="{2F62928B-8AFC-42B5-8BFC-283E61C0285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04" authorId="0" shapeId="0" xr:uid="{76370711-6D54-44F1-8FEF-D21DEA8BF0F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04" authorId="0" shapeId="0" xr:uid="{860C23B4-3D54-48F3-B719-ABA99899289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04" authorId="0" shapeId="0" xr:uid="{1FF353C8-443A-4827-83AF-F170A2A7CFF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04" authorId="0" shapeId="0" xr:uid="{8D091235-C631-47DD-AD76-1EDDB3972C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04" authorId="0" shapeId="0" xr:uid="{2BF391A9-DEC2-4CC6-A627-3BA4F7447E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04" authorId="0" shapeId="0" xr:uid="{BE004BE4-7221-4A19-84C2-6C5CF3DAD82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05" authorId="0" shapeId="0" xr:uid="{52ED7B6A-EF68-4186-9F58-B5F56BE02E6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5" authorId="0" shapeId="0" xr:uid="{B6A33E2A-5EFA-4098-B7E4-6BAAE05D63C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5" authorId="0" shapeId="0" xr:uid="{9D966F44-CFEF-409E-8A08-8F31A25828F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5" authorId="0" shapeId="0" xr:uid="{50C4C8E1-75A8-4CAD-ACB1-37C98DE2A6E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05" authorId="0" shapeId="0" xr:uid="{B0B252BD-B886-42EC-AAE9-A1BEA15FCF3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05" authorId="0" shapeId="0" xr:uid="{548B77BC-2394-43AF-993D-BF4D0D03595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05" authorId="0" shapeId="0" xr:uid="{8BB974DA-02F4-403F-8F19-CC72E4A3F90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05" authorId="0" shapeId="0" xr:uid="{9956D909-1A13-441E-9B12-D2030ACE251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05" authorId="0" shapeId="0" xr:uid="{CE9298ED-8399-4375-8E69-1FC02CB3B52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05" authorId="0" shapeId="0" xr:uid="{3F9B255F-9565-4C8E-AC30-5A3ABB0E5D2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05" authorId="0" shapeId="0" xr:uid="{A7A5396D-44E1-4C36-A091-AF108AA3EB6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05" authorId="0" shapeId="0" xr:uid="{C3FBA6C6-B8F0-4475-B6B3-C7EC0C9F15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05" authorId="0" shapeId="0" xr:uid="{5D6454CF-6CF1-410B-85F3-2B12DE59D45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06" authorId="0" shapeId="0" xr:uid="{59E0AB52-70C3-413C-B5D0-706C1CB310C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6" authorId="0" shapeId="0" xr:uid="{E396A171-4F2E-4E62-A64B-B4E2700D59E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6" authorId="0" shapeId="0" xr:uid="{C3F43147-A393-4583-A591-9A477404B40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6" authorId="0" shapeId="0" xr:uid="{C9CC24B7-790C-48FB-84FB-48506AFA640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06" authorId="0" shapeId="0" xr:uid="{E2DE5DF4-C69E-428E-988A-95C02754F1D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06" authorId="0" shapeId="0" xr:uid="{D878C45D-5DB1-4A6C-8F7E-F6F4385BE7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06" authorId="0" shapeId="0" xr:uid="{9265D7EA-A169-4B41-807A-1DAEBA855C8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06" authorId="0" shapeId="0" xr:uid="{E10E84D9-4F81-44EE-B92F-3E6A252D404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06" authorId="0" shapeId="0" xr:uid="{A7D7E4B3-7F89-48E0-B363-61F5C908750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06" authorId="0" shapeId="0" xr:uid="{5023B72C-1E6E-4D51-A021-BB847EFC12C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06" authorId="0" shapeId="0" xr:uid="{BF9B28E3-2686-4567-9043-4D98676A04D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06" authorId="0" shapeId="0" xr:uid="{5551A4FF-64A9-41ED-A57E-CF05CA94497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06" authorId="0" shapeId="0" xr:uid="{EFF90114-27E5-43DD-87F8-33625DEB9C5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07" authorId="0" shapeId="0" xr:uid="{A20C9519-1C95-490E-91FD-6E7C8C95310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7" authorId="0" shapeId="0" xr:uid="{E8347E45-DB78-44A2-8A96-4CF2D6EEEE0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7" authorId="0" shapeId="0" xr:uid="{872091B2-29C5-42E3-9E7E-CDCAA582BDA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7" authorId="0" shapeId="0" xr:uid="{4A59C277-1AD9-44DE-A611-A3BB0A29DB1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07" authorId="0" shapeId="0" xr:uid="{B747F810-7189-40ED-9046-C8A5E5AC3BD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07" authorId="0" shapeId="0" xr:uid="{A3CF8EEF-BA3B-4B65-B9A3-7CB88A9C15F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07" authorId="0" shapeId="0" xr:uid="{93D8D318-1C44-4E78-A6C7-2617ABCC75F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07" authorId="0" shapeId="0" xr:uid="{D4254F8E-8C56-4B01-902D-EFCE08A2D36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07" authorId="0" shapeId="0" xr:uid="{AA43FB0B-4C89-4EE6-BA7E-DF09499FF0B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07" authorId="0" shapeId="0" xr:uid="{4BBEC62E-337A-48D0-85CE-C4AADD2A20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07" authorId="0" shapeId="0" xr:uid="{BAF473F6-7BCB-4E81-A482-4D4063BA7B5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07" authorId="0" shapeId="0" xr:uid="{87D04CFC-0417-4677-B793-C0763309089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07" authorId="0" shapeId="0" xr:uid="{FBF28F58-954D-4A13-ABF4-D508A0DE063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08" authorId="0" shapeId="0" xr:uid="{CD7B09B2-197A-40C8-9CCB-4FE4B375F0E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8" authorId="0" shapeId="0" xr:uid="{6FDE8AE2-5D24-4558-855C-49B80AEF7CF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8" authorId="0" shapeId="0" xr:uid="{97C9D99B-68F9-4B44-B6FF-327E9F0D91C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8" authorId="0" shapeId="0" xr:uid="{DB953B65-7AB2-4D4B-BE82-B622221994F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08" authorId="0" shapeId="0" xr:uid="{55C3BB3C-0FF7-4C01-8113-B8A780AADF7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08" authorId="0" shapeId="0" xr:uid="{DF20B98C-576F-4B29-ADE7-9406E9A36D6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08" authorId="0" shapeId="0" xr:uid="{0D3083B9-F2D3-4076-AF69-17E6DEC6E0A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08" authorId="0" shapeId="0" xr:uid="{FBEE9EE2-3BC1-4887-8454-B0904BB32E2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08" authorId="0" shapeId="0" xr:uid="{9D7BFAA7-ADA7-4319-A607-6281C61B586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08" authorId="0" shapeId="0" xr:uid="{067C962D-C6B4-4EC3-A31D-DC6CCE10F7F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08" authorId="0" shapeId="0" xr:uid="{F89614C1-5F6A-4641-8269-1CD381C95F0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08" authorId="0" shapeId="0" xr:uid="{2A733386-9020-473D-9C3D-A2937E719A5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08" authorId="0" shapeId="0" xr:uid="{A16A135A-E8A5-4DD3-A00D-7F78C4287C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09" authorId="0" shapeId="0" xr:uid="{4C195647-8231-4A98-A073-ED1D381F6AF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9" authorId="0" shapeId="0" xr:uid="{14825157-0707-4C14-89CA-846BA743449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9" authorId="0" shapeId="0" xr:uid="{720CCDB2-21F7-482B-8EDF-3A776453A54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9" authorId="0" shapeId="0" xr:uid="{30F638F8-0B85-4E2D-82B4-6221487F10B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09" authorId="0" shapeId="0" xr:uid="{EC56CEAE-4C23-4D70-8531-E4133826BA8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09" authorId="0" shapeId="0" xr:uid="{B0A7176D-6529-4618-A858-55438042912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09" authorId="0" shapeId="0" xr:uid="{E3D88F5C-3CCE-4A22-A8F6-94066DD65AF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09" authorId="0" shapeId="0" xr:uid="{1B0B8F12-295E-478D-85E0-F8C230D076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09" authorId="0" shapeId="0" xr:uid="{CA42D087-A405-4988-909E-2F1E21F4BB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09" authorId="0" shapeId="0" xr:uid="{C872C987-6081-41F1-AE34-910EC5ECB16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09" authorId="0" shapeId="0" xr:uid="{54685046-48DF-48B3-A7A9-35539C80EFB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09" authorId="0" shapeId="0" xr:uid="{27A16E9E-E7DE-4AC1-B815-13BF89C6703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09" authorId="0" shapeId="0" xr:uid="{B663DC03-0FA5-44E0-9219-228FF65BEC0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10" authorId="0" shapeId="0" xr:uid="{3E2F5FF2-6B76-4316-9BD0-6E5FD29DE63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10" authorId="0" shapeId="0" xr:uid="{2AAAEF0C-5339-4BC8-8540-5ABEB152B0C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10" authorId="0" shapeId="0" xr:uid="{8319320F-781C-4D4D-9EB1-026D5EDC9F0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10" authorId="0" shapeId="0" xr:uid="{86A8CEDD-106B-4E63-825D-49ACB869A12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10" authorId="0" shapeId="0" xr:uid="{67723210-D613-4770-BA3F-270BE550D90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10" authorId="0" shapeId="0" xr:uid="{BA5ABB4B-9C62-40F1-A181-B442F11ADFB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10" authorId="0" shapeId="0" xr:uid="{49826EBC-E1E1-4BC9-84FC-5633BE621AF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10" authorId="0" shapeId="0" xr:uid="{ED78B8DF-8220-4547-87F9-3506E96F219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10" authorId="0" shapeId="0" xr:uid="{C7953244-86EE-457D-B559-749E7850BBE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10" authorId="0" shapeId="0" xr:uid="{7C93002A-6BFC-4809-A9D8-E735617E81C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10" authorId="0" shapeId="0" xr:uid="{1C4FE951-92B1-499A-A37E-8C9C210FC3F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10" authorId="0" shapeId="0" xr:uid="{8A47E8AC-AA69-416C-B2E6-4100C3AA2D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10" authorId="0" shapeId="0" xr:uid="{B893222C-AA5C-4591-8CB7-C21A610EF6A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11" authorId="0" shapeId="0" xr:uid="{4C15AE89-2899-4397-A3AB-DEA2EA566A6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11" authorId="0" shapeId="0" xr:uid="{D8454115-0E01-461C-A3E9-98953AE7906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11" authorId="0" shapeId="0" xr:uid="{7B672235-2526-46BB-8471-6273CA8A2AB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11" authorId="0" shapeId="0" xr:uid="{E95CE723-F4D4-447A-A2AB-C857F6CA5AA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11" authorId="0" shapeId="0" xr:uid="{4314DA0B-F196-40D0-B69C-865BF03438A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11" authorId="0" shapeId="0" xr:uid="{448A0D63-95DE-4A98-8164-C1FD02F1F78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11" authorId="0" shapeId="0" xr:uid="{E39A0CF3-516B-4E61-BD50-E813FE4208D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11" authorId="0" shapeId="0" xr:uid="{41B65E0B-669A-4621-A43F-C5E001FEFA5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11" authorId="0" shapeId="0" xr:uid="{E983CF02-DEA0-4279-B256-BFBF9B5A753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11" authorId="0" shapeId="0" xr:uid="{DAFEA1DB-851F-4D97-A124-9F08B7840AA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211" authorId="0" shapeId="0" xr:uid="{E60ECAFA-92DB-47D6-9B06-1C3DBFEE642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11" authorId="0" shapeId="0" xr:uid="{56750E27-2449-4AFB-9EF4-7A45312760C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11" authorId="0" shapeId="0" xr:uid="{AE5C1CFE-0422-4D0C-B355-612C918B0C8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12" authorId="0" shapeId="0" xr:uid="{AA85384E-F886-4779-8D12-D4AF7370367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12" authorId="0" shapeId="0" xr:uid="{B1050B6A-A9EA-4FC3-8A55-6FD784E9463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12" authorId="0" shapeId="0" xr:uid="{157CD8BF-2A67-4FB6-B726-C8AF34A62E1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12" authorId="0" shapeId="0" xr:uid="{B31108A3-0AC4-4D4D-9BAD-EAF31D69069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12" authorId="0" shapeId="0" xr:uid="{9CA77416-87D9-4FFA-B203-75DB69AA80E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12" authorId="0" shapeId="0" xr:uid="{C47AD60A-2208-426F-B4A4-A2A234B3280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12" authorId="0" shapeId="0" xr:uid="{79C92BF4-6B98-4506-9CBF-C1095624DC1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12" authorId="0" shapeId="0" xr:uid="{9520FC98-B055-4CC5-8F97-C0BA87F079C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12" authorId="0" shapeId="0" xr:uid="{1228FD59-28D9-4A7B-B3A9-AD8080F9D7F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12" authorId="0" shapeId="0" xr:uid="{E1CD0DEC-2AB8-4F39-A3FB-C538C5BDC00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212" authorId="0" shapeId="0" xr:uid="{2A04C5EF-6FCF-4BF9-B65D-7D61B62AEB7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212" authorId="0" shapeId="0" xr:uid="{9772BAFE-278D-4DAE-AD33-18BFF26AE47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12" authorId="0" shapeId="0" xr:uid="{61317F1C-6070-4FFF-942A-E96C4E604E9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15" authorId="0" shapeId="0" xr:uid="{C8D723AE-E9B7-4F67-B7D2-0C6D8ED1662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15" authorId="0" shapeId="0" xr:uid="{D6FE1AC1-5523-4B86-93EC-6E683022500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15" authorId="0" shapeId="0" xr:uid="{1D720773-CBE1-4331-9E00-B76FBEB8B48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15" authorId="0" shapeId="0" xr:uid="{1DB4CD0A-0E03-443E-A97A-1DE9DF14D02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15" authorId="0" shapeId="0" xr:uid="{8D4F896C-A0E3-4847-A04C-2D4648C4EAE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15" authorId="0" shapeId="0" xr:uid="{9B3896FA-7A99-4276-9635-64D346512BD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15" authorId="0" shapeId="0" xr:uid="{70235C77-68BC-4B75-8C0C-C954F0289D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15" authorId="0" shapeId="0" xr:uid="{7FD6E844-0734-4379-B9AE-0B32452744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15" authorId="0" shapeId="0" xr:uid="{B6FFBA7A-333A-49A0-9B7B-33F3F89A56E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15" authorId="0" shapeId="0" xr:uid="{37B7E25B-944E-455A-8574-D6F55B41E41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15" authorId="0" shapeId="0" xr:uid="{C464DAB0-F159-4B82-A92A-B6CB4DF826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15" authorId="0" shapeId="0" xr:uid="{F2A6FD1C-AD9E-4AD3-B66F-219ABCECE27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15" authorId="0" shapeId="0" xr:uid="{8E2F8D22-6BE0-4121-9CBE-B84DADF2261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16" authorId="0" shapeId="0" xr:uid="{E2EFDB3F-6902-430D-B8D2-E26ECEFEF3D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16" authorId="0" shapeId="0" xr:uid="{FE6C70C6-CE4E-4E6C-B28E-0E8C0478597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16" authorId="0" shapeId="0" xr:uid="{FE6A848B-141F-490E-9334-74526D5A1BD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16" authorId="0" shapeId="0" xr:uid="{98F4B098-79F1-4529-8ABD-9283AF2935A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16" authorId="0" shapeId="0" xr:uid="{F96AB075-92CD-40F3-8B3F-E1434D7B85A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16" authorId="0" shapeId="0" xr:uid="{9E3DD30B-E204-455D-89DF-DA015206FD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16" authorId="0" shapeId="0" xr:uid="{D8EC2E45-3B80-4E28-BE22-D2C7E200AA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16" authorId="0" shapeId="0" xr:uid="{731A20F8-BED4-49CE-A8C3-FAF5F19157F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16" authorId="0" shapeId="0" xr:uid="{5AF96A87-F880-4B5C-82FB-DA885C11D10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16" authorId="0" shapeId="0" xr:uid="{E5430E5F-1FF4-4BBE-9485-FDECD4A430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16" authorId="0" shapeId="0" xr:uid="{E4D91303-0C6D-4207-8F60-44106099D3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16" authorId="0" shapeId="0" xr:uid="{0EA46051-D8EF-48CC-A02E-1746A9F0C2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16" authorId="0" shapeId="0" xr:uid="{E72986D1-0A84-42CC-93E6-22038D14AF8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17" authorId="0" shapeId="0" xr:uid="{525A2AE5-C44B-4B32-AFED-A3A63D665E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17" authorId="0" shapeId="0" xr:uid="{53B0F1C1-2B81-46E2-942A-40D858D9965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17" authorId="0" shapeId="0" xr:uid="{9186D8FA-B5E8-42E0-B57A-20652B0D8A1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17" authorId="0" shapeId="0" xr:uid="{F7B7CD0A-4ABA-4B1A-8149-0D06478F596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17" authorId="0" shapeId="0" xr:uid="{FBA6AE3C-A58B-481E-BA6A-2CEC0DE561A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17" authorId="0" shapeId="0" xr:uid="{C3AE47B4-ABC5-4CC4-B0A6-7E1FBD68C8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17" authorId="0" shapeId="0" xr:uid="{C051EFEA-03C7-484B-B774-AEA17D994B9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17" authorId="0" shapeId="0" xr:uid="{E8CB93E1-26D5-45E1-BA4C-03CB3968C80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17" authorId="0" shapeId="0" xr:uid="{9DFC987C-57CD-4DC4-A4B2-F75453F0FBE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17" authorId="0" shapeId="0" xr:uid="{E497E4EC-2D61-4C4F-AE7D-2CB07B1A52E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17" authorId="0" shapeId="0" xr:uid="{5DF73E55-9F01-494F-9530-F24F20B70A1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17" authorId="0" shapeId="0" xr:uid="{5A25BD76-69C6-421F-97B8-26B473940D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17" authorId="0" shapeId="0" xr:uid="{1990E174-37F1-41CB-95B2-17EDB432C7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18" authorId="0" shapeId="0" xr:uid="{3FED8F2F-8681-4AA7-805E-D9A0EE4673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18" authorId="0" shapeId="0" xr:uid="{A4748970-F845-4760-8EE5-4669ECFDDFA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18" authorId="0" shapeId="0" xr:uid="{E930D0F5-A45E-48CD-BE38-9F8A9ACA61E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18" authorId="0" shapeId="0" xr:uid="{D6762C39-0008-40FF-BBEA-9C4AA8A0087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18" authorId="0" shapeId="0" xr:uid="{7F30DED1-CD66-4E05-BDC1-06B17D7D71E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18" authorId="0" shapeId="0" xr:uid="{CF6EB2E8-BC3C-48CA-81EF-1AA428CA34E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18" authorId="0" shapeId="0" xr:uid="{97382EFE-EBC2-4E72-AA99-D49D78ADECC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18" authorId="0" shapeId="0" xr:uid="{D0C1A429-0933-42F5-B933-343B06D51EE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18" authorId="0" shapeId="0" xr:uid="{BCA3A4EC-3DA0-42B6-AEE7-D86E6EBB98E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18" authorId="0" shapeId="0" xr:uid="{8E64C18B-CD4E-437A-9C8F-4712963FD5C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18" authorId="0" shapeId="0" xr:uid="{DA3A3715-7A01-4F23-AF18-BC534B2715D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18" authorId="0" shapeId="0" xr:uid="{191EA306-F1E1-4B53-B6DB-80AC30534F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18" authorId="0" shapeId="0" xr:uid="{99E27752-1E89-44DA-ABDE-145D26E7FD4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19" authorId="0" shapeId="0" xr:uid="{9C6D2B88-5EFF-457D-B898-7FDDE3FC64F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19" authorId="0" shapeId="0" xr:uid="{0F7675C3-6582-4A7F-8F39-97EAC8CE9BF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19" authorId="0" shapeId="0" xr:uid="{CA617371-36E1-458D-AB9A-DF28D24C3B9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19" authorId="0" shapeId="0" xr:uid="{79C3B7A5-A27E-4E1E-B8A4-1B3E16B05F8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19" authorId="0" shapeId="0" xr:uid="{50F5B9EA-8521-45A8-BF03-D6791297363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19" authorId="0" shapeId="0" xr:uid="{CB12FA53-A089-4BDE-BBE0-6C59A951EFC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19" authorId="0" shapeId="0" xr:uid="{C042C920-540A-4FC5-911D-E36831B848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19" authorId="0" shapeId="0" xr:uid="{608DA542-8BB6-468A-9A91-A158E26A9B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19" authorId="0" shapeId="0" xr:uid="{F0021F21-36C3-494E-856F-DDD7B5873FF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19" authorId="0" shapeId="0" xr:uid="{C1504964-A77A-408B-A509-2CF660A3369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19" authorId="0" shapeId="0" xr:uid="{A3A98684-A2F0-455F-931C-7C17C38084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19" authorId="0" shapeId="0" xr:uid="{CAF81718-3FCD-4578-AA8C-91C84DAB199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19" authorId="0" shapeId="0" xr:uid="{72DB0E43-1BBC-45A3-8B90-8CDD37BFAF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20" authorId="0" shapeId="0" xr:uid="{DB27119F-CF12-4365-A51B-5E11574B2DB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20" authorId="0" shapeId="0" xr:uid="{6763E204-9E3F-4CAA-8A36-C44D42041C1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20" authorId="0" shapeId="0" xr:uid="{A0E3BDF7-FAC4-4977-B204-F140A74574D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20" authorId="0" shapeId="0" xr:uid="{B164D031-4386-4821-B335-390729D0B34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20" authorId="0" shapeId="0" xr:uid="{4D32FF88-AB45-40EB-B848-3BBBFB094C3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20" authorId="0" shapeId="0" xr:uid="{BE605B01-FBD3-46CF-A011-640439CF46C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20" authorId="0" shapeId="0" xr:uid="{0FFAFFE7-3B8E-4352-BC0C-9672B353C4F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20" authorId="0" shapeId="0" xr:uid="{08690621-AF9B-4781-85DE-7EF84C37FFD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20" authorId="0" shapeId="0" xr:uid="{30AACB35-0F7F-4C66-BDDD-15BD76F21BB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20" authorId="0" shapeId="0" xr:uid="{69CC6339-7D72-4D7F-8CDB-23DA7ADC3FC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20" authorId="0" shapeId="0" xr:uid="{A2533111-B795-4805-85B7-DAC42AA114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20" authorId="0" shapeId="0" xr:uid="{6BE30C2D-CA72-4B3D-BCCE-BDFD1E84568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20" authorId="0" shapeId="0" xr:uid="{1178D4E8-7056-4675-92DB-112572BAB9B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21" authorId="0" shapeId="0" xr:uid="{FD3E23AE-E061-4B07-B403-31D1BB5AF80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21" authorId="0" shapeId="0" xr:uid="{DDBCA138-E0F6-48CB-81D6-77AFF1EABAD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21" authorId="0" shapeId="0" xr:uid="{D1B43E32-8AA3-40B0-9287-BC1B004C18B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21" authorId="0" shapeId="0" xr:uid="{6CD5FBF2-6BF4-44F4-95E1-8D832770F81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21" authorId="0" shapeId="0" xr:uid="{17DBC386-36C4-496A-873F-88978CE96C7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21" authorId="0" shapeId="0" xr:uid="{253DB0C8-0475-46D9-81FC-5FC468632F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21" authorId="0" shapeId="0" xr:uid="{D9A9F351-047D-43F9-BAAC-7D05AB66AD1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21" authorId="0" shapeId="0" xr:uid="{B0BE91DB-6421-4DC5-A159-10BD7BDDF5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21" authorId="0" shapeId="0" xr:uid="{EF3BA734-3D57-45D3-94FA-AF45265473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21" authorId="0" shapeId="0" xr:uid="{BA8C6181-1B96-4CDA-A802-D33488C1B2F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21" authorId="0" shapeId="0" xr:uid="{78196591-38BF-4401-9C36-525E8C4A311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21" authorId="0" shapeId="0" xr:uid="{74C9D72E-0CD5-4C2A-988B-AA87845ED93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21" authorId="0" shapeId="0" xr:uid="{551CCAF0-B106-49B4-8297-0251029BFE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22" authorId="0" shapeId="0" xr:uid="{6997FD51-4EA0-4304-8BC5-F48DDC54105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22" authorId="0" shapeId="0" xr:uid="{6DF73946-659D-43C0-9CEC-68BB60A5112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22" authorId="0" shapeId="0" xr:uid="{DB16010A-2216-41AE-A6A3-950D8CBDB11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22" authorId="0" shapeId="0" xr:uid="{A2DB63F8-52C9-4902-9BD1-A7354C1E130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22" authorId="0" shapeId="0" xr:uid="{CD6E711E-5733-4B59-A0A4-44219F46CD3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22" authorId="0" shapeId="0" xr:uid="{44091AB2-60E7-49E6-A577-C759A4551A7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22" authorId="0" shapeId="0" xr:uid="{49CFC3BF-D4F8-41B3-9BCB-F4AF93C1E48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22" authorId="0" shapeId="0" xr:uid="{1C735CC8-6615-4A34-85D3-E0DD032E9E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22" authorId="0" shapeId="0" xr:uid="{1C2B2214-DB72-412B-B884-CFD89D3936B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22" authorId="0" shapeId="0" xr:uid="{F8AED53C-11C0-491D-A001-72F260EABF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22" authorId="0" shapeId="0" xr:uid="{7E15B908-95D9-4505-BD2B-85B419CDAA8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22" authorId="0" shapeId="0" xr:uid="{5CF4A525-F8DF-4E01-ADCB-D3D067A94D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22" authorId="0" shapeId="0" xr:uid="{44B8BD1D-D885-43FA-A916-C12CD540E3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23" authorId="0" shapeId="0" xr:uid="{8AF39F6D-DC72-4D3D-9BCB-B99643613FB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23" authorId="0" shapeId="0" xr:uid="{15F7759E-A58F-4747-A662-1E8919B4F96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23" authorId="0" shapeId="0" xr:uid="{33007BEB-F6DD-41A9-A4D3-4D16FC04CEB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23" authorId="0" shapeId="0" xr:uid="{AFB789E6-0545-45C4-8144-E1F401D6164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23" authorId="0" shapeId="0" xr:uid="{9FE88754-3B60-4881-8F7F-4998DD45E6E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23" authorId="0" shapeId="0" xr:uid="{8E94E2D2-FC59-47B5-91C6-74D4FA69693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23" authorId="0" shapeId="0" xr:uid="{DA428500-D45E-4B5A-831F-E7A5CF71971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23" authorId="0" shapeId="0" xr:uid="{D1A9D80B-A578-4A4A-B0D7-18A29C367BD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23" authorId="0" shapeId="0" xr:uid="{10F0548F-F362-4289-9367-FA7FA44FFE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23" authorId="0" shapeId="0" xr:uid="{BBA0A537-3352-4496-9CA8-0A48169B9A5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23" authorId="0" shapeId="0" xr:uid="{7C8E76FF-5576-4B67-89BD-E8092E1D963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23" authorId="0" shapeId="0" xr:uid="{D9A9F581-5240-494D-B750-CC764F8426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23" authorId="0" shapeId="0" xr:uid="{64AACCFD-CCC0-4B4D-80F2-7245A8BD1C8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24" authorId="0" shapeId="0" xr:uid="{768AED0A-B10B-4533-B995-41C8CF594FD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24" authorId="0" shapeId="0" xr:uid="{5A961604-198F-4972-9BD0-604D327CD9C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24" authorId="0" shapeId="0" xr:uid="{0BB95D97-A40D-482D-BE9E-117FA6B3449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24" authorId="0" shapeId="0" xr:uid="{A7C721C5-6A0E-48DC-B42F-6C16260CAB8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24" authorId="0" shapeId="0" xr:uid="{84663FD5-7400-4DD6-B3DF-DB614619F3D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24" authorId="0" shapeId="0" xr:uid="{26BF5040-7958-47ED-9DAB-6D341D96F26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24" authorId="0" shapeId="0" xr:uid="{C5453C7E-4627-4E28-9D2B-FCBB1B49DE4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24" authorId="0" shapeId="0" xr:uid="{6A1F6B88-9385-47CE-A0B9-29A736C7462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24" authorId="0" shapeId="0" xr:uid="{7163CF8F-70FF-45DB-ABBF-E26F33FBCB3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24" authorId="0" shapeId="0" xr:uid="{F0CC6D16-9921-4C75-B8FA-32F93C45F31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24" authorId="0" shapeId="0" xr:uid="{47A20C51-E1F3-43C4-A161-884C4FF3427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24" authorId="0" shapeId="0" xr:uid="{8AD60E8D-FA65-4A9D-98E4-148B6D8784E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24" authorId="0" shapeId="0" xr:uid="{E01638CD-107D-4341-896A-B2247D64E6D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25" authorId="0" shapeId="0" xr:uid="{8119222E-ACC8-4CB8-A531-24E41C64F7F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25" authorId="0" shapeId="0" xr:uid="{0BD93E67-A129-4B1A-97A6-DE60FDAB81C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25" authorId="0" shapeId="0" xr:uid="{9F0A9B18-2FC7-4535-A7A2-3D6BB5A830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25" authorId="0" shapeId="0" xr:uid="{F8FFAFEA-55DD-42A4-A53C-1471BE8A9D7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25" authorId="0" shapeId="0" xr:uid="{5D0DA8AD-3914-48B8-8341-09C021172C3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25" authorId="0" shapeId="0" xr:uid="{547888DB-AD9E-4FC1-9A83-963203BDD57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25" authorId="0" shapeId="0" xr:uid="{068AE381-7378-4561-B11C-4A29D9D428D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25" authorId="0" shapeId="0" xr:uid="{70D9CBF1-3EC6-4D34-A57A-9D053943CCC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25" authorId="0" shapeId="0" xr:uid="{E144CD37-8520-4536-8A2F-27151CF68D1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25" authorId="0" shapeId="0" xr:uid="{06729AC7-DBDB-460A-BB24-5CEE02C78C8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225" authorId="0" shapeId="0" xr:uid="{9C8C6171-401F-433C-8E13-9B8C0864FCA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25" authorId="0" shapeId="0" xr:uid="{D466C9A0-AD43-4A11-92B9-C6B95D6C80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25" authorId="0" shapeId="0" xr:uid="{0501ECA1-9FB7-49E3-8545-5999CBAED54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26" authorId="0" shapeId="0" xr:uid="{EBB4D31E-70CC-4F3B-A866-106A2241ABE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26" authorId="0" shapeId="0" xr:uid="{8F4BD55A-FBFE-4786-99E0-F7DB47183CC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26" authorId="0" shapeId="0" xr:uid="{AFFC6FE1-E6C4-4ECF-B5DD-6AB21526D5C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26" authorId="0" shapeId="0" xr:uid="{068857D1-0713-4DE4-A6E3-EBB80C0499C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26" authorId="0" shapeId="0" xr:uid="{C0344F76-4FC8-4116-A088-23A92975D63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26" authorId="0" shapeId="0" xr:uid="{143AF50A-4C8E-4464-91D4-1F490909983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26" authorId="0" shapeId="0" xr:uid="{5C21DE23-B230-488F-BEE5-A5F94884A32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26" authorId="0" shapeId="0" xr:uid="{5E70F3F8-5130-4369-A827-95AB2094380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26" authorId="0" shapeId="0" xr:uid="{68DDB2EF-0221-409B-A0F2-2D3C62DE5CE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26" authorId="0" shapeId="0" xr:uid="{71716D7C-37FE-46C1-B8B7-A159B24D425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226" authorId="0" shapeId="0" xr:uid="{A1B470A9-CF0D-4E3F-B4AD-CCC15A2E30B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226" authorId="0" shapeId="0" xr:uid="{753DDC89-40A5-41AC-9A60-6100AD7B3E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26" authorId="0" shapeId="0" xr:uid="{E079D3CA-35AB-4BE4-B146-C57153A3B20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29" authorId="0" shapeId="0" xr:uid="{2458A80C-292C-4256-A258-5603066232A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29" authorId="0" shapeId="0" xr:uid="{AB648D8E-DEF7-48F3-BCAC-DF087C492F9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29" authorId="0" shapeId="0" xr:uid="{E68DFDEE-4B26-474B-A96F-A063B11D3D0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29" authorId="0" shapeId="0" xr:uid="{6E1727E8-99BE-46BC-ADCC-B7D806D4294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29" authorId="0" shapeId="0" xr:uid="{80C70A4F-FF1A-4E7A-BBE7-D076964409E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29" authorId="0" shapeId="0" xr:uid="{1ADA8160-F522-4AF0-A3B9-56E52B260E1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29" authorId="0" shapeId="0" xr:uid="{58B85AE7-8AF4-4891-989C-9E03B7DC1C3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29" authorId="0" shapeId="0" xr:uid="{C99083A4-21A2-4E28-A88D-730ECAC8951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29" authorId="0" shapeId="0" xr:uid="{1643A9A2-BDF0-4409-B774-F027583BEAA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29" authorId="0" shapeId="0" xr:uid="{0C478947-6968-4230-96E1-60ECB9072AD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29" authorId="0" shapeId="0" xr:uid="{A2C15E6A-C87C-48B4-AEA1-B3D32402A3F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29" authorId="0" shapeId="0" xr:uid="{F335A7A2-2094-41E8-B61A-FA4A1AE4DBF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29" authorId="0" shapeId="0" xr:uid="{AE8FFF9A-976D-481F-A007-817234CD988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0" authorId="0" shapeId="0" xr:uid="{AA928891-0FCE-4A6B-94C1-A3B6503F18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0" authorId="0" shapeId="0" xr:uid="{E3F17B48-3401-46E0-9698-5CB797972A2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0" authorId="0" shapeId="0" xr:uid="{11142A1A-BEBD-4931-B0C5-A345B9377F8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0" authorId="0" shapeId="0" xr:uid="{DED79DBA-8CFC-4237-94C0-6C3019421BB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30" authorId="0" shapeId="0" xr:uid="{7FE6FBAE-3164-49B3-8C88-5846FDE0325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30" authorId="0" shapeId="0" xr:uid="{8E33F736-264E-48D5-BF4F-47C3CF76705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30" authorId="0" shapeId="0" xr:uid="{A74542FE-BD17-4431-9E8C-73AE8A30120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30" authorId="0" shapeId="0" xr:uid="{DDBFC2A8-8955-42DA-8344-F212C07790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30" authorId="0" shapeId="0" xr:uid="{5A5B0C88-5956-4E3B-A9B4-954118265A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30" authorId="0" shapeId="0" xr:uid="{FB52350E-9C98-4956-834C-B3E70404DA9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30" authorId="0" shapeId="0" xr:uid="{4C324F2A-B35F-4676-9C1F-BDD50DB816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30" authorId="0" shapeId="0" xr:uid="{5ABA0BD4-3F58-4AC1-81CD-DCEED0A2881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30" authorId="0" shapeId="0" xr:uid="{727F4291-FF70-4C3D-962B-AF08E711B88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1" authorId="0" shapeId="0" xr:uid="{A6794665-3BA7-429E-AECF-8066E6E2C08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1" authorId="0" shapeId="0" xr:uid="{FC246EDB-EB6D-47F7-BAB5-BFF1CE9AF5D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1" authorId="0" shapeId="0" xr:uid="{CEBE1AC9-CAE7-4C69-BF4C-C7B0E7764E9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1" authorId="0" shapeId="0" xr:uid="{DC4C0A69-6B0D-442D-9765-D243870152E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31" authorId="0" shapeId="0" xr:uid="{397B37F0-5DB6-4B92-8396-84214EB054E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31" authorId="0" shapeId="0" xr:uid="{7C1159E7-CE8D-4753-A0CE-6F6CEDB2463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31" authorId="0" shapeId="0" xr:uid="{403A1217-9933-47CD-918C-9A6FC441541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31" authorId="0" shapeId="0" xr:uid="{686F2688-A667-4DFA-B164-A746EAE8851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31" authorId="0" shapeId="0" xr:uid="{4BEE048E-E9A5-43E7-8C09-A256A4CDD11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31" authorId="0" shapeId="0" xr:uid="{239BA765-631D-4DBE-854E-ABE80EE80F5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31" authorId="0" shapeId="0" xr:uid="{2679A316-0EB0-4E30-8A31-8AA473013C2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31" authorId="0" shapeId="0" xr:uid="{D8B7C12B-2D8C-4DD3-9383-76AAEBA1B2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31" authorId="0" shapeId="0" xr:uid="{70979283-ADCC-4B74-ADD0-CC68C8FD583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2" authorId="0" shapeId="0" xr:uid="{BFA936FF-66AE-4322-A6D7-8117C8AA7C1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2" authorId="0" shapeId="0" xr:uid="{8DBA47F5-8300-4A28-B560-AC6E9CF6965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2" authorId="0" shapeId="0" xr:uid="{8D5348FC-30CC-40B7-B7D7-61221CE1483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2" authorId="0" shapeId="0" xr:uid="{228097C4-B6C0-4824-B366-EC31913815B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32" authorId="0" shapeId="0" xr:uid="{C3F1C63B-A96E-4674-994A-755DAD8ED7F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32" authorId="0" shapeId="0" xr:uid="{BBA68E62-7348-477B-A352-B6099EF802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32" authorId="0" shapeId="0" xr:uid="{77DED45B-7A05-439F-983B-826B4D37A13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32" authorId="0" shapeId="0" xr:uid="{A0953961-E5CD-49A2-BFC3-8080AFAA510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32" authorId="0" shapeId="0" xr:uid="{36503CFF-5A3C-429C-9F9A-AA2164F2938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32" authorId="0" shapeId="0" xr:uid="{A5DAE6CA-A29B-4CB6-93A8-B5E19363E3D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32" authorId="0" shapeId="0" xr:uid="{F49821C7-59A6-4861-A4BE-42CDA17993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32" authorId="0" shapeId="0" xr:uid="{7BA4747D-A1E9-4646-9B43-50E52E3FEEC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32" authorId="0" shapeId="0" xr:uid="{E2D4720B-DEE9-4429-B468-2007AA9E1D0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3" authorId="0" shapeId="0" xr:uid="{9A017D0C-7FCC-4BC0-BB18-E4B589443D7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3" authorId="0" shapeId="0" xr:uid="{871EF9AD-48F7-4D94-9439-BABF41F93BB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3" authorId="0" shapeId="0" xr:uid="{9BC4E206-2254-4410-AA89-93F59256E64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3" authorId="0" shapeId="0" xr:uid="{3172EBD5-0978-4A6A-A30A-07D554B31FC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33" authorId="0" shapeId="0" xr:uid="{B724DBB9-F9A2-4B48-9E90-2B4D04B99CE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33" authorId="0" shapeId="0" xr:uid="{6792B373-5492-4C1A-B510-E236781FF9C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33" authorId="0" shapeId="0" xr:uid="{9F93AA4A-E5FC-4EC5-96A8-8F4A8673971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33" authorId="0" shapeId="0" xr:uid="{B755707F-A1C2-4139-921B-89D1249A0F7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33" authorId="0" shapeId="0" xr:uid="{EFC5106A-BE63-44DF-931D-85621EEB8D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33" authorId="0" shapeId="0" xr:uid="{8C35754A-4747-4FDF-9793-56AD752330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33" authorId="0" shapeId="0" xr:uid="{DCFE6DEB-9643-45E2-8CB8-FB819CAB407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33" authorId="0" shapeId="0" xr:uid="{2FF48272-BDDB-4E2D-A324-E0D2A671BFC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33" authorId="0" shapeId="0" xr:uid="{3FB4EA27-DEEE-48FD-939E-A9679374043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4" authorId="0" shapeId="0" xr:uid="{19665878-334C-4BE2-9ED5-0C6FA5AAF81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4" authorId="0" shapeId="0" xr:uid="{3AA8EE51-8F1D-46DF-9649-7783C23AA0B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4" authorId="0" shapeId="0" xr:uid="{A1772571-960F-4BE5-A077-7802E24B510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4" authorId="0" shapeId="0" xr:uid="{FB726A6A-DED7-41F5-A063-3C162C90506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34" authorId="0" shapeId="0" xr:uid="{4AA900D5-36BB-4E60-B407-3535E4EC77F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34" authorId="0" shapeId="0" xr:uid="{3BFE3201-D131-476E-8750-9F877B6D016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34" authorId="0" shapeId="0" xr:uid="{16F4C889-0A2C-4198-93A7-3478385EA0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34" authorId="0" shapeId="0" xr:uid="{2AFD5DB6-7100-48F9-9065-863A802494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34" authorId="0" shapeId="0" xr:uid="{17F5C29F-7528-4997-A699-2C6D91FF6D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34" authorId="0" shapeId="0" xr:uid="{2A7A20E4-0B91-4AE9-856E-95C4DF024AE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34" authorId="0" shapeId="0" xr:uid="{61E6FC8A-B6F9-4809-B022-753516860C0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34" authorId="0" shapeId="0" xr:uid="{12941E96-D17D-4A19-8B57-7D6CDF64CB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34" authorId="0" shapeId="0" xr:uid="{79FD3B58-3B7C-4773-9E51-DDFD61210F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5" authorId="0" shapeId="0" xr:uid="{50804AE0-15A4-47A0-819B-0814950ED75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5" authorId="0" shapeId="0" xr:uid="{1DB0C387-EE27-4A9D-A499-A5B06470F57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5" authorId="0" shapeId="0" xr:uid="{B883E0E2-A46D-47BE-8FA5-1969019E517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5" authorId="0" shapeId="0" xr:uid="{2C7B0345-F278-4B09-8B66-963C3AA280F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35" authorId="0" shapeId="0" xr:uid="{40873487-8B22-433A-BDEC-17133B5DB00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35" authorId="0" shapeId="0" xr:uid="{9E10E6BC-F0E1-430E-9B93-55EF0C89504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35" authorId="0" shapeId="0" xr:uid="{5F5F25B4-48CC-45ED-9E2C-0CD24762C0D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35" authorId="0" shapeId="0" xr:uid="{C0F0CB92-8042-47DB-8B62-BD48458A0F8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35" authorId="0" shapeId="0" xr:uid="{A9CEE124-3850-4409-919A-ACC588520F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35" authorId="0" shapeId="0" xr:uid="{27C3E2BA-66BA-4EBF-93A6-7FA0560CBF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35" authorId="0" shapeId="0" xr:uid="{21DF8C16-7934-4191-A471-EB781852CC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35" authorId="0" shapeId="0" xr:uid="{C6ECE73C-5438-4CCE-8317-6C7CC65AE15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35" authorId="0" shapeId="0" xr:uid="{8578101A-4096-4E08-9E22-896F3A98B65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6" authorId="0" shapeId="0" xr:uid="{4353B0C4-C585-42F5-BDC9-BCCC99AB9EF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6" authorId="0" shapeId="0" xr:uid="{3CFFC512-BF7E-4B35-945D-221006F9AA1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6" authorId="0" shapeId="0" xr:uid="{052D98D0-6222-4423-A80A-D35EDCC192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6" authorId="0" shapeId="0" xr:uid="{054ED089-AEAB-4A0D-925B-0B355232B38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36" authorId="0" shapeId="0" xr:uid="{193C28DE-157C-4E52-9C1C-B2A2C3135CF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36" authorId="0" shapeId="0" xr:uid="{93B30105-7E03-4C86-8CFB-EA0A8DF80EF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36" authorId="0" shapeId="0" xr:uid="{71025D81-B53D-4A36-A393-B3BC1A57FC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36" authorId="0" shapeId="0" xr:uid="{2D7395CC-5F19-4876-938A-59B84AB31A0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36" authorId="0" shapeId="0" xr:uid="{F20E3C0C-5DB0-4A2A-8D91-C4D4CB08A20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36" authorId="0" shapeId="0" xr:uid="{CE349477-92B7-45CE-9C7A-BFEBC834F5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36" authorId="0" shapeId="0" xr:uid="{BD618FC8-F660-4E93-9548-F75CA4BB7BE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36" authorId="0" shapeId="0" xr:uid="{FB214FB7-47CE-465A-A08E-6E5A9F05FEF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36" authorId="0" shapeId="0" xr:uid="{78C6959B-8EE3-46B7-98CD-36BC2BA21E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7" authorId="0" shapeId="0" xr:uid="{3FA0C65C-682E-41D6-8511-C649507BEB5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7" authorId="0" shapeId="0" xr:uid="{2281047B-1CB1-475B-BA32-B436B1181E5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7" authorId="0" shapeId="0" xr:uid="{F8368A43-9DAE-4132-9210-0A6B4BB37ED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7" authorId="0" shapeId="0" xr:uid="{A1CB7221-F777-40F7-8CD8-0DB92E4ABCA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37" authorId="0" shapeId="0" xr:uid="{1095A2CC-EE1D-4438-A8DD-5D79A13DED7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37" authorId="0" shapeId="0" xr:uid="{1C7E128C-8DCE-41ED-AEBF-EA9F39B3C49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37" authorId="0" shapeId="0" xr:uid="{C89D7D27-4A31-4F70-8688-39D2D548F38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37" authorId="0" shapeId="0" xr:uid="{0B469996-2403-4B95-963F-E5A820CD401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37" authorId="0" shapeId="0" xr:uid="{7F91B074-D2BB-478D-B9CA-A234E7F3ED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37" authorId="0" shapeId="0" xr:uid="{D06F38CF-B7F5-48D9-A336-FBF2D70F821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37" authorId="0" shapeId="0" xr:uid="{4A2A1450-2514-49B9-9685-1FFED161D2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37" authorId="0" shapeId="0" xr:uid="{C085BD04-1C0B-4ABD-9306-EA0D1C4EADF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37" authorId="0" shapeId="0" xr:uid="{543A4FB0-356A-4921-BCF5-A8EFFF207EC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8" authorId="0" shapeId="0" xr:uid="{0DB31497-428D-4848-8E57-61BD2B2EC26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8" authorId="0" shapeId="0" xr:uid="{64C2DFF6-FE12-495D-8C09-2BD8441B275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8" authorId="0" shapeId="0" xr:uid="{A2AAC01B-68CC-41FF-BEDC-DD03F8BA38C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8" authorId="0" shapeId="0" xr:uid="{BBD34960-EFA3-4FD7-BBD0-5C7649A5529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38" authorId="0" shapeId="0" xr:uid="{CE10C674-A171-4590-97D0-2D598A7435B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38" authorId="0" shapeId="0" xr:uid="{FA54745D-DC87-49E5-8824-DAEA1C61DA0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38" authorId="0" shapeId="0" xr:uid="{2A9134B6-A242-4787-BC05-1C7B51A5544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38" authorId="0" shapeId="0" xr:uid="{38F592BF-C39E-4B67-A334-8C2280E2B94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38" authorId="0" shapeId="0" xr:uid="{D10DF6A5-9E58-4449-8C39-72A171DA0B1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38" authorId="0" shapeId="0" xr:uid="{25F86873-1FE2-466E-9D1D-F6DBB2D36D6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38" authorId="0" shapeId="0" xr:uid="{C4826786-0B01-4ADE-BF37-59A3BEC0D6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38" authorId="0" shapeId="0" xr:uid="{C771A96C-4E71-441E-8605-1F4A06BCF4E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38" authorId="0" shapeId="0" xr:uid="{E136A8FE-C2E6-4E18-9476-FC9E9C313D2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9" authorId="0" shapeId="0" xr:uid="{E6B5E730-2E09-46F0-A203-5F93A80DDC0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9" authorId="0" shapeId="0" xr:uid="{BFC52E34-2BE9-43B0-A6DD-4EF119A5316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9" authorId="0" shapeId="0" xr:uid="{DC3F2B5D-C91F-4420-BAE8-EA7CE42BCF4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9" authorId="0" shapeId="0" xr:uid="{81843201-BBF9-4EFD-A80E-6F056637890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39" authorId="0" shapeId="0" xr:uid="{E332E30B-DA54-4965-9E87-78BC0486FDC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39" authorId="0" shapeId="0" xr:uid="{C6E541E8-D5C2-4A8C-B444-8492D74C941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39" authorId="0" shapeId="0" xr:uid="{A39BFEE4-9BE1-45C0-BE24-566912ECEC1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39" authorId="0" shapeId="0" xr:uid="{56A5A6BA-BDEA-45B4-ADF9-37A64A8ACC4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39" authorId="0" shapeId="0" xr:uid="{3C28F8B3-1444-4051-8576-85F5B538EB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39" authorId="0" shapeId="0" xr:uid="{7D03CD13-91FA-4BFB-99FD-36C43366BF1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239" authorId="0" shapeId="0" xr:uid="{AD4EF436-A189-4439-90BD-DE963A26A3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39" authorId="0" shapeId="0" xr:uid="{7D66B140-CE84-4320-B8C4-2D998A3B96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39" authorId="0" shapeId="0" xr:uid="{629E675D-D05E-4CE7-BC0A-CFB7E7D57C6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40" authorId="0" shapeId="0" xr:uid="{D855C56D-6564-4632-AF68-344C1B781BE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40" authorId="0" shapeId="0" xr:uid="{CCE0D829-0ACD-4F9C-A7F2-29654E5B976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40" authorId="0" shapeId="0" xr:uid="{617AE54D-882D-44FE-B8A2-507D04141D6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40" authorId="0" shapeId="0" xr:uid="{BBCC8647-9F4D-4B34-9454-5DFF7E5211C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40" authorId="0" shapeId="0" xr:uid="{1956874B-EFEC-4777-823F-0DAEA18AEBA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40" authorId="0" shapeId="0" xr:uid="{2F7F2002-BF47-48AF-887E-91A941F4678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40" authorId="0" shapeId="0" xr:uid="{C62EB6CB-1AB2-4A67-B38C-FB696ECB771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40" authorId="0" shapeId="0" xr:uid="{BEA9D436-ECE2-4505-8F2F-2B85B6BDF85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40" authorId="0" shapeId="0" xr:uid="{F649ADE5-86BA-41F3-ACC1-C2C7C12F760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40" authorId="0" shapeId="0" xr:uid="{44DBE4D5-E5A0-4818-BADF-403B5CFD5E5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240" authorId="0" shapeId="0" xr:uid="{13637B80-B7B2-4779-B6D7-6F63DE47451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240" authorId="0" shapeId="0" xr:uid="{2EDB208E-74E5-48F6-A7CC-7FC8CB8CEC9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40" authorId="0" shapeId="0" xr:uid="{EEECF559-F25E-4367-AEFB-0C7B10F7025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43" authorId="0" shapeId="0" xr:uid="{8BFC189B-5442-423F-BB74-8CDAA7EC400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43" authorId="0" shapeId="0" xr:uid="{3F41F62E-889D-45D8-9BAA-5BD3E49CD6F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43" authorId="0" shapeId="0" xr:uid="{60807260-9218-4679-ADFF-C6A5E11F894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43" authorId="0" shapeId="0" xr:uid="{0A16B981-3445-499C-B669-CBC4E2C5B50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43" authorId="0" shapeId="0" xr:uid="{4DD85950-1487-4647-8CD1-93017A86ACD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43" authorId="0" shapeId="0" xr:uid="{B52DC7B7-81EF-48A7-A6E3-3719638FD74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43" authorId="0" shapeId="0" xr:uid="{589CCA47-CCC5-4AAC-8E18-69DE54FFA8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43" authorId="0" shapeId="0" xr:uid="{44C80264-F901-4DA1-97AA-1ED0F22DB56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43" authorId="0" shapeId="0" xr:uid="{B294A32F-CD90-4194-A93A-3BCDEA2608B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43" authorId="0" shapeId="0" xr:uid="{E358D8BE-C58B-4627-A18C-AD489C504D6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43" authorId="0" shapeId="0" xr:uid="{9663CE91-F8A2-4684-A178-BCDBBC33BFC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43" authorId="0" shapeId="0" xr:uid="{581C2B15-F92D-4E22-9D57-AF2FC5F3A30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43" authorId="0" shapeId="0" xr:uid="{41B6FD40-342E-432D-86F8-A5AB5505B0E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44" authorId="0" shapeId="0" xr:uid="{449BB25B-0719-4976-B3EC-45EE19BD6FB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44" authorId="0" shapeId="0" xr:uid="{9210643D-111A-40A7-82C6-BE95A0125C3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44" authorId="0" shapeId="0" xr:uid="{063A79D2-6AD9-49CA-ABA8-7172C421937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44" authorId="0" shapeId="0" xr:uid="{AB3D7119-90FB-459F-85AD-2610FBFD2D3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44" authorId="0" shapeId="0" xr:uid="{46407CE3-D16A-4860-BEC8-054D376B2CD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44" authorId="0" shapeId="0" xr:uid="{6AD8184E-E01F-4629-BEAC-05E186D188F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44" authorId="0" shapeId="0" xr:uid="{411EF36B-CA53-4AFF-A502-53C05410387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44" authorId="0" shapeId="0" xr:uid="{EBF644CF-353E-4299-B153-FA631ED25B0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44" authorId="0" shapeId="0" xr:uid="{9125B6E9-E24A-4D31-A26B-BA00A04D95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44" authorId="0" shapeId="0" xr:uid="{FD60372A-6EBA-4688-8FE8-F58D024828C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44" authorId="0" shapeId="0" xr:uid="{526C38A5-814F-4414-8742-324961C02CB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44" authorId="0" shapeId="0" xr:uid="{54AD8F05-4B32-4E8A-A2DC-1F8487CC657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44" authorId="0" shapeId="0" xr:uid="{260BCB67-A911-46C3-B3FF-EEDADF093DA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45" authorId="0" shapeId="0" xr:uid="{6CD520AE-D8F8-4008-9477-AABB543D876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45" authorId="0" shapeId="0" xr:uid="{06DF1EAB-E962-422A-898F-51761C856B1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45" authorId="0" shapeId="0" xr:uid="{B1336935-EEEB-420A-8BD2-F7056EE675A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45" authorId="0" shapeId="0" xr:uid="{4DED3976-0228-43EA-AD08-F23D32EB70D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45" authorId="0" shapeId="0" xr:uid="{23DF76F5-A2A6-4C2B-B25B-CB9FA3F2944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45" authorId="0" shapeId="0" xr:uid="{DB38FF52-46CA-4A3E-BE17-73C18DC6495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45" authorId="0" shapeId="0" xr:uid="{3237F096-B5C5-4931-80D9-3C3064B1446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45" authorId="0" shapeId="0" xr:uid="{439708C4-A8F0-4F7C-B261-5BC0E1A749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45" authorId="0" shapeId="0" xr:uid="{74FB094F-6C42-42A3-8FD0-F2E0706FEDC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45" authorId="0" shapeId="0" xr:uid="{4767969F-C8BE-4B42-9D8B-01EAC09B41E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45" authorId="0" shapeId="0" xr:uid="{1AD7E29B-6BB2-4716-8373-1E776BB56B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45" authorId="0" shapeId="0" xr:uid="{F9253D60-BA4E-4768-A0A9-C3CED886967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45" authorId="0" shapeId="0" xr:uid="{6C01654C-13A4-406C-AB2F-1A638EBBA28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46" authorId="0" shapeId="0" xr:uid="{66DC3E3F-2AF9-44D2-A0D6-FCE83412EB8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46" authorId="0" shapeId="0" xr:uid="{0FCFD98F-91EC-4BA9-B7C1-397EFA70AFF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46" authorId="0" shapeId="0" xr:uid="{FB4C785C-5673-491E-961B-2C2B5EC8B2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46" authorId="0" shapeId="0" xr:uid="{C300BA26-3DE8-411B-97EB-5CE4E9F4D28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46" authorId="0" shapeId="0" xr:uid="{55D57E28-FED8-44AC-BA5E-42CA8CBFA56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46" authorId="0" shapeId="0" xr:uid="{F05335AB-6403-486D-8DA6-3706C22B68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46" authorId="0" shapeId="0" xr:uid="{747297D1-971C-4515-A02B-C62D2833DC4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46" authorId="0" shapeId="0" xr:uid="{159F2570-6123-4F3B-A4AE-979D6C8F9C5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46" authorId="0" shapeId="0" xr:uid="{673C207D-BFEF-4265-B486-5C6B52BCAD6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46" authorId="0" shapeId="0" xr:uid="{D27627EF-7E01-43A4-8BE3-0DA9E1085A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46" authorId="0" shapeId="0" xr:uid="{EDF0C79E-861C-4D90-B713-23DD27CEC40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46" authorId="0" shapeId="0" xr:uid="{E8D5BEA6-0BEB-4900-940B-BCFD2926913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46" authorId="0" shapeId="0" xr:uid="{8D737AC6-9A73-4410-B368-F71294CD04C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47" authorId="0" shapeId="0" xr:uid="{48F62A54-E8C2-4961-ADA5-29D19EC1E5D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47" authorId="0" shapeId="0" xr:uid="{7545BE27-730E-4DC9-979B-F9AE721AD4D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47" authorId="0" shapeId="0" xr:uid="{F88B1F8F-18D5-4F0F-84D0-3EBE8DA3D18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47" authorId="0" shapeId="0" xr:uid="{AD262C61-7E4D-4D36-9261-2BDD33C9115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47" authorId="0" shapeId="0" xr:uid="{75424AD1-5851-4A0C-9209-4F5DCF49795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47" authorId="0" shapeId="0" xr:uid="{F00AAD8B-C5FB-4D2B-B117-B98D4C1C35F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47" authorId="0" shapeId="0" xr:uid="{0DBF1D11-CDC0-42CE-AF4B-C59F878EB2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47" authorId="0" shapeId="0" xr:uid="{3B4B5137-A484-4352-B7EA-18E270BFFB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47" authorId="0" shapeId="0" xr:uid="{620A0014-8117-4529-A741-47ED84CDF31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47" authorId="0" shapeId="0" xr:uid="{9F0D5DD7-44D1-43C9-85B2-1926DAE488F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47" authorId="0" shapeId="0" xr:uid="{C9FD1D2B-40B2-4E9F-8255-ED290025ABC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47" authorId="0" shapeId="0" xr:uid="{FCC7937A-8840-4C7D-9E47-3D69393E5CE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47" authorId="0" shapeId="0" xr:uid="{8CE3BB50-531D-41B6-8B3C-93D2D11E02B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48" authorId="0" shapeId="0" xr:uid="{868D29CF-4426-4283-B254-E4A99BE4965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48" authorId="0" shapeId="0" xr:uid="{799DA141-A9A5-4744-A71A-B96CD495BCC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48" authorId="0" shapeId="0" xr:uid="{55857D0E-3949-43D6-A121-AD7D4D5097A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48" authorId="0" shapeId="0" xr:uid="{D0F05974-ABD7-4AF9-B3C8-766DB2CE20F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48" authorId="0" shapeId="0" xr:uid="{EE06EACF-6360-4828-870D-5A26E3662FD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48" authorId="0" shapeId="0" xr:uid="{FA5BA340-C4AE-4900-A8FC-88592B5623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48" authorId="0" shapeId="0" xr:uid="{D867976F-3812-4332-8856-758A3BB0870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48" authorId="0" shapeId="0" xr:uid="{A3CF83BF-1CEB-4FF1-8957-B0B387CE9DB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48" authorId="0" shapeId="0" xr:uid="{BFE05AC4-CCE8-4F2C-A028-567BD46109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48" authorId="0" shapeId="0" xr:uid="{C0FDA2ED-28D0-4272-B7BA-4EA7C44D21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48" authorId="0" shapeId="0" xr:uid="{63705C6A-1236-41C8-9007-76DFFCEE35A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48" authorId="0" shapeId="0" xr:uid="{9CC145A6-087B-4E5D-BDAE-F335AB955EE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48" authorId="0" shapeId="0" xr:uid="{3345E464-31D1-48A7-ACDA-6D26BB74973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49" authorId="0" shapeId="0" xr:uid="{5E19E7EC-6BAC-4521-A6C9-1BE4F2A176D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49" authorId="0" shapeId="0" xr:uid="{C7392D8C-7C5F-4805-B8CA-A42656C8738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49" authorId="0" shapeId="0" xr:uid="{3EB83206-3DD8-4E2B-9838-7A183C788C3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49" authorId="0" shapeId="0" xr:uid="{D8EBE118-5135-4367-ACF8-6BCEE6389F5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49" authorId="0" shapeId="0" xr:uid="{DF41E859-3301-4939-91FF-9BEABC9BE65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49" authorId="0" shapeId="0" xr:uid="{7DF19345-A1A4-4B5E-814F-B1DF91F77DA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49" authorId="0" shapeId="0" xr:uid="{0AF6D677-5BD3-4BFA-A347-EB746661E4A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49" authorId="0" shapeId="0" xr:uid="{008A4D2C-7B23-48BB-97BB-B5E5C9AAA18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49" authorId="0" shapeId="0" xr:uid="{1340FF44-8560-4654-BFAA-02BA565026E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49" authorId="0" shapeId="0" xr:uid="{DABE7BFE-8578-4DDC-AD0F-CA37AC7CADE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49" authorId="0" shapeId="0" xr:uid="{A8FDBF25-942A-402C-8162-B00BF4D783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49" authorId="0" shapeId="0" xr:uid="{289191E0-8BC5-497E-B040-736E20436AF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49" authorId="0" shapeId="0" xr:uid="{22033A8C-9F99-46DC-88EC-3B2D2653057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50" authorId="0" shapeId="0" xr:uid="{8A0E4F4C-A15F-4A61-847D-D74A7FA02F8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50" authorId="0" shapeId="0" xr:uid="{9AC351DE-CC0C-42BA-9B94-9300DDE72EC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50" authorId="0" shapeId="0" xr:uid="{EA07C804-F3DD-445C-AF5B-05B5054728C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50" authorId="0" shapeId="0" xr:uid="{75C04CD3-9A84-4DCF-A20D-7BF24018D92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50" authorId="0" shapeId="0" xr:uid="{AA98A596-AA49-47FB-BAAE-36626D5F5CF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50" authorId="0" shapeId="0" xr:uid="{615C9316-298E-471E-A65C-96A35402626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50" authorId="0" shapeId="0" xr:uid="{7D4F2855-7F79-4B29-8FE6-CE64FD72E36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50" authorId="0" shapeId="0" xr:uid="{3B677A39-0192-4774-B55B-3E6B2645DDA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50" authorId="0" shapeId="0" xr:uid="{313131EF-F775-4963-802F-A423446CDD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50" authorId="0" shapeId="0" xr:uid="{B6B2076D-0121-48CD-A412-48C11FB66CD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50" authorId="0" shapeId="0" xr:uid="{CF2DCB33-9F13-40AF-9626-1101B9DA984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50" authorId="0" shapeId="0" xr:uid="{6025DFB2-7B37-421B-9F83-3EBFEB831EA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50" authorId="0" shapeId="0" xr:uid="{11EBA97F-64A6-4C6E-BF88-0895C4F65B4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51" authorId="0" shapeId="0" xr:uid="{6981FD46-CFA1-4355-9C88-26BB7691703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51" authorId="0" shapeId="0" xr:uid="{4E53FD95-A7D1-4478-A2E1-8DD49FD29E8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51" authorId="0" shapeId="0" xr:uid="{674BBD6F-9BB5-4523-9289-458AA463305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51" authorId="0" shapeId="0" xr:uid="{D4FAB082-C8A8-4185-AA59-BB5727F9CEE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51" authorId="0" shapeId="0" xr:uid="{BAC4688D-6CBC-4295-BB3A-FA55736FC7E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51" authorId="0" shapeId="0" xr:uid="{A26FD000-4F43-4408-9180-F528E53FF3E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51" authorId="0" shapeId="0" xr:uid="{50F18CE3-0D48-4B81-BEA0-B64BDED5230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51" authorId="0" shapeId="0" xr:uid="{6C82C912-4DAB-4D38-A837-5DB05807B90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51" authorId="0" shapeId="0" xr:uid="{260FF050-62A5-4FE1-96E4-52601CE338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51" authorId="0" shapeId="0" xr:uid="{D765BF72-19CE-46EA-B5C3-0FAB9294099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51" authorId="0" shapeId="0" xr:uid="{59E754EE-C5E3-43EB-84C2-611D8BA781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51" authorId="0" shapeId="0" xr:uid="{DDD7831B-F3FD-49FB-A333-78B72333DE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51" authorId="0" shapeId="0" xr:uid="{E71529BE-17D6-41E0-8FDC-24239AC36C8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52" authorId="0" shapeId="0" xr:uid="{3E78DE34-0639-4067-A773-4CA507C49F2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52" authorId="0" shapeId="0" xr:uid="{E6C6969A-CCE3-42F1-8E9A-C9CC6C0D354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52" authorId="0" shapeId="0" xr:uid="{3E0C24E0-B4E1-4C6F-830A-1D19BF01B5B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52" authorId="0" shapeId="0" xr:uid="{1A64B78C-0A4D-44E5-ACDD-4481136B890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52" authorId="0" shapeId="0" xr:uid="{71A23F16-CE1A-47F6-AF17-6963E5BE7ED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52" authorId="0" shapeId="0" xr:uid="{32B47789-3AD8-4E03-8F76-47D27ADFBAA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52" authorId="0" shapeId="0" xr:uid="{4F991611-DF06-4AA6-A022-2791B3F4B87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52" authorId="0" shapeId="0" xr:uid="{ECF4C04A-B6CB-4AC8-AC2F-06DE35F1790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52" authorId="0" shapeId="0" xr:uid="{6817FECB-06ED-4F8C-BD29-5EFE337C0DA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52" authorId="0" shapeId="0" xr:uid="{C167151C-1A35-423F-BB75-CA38016FBFC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52" authorId="0" shapeId="0" xr:uid="{7B9F8AD7-5AEF-4AB8-A8DE-FA8CA0B18C3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52" authorId="0" shapeId="0" xr:uid="{3CB524CD-8874-46E5-B5C7-391E93FFB73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52" authorId="0" shapeId="0" xr:uid="{5AE6FAB5-C14D-46EA-95EA-38BACE591AA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53" authorId="0" shapeId="0" xr:uid="{7CE3C04A-ACF9-4A33-8C1D-D1EAD7E447C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53" authorId="0" shapeId="0" xr:uid="{67B8E34F-CD91-478C-B67A-2F74A6A2D41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53" authorId="0" shapeId="0" xr:uid="{3D16BDE5-9FF6-4BD7-AC26-DF8676869CD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53" authorId="0" shapeId="0" xr:uid="{678CBD9B-46BC-42A1-87FA-81DC36C0A77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53" authorId="0" shapeId="0" xr:uid="{9D1E008E-FE31-41D4-8E86-EEEBFC09298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53" authorId="0" shapeId="0" xr:uid="{68A17930-ED49-4F1B-AECA-E6C52AB74EA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53" authorId="0" shapeId="0" xr:uid="{9EC6B6FD-0F17-4093-89F8-05FDA6B01C9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53" authorId="0" shapeId="0" xr:uid="{52357BAA-2597-42B3-971D-1BF609B3EAF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53" authorId="0" shapeId="0" xr:uid="{9559EB7D-B714-460D-BD38-71FCFA25456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53" authorId="0" shapeId="0" xr:uid="{DAD4BC86-EE25-47CA-8BD7-4D5AA5F584B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253" authorId="0" shapeId="0" xr:uid="{F871E92D-34D4-4842-A203-14B512844E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53" authorId="0" shapeId="0" xr:uid="{3CBEFBA2-BA4D-4151-B103-72EAD7E28A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53" authorId="0" shapeId="0" xr:uid="{CCCE9024-E977-4332-9BC8-302AC21DC82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54" authorId="0" shapeId="0" xr:uid="{9DCDC8D5-804E-4761-903B-D44AB074F97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54" authorId="0" shapeId="0" xr:uid="{AE484E04-2B7A-449F-91DB-0BE77A04B42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54" authorId="0" shapeId="0" xr:uid="{48DCC738-141D-4B41-BD47-761D9159FCA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54" authorId="0" shapeId="0" xr:uid="{D90CAF76-06CA-4D1A-97EE-21151748C16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54" authorId="0" shapeId="0" xr:uid="{3A4F16DA-D478-49E1-A19C-D620E8B87AE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54" authorId="0" shapeId="0" xr:uid="{B52B2912-8EAA-4194-B612-7E79511150C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54" authorId="0" shapeId="0" xr:uid="{B7015EB9-AB3F-474C-B1A7-09AD05BB923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54" authorId="0" shapeId="0" xr:uid="{4D088AB4-1741-4FFC-81BB-70BBE752700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54" authorId="0" shapeId="0" xr:uid="{E4C078FD-B8D4-407B-95AB-D6FD2CCF440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54" authorId="0" shapeId="0" xr:uid="{BA7DB607-9B4A-48D3-B14B-D7F73D8ABFD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254" authorId="0" shapeId="0" xr:uid="{D51AECAF-3F4B-4551-972E-DB19D6EBF5F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254" authorId="0" shapeId="0" xr:uid="{67D2C25B-6B0A-4A95-8D2D-7C951A4CC33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54" authorId="0" shapeId="0" xr:uid="{62DD05B1-0E13-4CB8-AD8D-4C8561727F6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57" authorId="0" shapeId="0" xr:uid="{25AD80DF-78FB-4A95-B3C2-D9F79D7BCC5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57" authorId="0" shapeId="0" xr:uid="{B21A7C57-1434-491E-98EA-E7E3A63A99B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57" authorId="0" shapeId="0" xr:uid="{F7F38985-3EF0-4B16-BB2C-D6339BD87D7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57" authorId="0" shapeId="0" xr:uid="{3E51478F-41C0-48A0-8A96-FC776292936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57" authorId="0" shapeId="0" xr:uid="{5E3EC712-3666-4DE2-915E-DA4024FB592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57" authorId="0" shapeId="0" xr:uid="{DE6CF051-7676-4366-A94D-64A1E4050A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57" authorId="0" shapeId="0" xr:uid="{B75B0ADB-1D53-43DF-B27B-C05E1FFBB8A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57" authorId="0" shapeId="0" xr:uid="{3E5478F4-C0E9-4078-8C0A-D0F745D4F9D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57" authorId="0" shapeId="0" xr:uid="{8DA6763F-0606-41AD-9A05-88015617962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57" authorId="0" shapeId="0" xr:uid="{556A84A7-0FC3-44F7-9DCF-8782B1B5A5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57" authorId="0" shapeId="0" xr:uid="{34BC325A-47F8-4793-A5B0-C15630F409E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57" authorId="0" shapeId="0" xr:uid="{2E4BC0C3-C551-4CD1-81E4-05F53678945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57" authorId="0" shapeId="0" xr:uid="{2BFDC473-1592-486B-A5C6-5BEC2BF637C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58" authorId="0" shapeId="0" xr:uid="{AAA6ED91-AD1B-46B4-A02B-3D465650344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58" authorId="0" shapeId="0" xr:uid="{232E63F3-F356-423C-9728-648DE3D86F0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58" authorId="0" shapeId="0" xr:uid="{1ED3E0E0-FEEE-48EA-9244-8B736C6FF47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58" authorId="0" shapeId="0" xr:uid="{F7A813E2-824D-4100-BD94-32A4D83EB54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58" authorId="0" shapeId="0" xr:uid="{03FD794F-4D41-4E44-B755-0ACE866791D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58" authorId="0" shapeId="0" xr:uid="{0F5A4E83-54B5-4997-B516-6A67E13E28C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58" authorId="0" shapeId="0" xr:uid="{26E3B666-EA0C-4D20-9D1D-BDE8AB6117D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58" authorId="0" shapeId="0" xr:uid="{A5A1EAD8-5FD2-4B7A-A38E-D75EA4C6EC4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58" authorId="0" shapeId="0" xr:uid="{B1DC5A4C-0B2C-45F3-B62B-1458888C5E1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58" authorId="0" shapeId="0" xr:uid="{A6F09C2B-F003-43B5-BFCB-3E665FB0687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58" authorId="0" shapeId="0" xr:uid="{67CB7C52-6459-4C8C-90DE-F6E3197CC9A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58" authorId="0" shapeId="0" xr:uid="{5AC3F6F7-7854-4E48-964A-0C66B9B4C95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58" authorId="0" shapeId="0" xr:uid="{FC6F1D9A-74E4-48CF-9148-981012F4C61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59" authorId="0" shapeId="0" xr:uid="{3038D9D1-72F6-4801-A433-451327E2261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59" authorId="0" shapeId="0" xr:uid="{7E13AEE8-0AB1-4395-BB4F-79EE47DC00C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59" authorId="0" shapeId="0" xr:uid="{8661A281-9F0C-429F-9782-63F4F562CAB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59" authorId="0" shapeId="0" xr:uid="{EB7C1B27-90DB-4DB1-8226-F7E11ED6968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59" authorId="0" shapeId="0" xr:uid="{8054A107-9A7B-4298-8E82-2D1B34E755E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59" authorId="0" shapeId="0" xr:uid="{3FFE168D-8284-4CB4-8ED3-343AB5FBFEE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59" authorId="0" shapeId="0" xr:uid="{F300C06A-E056-4947-B920-F791FC7047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59" authorId="0" shapeId="0" xr:uid="{6EB2A68A-D42C-4FF5-9A7D-998C865BF2E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59" authorId="0" shapeId="0" xr:uid="{A82EA467-017F-4FF8-A873-89BB0DCDB57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59" authorId="0" shapeId="0" xr:uid="{0A925CC3-7117-4309-87E7-4FF1FED6077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59" authorId="0" shapeId="0" xr:uid="{4532029D-65FE-4F83-BFD9-9173CC226C9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59" authorId="0" shapeId="0" xr:uid="{125BF5EC-3876-45E8-881A-C63B2E29FFA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59" authorId="0" shapeId="0" xr:uid="{BD34951B-2490-45BC-ACBB-151C567484A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60" authorId="0" shapeId="0" xr:uid="{AD278CE1-A5FB-4117-9B1B-8532D8E73E0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60" authorId="0" shapeId="0" xr:uid="{890183EA-EBD1-4999-A71A-6B6D7D7D426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60" authorId="0" shapeId="0" xr:uid="{8523BD0E-1AA0-4792-B457-F9E9DE016A0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60" authorId="0" shapeId="0" xr:uid="{668947BA-D01E-4B12-A311-F7F6EBCDD74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60" authorId="0" shapeId="0" xr:uid="{21822144-9D7E-4A8F-910D-50FEC5712D0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60" authorId="0" shapeId="0" xr:uid="{83F744FC-9B23-4BAD-AA95-AC0C7F85D60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60" authorId="0" shapeId="0" xr:uid="{3967C6DB-4C69-4457-96DE-7BF05ECA5BC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60" authorId="0" shapeId="0" xr:uid="{2AA13171-5A0E-40E8-BF74-F7F5CE21BF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60" authorId="0" shapeId="0" xr:uid="{84406984-1DB4-4011-89B1-9B2F6A17E8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60" authorId="0" shapeId="0" xr:uid="{D5A42599-64D0-4F87-BB80-74ECE9E903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60" authorId="0" shapeId="0" xr:uid="{08F7E57A-492A-474E-9710-DF41C4C17A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60" authorId="0" shapeId="0" xr:uid="{C002EB22-6C46-499C-AC15-F151B90AFEE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60" authorId="0" shapeId="0" xr:uid="{56D78681-7D59-4092-B6A7-24B6F3481DB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61" authorId="0" shapeId="0" xr:uid="{312FD882-D1E6-4C16-8D4A-10764E46E80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61" authorId="0" shapeId="0" xr:uid="{7EA76C80-DAB5-4E8A-97E0-6E0F09D83CF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61" authorId="0" shapeId="0" xr:uid="{B7D83A91-50D8-455C-94EC-5EBE1B7051B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61" authorId="0" shapeId="0" xr:uid="{4698CC36-A975-4207-B9A3-C30283196BC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61" authorId="0" shapeId="0" xr:uid="{BDB4D485-3AE3-47AB-AFD9-4AF6EF346E1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61" authorId="0" shapeId="0" xr:uid="{16EC6E28-B14B-4F27-BFC1-B6C1097586E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61" authorId="0" shapeId="0" xr:uid="{2C27FCAB-C0B1-4502-84D0-AAA4C9643B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61" authorId="0" shapeId="0" xr:uid="{AC3603A2-5A7F-4569-90F4-CB5AD827128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61" authorId="0" shapeId="0" xr:uid="{6B54DD77-3005-43D5-99B2-280CDFB2021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61" authorId="0" shapeId="0" xr:uid="{EE97C3AA-631A-496B-8E4E-132389E6D7C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61" authorId="0" shapeId="0" xr:uid="{E61A6588-23DA-4157-81BB-31C9CEFF07F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61" authorId="0" shapeId="0" xr:uid="{A019313A-B86B-47BA-882D-83EE56062EA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61" authorId="0" shapeId="0" xr:uid="{013D7F3F-5DEA-45BD-8EE4-59A3F48A90C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62" authorId="0" shapeId="0" xr:uid="{2314A9A7-086C-4F23-A5BF-33C22B35A70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62" authorId="0" shapeId="0" xr:uid="{0BABCBBA-53B6-4557-828B-53CF5C98F30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62" authorId="0" shapeId="0" xr:uid="{9F39B11B-19E2-418A-8B68-329CD0F5962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62" authorId="0" shapeId="0" xr:uid="{A21BDB20-2B7F-44D0-B274-7CDC56128AD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62" authorId="0" shapeId="0" xr:uid="{1B77BC81-C296-4925-811A-ACFBB9B253C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62" authorId="0" shapeId="0" xr:uid="{9C04D723-63E4-4ADC-940F-999E8CB74B4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62" authorId="0" shapeId="0" xr:uid="{B4D98E2F-C41A-4320-A240-EBD65B0375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62" authorId="0" shapeId="0" xr:uid="{C1CB7115-7918-49E0-BC14-84BEBCFDF4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62" authorId="0" shapeId="0" xr:uid="{C28080BC-953C-4EC4-A877-8A96BCF07D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62" authorId="0" shapeId="0" xr:uid="{F5284BD9-D320-4A1F-96A8-8C43736A163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62" authorId="0" shapeId="0" xr:uid="{C6F809D4-10AA-4E70-9BA9-13FFF591DBD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62" authorId="0" shapeId="0" xr:uid="{CBECB920-63B6-456D-944B-1F71623FB6F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62" authorId="0" shapeId="0" xr:uid="{AAA0510F-AC5D-4A63-BEE0-0A5B1816CE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63" authorId="0" shapeId="0" xr:uid="{7436CB2E-DC97-4496-9E60-1977757DF31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63" authorId="0" shapeId="0" xr:uid="{E5CAA15C-9A11-4D19-9E3C-E205C735DB9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63" authorId="0" shapeId="0" xr:uid="{A9D629DE-651D-4B7D-BF7C-346532ABE1B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63" authorId="0" shapeId="0" xr:uid="{B6B27622-728F-4145-95C8-D1ABC60682B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63" authorId="0" shapeId="0" xr:uid="{912EA804-8A57-4E17-A2CF-669D4591A8C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63" authorId="0" shapeId="0" xr:uid="{C2D0348F-828C-4C23-A160-0E9F3C2E676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63" authorId="0" shapeId="0" xr:uid="{52DC9F1E-58C4-4317-8F73-2FA689D09E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63" authorId="0" shapeId="0" xr:uid="{A2C018DA-4D70-4FBF-86DA-69F0BBB0BE7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63" authorId="0" shapeId="0" xr:uid="{F35E1DA7-6386-48C0-91CD-6A6F6C202F4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63" authorId="0" shapeId="0" xr:uid="{7E8F9ED5-F19C-4095-9A94-D793291DE49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63" authorId="0" shapeId="0" xr:uid="{0FCE9CAE-E7EA-4C6C-9DA8-16FAD570AF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63" authorId="0" shapeId="0" xr:uid="{87DF8046-331D-4BDF-8E7E-EA40DC48AFC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63" authorId="0" shapeId="0" xr:uid="{57E93B48-9672-4D42-84BE-17FAC118B5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64" authorId="0" shapeId="0" xr:uid="{E1774130-43BA-45F9-9621-3123BFD81AC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64" authorId="0" shapeId="0" xr:uid="{06F49A9A-E396-4C3D-A4FF-5A688A1AE94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64" authorId="0" shapeId="0" xr:uid="{1C8BE063-1FB8-4C4C-8692-C875E96306E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64" authorId="0" shapeId="0" xr:uid="{E311D79C-0303-4B4C-8847-4C0BBB9F95E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64" authorId="0" shapeId="0" xr:uid="{DEEE088D-EDA2-4684-BB1A-105F34D9098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64" authorId="0" shapeId="0" xr:uid="{2EA611CD-AA73-41D2-907C-DFA1AFA863E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64" authorId="0" shapeId="0" xr:uid="{0993BA32-992A-42EC-A61C-B457247CBFA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64" authorId="0" shapeId="0" xr:uid="{E2D9DF07-8BD0-494F-80C8-AB4B74C2DD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64" authorId="0" shapeId="0" xr:uid="{83F62121-89DE-4F18-B14F-56674F8E2F9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64" authorId="0" shapeId="0" xr:uid="{08F1D1D4-FC43-4C36-ADDA-CB1F5DB54BD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64" authorId="0" shapeId="0" xr:uid="{9FFC38C8-9C3D-4B62-897A-9AE1CC9B1FE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64" authorId="0" shapeId="0" xr:uid="{A10C5385-84BD-42AC-B92D-C023E73A5D3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64" authorId="0" shapeId="0" xr:uid="{184D5736-2369-4032-A1FD-3C6B4C34C6A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65" authorId="0" shapeId="0" xr:uid="{9FFA7610-FC66-4851-9A04-598A460FC28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65" authorId="0" shapeId="0" xr:uid="{5A487CCC-F41D-41FB-98AB-08F142DD826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65" authorId="0" shapeId="0" xr:uid="{24E14993-E1BA-4438-A683-76E64DA6824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65" authorId="0" shapeId="0" xr:uid="{14C06665-4BB5-43E6-ADC4-4B9E0D5FD8D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65" authorId="0" shapeId="0" xr:uid="{2EF8512D-4872-437F-89ED-3BB811C4669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65" authorId="0" shapeId="0" xr:uid="{C3FB0E15-8D61-4112-9F65-29AE97BC770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65" authorId="0" shapeId="0" xr:uid="{454F226B-93FB-472F-9A25-51D129C89FF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65" authorId="0" shapeId="0" xr:uid="{9563D933-0220-4EDD-886E-A2B8F446CE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65" authorId="0" shapeId="0" xr:uid="{C0372AB3-FFA3-4083-A3FC-69F0F173EE9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65" authorId="0" shapeId="0" xr:uid="{CFD86219-DF75-4C2E-8EA8-5B4C8A332A2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65" authorId="0" shapeId="0" xr:uid="{15971053-BABC-440F-914A-35EB96DE2A2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65" authorId="0" shapeId="0" xr:uid="{04F608AA-AF6E-4B98-8806-73437E4C247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65" authorId="0" shapeId="0" xr:uid="{5C5F06EA-6018-4571-BF6F-0BF877448B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66" authorId="0" shapeId="0" xr:uid="{24FA6EE8-6263-484E-ADD3-89EA56D0982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66" authorId="0" shapeId="0" xr:uid="{C8FF62DC-0FD8-4F66-ADE8-F89E5A71FC0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66" authorId="0" shapeId="0" xr:uid="{02110777-D846-4206-A69A-3E2D203F3A2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66" authorId="0" shapeId="0" xr:uid="{2CA1119A-1FAC-4458-B59A-282D3AE0356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66" authorId="0" shapeId="0" xr:uid="{41F83F9F-8DAF-4E36-BF19-1BBC3817DE1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66" authorId="0" shapeId="0" xr:uid="{02B84FA2-FE7A-4CBB-8DEE-3599A4C6C5B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66" authorId="0" shapeId="0" xr:uid="{6947B6FE-E30A-4B32-9F1E-1FEC88E7F44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66" authorId="0" shapeId="0" xr:uid="{98D84580-3386-40C6-8C1B-E301DAE0D17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66" authorId="0" shapeId="0" xr:uid="{7C18498C-E471-4904-A8EE-BB335873A4A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66" authorId="0" shapeId="0" xr:uid="{3319AD6E-9F71-443C-BD4D-ECA2CAF8E0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66" authorId="0" shapeId="0" xr:uid="{6BC0BB6E-9D3F-4BB1-A98A-8E5F6249B65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66" authorId="0" shapeId="0" xr:uid="{9F747F62-A64C-4078-B553-3DEDCF74D5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66" authorId="0" shapeId="0" xr:uid="{F1B153FF-942C-49DE-A38A-96EB3AB6A61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67" authorId="0" shapeId="0" xr:uid="{508758A2-C850-4498-92EF-7CEE661B181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67" authorId="0" shapeId="0" xr:uid="{595405CC-6A9F-4D1C-AE94-9D0C878CDCC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67" authorId="0" shapeId="0" xr:uid="{F1A08D93-FDAB-4171-A3AB-943B8A50AD0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67" authorId="0" shapeId="0" xr:uid="{3595FF1E-EC2F-497A-BC50-F07BAA85221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67" authorId="0" shapeId="0" xr:uid="{1DA7DEE3-5367-461C-9BCA-D9373E9D143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67" authorId="0" shapeId="0" xr:uid="{99B72A85-9D5B-4F9B-8652-63550B010AE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67" authorId="0" shapeId="0" xr:uid="{FD72980A-B000-4EF2-BF61-8B9314B94A5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67" authorId="0" shapeId="0" xr:uid="{834D35AB-E4CD-4915-8BA3-14563B98B7C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67" authorId="0" shapeId="0" xr:uid="{0197533D-D4F4-4530-B06F-FC25532E0E4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67" authorId="0" shapeId="0" xr:uid="{13658B01-A626-4F88-96AD-607C3D8BA10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267" authorId="0" shapeId="0" xr:uid="{6E98A937-054E-4F71-8642-2C938B24826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67" authorId="0" shapeId="0" xr:uid="{D5ECC0F9-B83F-4C68-8D7D-EF765A8883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67" authorId="0" shapeId="0" xr:uid="{BFB56313-7835-4618-8B5D-529AB2965EC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68" authorId="0" shapeId="0" xr:uid="{D1067949-1CFD-4113-835D-AC5877DD15C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68" authorId="0" shapeId="0" xr:uid="{DE30D753-D6D9-4B5D-B63A-3FDE69E4118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68" authorId="0" shapeId="0" xr:uid="{AF99805E-5AC9-40A0-8B3A-603C82C9040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68" authorId="0" shapeId="0" xr:uid="{33CF8D9E-332E-40BE-B8D5-B5E7423E0F4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68" authorId="0" shapeId="0" xr:uid="{D55C27D4-0AE5-46E2-8115-B39DA83ACAB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68" authorId="0" shapeId="0" xr:uid="{22364463-DE89-4AAB-ACCE-350A5085A0B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68" authorId="0" shapeId="0" xr:uid="{D869676E-98A1-4EEB-A254-13B33B17054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68" authorId="0" shapeId="0" xr:uid="{63B6D36D-7A59-4AB9-AB3E-9A3922BE0F5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68" authorId="0" shapeId="0" xr:uid="{A4F9E4FC-4F74-4C09-96C0-CA125973BBF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68" authorId="0" shapeId="0" xr:uid="{3397A47A-04C6-4ED6-BD25-A94EE4B6EB1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268" authorId="0" shapeId="0" xr:uid="{F301467F-6F26-45BB-9A3C-44C2B8EED80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268" authorId="0" shapeId="0" xr:uid="{0E5917F9-5983-477A-85A8-AF03DFB2BC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68" authorId="0" shapeId="0" xr:uid="{C5D60750-D8CF-4912-AE34-B6E8FE51961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71" authorId="0" shapeId="0" xr:uid="{271C70DC-D531-4AED-B341-41071514F07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71" authorId="0" shapeId="0" xr:uid="{A1A708B3-0D12-4147-B522-010C72395E2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71" authorId="0" shapeId="0" xr:uid="{A5892BD0-E5E8-4D84-AA90-A42C859B299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71" authorId="0" shapeId="0" xr:uid="{EB22D2AC-672E-488A-A453-91D9CAFAAA9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71" authorId="0" shapeId="0" xr:uid="{64C90124-17B8-4958-BE37-465AA2706E3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71" authorId="0" shapeId="0" xr:uid="{C882F388-18EC-4C93-8FB2-2864687F6F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71" authorId="0" shapeId="0" xr:uid="{9FC07B6F-5218-45D6-9BCD-440000F31D6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71" authorId="0" shapeId="0" xr:uid="{8FDB4DB0-42DD-493A-811A-61A6EC23B9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71" authorId="0" shapeId="0" xr:uid="{9AB4988A-4CB2-4008-A8F5-EFE3E1A0034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71" authorId="0" shapeId="0" xr:uid="{EA7FDB37-17F5-4B24-87A4-30E8BDF7A6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71" authorId="0" shapeId="0" xr:uid="{8DAD1B73-653A-4B93-AB73-94949DB2B1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71" authorId="0" shapeId="0" xr:uid="{83195DE1-3D0F-4BC9-99A8-D15CA4DEF08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71" authorId="0" shapeId="0" xr:uid="{A7D5F1A2-5D2D-48E5-92A6-5007CF1D640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72" authorId="0" shapeId="0" xr:uid="{588D2468-E815-41B5-BDD5-4DD46DDBC3B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72" authorId="0" shapeId="0" xr:uid="{23E68CD1-EACF-456C-A42C-19878C56840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72" authorId="0" shapeId="0" xr:uid="{F1047030-3F7E-432E-8A50-AE1FF4E82BC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72" authorId="0" shapeId="0" xr:uid="{0F01E15C-5D58-48C7-BF78-414317759E4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72" authorId="0" shapeId="0" xr:uid="{1C8C904E-9828-4C47-A3DA-B6AEA2F3BAE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72" authorId="0" shapeId="0" xr:uid="{FD8E43D7-6095-4059-8CF6-B61D80050A5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72" authorId="0" shapeId="0" xr:uid="{AC1E3952-8203-4B7B-8FF1-2CD695F3992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72" authorId="0" shapeId="0" xr:uid="{749B9B07-9B24-460B-80C2-31A27402ECC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72" authorId="0" shapeId="0" xr:uid="{536229A9-6735-4B21-B1C7-DCAAAAF963B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72" authorId="0" shapeId="0" xr:uid="{302FD616-44DB-4A75-AC3E-C026FAEA7C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72" authorId="0" shapeId="0" xr:uid="{9CD659F6-1850-41E8-B64B-1881071CD6B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72" authorId="0" shapeId="0" xr:uid="{8A2871A3-6DBC-4934-98BC-DBB3B9C17EA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72" authorId="0" shapeId="0" xr:uid="{C60B372A-5A72-41D6-BE82-CB485523AF4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73" authorId="0" shapeId="0" xr:uid="{86D65B97-5ED6-480B-BBD2-AD9796C0575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73" authorId="0" shapeId="0" xr:uid="{885A1250-B98E-438E-BF5E-A199F28CC2A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73" authorId="0" shapeId="0" xr:uid="{FF1A04D9-E220-4A81-BEFE-442868F6E81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73" authorId="0" shapeId="0" xr:uid="{531F565E-DD06-46F3-BB4D-85063DDC1C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73" authorId="0" shapeId="0" xr:uid="{4075BA75-6CFC-4C8F-AB88-2AB5E76EF80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73" authorId="0" shapeId="0" xr:uid="{A3E6A67B-DB33-4AA4-A292-49B50CAAB2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73" authorId="0" shapeId="0" xr:uid="{6D7A3149-BF31-400C-AA18-F98978B5335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73" authorId="0" shapeId="0" xr:uid="{61E66170-6D99-416C-A442-7E81AAA23CE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73" authorId="0" shapeId="0" xr:uid="{4FE9AA31-CCF5-4529-A320-6445C874F16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73" authorId="0" shapeId="0" xr:uid="{A35B78A9-97F0-4143-A9F5-C51321C9B2E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73" authorId="0" shapeId="0" xr:uid="{24FC6BA5-542B-41CB-AD0B-C136DBAEFB7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73" authorId="0" shapeId="0" xr:uid="{651F2C4C-BD3A-4966-A182-3B9EABBEE05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73" authorId="0" shapeId="0" xr:uid="{2CC2303D-FBF3-4A83-95A2-83EC6592E5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74" authorId="0" shapeId="0" xr:uid="{3329C8DD-6AFF-4E6B-A5A9-1293391D792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74" authorId="0" shapeId="0" xr:uid="{3D12E372-3D44-4CC2-82F0-AB3CCEFA965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74" authorId="0" shapeId="0" xr:uid="{01D368BB-E981-4A28-9DD5-2D064AEA9F0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74" authorId="0" shapeId="0" xr:uid="{B97067E5-CE86-47AB-8B82-0AA6917776E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74" authorId="0" shapeId="0" xr:uid="{E714FFE9-8349-4755-B08F-DA8760891FB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74" authorId="0" shapeId="0" xr:uid="{D4170694-0BBB-4D2E-A4D2-9D578722194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74" authorId="0" shapeId="0" xr:uid="{ED3245C4-2431-407C-B6B4-2516594E0B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74" authorId="0" shapeId="0" xr:uid="{17D69B64-0DF5-40D3-AFA5-03C606EA866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74" authorId="0" shapeId="0" xr:uid="{EA81D79C-184C-4FBA-9B1D-37EE169695B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74" authorId="0" shapeId="0" xr:uid="{E26E7207-D2CA-4D06-A154-BFCE8EFDD2F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74" authorId="0" shapeId="0" xr:uid="{8134523F-A73A-4C41-A9C9-30B26E73451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74" authorId="0" shapeId="0" xr:uid="{EA6CD4E6-38EB-40D9-8C13-635DDE87F7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74" authorId="0" shapeId="0" xr:uid="{7021CA29-B86C-45F0-BDFA-3DBCE92C5B3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75" authorId="0" shapeId="0" xr:uid="{FA0CF6C3-5EA6-4589-B646-2F5506B2B43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75" authorId="0" shapeId="0" xr:uid="{86E20502-FAFC-4D66-BF92-B3CF0BF63E7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75" authorId="0" shapeId="0" xr:uid="{5BC128A5-FE71-4BE1-A78F-BAFC3D78914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75" authorId="0" shapeId="0" xr:uid="{818647C1-DE98-452F-B2C1-3E33C4BC03D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75" authorId="0" shapeId="0" xr:uid="{460AA401-FD4D-4030-BB6E-2CC5DB7EAE4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75" authorId="0" shapeId="0" xr:uid="{6A1F8EE8-D75E-4A09-BF65-19B227D017A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75" authorId="0" shapeId="0" xr:uid="{293F05F2-124C-45D7-922A-683D98861DD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75" authorId="0" shapeId="0" xr:uid="{59038688-5BBE-4325-A7FB-59BD52810F1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75" authorId="0" shapeId="0" xr:uid="{45E52318-BD01-4675-B4CB-957D60283A4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75" authorId="0" shapeId="0" xr:uid="{929770DE-5ADF-4CAF-BBE9-4AF3874EAB9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75" authorId="0" shapeId="0" xr:uid="{B8329B83-6067-407D-A2CB-F75807749AD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75" authorId="0" shapeId="0" xr:uid="{CA326B4C-0F11-4331-8482-628FBCE4C63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75" authorId="0" shapeId="0" xr:uid="{AF293FC7-B4BB-4684-89AA-705AA50A56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76" authorId="0" shapeId="0" xr:uid="{A5ECDC9B-A860-405A-A200-607A3E3D4DC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76" authorId="0" shapeId="0" xr:uid="{34FA5D7E-3C01-42C7-BA30-162BA488DA4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76" authorId="0" shapeId="0" xr:uid="{BE97E22B-4856-4E58-A3D3-D7599B1E771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76" authorId="0" shapeId="0" xr:uid="{4687C844-C549-4231-844A-5A038B5D39C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76" authorId="0" shapeId="0" xr:uid="{FF00732C-57D7-41A0-83D0-E0AE834D0A0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76" authorId="0" shapeId="0" xr:uid="{A42DEF5F-8D5A-4F2A-9C88-F9CEC03998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76" authorId="0" shapeId="0" xr:uid="{FBCFF0A8-1EC2-4975-94CE-0865E0C335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76" authorId="0" shapeId="0" xr:uid="{C860FF71-CB25-425B-A178-65CFB7A80F7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76" authorId="0" shapeId="0" xr:uid="{51F6E004-2A84-42EC-86EF-0BF9DCD9BBB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76" authorId="0" shapeId="0" xr:uid="{341BBB81-0058-4084-837E-AEF146786C6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76" authorId="0" shapeId="0" xr:uid="{1963060A-FA55-4EA1-ADDB-CA05FA9F996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76" authorId="0" shapeId="0" xr:uid="{E5907031-AD97-4E83-B48A-F65E7881261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76" authorId="0" shapeId="0" xr:uid="{174CCD6B-5F36-4DD3-8428-71C1DF78A0D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77" authorId="0" shapeId="0" xr:uid="{5EE7FEE8-1268-46C8-90AC-3F98FCCAEB8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77" authorId="0" shapeId="0" xr:uid="{90F3955D-CC06-49A7-A493-A5576FD0FA3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77" authorId="0" shapeId="0" xr:uid="{364C4AD6-B88F-4978-B60C-A2AF27347BB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77" authorId="0" shapeId="0" xr:uid="{18674642-E481-4793-872F-EEF94AF9313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77" authorId="0" shapeId="0" xr:uid="{84A8FB25-70AD-4000-A0E1-5D52D26F724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77" authorId="0" shapeId="0" xr:uid="{9EA40455-ADFC-4806-9568-3CC8C2D6CD1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77" authorId="0" shapeId="0" xr:uid="{0A7ED358-E470-480A-9380-5D8AFF12BE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77" authorId="0" shapeId="0" xr:uid="{D5119AA1-A46F-45F0-98A6-3AAB709648E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77" authorId="0" shapeId="0" xr:uid="{854527D8-884A-44F0-99A5-53B0CBC123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77" authorId="0" shapeId="0" xr:uid="{F12D941B-4AE1-480C-A5AE-CC5F0FA0C14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77" authorId="0" shapeId="0" xr:uid="{578AF13C-9743-4B1B-89FE-9A85AAD662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77" authorId="0" shapeId="0" xr:uid="{4BBBB406-24F0-41CB-9438-4C3606BFF9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77" authorId="0" shapeId="0" xr:uid="{B23F2B37-957D-4FB7-B08C-A30CEBD1FC9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78" authorId="0" shapeId="0" xr:uid="{134496E3-C8A9-44D7-B2A4-1BB82DEC7F7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78" authorId="0" shapeId="0" xr:uid="{4C5E491C-F2A3-498A-9D6C-2F12910C1AB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78" authorId="0" shapeId="0" xr:uid="{04EFCE97-24F9-4D16-93E6-78506B6F156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78" authorId="0" shapeId="0" xr:uid="{0A1DF7D3-742F-4CBF-B93E-0522115281A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78" authorId="0" shapeId="0" xr:uid="{D8BEA7CC-00E6-44CA-BFF0-1FAE087A46E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78" authorId="0" shapeId="0" xr:uid="{2083FF76-523C-4699-A7C4-A78C7731010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78" authorId="0" shapeId="0" xr:uid="{DC30C423-9BF9-49E7-859E-2BE9F942DE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78" authorId="0" shapeId="0" xr:uid="{8ADA6F89-8AB4-48DA-98B1-D6DBD86F5F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78" authorId="0" shapeId="0" xr:uid="{26BA47CA-52E0-43F9-931E-9E2081812A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78" authorId="0" shapeId="0" xr:uid="{FF4AFCF7-8F70-4C14-A764-237243E91E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78" authorId="0" shapeId="0" xr:uid="{C97054E3-C82B-46E2-8D38-852A237814E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78" authorId="0" shapeId="0" xr:uid="{9065FA08-FBEC-44B9-ACC7-C684BF512E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78" authorId="0" shapeId="0" xr:uid="{379DA034-3070-4213-8304-1C183ED552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79" authorId="0" shapeId="0" xr:uid="{71B6CF28-C4D4-4EF6-918A-5F316821204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79" authorId="0" shapeId="0" xr:uid="{23D79063-D3EA-41F5-B26F-14D2298BEBA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79" authorId="0" shapeId="0" xr:uid="{CA926C7A-397D-43F2-A4D8-1BF508ADDBE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79" authorId="0" shapeId="0" xr:uid="{7BEC9787-25A5-4E40-B4B5-1C459C7B23A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79" authorId="0" shapeId="0" xr:uid="{270B9408-59DA-434A-BAC9-53AC6E71BDB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79" authorId="0" shapeId="0" xr:uid="{C277BD9F-AF80-40DE-9CA1-56679D5F372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79" authorId="0" shapeId="0" xr:uid="{B67905BD-0206-4333-96FA-443D4FA1162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79" authorId="0" shapeId="0" xr:uid="{8A336D4D-EF9B-4AFE-9E08-24DBBB5A2D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79" authorId="0" shapeId="0" xr:uid="{D6AFFC6D-3D9F-4294-B86C-B1C35B2D097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79" authorId="0" shapeId="0" xr:uid="{E60F288E-AEDA-43DB-8989-64026FF32AC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79" authorId="0" shapeId="0" xr:uid="{BFCE8BF9-BFA3-4A27-AB57-3EA5068779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79" authorId="0" shapeId="0" xr:uid="{9CF76679-5CA4-4699-913A-5C4CFDACBA4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79" authorId="0" shapeId="0" xr:uid="{4DB21B69-7D07-4F02-BA25-93F0AE26DF8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80" authorId="0" shapeId="0" xr:uid="{791333D3-A09A-4A50-80D6-8FE1998E2A2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80" authorId="0" shapeId="0" xr:uid="{AF87059C-7590-452E-A905-13291406458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80" authorId="0" shapeId="0" xr:uid="{27022DB8-8458-4D78-B726-8F10B73A95F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80" authorId="0" shapeId="0" xr:uid="{7862437F-50C4-4C05-B23A-1D64DC5EEC7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80" authorId="0" shapeId="0" xr:uid="{273ECA3D-6534-4F97-93FE-27855E30E18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80" authorId="0" shapeId="0" xr:uid="{39D8F6B6-F7F5-4E31-A6DE-3F024DEB30F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80" authorId="0" shapeId="0" xr:uid="{007E1A30-6754-4CC5-955F-A14966CBAB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80" authorId="0" shapeId="0" xr:uid="{AB3D1A6E-DB25-49DB-BBDF-33478959B11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80" authorId="0" shapeId="0" xr:uid="{5754B82C-AED5-4FEA-AB68-CF0E2921FEA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80" authorId="0" shapeId="0" xr:uid="{3EE5A594-6FDC-415D-A6A5-3C6031DC4A4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80" authorId="0" shapeId="0" xr:uid="{8AC7F10C-462C-46FA-82B0-7271A36547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80" authorId="0" shapeId="0" xr:uid="{71C0C6C1-11A0-44FB-8BBB-F87952E35CD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80" authorId="0" shapeId="0" xr:uid="{8898CF8B-1314-4A5C-A1E2-F007873D710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81" authorId="0" shapeId="0" xr:uid="{5B56976A-3D2B-4DBE-81A4-1F0321B9417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81" authorId="0" shapeId="0" xr:uid="{34398F94-B1EB-451A-AEBD-D8436B46BFB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81" authorId="0" shapeId="0" xr:uid="{6AC5BAC0-99E7-44CC-9FFF-639D5C14D56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81" authorId="0" shapeId="0" xr:uid="{8EB0975A-0617-46C9-8335-1E512FB78AA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81" authorId="0" shapeId="0" xr:uid="{831E18EF-FE38-4017-B5BD-F41CB5FBDE0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81" authorId="0" shapeId="0" xr:uid="{12516F2B-FEA9-4AC7-9947-D5543B907D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81" authorId="0" shapeId="0" xr:uid="{55A913E4-2CBB-49ED-A1CB-A9F27C2CF4E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81" authorId="0" shapeId="0" xr:uid="{BB2AAD56-5CE1-42F8-A995-936C7B6D8D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81" authorId="0" shapeId="0" xr:uid="{40C561D8-63BD-4864-9E35-2A46F4165E4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81" authorId="0" shapeId="0" xr:uid="{38087392-2698-47B0-BAFA-10462994B4A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281" authorId="0" shapeId="0" xr:uid="{7F9CB8DE-D8AA-4850-AE93-78118EF54B9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81" authorId="0" shapeId="0" xr:uid="{57EA167D-74CA-4D1E-B608-B12F290FEB2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81" authorId="0" shapeId="0" xr:uid="{04B28B11-53CC-4044-BBDB-34A7FBDCCC2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82" authorId="0" shapeId="0" xr:uid="{23BCA14B-CB07-409A-9361-219DB25DCA7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82" authorId="0" shapeId="0" xr:uid="{80C5D42E-AF7F-4C08-B96E-BEF4EF5AEFF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82" authorId="0" shapeId="0" xr:uid="{8CE10414-66CC-47A7-ADA2-AD97D761806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82" authorId="0" shapeId="0" xr:uid="{66771B7B-1270-45C9-98F4-406381BB6E9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82" authorId="0" shapeId="0" xr:uid="{ECEC5705-1627-4AF6-95F7-089D1EED0FB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82" authorId="0" shapeId="0" xr:uid="{F97B9E1C-CE91-4ED6-913C-8E7C55D1164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82" authorId="0" shapeId="0" xr:uid="{5CD5D3C1-987C-49C1-87C1-DC2F248F822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82" authorId="0" shapeId="0" xr:uid="{125B9FAB-491A-48E3-AFF0-37F2C2D06F0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82" authorId="0" shapeId="0" xr:uid="{424F8513-7A75-4182-8058-5A9E9D40470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82" authorId="0" shapeId="0" xr:uid="{3874D85B-53F3-467F-99B5-0105B491DF5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282" authorId="0" shapeId="0" xr:uid="{F8D3E74C-4605-450E-880F-1AA2AC06888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282" authorId="0" shapeId="0" xr:uid="{6C975279-27F2-4AD1-B283-4F0FC713EC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82" authorId="0" shapeId="0" xr:uid="{5754A56C-5ED3-4DD9-B582-266119EC16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85" authorId="0" shapeId="0" xr:uid="{FA6F7817-5C1C-49F2-9006-1A2703E74D5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85" authorId="0" shapeId="0" xr:uid="{398A9813-5A65-4248-AEA1-19DF68C4346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85" authorId="0" shapeId="0" xr:uid="{D81BE963-F526-40D7-9C55-E8DFCA484DD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85" authorId="0" shapeId="0" xr:uid="{B0DF1795-8F2D-4FF4-A781-0F5E3986964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85" authorId="0" shapeId="0" xr:uid="{E54171A2-07DD-480A-8C3B-7EB4DA12883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85" authorId="0" shapeId="0" xr:uid="{ABAE00D3-B57A-4B6F-9759-B1A9075966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85" authorId="0" shapeId="0" xr:uid="{3B9586D5-D991-42C4-A8E8-7D35CA9687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85" authorId="0" shapeId="0" xr:uid="{AEDFD941-0C8F-4054-BBB1-99D1847BA35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85" authorId="0" shapeId="0" xr:uid="{B7863A39-572F-4D0E-B231-D101270C65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85" authorId="0" shapeId="0" xr:uid="{DA26DF5C-7EAC-4CD5-8D45-C75C2875D20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85" authorId="0" shapeId="0" xr:uid="{D5265BED-2F31-4BF2-9FBD-F6854D0105C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85" authorId="0" shapeId="0" xr:uid="{6EEA3DB7-B082-4E7A-8261-3BA30F9EAEF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85" authorId="0" shapeId="0" xr:uid="{334B1A8C-CE16-45CE-AFFA-0C8130FD94C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86" authorId="0" shapeId="0" xr:uid="{48E4F2BC-F971-4F23-B5D5-7A0C7CAD59A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86" authorId="0" shapeId="0" xr:uid="{0A0B0DDE-5980-4CBF-981C-B45B567C9C5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86" authorId="0" shapeId="0" xr:uid="{29CD3B9E-F170-48AC-BD07-9C789BD291A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86" authorId="0" shapeId="0" xr:uid="{47EFFC53-008D-41EC-A8B4-05A5F29F9F7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86" authorId="0" shapeId="0" xr:uid="{2EE31BB0-61DE-4F23-8E34-CBCFE29C375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86" authorId="0" shapeId="0" xr:uid="{0B436D99-F133-4D8F-829E-5D3F846E933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86" authorId="0" shapeId="0" xr:uid="{E5D1373D-986D-4934-965A-D7CE79CC325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86" authorId="0" shapeId="0" xr:uid="{B1F7EB16-6E9E-480E-9615-AC36FC7175B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86" authorId="0" shapeId="0" xr:uid="{06AB5201-44BB-4333-BEF1-96C9D4C4639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86" authorId="0" shapeId="0" xr:uid="{41C4F2E6-E993-4856-AF3D-6C776180EF3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86" authorId="0" shapeId="0" xr:uid="{7025068A-E331-47C9-BCD5-A1D84A1484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86" authorId="0" shapeId="0" xr:uid="{13DC2BF9-C6A5-4025-8986-D8FF73F2A6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86" authorId="0" shapeId="0" xr:uid="{A5711502-8CDE-41F5-926A-C669BD362B3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87" authorId="0" shapeId="0" xr:uid="{7308ED4C-FB46-4E29-B889-EA83E2CBD90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87" authorId="0" shapeId="0" xr:uid="{CEB62E78-1BC4-4264-A880-26E113574D3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87" authorId="0" shapeId="0" xr:uid="{65DFF831-57A4-43CC-8B21-89E5D03A113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87" authorId="0" shapeId="0" xr:uid="{F1ACC74D-CB1D-441F-BB8D-BD8F0EF5478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87" authorId="0" shapeId="0" xr:uid="{04050251-AF1F-4DC8-972E-77EE0334F27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87" authorId="0" shapeId="0" xr:uid="{79AEB93C-8D1B-4986-8256-DB171AD9297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87" authorId="0" shapeId="0" xr:uid="{1D404F41-82D2-4E8D-A1AE-573A481790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87" authorId="0" shapeId="0" xr:uid="{11A97B54-537A-44A5-B0A8-61439850F67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87" authorId="0" shapeId="0" xr:uid="{91B3CC43-0F2A-4620-B343-2D4611362A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87" authorId="0" shapeId="0" xr:uid="{A0490105-4601-40A2-B2AD-CB468525076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87" authorId="0" shapeId="0" xr:uid="{53531540-43E4-4037-845F-AF768A2FA1A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87" authorId="0" shapeId="0" xr:uid="{86C8B29A-9467-48B8-8983-0452D044477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87" authorId="0" shapeId="0" xr:uid="{76226559-C060-4D5B-A6B4-16E7EC73AB5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88" authorId="0" shapeId="0" xr:uid="{84064375-05D6-476C-9A20-ABE592A97D8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88" authorId="0" shapeId="0" xr:uid="{FD0D3ECD-A62D-4AF1-A9BF-E03BD07E43C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88" authorId="0" shapeId="0" xr:uid="{D207788B-FCFD-479D-B9F4-38D394C03E0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88" authorId="0" shapeId="0" xr:uid="{E118595C-E6D2-41B4-AA8F-25EE0E29C8E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88" authorId="0" shapeId="0" xr:uid="{C8E712ED-227F-4721-ADF2-749890D07A9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88" authorId="0" shapeId="0" xr:uid="{66E864A8-311A-4223-A5AF-0A2861BFD64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88" authorId="0" shapeId="0" xr:uid="{5D319728-BA32-4820-B639-8BCE72CD0E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88" authorId="0" shapeId="0" xr:uid="{A9992A22-CB5C-4E7C-8D28-23CC54EF5D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88" authorId="0" shapeId="0" xr:uid="{5637BCCE-ACE5-4CE9-B332-090EFA94A0B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88" authorId="0" shapeId="0" xr:uid="{A79200F4-4020-4ADA-83BC-FF5F3B81208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88" authorId="0" shapeId="0" xr:uid="{9E754A66-3E02-47D0-B023-2F56A40585E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88" authorId="0" shapeId="0" xr:uid="{D9E2674E-ED32-4A21-9BB4-D6C1D6D3584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88" authorId="0" shapeId="0" xr:uid="{16104F38-ECE4-4421-9D16-FE35E25E54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89" authorId="0" shapeId="0" xr:uid="{6EEDD388-BA1E-4656-95AC-E4B7F632AF2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89" authorId="0" shapeId="0" xr:uid="{01209340-6FC3-4834-8C96-0C747EE8676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89" authorId="0" shapeId="0" xr:uid="{323E3E1E-099B-47BB-B879-1ABC304343B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89" authorId="0" shapeId="0" xr:uid="{DA73EFE5-6E1C-4EBE-873B-F6809A43598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89" authorId="0" shapeId="0" xr:uid="{F6471E06-2724-4ED3-8B41-54AD0D8DF1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89" authorId="0" shapeId="0" xr:uid="{1D2B9ADB-D543-46D0-BC93-BD42A2632F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89" authorId="0" shapeId="0" xr:uid="{CCD04987-6766-4698-A016-5536FC331E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89" authorId="0" shapeId="0" xr:uid="{DA178C76-39AB-41DC-BF10-464FABD8F2B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89" authorId="0" shapeId="0" xr:uid="{92779BBB-DCDF-4A25-AA86-E7A06A9087C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89" authorId="0" shapeId="0" xr:uid="{6989571F-28C5-4C86-B66F-EEB0392518B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89" authorId="0" shapeId="0" xr:uid="{E3E83A52-AEC1-4ED1-A0A3-20D44328D13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89" authorId="0" shapeId="0" xr:uid="{322DEAE7-708C-45C9-9D1C-FB3CFA96EB7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89" authorId="0" shapeId="0" xr:uid="{6F126B77-592E-4712-818B-5FCD5672984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90" authorId="0" shapeId="0" xr:uid="{53263633-07D0-4B76-8A6A-2ADE629130C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90" authorId="0" shapeId="0" xr:uid="{612B0BDC-4D81-4D0E-BF93-B0344A72B0D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90" authorId="0" shapeId="0" xr:uid="{27B3DBB6-70F4-41F8-83DE-795DDAC8659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90" authorId="0" shapeId="0" xr:uid="{32432AD8-EB44-4F75-97DB-45C56027680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90" authorId="0" shapeId="0" xr:uid="{84449523-A85E-40D9-B23B-5DBEC28A177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90" authorId="0" shapeId="0" xr:uid="{A71B063C-9273-41EF-AF02-C53E125563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90" authorId="0" shapeId="0" xr:uid="{C47A743D-8BD3-4EB1-894E-186E4EAAAB6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90" authorId="0" shapeId="0" xr:uid="{6C5B1AEF-EADF-483C-A72F-4FB70393E86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90" authorId="0" shapeId="0" xr:uid="{8A15363A-95B2-4A4A-9993-FD064A11B4B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90" authorId="0" shapeId="0" xr:uid="{E5751A55-AC22-4656-98C2-8631A364AB6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90" authorId="0" shapeId="0" xr:uid="{39908591-7D01-48B2-A414-6EE55328F21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90" authorId="0" shapeId="0" xr:uid="{780C3B35-198C-480C-B89B-7B9A2D349E4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90" authorId="0" shapeId="0" xr:uid="{C6A2E243-1CC6-495D-A3EC-0E58720E96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91" authorId="0" shapeId="0" xr:uid="{6B1F8C07-18DE-427B-9771-38EA18D18A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91" authorId="0" shapeId="0" xr:uid="{E8D54C7B-AC92-4924-A4FF-533ABCA250B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91" authorId="0" shapeId="0" xr:uid="{FBCAC119-1BB6-4319-9A80-91D26702DDA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91" authorId="0" shapeId="0" xr:uid="{65319AE8-F53E-458A-9ADF-FA568D3F9C1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91" authorId="0" shapeId="0" xr:uid="{8E1BC25A-AC4D-4D8D-8AB5-3EA3F630B9A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91" authorId="0" shapeId="0" xr:uid="{2C7C6B3A-C621-4E22-A4AB-F9FCF874837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91" authorId="0" shapeId="0" xr:uid="{1263E7C8-7D34-4FB4-A8E9-8B467821D00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91" authorId="0" shapeId="0" xr:uid="{C14C2562-7AF8-4187-9E9D-33461AA22EF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91" authorId="0" shapeId="0" xr:uid="{6D871837-2F36-4548-9F5A-71A0706188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91" authorId="0" shapeId="0" xr:uid="{506D0850-9C8B-4CA9-9206-218F20899AD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91" authorId="0" shapeId="0" xr:uid="{9A85D739-5522-412E-A7DC-E3B0B21D365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91" authorId="0" shapeId="0" xr:uid="{68F44EDE-DBD6-438D-BC0E-4A823E45DB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91" authorId="0" shapeId="0" xr:uid="{C1A0B302-28A5-46A5-A586-6BFE4EDF65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92" authorId="0" shapeId="0" xr:uid="{050E65B0-FAAD-49B0-8D99-82BF0F5E866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92" authorId="0" shapeId="0" xr:uid="{1A07EFC4-2723-43A5-8E02-31962D30E0C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92" authorId="0" shapeId="0" xr:uid="{AD044593-4850-4E0F-B17F-31E1EDDF17C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92" authorId="0" shapeId="0" xr:uid="{FA63B5DA-9C18-42F1-A127-289CE73F0A4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92" authorId="0" shapeId="0" xr:uid="{7AD32E7E-E574-4B18-9CD3-E68B19AD50F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92" authorId="0" shapeId="0" xr:uid="{25820013-2EE9-4C7F-901A-A9F9E33660B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92" authorId="0" shapeId="0" xr:uid="{4A942BD7-BADF-4C3B-BB4A-E92BA88546E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92" authorId="0" shapeId="0" xr:uid="{CE2AF12F-6C28-4A3C-B72A-EB8378489B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92" authorId="0" shapeId="0" xr:uid="{66CC39FF-0E42-4FAB-A2BD-1CBD8F9D240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92" authorId="0" shapeId="0" xr:uid="{8B5AFB83-6638-496E-876B-56A0C6E8DE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92" authorId="0" shapeId="0" xr:uid="{78553381-9F8E-4396-B875-9F67FC2560E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92" authorId="0" shapeId="0" xr:uid="{62EA8688-DF76-42C3-8262-F4B260CB80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92" authorId="0" shapeId="0" xr:uid="{91F4D2BF-3CFF-4345-93A4-30B3284926B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93" authorId="0" shapeId="0" xr:uid="{17F68017-738C-43AF-ABAF-E08A6217FF9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93" authorId="0" shapeId="0" xr:uid="{11DC9F94-08BC-44D0-99D0-5A4CF62FA6D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93" authorId="0" shapeId="0" xr:uid="{09255108-136B-4B64-80ED-7F9D633FE0B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93" authorId="0" shapeId="0" xr:uid="{440C65C5-8D6E-44EB-BA14-7A54E74474A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93" authorId="0" shapeId="0" xr:uid="{D3BCA8B8-E990-4586-BF1E-1D9941217FC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93" authorId="0" shapeId="0" xr:uid="{9D4E91F6-34D9-4078-B998-536B59FF989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93" authorId="0" shapeId="0" xr:uid="{E4DF8975-A03A-4007-9045-1A9A622637E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93" authorId="0" shapeId="0" xr:uid="{E7EB01EA-57B0-4602-A26C-A29BEA59B94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93" authorId="0" shapeId="0" xr:uid="{7F34B9C3-D70C-460D-A3F5-93F7DE21380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93" authorId="0" shapeId="0" xr:uid="{A9158CF1-B77B-474E-B73A-5246571931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93" authorId="0" shapeId="0" xr:uid="{BEE86BFD-89B5-486B-B0C6-37A14BC4B35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93" authorId="0" shapeId="0" xr:uid="{1C76EAC4-E079-44ED-9253-4A08BAFF5B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93" authorId="0" shapeId="0" xr:uid="{C8286738-73AB-4EB3-9B29-95CC1D03D8A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94" authorId="0" shapeId="0" xr:uid="{4F8D1EE3-0564-4425-AFFC-883654D5658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94" authorId="0" shapeId="0" xr:uid="{8657CE86-15D9-48B3-A9C2-E103A9DC88C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94" authorId="0" shapeId="0" xr:uid="{B3E2F898-D674-4EE7-BC21-665AD069325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94" authorId="0" shapeId="0" xr:uid="{B7FC060E-3CF5-468A-84E3-2E62BCF5B1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94" authorId="0" shapeId="0" xr:uid="{E837CE03-6134-49E2-8525-1C5C196216E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94" authorId="0" shapeId="0" xr:uid="{899650DF-5496-41F2-87F1-FCB89CE1830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94" authorId="0" shapeId="0" xr:uid="{7E6B4A93-77A6-45CF-9323-5744B76F000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94" authorId="0" shapeId="0" xr:uid="{052BE7AD-9DC4-4E99-8676-36DE8EAEFCE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94" authorId="0" shapeId="0" xr:uid="{1652C8D6-686B-4259-9392-EF49E78D5E4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94" authorId="0" shapeId="0" xr:uid="{1837777B-59DC-4EFA-B3F6-513B588D52D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94" authorId="0" shapeId="0" xr:uid="{C55882AF-E83B-411F-940B-61A30F47C50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94" authorId="0" shapeId="0" xr:uid="{93CA6A57-5D8C-4699-8232-93FF1C42B4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94" authorId="0" shapeId="0" xr:uid="{E871F2D9-5344-44D3-8D77-846F76D3698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95" authorId="0" shapeId="0" xr:uid="{797C5D26-B24B-429C-9D2E-12FFA74E937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95" authorId="0" shapeId="0" xr:uid="{F4237B86-F0E3-4432-9948-19D09E600F3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95" authorId="0" shapeId="0" xr:uid="{0B9F58DF-691C-43A0-BA53-A4323A6E701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95" authorId="0" shapeId="0" xr:uid="{2198ED26-B5F5-402A-9D6A-6CD65435A39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95" authorId="0" shapeId="0" xr:uid="{3B1D8C8A-39D8-483C-9F07-2610AD0A0D1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95" authorId="0" shapeId="0" xr:uid="{B2A984A3-DE59-4565-8A26-3180008081C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95" authorId="0" shapeId="0" xr:uid="{9CBF6317-4109-47F2-9CEA-D2D05220811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95" authorId="0" shapeId="0" xr:uid="{4BAE779B-1381-449B-AED8-769A81F7A25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95" authorId="0" shapeId="0" xr:uid="{A354BC02-24E9-4857-8ABF-3E57F759EE2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95" authorId="0" shapeId="0" xr:uid="{E663C12A-E7B1-4DCB-92D4-14F7BD3C78F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295" authorId="0" shapeId="0" xr:uid="{0DF5A995-7D99-40EA-8DCC-304A259524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95" authorId="0" shapeId="0" xr:uid="{1E848634-D92E-4797-9ACB-279EA8C156C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95" authorId="0" shapeId="0" xr:uid="{900EE66E-C4AD-4A83-9A8B-2B098DC23A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96" authorId="0" shapeId="0" xr:uid="{01528C6F-9A78-44D0-A7F1-BD1350BFD24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96" authorId="0" shapeId="0" xr:uid="{51058AF0-5FBE-471F-A0C9-733042986E8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96" authorId="0" shapeId="0" xr:uid="{B45C96E8-D03E-4744-BCCF-6A98549D2A5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96" authorId="0" shapeId="0" xr:uid="{AC3258A8-D16D-4FB6-A54C-38D786CD411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96" authorId="0" shapeId="0" xr:uid="{129F68DA-53CD-4651-8696-48FFC6F61D7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96" authorId="0" shapeId="0" xr:uid="{CC49E491-B287-4AF7-B7C4-52ED9B52F40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96" authorId="0" shapeId="0" xr:uid="{F221D681-E773-4C63-BA0F-E56FD1BE2A2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96" authorId="0" shapeId="0" xr:uid="{9F78B6BE-DA5E-47C3-B662-4799B208376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96" authorId="0" shapeId="0" xr:uid="{3EDC160C-548B-4719-BB14-A9AC67B63F7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96" authorId="0" shapeId="0" xr:uid="{86ED1053-B24B-4F35-8BC8-5B581702913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296" authorId="0" shapeId="0" xr:uid="{8AE71031-864E-4D25-AC6A-CE8E071A63E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296" authorId="0" shapeId="0" xr:uid="{C00F02AB-671C-4CA6-BE36-57890FCB92C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96" authorId="0" shapeId="0" xr:uid="{BF3FDD59-6848-4A40-A3BA-58421F83DC4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99" authorId="0" shapeId="0" xr:uid="{7B92DAA8-74B2-46E1-9024-5BCE1488272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99" authorId="0" shapeId="0" xr:uid="{F9E7F7BD-FBEE-459A-B537-D9DE4A5735F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99" authorId="0" shapeId="0" xr:uid="{3269D2FA-087C-4A4A-83D0-79CD945443D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99" authorId="0" shapeId="0" xr:uid="{D667E14E-E99C-4F84-9E27-860095FF9EF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99" authorId="0" shapeId="0" xr:uid="{86E0250A-0BD8-4D31-A983-AE160E4ABDF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99" authorId="0" shapeId="0" xr:uid="{ED180557-1F5B-480A-B7AC-EA6C51928FE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99" authorId="0" shapeId="0" xr:uid="{829F0E2C-53D9-4B2B-834A-24DB13DAFDC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99" authorId="0" shapeId="0" xr:uid="{59C48758-342E-49F7-97F5-968EC9E1173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99" authorId="0" shapeId="0" xr:uid="{731AF6E3-43F6-475B-A698-B46A7FC54AD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99" authorId="0" shapeId="0" xr:uid="{7F420008-A91A-4D71-AB8A-221429FBD1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99" authorId="0" shapeId="0" xr:uid="{5C8FE8F0-7CBF-4B74-8F8F-072AF67FCD6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99" authorId="0" shapeId="0" xr:uid="{8C9EA40D-0BF7-407F-A6DE-3FC58FA323E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99" authorId="0" shapeId="0" xr:uid="{C456A8B4-4863-42B2-B1F9-C26AE5849D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00" authorId="0" shapeId="0" xr:uid="{054B7D56-7BD9-4938-BCF5-8412B17CB34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00" authorId="0" shapeId="0" xr:uid="{2E23E877-B9D3-471C-9684-BD153DB2BF0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00" authorId="0" shapeId="0" xr:uid="{54A5CF23-3596-4F27-9DAF-4A354D66CD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00" authorId="0" shapeId="0" xr:uid="{8DDCB4F4-1CDD-441D-981F-C13FE723E86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00" authorId="0" shapeId="0" xr:uid="{6A4AAFE6-B68A-490D-B23B-BBBE28D18C5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00" authorId="0" shapeId="0" xr:uid="{21491AFE-7208-4C44-8513-65840755872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00" authorId="0" shapeId="0" xr:uid="{8804BAC6-457E-4172-9BA6-A1797F9B286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00" authorId="0" shapeId="0" xr:uid="{96F21A06-7EA1-4774-B6DA-04A0FF0AFE5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00" authorId="0" shapeId="0" xr:uid="{09EC58F8-AACD-4116-98F4-87704AC5C18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00" authorId="0" shapeId="0" xr:uid="{7C65D8C7-DC5F-4A53-B343-B107CD9CD50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00" authorId="0" shapeId="0" xr:uid="{74A1E6D2-FEED-4D7C-9326-7A4A6182CB6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00" authorId="0" shapeId="0" xr:uid="{3E9DE5CC-6836-4467-81E2-4BF98467B15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00" authorId="0" shapeId="0" xr:uid="{60D8D701-95FE-4FC6-8651-1283902116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01" authorId="0" shapeId="0" xr:uid="{FEFB048E-74A1-4F46-A941-D3A27846244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01" authorId="0" shapeId="0" xr:uid="{1E042B90-C25B-4F9D-A29D-97B90939592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01" authorId="0" shapeId="0" xr:uid="{68014FEF-5761-4B8F-9491-508E809466E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01" authorId="0" shapeId="0" xr:uid="{4150B1D1-8F96-4D58-A157-07FC8AF7B5A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01" authorId="0" shapeId="0" xr:uid="{7A792F42-3458-4C4F-A3B9-28242269B3B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01" authorId="0" shapeId="0" xr:uid="{F3197289-5071-43ED-8619-035BAA8B6B9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01" authorId="0" shapeId="0" xr:uid="{AC9F31D2-4706-422D-AA6E-8B7C9D8B485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01" authorId="0" shapeId="0" xr:uid="{70F9424B-E9E7-4800-8296-C18354191D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01" authorId="0" shapeId="0" xr:uid="{A09732B1-42F5-4030-A2F2-7A6516FF5A6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01" authorId="0" shapeId="0" xr:uid="{FAD7D34C-87EF-41D1-910A-21ED25D5EF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01" authorId="0" shapeId="0" xr:uid="{E48225B5-AEC1-4BCB-8FB9-319D4B30C4D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01" authorId="0" shapeId="0" xr:uid="{293385FC-B748-48C2-BA25-D6CB2E5D17D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01" authorId="0" shapeId="0" xr:uid="{D91449ED-CA0E-4042-8204-033795AC4D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02" authorId="0" shapeId="0" xr:uid="{9507E60A-FD10-4DAA-8A4D-B98C074B69D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02" authorId="0" shapeId="0" xr:uid="{5AE23634-DDDD-4A81-9B1A-33EFCB1E528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02" authorId="0" shapeId="0" xr:uid="{A9484648-659A-489B-AA17-806EBE09CF0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02" authorId="0" shapeId="0" xr:uid="{EDB1462F-C515-4CE5-93CE-649B05E6271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02" authorId="0" shapeId="0" xr:uid="{54F99770-062D-4C2F-B426-0CDF35CB1AA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02" authorId="0" shapeId="0" xr:uid="{7AED2750-6EFE-4882-B482-1A8749610F9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02" authorId="0" shapeId="0" xr:uid="{ECE154A1-C883-44BE-B491-491CA890206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02" authorId="0" shapeId="0" xr:uid="{814A7257-21CD-465E-A5DF-32A784B2ABA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02" authorId="0" shapeId="0" xr:uid="{1B3A55D8-05BE-497A-B3A7-CBE992C1FD2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02" authorId="0" shapeId="0" xr:uid="{142D5982-4DEA-40F4-8623-8A5FB6C264B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02" authorId="0" shapeId="0" xr:uid="{30DA7ABD-787A-42F7-8C34-115ADB7886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02" authorId="0" shapeId="0" xr:uid="{41F650BB-88E8-4AD1-89EE-D9A843D1C84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02" authorId="0" shapeId="0" xr:uid="{74A18F2B-8C93-4690-9C77-72870D9DEB1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03" authorId="0" shapeId="0" xr:uid="{F3EF63B1-F146-42B0-8A3B-2D35A65AA05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03" authorId="0" shapeId="0" xr:uid="{14D66039-0178-4E2E-9575-A5B84AB54BF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03" authorId="0" shapeId="0" xr:uid="{52B58774-6894-4017-8FA5-7CC2448A80F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03" authorId="0" shapeId="0" xr:uid="{52737C1C-24B2-4946-BC46-02253AD91A8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03" authorId="0" shapeId="0" xr:uid="{B8C56DBE-D733-47E9-BE35-247C65CE299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03" authorId="0" shapeId="0" xr:uid="{E6720B87-E36D-4B14-BD35-F0A9731ECF8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03" authorId="0" shapeId="0" xr:uid="{7FE91D1A-839A-4A9D-9605-1C63294DBF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03" authorId="0" shapeId="0" xr:uid="{A56EC958-540B-46C4-8CDD-26806A1A00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03" authorId="0" shapeId="0" xr:uid="{9CD6A237-7D3E-45BD-8539-3B2E7637A9A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03" authorId="0" shapeId="0" xr:uid="{DF613E9B-4070-415B-B092-943220CD58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03" authorId="0" shapeId="0" xr:uid="{163E9E9C-3FC5-4665-8CC2-BC1BAAFCB8F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03" authorId="0" shapeId="0" xr:uid="{E67A57CA-0916-4936-AAB5-96A2CF9B786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03" authorId="0" shapeId="0" xr:uid="{7F5A1967-90CE-4560-AAEA-6B63299DFF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04" authorId="0" shapeId="0" xr:uid="{A64517D6-4FE6-489E-8ECD-7499784C86B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04" authorId="0" shapeId="0" xr:uid="{2CC94C65-B02E-4734-803E-E6B32046E36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04" authorId="0" shapeId="0" xr:uid="{F2602EFB-430F-4322-ADE8-A89733D8AA0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04" authorId="0" shapeId="0" xr:uid="{2EE7DFD9-5B8E-41E0-A925-AF98A8B70AD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04" authorId="0" shapeId="0" xr:uid="{33C48F74-319C-43BA-BE90-B2415F9A539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04" authorId="0" shapeId="0" xr:uid="{0DA83423-0BEA-4126-B300-E0B919B49BC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04" authorId="0" shapeId="0" xr:uid="{D0050885-2272-4441-8E32-FB2BE24A967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04" authorId="0" shapeId="0" xr:uid="{80378AC1-474E-40DC-A48E-090B5B42D0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04" authorId="0" shapeId="0" xr:uid="{9EEE01AB-DCFD-4C06-B761-1E6C412D05E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04" authorId="0" shapeId="0" xr:uid="{8A4CD1DC-7BE9-4DD7-ABA0-4597A2A66EC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04" authorId="0" shapeId="0" xr:uid="{9AB6420D-0FAC-485A-B79E-2912EE2AEAE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04" authorId="0" shapeId="0" xr:uid="{587A498C-6477-4C99-AB4F-E43A54FB90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04" authorId="0" shapeId="0" xr:uid="{4EDA3FA0-B6F4-472E-AEA2-3AFB5A9B14F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05" authorId="0" shapeId="0" xr:uid="{4D1D637E-8172-47A3-BDCD-31EE661B284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05" authorId="0" shapeId="0" xr:uid="{9CD68C62-6702-4452-93E8-75F511E2EC6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05" authorId="0" shapeId="0" xr:uid="{52761C26-F42A-4570-92F3-9EAAF6E776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05" authorId="0" shapeId="0" xr:uid="{2A4BB705-E62F-4F49-B213-A9ECA4296BF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05" authorId="0" shapeId="0" xr:uid="{74EF37A2-29D9-419B-AA42-081D516E44F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05" authorId="0" shapeId="0" xr:uid="{DB2C26CF-7D99-4619-A578-FFED392005A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05" authorId="0" shapeId="0" xr:uid="{07A4E628-C93E-4124-9D72-5A861A290E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05" authorId="0" shapeId="0" xr:uid="{B5959F18-8E42-4664-84D4-C05766FF1B3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05" authorId="0" shapeId="0" xr:uid="{40E7C9D3-25A5-47A9-B0ED-E6376323425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05" authorId="0" shapeId="0" xr:uid="{F01DD7A0-CE72-4BDC-9EC7-8087BC2FE22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05" authorId="0" shapeId="0" xr:uid="{F7A73483-C2BF-4615-992A-6DCD9B33691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05" authorId="0" shapeId="0" xr:uid="{25281F49-1311-4CA5-ACA7-FC8402973F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05" authorId="0" shapeId="0" xr:uid="{BC0AFCA3-EA6D-41D8-9E95-710EC13C12A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06" authorId="0" shapeId="0" xr:uid="{333A792E-2F1E-4CA2-90F0-B803C541DA4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06" authorId="0" shapeId="0" xr:uid="{64797786-9F13-4F51-A3E1-948C743197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06" authorId="0" shapeId="0" xr:uid="{6627DD04-3CFD-426A-94FC-518E8EA2A19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06" authorId="0" shapeId="0" xr:uid="{36168969-8E3F-48A7-812F-0C61195CB92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06" authorId="0" shapeId="0" xr:uid="{04BDAB32-A367-4D01-9A2C-5C75A3B69A4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06" authorId="0" shapeId="0" xr:uid="{1BC8DFB7-1C5E-420A-A0BC-5392B05E57C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306" authorId="0" shapeId="0" xr:uid="{767C65DB-BEEE-4E31-B37D-AA7BC90710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06" authorId="0" shapeId="0" xr:uid="{2C799437-B434-49A1-99A0-C793F23085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06" authorId="0" shapeId="0" xr:uid="{C4716CDB-AA06-4033-8F57-305BEE8ACD1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06" authorId="0" shapeId="0" xr:uid="{91776F1F-6F0E-43E2-A13B-6D5112CBD2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06" authorId="0" shapeId="0" xr:uid="{4DDB0C77-7960-4BD7-96A3-8925987B03A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06" authorId="0" shapeId="0" xr:uid="{D5D17D84-C221-4BB0-8D2F-BA0D8395878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06" authorId="0" shapeId="0" xr:uid="{C1044B04-F8F2-4270-9A4D-5B9E29575DB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07" authorId="0" shapeId="0" xr:uid="{395CB976-0853-444C-B97D-71C3138A695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07" authorId="0" shapeId="0" xr:uid="{5D493B57-B866-4DA1-B139-25C8D37868C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07" authorId="0" shapeId="0" xr:uid="{005271C2-D654-485F-87A7-4AD503F3468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07" authorId="0" shapeId="0" xr:uid="{7877333A-B700-4BA8-AAD0-180F224C15C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07" authorId="0" shapeId="0" xr:uid="{79D85D1E-B793-4A7A-B0B7-AD7EE1754D2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07" authorId="0" shapeId="0" xr:uid="{E6C4AD3C-1319-4600-880F-9C8DE294CFF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307" authorId="0" shapeId="0" xr:uid="{9D372FBF-1A49-44B5-A881-A54651FB5A6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307" authorId="0" shapeId="0" xr:uid="{8206806F-0312-4E6E-BBB9-A176B989CE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07" authorId="0" shapeId="0" xr:uid="{71AD3047-8EC2-47BB-8AEC-ADADF59D18A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07" authorId="0" shapeId="0" xr:uid="{C69BDDE0-F556-4709-A98C-616FEEC1B60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07" authorId="0" shapeId="0" xr:uid="{9E8CBE81-A4CD-4020-B5D2-44B6C8B2CF3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07" authorId="0" shapeId="0" xr:uid="{6DF54AA7-E6A3-4D16-A4FC-8728525AC21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07" authorId="0" shapeId="0" xr:uid="{C2E22AAA-975C-4F9F-A7B5-F4ADE05FFBF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08" authorId="0" shapeId="0" xr:uid="{C900926D-F278-4F28-9217-8C3AA9D5D00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08" authorId="0" shapeId="0" xr:uid="{8EF674B6-2943-4890-9565-C70B5FBF316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08" authorId="0" shapeId="0" xr:uid="{A84D2C94-0AD0-4BFA-9199-B9CA8613313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08" authorId="0" shapeId="0" xr:uid="{02C53A62-C7EF-472A-96D8-8B24BDF7852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08" authorId="0" shapeId="0" xr:uid="{A9ECC3E8-F37F-4615-8C84-6A9A013DB51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08" authorId="0" shapeId="0" xr:uid="{E7F8CEF0-30FA-46B6-AF87-575D4702C1A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308" authorId="0" shapeId="0" xr:uid="{1B5B7175-2ECB-47E9-8B97-43CFE2D1ADF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308" authorId="0" shapeId="0" xr:uid="{EDAF25CD-F666-4A03-87FF-84906141368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308" authorId="0" shapeId="0" xr:uid="{23202D0C-F0EB-4226-9BF0-E73D95D97C5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308" authorId="0" shapeId="0" xr:uid="{244DB4AA-0EFA-4D55-BFBA-399CE3059C6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08" authorId="0" shapeId="0" xr:uid="{8207C83B-98C4-49B4-8196-C167F598F52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08" authorId="0" shapeId="0" xr:uid="{DA74080D-F5D3-441C-BA70-0E04ADD4B26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08" authorId="0" shapeId="0" xr:uid="{A4B7ADE6-2CCD-42E3-B1FB-CB8178979C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09" authorId="0" shapeId="0" xr:uid="{1BAFB443-C6A8-4CBF-8137-F13DB1AC428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09" authorId="0" shapeId="0" xr:uid="{C39BB626-B14C-41A2-B3B0-A004FD10A1C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09" authorId="0" shapeId="0" xr:uid="{8102D89C-A644-48E8-8834-115D55CB36B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09" authorId="0" shapeId="0" xr:uid="{D5CC44F2-2C20-4A15-AF97-30E92BA7531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09" authorId="0" shapeId="0" xr:uid="{CB5B7FFA-C734-4FEF-9E31-93EB764D382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09" authorId="0" shapeId="0" xr:uid="{8DCE21FB-EF53-402B-B872-4AD1F98B859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309" authorId="0" shapeId="0" xr:uid="{2DC73FEE-F3E1-4E2E-8603-87FFC6CBC5A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309" authorId="0" shapeId="0" xr:uid="{AE16AE38-9C75-4F23-9F7D-F7CD073412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309" authorId="0" shapeId="0" xr:uid="{CA4272EC-B3BF-4143-A142-52B0C95B7D4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309" authorId="0" shapeId="0" xr:uid="{7819BEDB-1EC7-4BD7-869D-F92889207F3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309" authorId="0" shapeId="0" xr:uid="{9754D4C5-0702-4DEB-B4FE-DE2EE2B3E14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09" authorId="0" shapeId="0" xr:uid="{4F17B5B0-4EF5-46DA-8F21-D349781350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09" authorId="0" shapeId="0" xr:uid="{6660554A-720C-45B1-BFA4-9A5099FD056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10" authorId="0" shapeId="0" xr:uid="{DF4EF840-949D-4B75-ADAA-42D496680D6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10" authorId="0" shapeId="0" xr:uid="{B2E45467-B41B-40C4-B269-2848107BCDA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10" authorId="0" shapeId="0" xr:uid="{809AB800-B795-49CC-B239-033CCFCC925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10" authorId="0" shapeId="0" xr:uid="{B8376380-95B3-4E38-9259-0BDD3A62C0F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10" authorId="0" shapeId="0" xr:uid="{5A9FA9CD-D80B-4571-9E7F-676058B0BEA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10" authorId="0" shapeId="0" xr:uid="{CEB11E7F-579C-4AF1-B4DF-32C6273C4A6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310" authorId="0" shapeId="0" xr:uid="{2876CACD-8784-4289-BAD5-7ECF3471CFE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310" authorId="0" shapeId="0" xr:uid="{FB7A2345-2BAB-4AEA-817B-7F3979DDEA4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310" authorId="0" shapeId="0" xr:uid="{661C6553-2B34-4CB1-A39C-1EC8381911F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310" authorId="0" shapeId="0" xr:uid="{D755FF92-C37F-42C3-AF50-5EFDBE20DD6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310" authorId="0" shapeId="0" xr:uid="{EB0F0EFB-2861-41FD-8D5B-C0786CF577A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310" authorId="0" shapeId="0" xr:uid="{E7159296-A0F1-4D30-A9A3-117EC4B3C03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10" authorId="0" shapeId="0" xr:uid="{1EAF01BE-28B6-4A74-87A2-3A5F368BA3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Kishan</author>
  </authors>
  <commentList>
    <comment ref="B5" authorId="0" shapeId="0" xr:uid="{551EA616-6EBF-4CC5-88A3-89BDB43BBBF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" authorId="0" shapeId="0" xr:uid="{B4E7EAF9-FF21-42CB-8294-BF082F0675A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F12C1980-B171-4BAC-A66A-7633687BC75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4C39DBE6-E7CB-4ED6-83A2-F91E2488730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D463D324-4650-4285-A69B-2832FFB5F10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92EB58AB-B760-4544-AA7F-3197D6103EE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B3503593-BA7B-4E2D-8D23-3157C31DC03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" authorId="0" shapeId="0" xr:uid="{6BEA5B64-8DE9-4DF6-83AD-BC340B75243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" authorId="0" shapeId="0" xr:uid="{DE142EDE-048C-46F3-9D9D-6B5577AC0E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" authorId="0" shapeId="0" xr:uid="{4B231B0F-C539-4C1C-8119-F22F91DF0A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" authorId="0" shapeId="0" xr:uid="{D4B84A16-F1B1-4432-BB61-EAEBE8DBF53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Kishan</author>
  </authors>
  <commentList>
    <comment ref="B5" authorId="0" shapeId="0" xr:uid="{E8E23815-15F4-496B-8CDE-9075419C846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" authorId="0" shapeId="0" xr:uid="{772B9EDF-DBE5-44DE-8336-AD6E02A3094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" authorId="0" shapeId="0" xr:uid="{14D33F13-C508-4FB9-97AB-30A29B63409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" authorId="0" shapeId="0" xr:uid="{1F9DB5E4-513F-49D2-804B-E3F321604FF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" authorId="0" shapeId="0" xr:uid="{C1FA8D5E-62CF-4557-9308-617A09F58B5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" authorId="0" shapeId="0" xr:uid="{B479C0D9-BF54-4D99-9290-837E91404F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" authorId="0" shapeId="0" xr:uid="{2C593977-66DA-4A9D-88BD-983FC7E691B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5" authorId="0" shapeId="0" xr:uid="{59E9DF46-864A-42BF-A9ED-0D672892E6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5" authorId="0" shapeId="0" xr:uid="{BE7D9DE9-6A27-41E6-A70B-C1C65F222BA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5" authorId="0" shapeId="0" xr:uid="{57B1C3C0-C563-4AE2-BA5B-D2685FBF2B0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5" authorId="0" shapeId="0" xr:uid="{7E188AE2-EF6A-4FF3-9B19-57ED92ADDAC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5" authorId="0" shapeId="0" xr:uid="{7E07A49F-F99A-4C36-99D5-BB9D135F035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5" authorId="0" shapeId="0" xr:uid="{CFE4D335-F823-4282-B2FD-DC12B8F6241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" authorId="0" shapeId="0" xr:uid="{424206EA-5EFE-462F-A75D-28B3B3F589C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" authorId="0" shapeId="0" xr:uid="{42E19AFD-1FE2-4886-B776-D55B62BE537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" authorId="0" shapeId="0" xr:uid="{C59DD496-0E21-413C-8764-97FAD7BEDF1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" authorId="0" shapeId="0" xr:uid="{FB03B1A4-99F3-4F49-9E49-6CB59771E46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6" authorId="0" shapeId="0" xr:uid="{B10020F3-272F-440A-92C3-F1B61CDFC48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" authorId="0" shapeId="0" xr:uid="{6C2590BF-2A19-458F-8549-55F7CA9B10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" authorId="0" shapeId="0" xr:uid="{2B2DFE10-94F0-4F1C-ACDD-823D63D2E93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" authorId="0" shapeId="0" xr:uid="{5F43BC60-4E5C-420F-A978-5F48FC0C148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" authorId="0" shapeId="0" xr:uid="{E5473A61-B19F-4EF9-B581-09B4D8FEB5B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" authorId="0" shapeId="0" xr:uid="{1000190A-FD17-46DF-8137-66BADB30C2F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6" authorId="0" shapeId="0" xr:uid="{3BC7C43E-48C4-45AA-BCB1-3E9D4F6BF2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6" authorId="0" shapeId="0" xr:uid="{A866A8AA-135C-431A-BA17-4904E95E56A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6" authorId="0" shapeId="0" xr:uid="{BC4419A8-E826-4106-84D1-051DEF5B648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3B2C620C-8BA1-4B9A-9164-9741F361939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7" authorId="0" shapeId="0" xr:uid="{44B53DE5-37AC-4BEB-8499-F976828F1C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7" authorId="0" shapeId="0" xr:uid="{71536C63-B8CB-4DEC-9673-1C2A3218B64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7" authorId="0" shapeId="0" xr:uid="{ABF50C84-2FD4-4ADE-9255-E2B91846F6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7" authorId="0" shapeId="0" xr:uid="{98A889F1-FC5D-40D6-B28A-4AC0C9D0D90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7" authorId="0" shapeId="0" xr:uid="{1F174B4A-6D48-4837-A749-4F026D6FBD4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7" authorId="0" shapeId="0" xr:uid="{1B557E9F-26EB-4114-A006-654C9DEF282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7" authorId="0" shapeId="0" xr:uid="{E1CB374D-8DE3-4240-A6DD-998521690EF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7" authorId="0" shapeId="0" xr:uid="{76424B36-9B4C-4E50-8D96-37A7663A8B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7" authorId="0" shapeId="0" xr:uid="{793461A7-D54A-4148-92CD-3309F05F200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7" authorId="0" shapeId="0" xr:uid="{8FF4B79C-78BD-41FF-81BF-18568C6640F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7" authorId="0" shapeId="0" xr:uid="{FD2BD7C5-7AAB-4A7D-9FE2-D469C5ADA9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7" authorId="0" shapeId="0" xr:uid="{64A7FDE0-0482-4678-9514-0890C1DD517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0B190B2A-A7F0-4EFA-A11F-CAF09B5C33C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8" authorId="0" shapeId="0" xr:uid="{9694801C-D9A7-4250-8B85-96E99B55BC7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8" authorId="0" shapeId="0" xr:uid="{6CBBB18F-1046-4196-B62C-84FC77274E4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8" authorId="0" shapeId="0" xr:uid="{FB13065F-6D91-4398-A0F2-C6B68DE26C8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8" authorId="0" shapeId="0" xr:uid="{6A4F0EED-8E00-44F0-AFCC-EA70290D2B6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8" authorId="0" shapeId="0" xr:uid="{573EB142-9382-435B-815B-6F3BD6F6A0E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8" authorId="0" shapeId="0" xr:uid="{D86A1B0C-468C-4D36-B8D0-BCB2DEAE94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8" authorId="0" shapeId="0" xr:uid="{AD2CD285-2315-4C8B-87C8-31B7AF659F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8" authorId="0" shapeId="0" xr:uid="{539AC581-7F1D-48B2-A26C-5AE32B4A19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8" authorId="0" shapeId="0" xr:uid="{45C1EDFE-9515-4D14-8241-DADC89DCBCF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8" authorId="0" shapeId="0" xr:uid="{25AD01C4-31F9-4079-A4FB-02BDC5E2AC8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8" authorId="0" shapeId="0" xr:uid="{AEA8B901-5EE1-42E5-B7DB-407127C3EE8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8" authorId="0" shapeId="0" xr:uid="{0E80923A-3CA3-4020-A752-020D6D10E5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22B6F489-1F97-44FF-88DC-ECBCFB42E70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" authorId="0" shapeId="0" xr:uid="{F78C2BBB-1A29-4D12-B7C0-0DD93F5C3FD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" authorId="0" shapeId="0" xr:uid="{FAA8F079-D447-49A6-8B16-D66E73F72F0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9" authorId="0" shapeId="0" xr:uid="{8E3A66A1-2070-4527-BA34-CAC37568AA3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9" authorId="0" shapeId="0" xr:uid="{EDB4C497-29E8-448C-A693-86801790FA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" authorId="0" shapeId="0" xr:uid="{83C6E94E-C994-4A99-811C-C8E1E08C65B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" authorId="0" shapeId="0" xr:uid="{4A5A829E-1E93-4703-A1BF-B37857F57F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" authorId="0" shapeId="0" xr:uid="{C6C354B8-4717-44F4-9D21-2610BF78E4D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" authorId="0" shapeId="0" xr:uid="{76858DA3-AF5D-4CF3-A524-B0BEEB3A4D3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" authorId="0" shapeId="0" xr:uid="{A205F740-A14C-4D26-921D-98DF05E77C5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9" authorId="0" shapeId="0" xr:uid="{EC38C389-72C6-47E5-9474-4F29EC92142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9" authorId="0" shapeId="0" xr:uid="{3946D29B-67D8-4F0F-B802-237F5D9D885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9" authorId="0" shapeId="0" xr:uid="{B608D3D7-FC37-45DA-BFE7-3D6231C4B70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F767EA4D-5B94-419E-AE0A-CE5EDD4AB34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0" authorId="0" shapeId="0" xr:uid="{D51B03DA-B1F9-4DF3-871F-F7A8F77AF06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0" authorId="0" shapeId="0" xr:uid="{1527EC05-C6E8-4A6C-B596-396F09B5F76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0" authorId="0" shapeId="0" xr:uid="{ED6C38B3-F9C2-4797-BF7C-F85C11F2625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0" authorId="0" shapeId="0" xr:uid="{5B83AA5C-EEE5-4931-BCF1-42277462E3A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0" authorId="0" shapeId="0" xr:uid="{652E582D-3219-4133-8482-1886DC85D5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" authorId="0" shapeId="0" xr:uid="{7A861C16-A55E-4EE9-AF12-FF523DA4D99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" authorId="0" shapeId="0" xr:uid="{9AB8C53B-8E6F-4A60-9112-38382A6D0A5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" authorId="0" shapeId="0" xr:uid="{5A50032E-650F-48F8-BC60-145119F9976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" authorId="0" shapeId="0" xr:uid="{20A97B57-74A0-45E3-B81E-5B5718A1A8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0" authorId="0" shapeId="0" xr:uid="{FDA03A61-097B-429A-8D8C-31D160F5227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0" authorId="0" shapeId="0" xr:uid="{B071BC2D-A645-45D0-8E21-A178DEE9E6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0" authorId="0" shapeId="0" xr:uid="{E887247F-DEE0-414E-9471-F40692A993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A836A594-AB62-4833-A6DD-79598385E2C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1" authorId="0" shapeId="0" xr:uid="{4F96DFF3-AB9A-456B-A772-F757C167FDA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1" authorId="0" shapeId="0" xr:uid="{BC031C6F-E2D5-4A1B-9A1F-7151E491264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1" authorId="0" shapeId="0" xr:uid="{10185BCB-060D-4EF0-8CB3-93DC4CD7A25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1" authorId="0" shapeId="0" xr:uid="{6403ABFA-5A1D-4FAC-A36D-66850556333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1" authorId="0" shapeId="0" xr:uid="{36F79BDA-B2C2-48E7-B22D-6DD40557E33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1" authorId="0" shapeId="0" xr:uid="{3BF9EE83-745C-4E44-B6F4-2B2BAB0F02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1" authorId="0" shapeId="0" xr:uid="{EEC8D299-55F4-44EC-BB5A-2C473191E9E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1" authorId="0" shapeId="0" xr:uid="{C4209F40-42E9-45A8-B04C-5FB671B2DEE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1" authorId="0" shapeId="0" xr:uid="{A627136E-AB47-4261-AE6B-33562EB24E6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1" authorId="0" shapeId="0" xr:uid="{A341C4BB-BAC3-4553-8F1A-E31C6159F40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1" authorId="0" shapeId="0" xr:uid="{F2C779DA-CFC3-4ABC-8892-85D3C0B78C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1" authorId="0" shapeId="0" xr:uid="{9B05D2C6-89E7-4F6F-9E00-DB2CAD76E7F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" authorId="0" shapeId="0" xr:uid="{2C8156F2-2E3B-4F62-810B-F09FE87081D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" authorId="0" shapeId="0" xr:uid="{3ACC7E28-3F19-45C0-9DEC-D370DEC3EAF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" authorId="0" shapeId="0" xr:uid="{723C6F1B-F530-4F5C-877E-C04DD67A8B4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" authorId="0" shapeId="0" xr:uid="{38E78730-FE51-4EB4-B5C5-4AF82CB0291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2" authorId="0" shapeId="0" xr:uid="{E86C34F5-041C-40A3-BC93-D60C1E7E615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2" authorId="0" shapeId="0" xr:uid="{64112792-473C-4632-80F4-7F337861AE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2" authorId="0" shapeId="0" xr:uid="{C137F2A1-F254-44CE-A28D-EF9DC8FFF20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2" authorId="0" shapeId="0" xr:uid="{53FB22C0-F66D-436D-99B7-7563C686447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2" authorId="0" shapeId="0" xr:uid="{30B47187-1F7F-4C99-83CA-ECC894A816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2" authorId="0" shapeId="0" xr:uid="{2D99555E-0C24-4249-A45E-C490814517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2" authorId="0" shapeId="0" xr:uid="{0A4BF80A-AD6B-441A-8999-A92F3EB3694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2" authorId="0" shapeId="0" xr:uid="{6E398D97-F2AD-4EE1-BABD-87C086747BB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2" authorId="0" shapeId="0" xr:uid="{F922F955-42D6-4C22-AC17-575AE7EB14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" authorId="0" shapeId="0" xr:uid="{8ADD4E33-2131-4D87-80F3-4D0EA92F4CC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" authorId="0" shapeId="0" xr:uid="{E59DC899-70CE-4471-BC81-0400B90C5AE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" authorId="0" shapeId="0" xr:uid="{E7579B8C-0580-4FF9-881F-9095FE527D1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" authorId="0" shapeId="0" xr:uid="{3514D679-9890-437B-9CCA-1B4A0789CB7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3" authorId="0" shapeId="0" xr:uid="{B3187D97-BC05-41CE-AE86-3F3DF9DB7A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3" authorId="0" shapeId="0" xr:uid="{5763AF7C-4748-4A71-92F7-6E911DC9BB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3" authorId="0" shapeId="0" xr:uid="{803EBE33-9A1A-4F02-9D27-933BB0261D1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3" authorId="0" shapeId="0" xr:uid="{F4114918-EA6A-4351-BD44-3C6C37B5830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3" authorId="0" shapeId="0" xr:uid="{814EA555-820B-40E0-A0FF-35D5B3F49B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3" authorId="0" shapeId="0" xr:uid="{12898E1F-9780-44AF-8183-A4709A0BD3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3" authorId="0" shapeId="0" xr:uid="{C5AFDDE7-8E2F-4D13-BC2A-575559BC4E6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3" authorId="0" shapeId="0" xr:uid="{8468A6A2-3DC1-49B3-B817-264D1B8402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3" authorId="0" shapeId="0" xr:uid="{775C24BC-D739-465D-9FD6-4A0783B532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" authorId="0" shapeId="0" xr:uid="{A86ECCD3-655B-43A8-8FCF-40BFF9FBD8B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4" authorId="0" shapeId="0" xr:uid="{49D87BFA-FAB9-4B7F-AB9A-BA55822D0DF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4" authorId="0" shapeId="0" xr:uid="{6E8A25B5-53EA-476A-9AE6-D4F3EE2A554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4" authorId="0" shapeId="0" xr:uid="{E01BFB50-A2DB-49BF-868D-7009D833E67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4" authorId="0" shapeId="0" xr:uid="{48CA52C9-0444-4C8F-ABB8-2B8D67482A4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4" authorId="0" shapeId="0" xr:uid="{855A9FAF-A15F-428A-A6C0-93EE196FF08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4" authorId="0" shapeId="0" xr:uid="{22231069-E70F-4D5B-9DA4-2C48BCA08EA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4" authorId="0" shapeId="0" xr:uid="{9155A36B-6EE5-4B3C-B72A-D8D3AA4558B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4" authorId="0" shapeId="0" xr:uid="{BC80885B-D342-4E04-A85F-E2465E912FE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4" authorId="0" shapeId="0" xr:uid="{14A74504-9258-4CF5-85D7-3AAED6027F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4" authorId="0" shapeId="0" xr:uid="{3CF5A0E4-A3EB-4D1A-AC9C-98DD8F40F61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4" authorId="0" shapeId="0" xr:uid="{BE6ED459-50F1-485E-8118-39B50AF6F11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4" authorId="0" shapeId="0" xr:uid="{D8BA0B2A-C4F9-413A-9F74-E8629D910AC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" authorId="0" shapeId="0" xr:uid="{752730E1-4078-451E-91B0-09CF5F32914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5" authorId="0" shapeId="0" xr:uid="{6F802D14-4C30-4562-ADC0-4B2D14CDE4D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5" authorId="0" shapeId="0" xr:uid="{E38C6034-EF33-4A2E-9604-1F432F67631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5" authorId="0" shapeId="0" xr:uid="{AE06EEAB-B8C1-4779-89F6-730341A4DAC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5" authorId="0" shapeId="0" xr:uid="{FB3AEA87-7DF6-44FE-B15C-598E2263796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5" authorId="0" shapeId="0" xr:uid="{90320E9E-454F-4913-8A80-E1019EF5A5D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5" authorId="0" shapeId="0" xr:uid="{5E5C40CC-E568-4797-BBFE-017C2A09F01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5" authorId="0" shapeId="0" xr:uid="{DA138942-D97C-4445-A3F9-6A8D9CB44A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5" authorId="0" shapeId="0" xr:uid="{4349B213-6BBA-433F-B399-2B1E7A5505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5" authorId="0" shapeId="0" xr:uid="{43D88A36-1E05-4042-B9A6-7A947ED570A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5" authorId="0" shapeId="0" xr:uid="{2137A187-6DA9-4B1B-A46A-3D7BA827375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5" authorId="0" shapeId="0" xr:uid="{B6D2D4E9-4F6F-42EB-91C3-CEBC8C79500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5" authorId="0" shapeId="0" xr:uid="{B91124A2-7A2B-448E-870A-0D062766433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" authorId="0" shapeId="0" xr:uid="{497354C2-FA6C-486A-B12D-400C83967DD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" authorId="0" shapeId="0" xr:uid="{5073D7C6-6794-459A-A3F2-B19EAB0DD31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" authorId="0" shapeId="0" xr:uid="{1BB93E53-E065-4482-96B4-6281BC071E2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" authorId="0" shapeId="0" xr:uid="{DEE1AE5A-C7E3-46D4-A2AD-BBE6EFF5F86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6" authorId="0" shapeId="0" xr:uid="{F76EBF3D-E4AE-40EB-BEB4-0D8D8C0E0D2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6" authorId="0" shapeId="0" xr:uid="{64AA6981-3B20-489D-84D3-CF8FE5AAA88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6" authorId="0" shapeId="0" xr:uid="{0809A3E6-2DE0-47DB-B622-7A3E6D0CE71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6" authorId="0" shapeId="0" xr:uid="{0ED30CE3-A14B-467E-951D-65543667034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6" authorId="0" shapeId="0" xr:uid="{49B66FEB-546D-4C22-8021-E517061FE1B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6" authorId="0" shapeId="0" xr:uid="{B2B9B4A8-2F15-4DC5-B96D-F7731A1D728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6" authorId="0" shapeId="0" xr:uid="{0B90D718-AAB5-4086-B16F-3EC756C8C6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6" authorId="0" shapeId="0" xr:uid="{11165B71-06E6-4F04-BCC5-9D6EF2E064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6" authorId="0" shapeId="0" xr:uid="{FBB6DC3B-B0C5-4CD9-8CB8-F89A0338B97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" authorId="0" shapeId="0" xr:uid="{9ED77EDE-48E6-4850-AF55-DF3D20B5718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9" authorId="0" shapeId="0" xr:uid="{E735552D-4129-4BB8-9DC9-A4B47DBA67D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" authorId="0" shapeId="0" xr:uid="{19A2D812-8B7D-4EE7-BDA4-1B727CE7C2A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9" authorId="0" shapeId="0" xr:uid="{9E44066C-7169-45CF-88AF-0DD2D0CD380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9" authorId="0" shapeId="0" xr:uid="{7FD547D1-F1C8-4F11-A5EA-CB6154CFE0F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9" authorId="0" shapeId="0" xr:uid="{0F4DAC48-F0C5-46C1-8449-290687B078F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9" authorId="0" shapeId="0" xr:uid="{09C583EC-85B7-4CE4-AF68-2F17B704C34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9" authorId="0" shapeId="0" xr:uid="{81AC844C-4F5B-4EA1-A3E0-56CEA0DF652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9" authorId="0" shapeId="0" xr:uid="{F6BA16ED-6345-4310-8556-4161B9C7B28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9" authorId="0" shapeId="0" xr:uid="{FFE3E840-DF15-420E-93AF-C5EAB937570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9" authorId="0" shapeId="0" xr:uid="{75502495-A8BA-4175-9695-4D66D19B169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9" authorId="0" shapeId="0" xr:uid="{F5DBCA2D-8673-402B-974E-5DE243170AB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9" authorId="0" shapeId="0" xr:uid="{E133FE7F-988F-4F6D-9E9A-88C710736D0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0" authorId="0" shapeId="0" xr:uid="{E25F167F-C932-498E-85E7-F0F032ABEB0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" authorId="0" shapeId="0" xr:uid="{BB54329C-819A-439F-9688-46AEE9430D4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" authorId="0" shapeId="0" xr:uid="{7167F494-AA0B-412B-8553-2D8E4862D15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" authorId="0" shapeId="0" xr:uid="{E712D716-FC6B-41ED-87E0-973B6028CA2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0" authorId="0" shapeId="0" xr:uid="{77CDEFD3-0272-48F0-B2CA-57F99E21AE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0" authorId="0" shapeId="0" xr:uid="{18C9EAEB-38CF-4ED0-8DA5-FE0497B9D25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0" authorId="0" shapeId="0" xr:uid="{0E2F4928-D6D1-4789-BB88-344B7C652F4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0" authorId="0" shapeId="0" xr:uid="{40E6E0C1-340E-42CD-AD49-F446EEA189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0" authorId="0" shapeId="0" xr:uid="{67CE04EC-CC4C-4B3A-A6A0-AA564D874CE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0" authorId="0" shapeId="0" xr:uid="{7B8C7D4B-5516-484C-B615-523E780D3E4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0" authorId="0" shapeId="0" xr:uid="{F20DCFA4-3225-4382-8692-1ED8A8C3768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0" authorId="0" shapeId="0" xr:uid="{3A32B1D8-21C7-430A-860C-6FFCFAFC9BF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0" authorId="0" shapeId="0" xr:uid="{7A493AAA-F54C-4BCA-AFAE-DBECBDCB7D3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1" authorId="0" shapeId="0" xr:uid="{77540A70-3601-407B-895E-4B3A7D2992F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1" authorId="0" shapeId="0" xr:uid="{117F1F7F-D93E-4206-87A4-621B146BB0B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1" authorId="0" shapeId="0" xr:uid="{9C522F1D-FB87-4F36-99CB-38A79032BCC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1" authorId="0" shapeId="0" xr:uid="{FF6E49BB-F690-4241-9C91-2FDC2AF843E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1" authorId="0" shapeId="0" xr:uid="{3C723144-376B-420B-A81D-B50BB6C93FF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1" authorId="0" shapeId="0" xr:uid="{716486C5-20E3-4511-8689-CD7081F917D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1" authorId="0" shapeId="0" xr:uid="{B839258D-DAB5-449B-9B3B-3E8F083431C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1" authorId="0" shapeId="0" xr:uid="{ED5114C0-9131-4477-A3C3-5A82039A73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1" authorId="0" shapeId="0" xr:uid="{07CA45E4-EF1A-4D44-8599-25D849AAD5B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1" authorId="0" shapeId="0" xr:uid="{9FB99452-B3DF-4AF6-911C-5264CC4316A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1" authorId="0" shapeId="0" xr:uid="{1FA14D0C-80B3-46C9-B139-76C7FCFD514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1" authorId="0" shapeId="0" xr:uid="{CA84C6B7-1735-44B5-A4DD-7B57A52C23D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1" authorId="0" shapeId="0" xr:uid="{70E176AB-75A4-48B1-9013-E36F818EA42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2" authorId="0" shapeId="0" xr:uid="{7BF7E60B-CF0F-48A4-9E8D-383467E1DEE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2" authorId="0" shapeId="0" xr:uid="{A04C213A-47C8-4839-A7B0-755C5CEAEDF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2" authorId="0" shapeId="0" xr:uid="{AC6537DD-3F62-42AC-952D-B4DDB7CE4CC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2" authorId="0" shapeId="0" xr:uid="{78CFD2E6-CB03-4A25-B50C-F88CBF86976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2" authorId="0" shapeId="0" xr:uid="{1D7C4E06-2F55-4DAE-BA3E-2F6D8042F4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2" authorId="0" shapeId="0" xr:uid="{D17F41D4-E919-43BD-9683-6F61FB36AD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2" authorId="0" shapeId="0" xr:uid="{503CF946-E2FC-49F3-87DC-87DB98E27E2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2" authorId="0" shapeId="0" xr:uid="{B6849E8A-3CB9-4D59-9470-4659AF37A6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2" authorId="0" shapeId="0" xr:uid="{4D3DDB7D-9B90-4A2F-910D-8082E7754A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2" authorId="0" shapeId="0" xr:uid="{51DE190D-97BC-4B78-A1A3-7E08FA190D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2" authorId="0" shapeId="0" xr:uid="{B88BBC06-5CD1-4DBE-B11E-87A0668A91C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2" authorId="0" shapeId="0" xr:uid="{EE084D7F-5C76-41E2-8056-45222CB9FB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2" authorId="0" shapeId="0" xr:uid="{67273572-7474-4605-8246-D2CE584E76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" authorId="0" shapeId="0" xr:uid="{A7A32C6E-51AD-4F7D-97D4-0DBCB548CD8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" authorId="0" shapeId="0" xr:uid="{24161D0A-418D-4DBB-B985-C2DA283E60D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" authorId="0" shapeId="0" xr:uid="{344D39E4-1950-4E86-BA91-6EADFEBEE5A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" authorId="0" shapeId="0" xr:uid="{30394D1D-2BE2-44EC-8FEC-FCB427EC5BC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3" authorId="0" shapeId="0" xr:uid="{08D27381-FEFF-4AA9-B552-9E790CC26EF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3" authorId="0" shapeId="0" xr:uid="{9DC0B65E-CEDD-4547-9539-EC95576771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3" authorId="0" shapeId="0" xr:uid="{52EAC5C0-E619-44CB-9345-1E1C6CF708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3" authorId="0" shapeId="0" xr:uid="{5DBC0AEA-BB81-437F-9515-147E8BFE83D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3" authorId="0" shapeId="0" xr:uid="{927ACD83-5B16-4768-A697-F6A8E95ADDF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3" authorId="0" shapeId="0" xr:uid="{E072C414-68B6-416D-BDF7-DFA7563287D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3" authorId="0" shapeId="0" xr:uid="{8628FC43-9918-472B-B9B2-C9715E304A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3" authorId="0" shapeId="0" xr:uid="{D41507FD-C2D0-4D3F-85A6-5ACFD03426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3" authorId="0" shapeId="0" xr:uid="{9373B3D7-6621-47E0-B2AD-8B4C0D09CCF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4" authorId="0" shapeId="0" xr:uid="{A9DAB2C0-7A57-42E3-868C-C70419F0692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4" authorId="0" shapeId="0" xr:uid="{E6340EE5-C346-4EBD-8D0E-5A52931D561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4" authorId="0" shapeId="0" xr:uid="{9157F00D-18CF-4114-99B6-C1F942FD3C3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4" authorId="0" shapeId="0" xr:uid="{150C3D90-37FC-41D2-AB9D-4B322E8138C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4" authorId="0" shapeId="0" xr:uid="{5C192D70-B1F4-4B6B-9C2B-BD571F80438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4" authorId="0" shapeId="0" xr:uid="{9DC033DC-3E92-49DB-8625-2E6DCD78BA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4" authorId="0" shapeId="0" xr:uid="{6578A3C3-1753-47D4-AEED-87C8D374920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4" authorId="0" shapeId="0" xr:uid="{76437345-7896-42C9-A83E-1BFF4842B21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4" authorId="0" shapeId="0" xr:uid="{80C9B58A-7E58-4450-A3FA-7241C32E510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4" authorId="0" shapeId="0" xr:uid="{E0B045DC-7D74-4BA1-89B1-6B3B3FF20B7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4" authorId="0" shapeId="0" xr:uid="{FE8EC756-78E9-4E28-8E25-FDBAF4D7883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4" authorId="0" shapeId="0" xr:uid="{C6E9B6F3-6DA5-4B4F-BF27-C72B084B431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4" authorId="0" shapeId="0" xr:uid="{AC2829E6-189F-4120-AAA1-B1368E81E09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5" authorId="0" shapeId="0" xr:uid="{24AC4E34-BF4E-4C44-B19C-A3BEC8F34A9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5" authorId="0" shapeId="0" xr:uid="{06BBD772-FBE9-4CEB-B934-09226A85036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5" authorId="0" shapeId="0" xr:uid="{59B3BE09-2DD8-498C-AB63-F07E0B9A8E9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5" authorId="0" shapeId="0" xr:uid="{6A1AD85B-493D-4B1A-9C51-0FFB861E360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5" authorId="0" shapeId="0" xr:uid="{39DC7B0F-6C53-4136-AC1B-F715AF40CBF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5" authorId="0" shapeId="0" xr:uid="{E585902F-21B3-482D-B381-A4DAF7C145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5" authorId="0" shapeId="0" xr:uid="{5BBBB709-F4DF-405C-A842-9345C007D8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5" authorId="0" shapeId="0" xr:uid="{AC12D773-D056-4D7E-BC19-A95C0B1386C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5" authorId="0" shapeId="0" xr:uid="{2ABC6000-8B28-496D-A058-DD1B611B6E2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5" authorId="0" shapeId="0" xr:uid="{160A23A1-0DCC-40FF-81E8-C71D4E11FC4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5" authorId="0" shapeId="0" xr:uid="{42A996CA-4172-4701-9AD6-B5AD156377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5" authorId="0" shapeId="0" xr:uid="{99E53B42-0C83-4F82-9EBF-AA7A75180D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5" authorId="0" shapeId="0" xr:uid="{97C94E18-02D0-4E34-BC82-F796418E0A7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6" authorId="0" shapeId="0" xr:uid="{72118A40-20BD-49BF-ACD4-34C222265A3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6" authorId="0" shapeId="0" xr:uid="{3D4A148B-33FC-486E-8846-534EFF97B0F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6" authorId="0" shapeId="0" xr:uid="{0B010AEB-9777-4468-B9A6-803D3AA7A35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6" authorId="0" shapeId="0" xr:uid="{048BF964-BDB3-4396-9507-1D760444C80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6" authorId="0" shapeId="0" xr:uid="{9621FD82-D30D-4F42-BE05-6A5FEC61AC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6" authorId="0" shapeId="0" xr:uid="{AF9053A8-3B45-4E91-A724-9C2FA52AAE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6" authorId="0" shapeId="0" xr:uid="{D435F8CE-14AF-4C36-9F90-3E5837DC498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6" authorId="0" shapeId="0" xr:uid="{B039D142-32C5-4DDE-9C89-7595CE5C2F0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6" authorId="0" shapeId="0" xr:uid="{DB71B3DF-566E-4D36-8A15-41DDA4BECB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6" authorId="0" shapeId="0" xr:uid="{5C15A837-DE11-4A0D-AAA7-0DF6F86EE43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6" authorId="0" shapeId="0" xr:uid="{EF879527-E6F5-4BE3-BD6A-56ED4A9CF5F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6" authorId="0" shapeId="0" xr:uid="{C2E30736-C7D3-4786-9E1B-0021B3CADD8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6" authorId="0" shapeId="0" xr:uid="{A03244DD-635F-4304-9CE3-B0C511F0BF1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7" authorId="0" shapeId="0" xr:uid="{1916BD66-F41C-41A6-9183-B03F97A2FE3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7" authorId="0" shapeId="0" xr:uid="{7ED2FE66-AB14-40CF-8906-9FE3B61ACCA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7" authorId="0" shapeId="0" xr:uid="{462A4104-B0D3-4960-AA9F-CD81324F065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7" authorId="0" shapeId="0" xr:uid="{4D548512-4802-4D9C-91F0-1ADD3DBC809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7" authorId="0" shapeId="0" xr:uid="{A71E0E46-88F2-415F-99C3-B9692B1748E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7" authorId="0" shapeId="0" xr:uid="{73DEB59C-09F5-4413-866C-88D301386FF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7" authorId="0" shapeId="0" xr:uid="{3B398314-3F41-4DF0-879A-5086B2A842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7" authorId="0" shapeId="0" xr:uid="{18CDD0AF-DBE4-47D6-9530-E8E49A98716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7" authorId="0" shapeId="0" xr:uid="{A8E2EE65-772A-4E5E-99C2-F6232C80F08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7" authorId="0" shapeId="0" xr:uid="{EC7AAFEF-67B4-4FA4-82DD-EAD476F9026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7" authorId="0" shapeId="0" xr:uid="{AEB3DE11-5496-4CBF-9D09-FD7EC8C53CF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7" authorId="0" shapeId="0" xr:uid="{DED2E394-9FB9-4E98-9C21-D3D5C03C7C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7" authorId="0" shapeId="0" xr:uid="{4A13981D-1D2A-4730-B775-08AE11B26D7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8" authorId="0" shapeId="0" xr:uid="{1D436936-9817-4632-A2BE-997ACBD4040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8" authorId="0" shapeId="0" xr:uid="{EE3A4A55-3A55-4D22-B3FA-BE8E292C331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8" authorId="0" shapeId="0" xr:uid="{C8E2EA5A-994E-4882-8AB6-191F933561F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8" authorId="0" shapeId="0" xr:uid="{3F5BC5FC-7EFC-407A-BFF8-FAC053636F2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8" authorId="0" shapeId="0" xr:uid="{FE051E02-F492-4929-B569-70AD083305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8" authorId="0" shapeId="0" xr:uid="{7AA782B5-0FD0-4D44-9A62-819EF39E363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8" authorId="0" shapeId="0" xr:uid="{77C4575F-15A2-4F0B-9D06-69DA403AD91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8" authorId="0" shapeId="0" xr:uid="{98BB3EC8-300E-4773-8A61-FCE4D041B28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8" authorId="0" shapeId="0" xr:uid="{28EABEA4-BC8E-4D12-8FBD-8A849699D91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8" authorId="0" shapeId="0" xr:uid="{D36F2660-00A6-43FA-82A7-8E9EB942B8D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8" authorId="0" shapeId="0" xr:uid="{C0E88C41-C986-4DCC-BB15-708C905CA0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8" authorId="0" shapeId="0" xr:uid="{6CD86ACC-1F3C-45A5-B71D-FB2F85ACDD6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8" authorId="0" shapeId="0" xr:uid="{65E6CC11-91AD-48C5-9858-D7C887098C0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9" authorId="0" shapeId="0" xr:uid="{93CAE33F-640E-4D72-A8CE-9859701B4F0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9" authorId="0" shapeId="0" xr:uid="{5422A6E3-D36C-41BE-AB61-EBFA93FC379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9" authorId="0" shapeId="0" xr:uid="{F2DA646B-1EAF-4406-866D-E368669E199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9" authorId="0" shapeId="0" xr:uid="{EA20D547-009A-421B-9F16-DCAFCA5578A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9" authorId="0" shapeId="0" xr:uid="{EB3459BF-665C-4532-83EF-0226FBDD0A0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9" authorId="0" shapeId="0" xr:uid="{81179E26-F024-47A7-B73F-2F5DA12CCF5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9" authorId="0" shapeId="0" xr:uid="{86628CBA-21A6-4BF7-9A86-20142C53CF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9" authorId="0" shapeId="0" xr:uid="{0C186E36-3B5A-46A0-8846-D0CCEE72F6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9" authorId="0" shapeId="0" xr:uid="{66DE318B-346D-4A82-B17D-BC298B83063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9" authorId="0" shapeId="0" xr:uid="{1EC13ED1-8522-4426-81A7-018D4BDB1A7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9" authorId="0" shapeId="0" xr:uid="{BFC4CD8D-4ED0-4D7E-B878-E4CFF55FD17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9" authorId="0" shapeId="0" xr:uid="{9B232F5C-44B3-4BE7-AD7B-52986751FF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9" authorId="0" shapeId="0" xr:uid="{111F9B22-D196-4638-83FA-91300145CF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0" authorId="0" shapeId="0" xr:uid="{785B2888-6D1B-4FA1-82E2-19C487BABCE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0" authorId="0" shapeId="0" xr:uid="{364F7C68-636F-4403-A8C0-FBE7D708A63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0" authorId="0" shapeId="0" xr:uid="{E812FB2A-BBA0-4AF1-8634-07267A26B9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0" authorId="0" shapeId="0" xr:uid="{0E22429E-F0A1-4B39-B971-1A3D9D7B80B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0" authorId="0" shapeId="0" xr:uid="{5BABA427-4894-4D04-A8BE-06FEAF6B377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0" authorId="0" shapeId="0" xr:uid="{601439FE-BE24-40F1-9F42-4B51A4033AA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30" authorId="0" shapeId="0" xr:uid="{68C4029E-BDC6-4556-86A3-870CF156BDF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0" authorId="0" shapeId="0" xr:uid="{CCB8A315-9B98-41A2-82B9-C2499D2272A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0" authorId="0" shapeId="0" xr:uid="{55648EDC-C885-4A42-9D3E-07D4306B032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0" authorId="0" shapeId="0" xr:uid="{C81C4C57-A3C9-4B34-9662-3DC31FB00B2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0" authorId="0" shapeId="0" xr:uid="{E254D738-C4B1-429E-B934-DD4ACBAB5B6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0" authorId="0" shapeId="0" xr:uid="{FC8BA5C2-2305-4735-B5F4-8E5D55F610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0" authorId="0" shapeId="0" xr:uid="{00C2C8B3-B353-4867-8918-833A18EF178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3" authorId="0" shapeId="0" xr:uid="{0305E2E0-471D-49DE-9D0B-8FE9EC23E2D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3" authorId="0" shapeId="0" xr:uid="{A37EDECC-DA53-48BB-AFD0-E674FA65464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3" authorId="0" shapeId="0" xr:uid="{15D241F4-A30D-4080-9BCB-ADD403F8BCD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3" authorId="0" shapeId="0" xr:uid="{D5F1A3CF-FF73-466F-94B0-66FDE59E2A6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3" authorId="0" shapeId="0" xr:uid="{60E9C6BF-8D10-4C1F-9AB4-6D0C713EAD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3" authorId="0" shapeId="0" xr:uid="{CF85BE92-BB27-44C6-9B7F-5B4FD670DD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3" authorId="0" shapeId="0" xr:uid="{86481302-3CCD-489C-9C04-AEE50FADB8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3" authorId="0" shapeId="0" xr:uid="{FDBDAA0C-E775-40B2-B8EA-466BF4CEFC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3" authorId="0" shapeId="0" xr:uid="{47016D0F-9548-47A4-A62E-695ECD1624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3" authorId="0" shapeId="0" xr:uid="{E9AFCF4B-4B26-4E3F-9F09-C913B993005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3" authorId="0" shapeId="0" xr:uid="{304DC3BF-3F47-48F3-A18B-71218E8ABF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3" authorId="0" shapeId="0" xr:uid="{F744216F-F63F-4CFA-9595-D888A5D85C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3" authorId="0" shapeId="0" xr:uid="{AB612DCE-E1C4-4D5A-B54C-DAF63489765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4" authorId="0" shapeId="0" xr:uid="{BAE34168-FB34-4D8B-A681-95020EF75D4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4" authorId="0" shapeId="0" xr:uid="{CDE71256-63E3-4A54-AF88-4C7C6AF1201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4" authorId="0" shapeId="0" xr:uid="{75CD8907-43AA-4B6B-B183-59F2A5AF218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4" authorId="0" shapeId="0" xr:uid="{D93BA94A-7B2A-4A84-A999-695D4F62D35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4" authorId="0" shapeId="0" xr:uid="{444D0BFE-779D-4577-B3D1-452A4442FDC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4" authorId="0" shapeId="0" xr:uid="{680EF8F7-F19A-44A3-9FE6-6F5DC564C07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4" authorId="0" shapeId="0" xr:uid="{6E82D912-D4AD-454A-98E4-DAB7D3BBC24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4" authorId="0" shapeId="0" xr:uid="{B514E2F9-26BB-4B3B-897B-2BD33C03801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4" authorId="0" shapeId="0" xr:uid="{6E79F632-820E-42ED-8126-06276CD8D0C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4" authorId="0" shapeId="0" xr:uid="{C9739DCF-C5D2-4108-9B78-A3C5AD73F20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4" authorId="0" shapeId="0" xr:uid="{1F5EBA0D-874A-42B1-9F52-9527D9AB221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4" authorId="0" shapeId="0" xr:uid="{44C4C3FB-531F-4CCD-8BAA-25DFB08564B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4" authorId="0" shapeId="0" xr:uid="{91178A44-51AB-4EF8-A0BD-26356F2FFD9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5" authorId="0" shapeId="0" xr:uid="{18C12A63-AA4A-4F88-A838-06A0DB065AE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5" authorId="0" shapeId="0" xr:uid="{A56C7A61-565D-4780-86D7-45BA2701BF3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5" authorId="0" shapeId="0" xr:uid="{44382503-015A-4093-B6AA-28E4EAFDE23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5" authorId="0" shapeId="0" xr:uid="{55A5364B-B0B4-4C3D-88E8-8B7C19A59CA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5" authorId="0" shapeId="0" xr:uid="{F6513ED9-A0F9-4237-94F0-270F3F1389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5" authorId="0" shapeId="0" xr:uid="{A479F3E7-1D8D-4BAB-A24D-1FEB7507C8D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5" authorId="0" shapeId="0" xr:uid="{EE6D89E3-4704-4B12-A0AC-D40E325861E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5" authorId="0" shapeId="0" xr:uid="{619BE0D8-A986-455A-9EAB-70007E8FEE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5" authorId="0" shapeId="0" xr:uid="{68C6FFAC-63E8-421E-B716-9337B78CE39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5" authorId="0" shapeId="0" xr:uid="{1F952643-BCF0-4788-B5BB-CCA40143CD0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5" authorId="0" shapeId="0" xr:uid="{82C882E1-D43E-4DB4-89C4-8E78CB29FF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5" authorId="0" shapeId="0" xr:uid="{D97B5811-A468-4945-BE0B-A06400B0C4B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5" authorId="0" shapeId="0" xr:uid="{3F7C3116-687D-48DF-AC25-3041C02D015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6" authorId="0" shapeId="0" xr:uid="{93CD2A3E-1908-4331-9989-511E92F6FF3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6" authorId="0" shapeId="0" xr:uid="{98AD4EB0-11EB-4D00-B6A9-0B48B771960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6" authorId="0" shapeId="0" xr:uid="{52564CBC-48FE-45FF-9D43-AA6C2EA3D29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6" authorId="0" shapeId="0" xr:uid="{69E8DC10-0FCC-4FB9-B255-B664297F0D4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6" authorId="0" shapeId="0" xr:uid="{E0C2371E-7D22-4985-BD81-5B48D22CC9F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6" authorId="0" shapeId="0" xr:uid="{24F2FDE0-5A04-4805-A879-D69635D294D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6" authorId="0" shapeId="0" xr:uid="{C747F410-08F7-4727-95EE-5CE9825945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6" authorId="0" shapeId="0" xr:uid="{2E7E7DB1-7111-4BB8-9751-6B9BAAA21E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6" authorId="0" shapeId="0" xr:uid="{148B5FC7-469F-4D6C-8EE6-05D7194DFAD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6" authorId="0" shapeId="0" xr:uid="{DD26A170-6C53-4BA0-8D27-595239AC826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6" authorId="0" shapeId="0" xr:uid="{CA5445EB-403E-47D7-968F-57F65C4D96A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6" authorId="0" shapeId="0" xr:uid="{BA045275-2A1E-4525-ABFA-70E62519517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6" authorId="0" shapeId="0" xr:uid="{92AA91CD-8E49-464E-964A-FC6261871D8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7" authorId="0" shapeId="0" xr:uid="{94FE1999-71E6-4C15-84E4-CE1A39D78D6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7" authorId="0" shapeId="0" xr:uid="{838DCC36-E7FC-401C-9E97-CCF6B85C0D6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7" authorId="0" shapeId="0" xr:uid="{4243C683-15EE-4194-9394-C532A378B5A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7" authorId="0" shapeId="0" xr:uid="{2F1FFA7D-EB66-40FA-98AB-E7EBC47163A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7" authorId="0" shapeId="0" xr:uid="{07A36E72-4A7F-4EB0-9A56-7590CD51BD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7" authorId="0" shapeId="0" xr:uid="{7B8DFD4A-38B4-4D40-929D-024DCC1253D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7" authorId="0" shapeId="0" xr:uid="{94E9C1E0-9035-408F-83AF-91E9F6ABDD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7" authorId="0" shapeId="0" xr:uid="{06F9B7B2-5CE1-48D6-AABF-73AD449A600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7" authorId="0" shapeId="0" xr:uid="{C860AE66-81B7-4391-8A8C-A5981A6F61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7" authorId="0" shapeId="0" xr:uid="{E99209E3-75F7-4FAF-AF27-FFA20263FC1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7" authorId="0" shapeId="0" xr:uid="{E6285FC0-F691-482C-9513-36ED5975A97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7" authorId="0" shapeId="0" xr:uid="{7BC9C123-3431-4FE4-B4F8-E7D9E9373C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7" authorId="0" shapeId="0" xr:uid="{E2135DB3-36A6-44FB-9D55-BC5F12D94D9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8" authorId="0" shapeId="0" xr:uid="{64E4CAB1-3131-4FBD-B7B6-8A74E51DC4B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8" authorId="0" shapeId="0" xr:uid="{DDCE90F2-891F-4959-958E-1DA15877D9D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8" authorId="0" shapeId="0" xr:uid="{8AC08104-F736-4D3A-907F-20AF7BDCA00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8" authorId="0" shapeId="0" xr:uid="{A93226D6-ACF3-4F1F-9DC5-65F1C862699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8" authorId="0" shapeId="0" xr:uid="{12A709FD-3F91-48FE-8A20-6906217D3B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8" authorId="0" shapeId="0" xr:uid="{8BECF294-FF02-45DE-B372-674F7FCC95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8" authorId="0" shapeId="0" xr:uid="{BE6A303C-742B-488B-B202-EB051C1284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8" authorId="0" shapeId="0" xr:uid="{2588837B-36FC-4F29-B3FA-26C1DA8A5C7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8" authorId="0" shapeId="0" xr:uid="{E5188030-0AB6-46EF-93EE-8D0BD5D086B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8" authorId="0" shapeId="0" xr:uid="{4D1C03B0-3F16-4C3A-AC2B-DFCC66FE689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8" authorId="0" shapeId="0" xr:uid="{414016D1-25E3-4011-A585-82BEC72878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8" authorId="0" shapeId="0" xr:uid="{04089ED1-512D-41CA-BCDE-C647D328A60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8" authorId="0" shapeId="0" xr:uid="{5621CFC6-52E1-4D9D-A49D-58EAA942421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9" authorId="0" shapeId="0" xr:uid="{4D095E1B-C055-45EF-911C-1602F74BA68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9" authorId="0" shapeId="0" xr:uid="{7628D1C2-8EAA-4902-8147-09848589D37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9" authorId="0" shapeId="0" xr:uid="{DC8ABDE4-EE3F-4623-8938-4C1D9AF300D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9" authorId="0" shapeId="0" xr:uid="{EEB7E970-38FD-4323-936D-090402851CE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9" authorId="0" shapeId="0" xr:uid="{76DDF8EA-142C-4EF6-B80E-E70E8B7D974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9" authorId="0" shapeId="0" xr:uid="{38DF3458-FEE1-448E-A7C7-81C8C1CCCAF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9" authorId="0" shapeId="0" xr:uid="{D3311E62-8DE6-403D-9C55-5C287A35B5E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9" authorId="0" shapeId="0" xr:uid="{9B2131D3-5A30-4B1D-9F43-A14748349CE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9" authorId="0" shapeId="0" xr:uid="{F01A2EEC-57E6-43FB-AB6A-2FCCA33AAEB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9" authorId="0" shapeId="0" xr:uid="{4045D54A-7A3C-42DA-BC3E-BC7294E240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9" authorId="0" shapeId="0" xr:uid="{C6F19695-5684-460B-AA1F-D29FAA2FB4D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9" authorId="0" shapeId="0" xr:uid="{8D4EB496-CD34-4639-A3DD-351CC3895EF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9" authorId="0" shapeId="0" xr:uid="{BC23B93D-EEAF-44CE-A938-7300C1CEF88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0" authorId="0" shapeId="0" xr:uid="{45B6F57A-8A0F-4B19-92C6-6CC5EA46CB5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0" authorId="0" shapeId="0" xr:uid="{2B9E2848-C613-4EC4-AC2F-A25BD5A3F37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0" authorId="0" shapeId="0" xr:uid="{C3F16266-6377-4754-95F3-97F4AD94810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0" authorId="0" shapeId="0" xr:uid="{67B9DB4C-93D0-4EE8-AC87-C8E59D06705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0" authorId="0" shapeId="0" xr:uid="{89B036D7-8DB0-4D8B-AF90-029851969F9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40" authorId="0" shapeId="0" xr:uid="{305BAE2F-B0BD-40D5-B0BC-8FC329BE0E2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40" authorId="0" shapeId="0" xr:uid="{9239ACCB-A8A4-4C63-844B-E8E3FFD5E6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40" authorId="0" shapeId="0" xr:uid="{48802847-7E43-497D-B8E3-52C61AD7A1D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40" authorId="0" shapeId="0" xr:uid="{0200A8D3-52A7-4B93-9374-EC223C66220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40" authorId="0" shapeId="0" xr:uid="{280A38A7-533F-451C-9644-ACF1C6412C0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40" authorId="0" shapeId="0" xr:uid="{0527F7AF-E032-443D-AB6A-D419DF6ACA9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40" authorId="0" shapeId="0" xr:uid="{66493A4F-6DFF-41F0-B2FC-D1E28CD386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40" authorId="0" shapeId="0" xr:uid="{058644DA-B9F4-43C5-B360-54561D11CA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1" authorId="0" shapeId="0" xr:uid="{6453BEB9-6461-4C0B-995E-890CDE20409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1" authorId="0" shapeId="0" xr:uid="{AD4011B4-9EFD-4B84-B2B2-FEE30A377CB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1" authorId="0" shapeId="0" xr:uid="{D526C54C-A7EE-44A7-AE41-AC4B4CBED47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1" authorId="0" shapeId="0" xr:uid="{3EA50849-6678-429F-9AD4-D3DA8BFF002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1" authorId="0" shapeId="0" xr:uid="{25047703-B80C-4905-8AC6-10DFE968442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41" authorId="0" shapeId="0" xr:uid="{CA31C25C-8790-409E-9B5F-7AE1079E42D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41" authorId="0" shapeId="0" xr:uid="{32FAF2FA-B355-4F27-A0A9-563816F85D1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41" authorId="0" shapeId="0" xr:uid="{D35307E3-6CBF-4FB2-834D-9BCBC86098F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41" authorId="0" shapeId="0" xr:uid="{2B5F9295-6E0A-4785-ACD3-8B6E31783D4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41" authorId="0" shapeId="0" xr:uid="{E9760CB5-D9C5-4D46-A5DE-51FA080625C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41" authorId="0" shapeId="0" xr:uid="{D2419641-A5F7-49A7-AFF9-7AF3B65B4E5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41" authorId="0" shapeId="0" xr:uid="{1A532CFA-A039-4E1E-911D-B0D827B238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41" authorId="0" shapeId="0" xr:uid="{9E5204CE-94D0-4BB3-9649-62419635B8B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2" authorId="0" shapeId="0" xr:uid="{B166C4D9-2001-40C1-A733-D1FF0A047AC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2" authorId="0" shapeId="0" xr:uid="{4AE4DC09-7ECB-4550-BFA8-FB678E2F9D1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2" authorId="0" shapeId="0" xr:uid="{D79F6A53-C53E-4233-8951-EED0D61D9D6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2" authorId="0" shapeId="0" xr:uid="{5E730852-23B6-4FBB-9903-3DBAF0EB7E9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2" authorId="0" shapeId="0" xr:uid="{848213A5-CB04-4017-B40F-CC80F5DF15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42" authorId="0" shapeId="0" xr:uid="{3B25A937-E264-40E4-A3BE-3D529D6F92E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42" authorId="0" shapeId="0" xr:uid="{E29CFAA7-87A6-45DE-AD74-FE071AE22CF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42" authorId="0" shapeId="0" xr:uid="{7CAB8B6A-9CF3-49B6-944E-ED557F78071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42" authorId="0" shapeId="0" xr:uid="{437B427A-3CBD-4775-850F-64507B4DFF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42" authorId="0" shapeId="0" xr:uid="{9ACE1271-A0DB-4849-9753-3426C0B47CE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42" authorId="0" shapeId="0" xr:uid="{D2078C54-EA45-4910-AA05-82694CC7CE4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42" authorId="0" shapeId="0" xr:uid="{AD68C6A0-B9AA-4BED-8F83-C2B8DB308F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42" authorId="0" shapeId="0" xr:uid="{0D823090-4285-4B1D-9B39-E1DF4A3875D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3" authorId="0" shapeId="0" xr:uid="{0955207A-262F-4D7C-A963-B7AAF0B2286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3" authorId="0" shapeId="0" xr:uid="{036243D2-8542-47CD-88E8-F48976A04CD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3" authorId="0" shapeId="0" xr:uid="{1B455021-D153-4315-9440-6B9433C6C3E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3" authorId="0" shapeId="0" xr:uid="{90EB9A30-2785-4723-A145-746E109AE88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3" authorId="0" shapeId="0" xr:uid="{A449C0DD-B860-47A2-A2DC-9179B54D29D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3" authorId="0" shapeId="0" xr:uid="{EDBABF90-3E20-4C0B-9B92-5BDF527E8C8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43" authorId="0" shapeId="0" xr:uid="{CF70716A-EC4C-4415-AD78-63F9DB7BDD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43" authorId="0" shapeId="0" xr:uid="{FB79CD38-94B0-4EE8-9D59-9055FD3475D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43" authorId="0" shapeId="0" xr:uid="{113B447E-ADA2-4B75-9C37-BE7D35F816E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43" authorId="0" shapeId="0" xr:uid="{172EF27B-7906-40BB-AE66-C3724557154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43" authorId="0" shapeId="0" xr:uid="{4C25FA8C-A61F-4BD2-B135-9CB04382D46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43" authorId="0" shapeId="0" xr:uid="{87E37E72-98A5-43E5-AA8E-A108A930D4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43" authorId="0" shapeId="0" xr:uid="{6EA547E1-CEBD-40B3-9439-876090B620F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4" authorId="0" shapeId="0" xr:uid="{40211CB4-9E7F-47E1-ABBF-534D0F29FB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4" authorId="0" shapeId="0" xr:uid="{83553542-D40B-49CE-B591-E7E8077478D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4" authorId="0" shapeId="0" xr:uid="{965B2F15-2664-4821-A4A8-7BAD4D34CCB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4" authorId="0" shapeId="0" xr:uid="{6829D818-66B1-44BF-AB78-9B32AD35B1B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4" authorId="0" shapeId="0" xr:uid="{F0230DED-A30A-4E5E-9818-CC306FD94F0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4" authorId="0" shapeId="0" xr:uid="{A1E60F12-E241-4B42-8C6F-AE670B94506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44" authorId="0" shapeId="0" xr:uid="{372779E7-0DB8-4E4F-8729-9C9B877B1F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44" authorId="0" shapeId="0" xr:uid="{E982EBF5-C19E-4110-87AD-AB84141CA78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44" authorId="0" shapeId="0" xr:uid="{A8B1DC7A-3D07-4201-BCC7-47C9240623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44" authorId="0" shapeId="0" xr:uid="{8480F288-0363-4F5B-B062-5516A87DC48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44" authorId="0" shapeId="0" xr:uid="{5DEEF836-5A24-4397-8043-C4326A5C310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44" authorId="0" shapeId="0" xr:uid="{0D82727F-ACA3-4BDF-8425-5C62FB8D32E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44" authorId="0" shapeId="0" xr:uid="{524D0B3B-E523-4CFF-8062-03A9CFCE24D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7" authorId="0" shapeId="0" xr:uid="{B13CA779-CF4F-46A5-A639-FA83D9A15F8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7" authorId="0" shapeId="0" xr:uid="{0A6EA938-70C7-4301-B77A-0976A109B2C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7" authorId="0" shapeId="0" xr:uid="{A8B0F837-8D37-4F80-96B7-5A9174A8E11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7" authorId="0" shapeId="0" xr:uid="{94B9AD23-1315-47C3-BEF3-F0D7BA1581A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7" authorId="0" shapeId="0" xr:uid="{BC8D9457-D08B-4741-8E9E-FC7A5AE1DAA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47" authorId="0" shapeId="0" xr:uid="{13016DBB-8B33-4644-A6D8-9B88BD2B1E0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47" authorId="0" shapeId="0" xr:uid="{E8661F04-54FD-4120-BAAA-A7B8D4B84E8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47" authorId="0" shapeId="0" xr:uid="{5260A458-F34E-4966-BB78-5DB60868ACB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47" authorId="0" shapeId="0" xr:uid="{4C5FB3AD-5C2F-4847-9014-31E9703DB75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47" authorId="0" shapeId="0" xr:uid="{AB4F4ED4-2CA0-4196-BFAB-7DC9DCB09E6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47" authorId="0" shapeId="0" xr:uid="{13DF5C79-AE79-4051-8D53-FDA86589DEB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47" authorId="0" shapeId="0" xr:uid="{03288237-E7D2-403A-A8D3-6E5AF1AF17F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47" authorId="0" shapeId="0" xr:uid="{58A394DF-9E6A-4CBE-8CC5-9ACC711426B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8" authorId="0" shapeId="0" xr:uid="{3A1167F6-BA85-4A1F-B0AE-B4B5C8214DF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8" authorId="0" shapeId="0" xr:uid="{EA126E9F-969F-4DE7-A9F2-0F391066C06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8" authorId="0" shapeId="0" xr:uid="{4E41EBA7-3CF8-4D7D-BE67-B4D79AEC1D9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8" authorId="0" shapeId="0" xr:uid="{836EF233-5993-40A9-AE27-B96C5D4A6BC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8" authorId="0" shapeId="0" xr:uid="{AAE98CFF-55B5-4DE6-9615-798A3DE69B2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48" authorId="0" shapeId="0" xr:uid="{11456346-616C-449E-90FF-470B525D7B3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48" authorId="0" shapeId="0" xr:uid="{F9321993-9374-4CD0-98B1-10EBC248F23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48" authorId="0" shapeId="0" xr:uid="{264E5468-24D5-43D3-BA33-52EFE77FA79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48" authorId="0" shapeId="0" xr:uid="{83F70EBE-F719-4AF6-B4CE-C0EDA8361A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48" authorId="0" shapeId="0" xr:uid="{F0A2A5F1-067B-4C53-A9F2-2F230872407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48" authorId="0" shapeId="0" xr:uid="{98383DE9-4CE2-4ADF-B1F3-1FC2440ECE1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48" authorId="0" shapeId="0" xr:uid="{72C8E65E-7D12-4234-AB15-03AD78DA142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48" authorId="0" shapeId="0" xr:uid="{DA9478F4-F93C-4756-9BE4-207B67CB5CF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9" authorId="0" shapeId="0" xr:uid="{9111559A-833C-4C22-BDDB-BC17A828DDA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9" authorId="0" shapeId="0" xr:uid="{4D59BEB6-E92E-4061-837A-475730DB823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9" authorId="0" shapeId="0" xr:uid="{061EEB7B-5243-43FE-875E-D95F5DE3CE0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9" authorId="0" shapeId="0" xr:uid="{388B866A-E217-4D8B-9127-F78D30F8505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9" authorId="0" shapeId="0" xr:uid="{641F3A6D-353F-4DBD-B072-1DEE6890CB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49" authorId="0" shapeId="0" xr:uid="{D77EF4E1-5DF1-4BD5-9C32-D9E9E68E11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49" authorId="0" shapeId="0" xr:uid="{91A6214F-82E4-4987-9004-8B008EFC88C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49" authorId="0" shapeId="0" xr:uid="{2B2BE535-E192-453A-BADF-AE1D95E4356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49" authorId="0" shapeId="0" xr:uid="{F5412989-2C0B-4B83-9B4B-C3FDDD515E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49" authorId="0" shapeId="0" xr:uid="{994E81E7-1D85-477B-8334-086605BE9F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49" authorId="0" shapeId="0" xr:uid="{1AEBAE81-D3E2-4196-938A-9EB0250FC15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49" authorId="0" shapeId="0" xr:uid="{84EFEBDA-11FE-43B6-BC4F-4EA8A210384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49" authorId="0" shapeId="0" xr:uid="{55C627EA-F503-4682-BE9A-70277826C41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0" authorId="0" shapeId="0" xr:uid="{9954CB35-925A-4D19-B063-E8A1D48507A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0" authorId="0" shapeId="0" xr:uid="{3A326FDC-EEE8-49DF-AAB6-1A6EAECF32C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0" authorId="0" shapeId="0" xr:uid="{37EC6ACA-47EE-4065-8150-2C283C86A4F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0" authorId="0" shapeId="0" xr:uid="{C0977EC9-B20C-4A30-801A-842AE5E0DA3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0" authorId="0" shapeId="0" xr:uid="{4768B166-9537-4A24-B37F-E30D855C29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0" authorId="0" shapeId="0" xr:uid="{53F3ED0A-F6B5-4E24-A737-96DAC8D79CB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0" authorId="0" shapeId="0" xr:uid="{7B6CFF64-53AD-4197-B716-1886875F08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50" authorId="0" shapeId="0" xr:uid="{0BD0D8D9-225A-4067-BF6C-05D7DA93EFE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50" authorId="0" shapeId="0" xr:uid="{F694EBA5-3E1E-4C61-8CBF-F48ACB7073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50" authorId="0" shapeId="0" xr:uid="{612C58F6-B8EE-4628-9222-11DB4CB42C5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50" authorId="0" shapeId="0" xr:uid="{E4A5F807-1FDA-4ADA-BAFE-0B8A7D0FE21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50" authorId="0" shapeId="0" xr:uid="{7530482A-774D-48DE-BF88-99A70FE4A73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50" authorId="0" shapeId="0" xr:uid="{5233CB5C-D12B-4E36-BB9A-496913C59FE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1" authorId="0" shapeId="0" xr:uid="{F84AADC6-2363-48E8-8D77-5BE864F211D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1" authorId="0" shapeId="0" xr:uid="{F91BB111-8904-48B2-AE35-8344ACB7A4B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1" authorId="0" shapeId="0" xr:uid="{1642164B-AF7F-4A41-80FF-728C15950A8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1" authorId="0" shapeId="0" xr:uid="{5702E493-729F-435C-85F2-8740397D3DC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1" authorId="0" shapeId="0" xr:uid="{BD8CA313-3610-479D-B7F4-1625846961E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1" authorId="0" shapeId="0" xr:uid="{94DAA0A7-9B3F-4081-9BA9-2A067861005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1" authorId="0" shapeId="0" xr:uid="{D3B03588-4DBF-439A-9066-EF9086AFE8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51" authorId="0" shapeId="0" xr:uid="{5A046C3B-94A0-4068-97EF-7ED1EA42101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51" authorId="0" shapeId="0" xr:uid="{7EA940A7-CD73-491F-BD55-7FAD1DB1E6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51" authorId="0" shapeId="0" xr:uid="{AEDB089A-548B-4E61-A55E-66AC35901AB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51" authorId="0" shapeId="0" xr:uid="{83873695-1DFB-4C5E-85C0-8590B320E66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51" authorId="0" shapeId="0" xr:uid="{03BC1FC4-4C98-4FB5-9AF4-CE695CBA436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51" authorId="0" shapeId="0" xr:uid="{EDE60442-786B-4559-B9E2-0CA0DD5994A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2" authorId="0" shapeId="0" xr:uid="{B630FE10-53BD-420C-9917-546C23843ED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2" authorId="0" shapeId="0" xr:uid="{03D85292-7FCD-4878-BA53-D288E9EB342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2" authorId="0" shapeId="0" xr:uid="{DE9779C4-E2FD-4657-B4ED-C7EABA16EE9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2" authorId="0" shapeId="0" xr:uid="{1D830B8C-7D30-41DE-9AA3-1A93036AC48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2" authorId="0" shapeId="0" xr:uid="{51C123EB-AC6A-4ADB-9F15-A8FE6F408D4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2" authorId="0" shapeId="0" xr:uid="{F3A22424-07AC-4757-A9EC-6A60749862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2" authorId="0" shapeId="0" xr:uid="{315AD958-F20B-44DA-979E-03B38B2D86B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52" authorId="0" shapeId="0" xr:uid="{87F41C6E-4315-4395-91C5-F56BB265CB6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52" authorId="0" shapeId="0" xr:uid="{6FE7E280-5BCF-4C3F-BEFD-0F5F6A636C2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52" authorId="0" shapeId="0" xr:uid="{EE90E526-0784-4D06-9165-BB9C763217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52" authorId="0" shapeId="0" xr:uid="{99EA8FD6-7FC5-4F00-8D44-79126FB609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52" authorId="0" shapeId="0" xr:uid="{DC793A45-465F-441A-B629-4A7C52A1366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52" authorId="0" shapeId="0" xr:uid="{E6669B69-9A90-4397-8FCB-ED0DB352838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3" authorId="0" shapeId="0" xr:uid="{4AC59371-168E-401C-9F61-49E997276B7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3" authorId="0" shapeId="0" xr:uid="{688B133F-B6EC-4A78-BCD7-945D2767F95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3" authorId="0" shapeId="0" xr:uid="{9F1384BE-AB5E-4464-B086-74A1F30ED99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3" authorId="0" shapeId="0" xr:uid="{150AEDF4-103D-4D33-9EEA-EE3CF3E9287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3" authorId="0" shapeId="0" xr:uid="{844B8EA2-F428-45D6-B809-A9B589B1F95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3" authorId="0" shapeId="0" xr:uid="{3CD6ADB6-7DD2-4274-8663-1E9E2157057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3" authorId="0" shapeId="0" xr:uid="{2C959364-04BB-4F29-819B-B9874DC512B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53" authorId="0" shapeId="0" xr:uid="{CECA6A20-FF6F-4A91-BBFC-32629BEEA67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53" authorId="0" shapeId="0" xr:uid="{DD8D12DA-240B-4F11-BBE5-6ECF53A397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53" authorId="0" shapeId="0" xr:uid="{5CCB31FD-0537-45D6-A3C7-D2AE22594B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53" authorId="0" shapeId="0" xr:uid="{CFD2A260-9C31-4C55-B8B9-B04F383BEDA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53" authorId="0" shapeId="0" xr:uid="{F3C55392-57F9-42F1-92F7-B1ABDFDD8A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53" authorId="0" shapeId="0" xr:uid="{E0EF9930-0A7F-4BA9-9A1B-8164D3AB7FD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4" authorId="0" shapeId="0" xr:uid="{A5A8D78A-E106-444B-B71C-D6E81F043D5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4" authorId="0" shapeId="0" xr:uid="{470F1549-0E3A-4547-BD72-135405DF4AB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4" authorId="0" shapeId="0" xr:uid="{A0BD51F6-83D3-43A0-99EF-DA3973236E8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4" authorId="0" shapeId="0" xr:uid="{06BF0EB6-1F4D-4695-AAF3-6BAA2670D6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4" authorId="0" shapeId="0" xr:uid="{35744FA6-EBC5-46FA-BB5D-C4A794D228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4" authorId="0" shapeId="0" xr:uid="{9C37C76B-D2AC-4985-B33F-7F052EDE432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4" authorId="0" shapeId="0" xr:uid="{51198128-F2A9-4093-8FC2-324BBB36D3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54" authorId="0" shapeId="0" xr:uid="{95C4EB5B-10D4-4372-A4FA-C30687EF38A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54" authorId="0" shapeId="0" xr:uid="{7AB62091-18D0-49FE-8A34-861817AD238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54" authorId="0" shapeId="0" xr:uid="{90148A7D-7A20-4378-8309-32FA57E4F9B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54" authorId="0" shapeId="0" xr:uid="{B89AD28A-D056-4213-825F-BBD4E5B61E5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54" authorId="0" shapeId="0" xr:uid="{92D0ED42-6249-4684-8C67-03723699E2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54" authorId="0" shapeId="0" xr:uid="{94ABC918-9675-415C-A6F9-26F4D80CA27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5" authorId="0" shapeId="0" xr:uid="{9F1CC5FB-2860-479F-80C8-8B45EB63E15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5" authorId="0" shapeId="0" xr:uid="{CB698AE0-DD49-45FD-BF58-3FDF6B10B27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5" authorId="0" shapeId="0" xr:uid="{40E0D67D-76F4-41D1-9D3A-349A945A951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5" authorId="0" shapeId="0" xr:uid="{35B4160D-180D-4963-8464-E282551D47D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5" authorId="0" shapeId="0" xr:uid="{EF66885E-1F84-49F8-91FF-F434C9A4268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5" authorId="0" shapeId="0" xr:uid="{0D6A735B-01C0-44E3-854F-4A6233CA452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5" authorId="0" shapeId="0" xr:uid="{79334D26-547D-4FF3-B002-89E57E3383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55" authorId="0" shapeId="0" xr:uid="{7BA39A8C-B60A-443E-ADD0-95F3DC12B6B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55" authorId="0" shapeId="0" xr:uid="{CF80AF82-E8AC-48D1-AE82-969B8EF6815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55" authorId="0" shapeId="0" xr:uid="{07912CCE-4B22-4F50-8A27-61138AE0F9F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55" authorId="0" shapeId="0" xr:uid="{421FB2EF-EBA7-4277-A276-69136D1D304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55" authorId="0" shapeId="0" xr:uid="{6D95AFE6-9689-4E97-83D2-4EE78BD8562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55" authorId="0" shapeId="0" xr:uid="{7A713159-F17E-44B5-AA7C-9636F72C46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6" authorId="0" shapeId="0" xr:uid="{2BE1C744-13D3-4658-BBF3-E0DAFCEE16D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6" authorId="0" shapeId="0" xr:uid="{567D9295-F7C6-42D5-955C-DB0AFFDF719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6" authorId="0" shapeId="0" xr:uid="{341994BB-0623-4C9A-BB69-E06CA0542F1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6" authorId="0" shapeId="0" xr:uid="{5CE3AB69-AFD8-4F5F-888B-C9FE2A72B42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6" authorId="0" shapeId="0" xr:uid="{D5D67570-BC65-44C7-916B-4F6A9550C9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6" authorId="0" shapeId="0" xr:uid="{28500F53-0039-4F75-853F-793DDCF0854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6" authorId="0" shapeId="0" xr:uid="{9946BFB1-E8E7-431A-B58C-23AA964CE1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56" authorId="0" shapeId="0" xr:uid="{60C5182D-066E-421A-A9E9-D09A81D0734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56" authorId="0" shapeId="0" xr:uid="{7A065955-CF98-4203-A30C-5D703FEBA18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56" authorId="0" shapeId="0" xr:uid="{82D0F93F-F24A-410F-969D-96B339C3A6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56" authorId="0" shapeId="0" xr:uid="{C9AC199E-454E-4A0C-8AEF-B85EBD6AA30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56" authorId="0" shapeId="0" xr:uid="{51D73E64-931A-4A4D-AD32-A0CB17B6EB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56" authorId="0" shapeId="0" xr:uid="{EE14BC4B-C0EC-4CDB-A04F-7B72937DAB5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7" authorId="0" shapeId="0" xr:uid="{C250421C-997F-4B0B-94A2-7578062D93F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7" authorId="0" shapeId="0" xr:uid="{A9A645AA-47DC-4AA7-9B8D-1D63BA17D11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7" authorId="0" shapeId="0" xr:uid="{E6420962-9AE9-4688-B27C-0B58A14DD8B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7" authorId="0" shapeId="0" xr:uid="{DF0DCAE5-5F41-46A2-A41C-0AB7080588A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7" authorId="0" shapeId="0" xr:uid="{E45E24B6-7EF4-4C20-B8D2-FC754B63B78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57" authorId="0" shapeId="0" xr:uid="{231E619B-A2F1-458F-A78D-45B981E8725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7" authorId="0" shapeId="0" xr:uid="{48CCC3BB-1BE3-4AF8-A254-E04E9C0354A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57" authorId="0" shapeId="0" xr:uid="{F16052E3-4DE6-4C1C-AABE-8C1B02499FC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57" authorId="0" shapeId="0" xr:uid="{417964E7-8DF6-45A4-85A4-4AF4D88F4CA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57" authorId="0" shapeId="0" xr:uid="{8A787CB1-1DC0-4850-BF74-F9CA56A5752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57" authorId="0" shapeId="0" xr:uid="{BE85B3C8-8DEC-4560-A592-8F8DFAE377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57" authorId="0" shapeId="0" xr:uid="{1CF8FB22-5870-40D1-8FF8-AE57EBD6922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57" authorId="0" shapeId="0" xr:uid="{80FB0B94-F065-483F-8B68-AB38853D6CA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8" authorId="0" shapeId="0" xr:uid="{55D3C031-61AC-48B5-B02C-4D907428DA0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8" authorId="0" shapeId="0" xr:uid="{8FA74CA2-360B-493D-9662-1160041DE16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8" authorId="0" shapeId="0" xr:uid="{FDBA7AAB-08EE-4857-BAEA-80FDA6CC104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8" authorId="0" shapeId="0" xr:uid="{FC1C6F90-F7B6-4BEE-A374-B48EE3B8EB5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8" authorId="0" shapeId="0" xr:uid="{563E5EE5-8D96-4130-8A53-80ED9F0F7ED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58" authorId="0" shapeId="0" xr:uid="{AC997E61-E392-4F74-BCE6-6919A6849AE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58" authorId="0" shapeId="0" xr:uid="{55B795C0-B04D-4022-91D9-BF8CDC3D793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58" authorId="0" shapeId="0" xr:uid="{0294FEF1-7D30-4067-A61C-19D3744B108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58" authorId="0" shapeId="0" xr:uid="{FB58E125-AECF-4F0A-B254-A87E49D78AA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58" authorId="0" shapeId="0" xr:uid="{7326DDAE-5DEB-47E8-84AB-2A1300F0C34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58" authorId="0" shapeId="0" xr:uid="{66CAE1A2-BE09-4303-8E50-EB98D49D48F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58" authorId="0" shapeId="0" xr:uid="{50A1A1DB-55DE-495E-8179-8B3D1FA74F6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58" authorId="0" shapeId="0" xr:uid="{2B1AB9E9-1EE4-431B-99DD-5C8318AB96B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1" authorId="0" shapeId="0" xr:uid="{E55034D5-9862-406C-92A8-C532F5E3AD6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1" authorId="0" shapeId="0" xr:uid="{2F419C76-5796-48B1-A952-8371DA09058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1" authorId="0" shapeId="0" xr:uid="{20B83409-95DE-4A82-A218-D189D2CC02B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1" authorId="0" shapeId="0" xr:uid="{8E56E6B2-9A06-4A5F-AC38-B44DCEDE902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61" authorId="0" shapeId="0" xr:uid="{58F284D0-BBEC-4349-8FB8-5214A8888DD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1" authorId="0" shapeId="0" xr:uid="{564BC30D-CDD2-458D-A2E4-F61DD39C454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1" authorId="0" shapeId="0" xr:uid="{13322876-D617-489F-A79D-3321B60E28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1" authorId="0" shapeId="0" xr:uid="{2D13EE37-06C9-4735-B8D7-CF05C17665F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1" authorId="0" shapeId="0" xr:uid="{7AD996FD-EBAB-4EED-B55D-AA6A40F888B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1" authorId="0" shapeId="0" xr:uid="{A08C56E6-6F68-4980-8475-BA7ED6904C0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61" authorId="0" shapeId="0" xr:uid="{62E73D73-3314-424F-A241-2DFDEF367DB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61" authorId="0" shapeId="0" xr:uid="{B707F8AA-CFFE-4C11-94BA-B81240BDFA6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61" authorId="0" shapeId="0" xr:uid="{290F1517-A7E8-4707-A6FF-9CD6279062A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2" authorId="0" shapeId="0" xr:uid="{4AAEDDCA-6C62-4F7C-87E7-3728F665C22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2" authorId="0" shapeId="0" xr:uid="{01C807A5-EAC4-40B5-B0E5-5F7B879F9F4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2" authorId="0" shapeId="0" xr:uid="{0AC3DCB6-D171-4E0E-8E8D-7A16176DC43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2" authorId="0" shapeId="0" xr:uid="{A2C55EE1-F83B-414F-885F-A372DF49895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62" authorId="0" shapeId="0" xr:uid="{93AF05EC-41AE-44BD-955C-C7C143E4871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2" authorId="0" shapeId="0" xr:uid="{1B7F158C-D602-4B27-8CBF-EA026BC615C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2" authorId="0" shapeId="0" xr:uid="{6F692536-09BB-4966-A9D5-4CCF55B204E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2" authorId="0" shapeId="0" xr:uid="{BC7AD4D8-0EC4-4510-98B1-2175A23902D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2" authorId="0" shapeId="0" xr:uid="{AF8C98AD-927E-40A0-B1CD-36584A88C45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2" authorId="0" shapeId="0" xr:uid="{5F3224B6-B844-4A01-AD20-DF8E352BF57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62" authorId="0" shapeId="0" xr:uid="{BBFB85C2-9E99-4649-96EC-DB4F5B5F5AC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62" authorId="0" shapeId="0" xr:uid="{51E30238-E9E6-470E-84BA-16B714193E1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62" authorId="0" shapeId="0" xr:uid="{525EC3C7-DE4D-4218-865E-28396E18E30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3" authorId="0" shapeId="0" xr:uid="{29AD266B-F8C2-46D0-BF65-5A2165AFD75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3" authorId="0" shapeId="0" xr:uid="{56EDB5BD-9CBB-4F77-BB50-1F9A4C366FD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3" authorId="0" shapeId="0" xr:uid="{69666F8D-31E5-4D04-9137-7434C060072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3" authorId="0" shapeId="0" xr:uid="{B61F8BED-0354-4F2F-BEEB-4B0F27F753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63" authorId="0" shapeId="0" xr:uid="{98967940-1B3B-40F0-BECE-6FB87745842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3" authorId="0" shapeId="0" xr:uid="{97D525ED-0983-4DD1-B9D5-4D37DCBCE1C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3" authorId="0" shapeId="0" xr:uid="{FAD6589C-66FC-4001-8240-5D73B0A4A51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3" authorId="0" shapeId="0" xr:uid="{6FCC22C0-7FC8-45C5-B675-F880C479ED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3" authorId="0" shapeId="0" xr:uid="{ECD01853-1E1F-4288-B4F7-728140D9806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3" authorId="0" shapeId="0" xr:uid="{773873D3-D3A5-4A6D-91D7-828CBC80761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63" authorId="0" shapeId="0" xr:uid="{44486FA4-BCED-46D4-89AF-16F510B5F99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63" authorId="0" shapeId="0" xr:uid="{AB376C4D-5418-4512-B5F1-086981C0E9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63" authorId="0" shapeId="0" xr:uid="{FD626C1E-9AAF-422E-A7AC-4BB5D5529F1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4" authorId="0" shapeId="0" xr:uid="{630365C8-3F4F-4A26-8C40-DC44FD26D03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4" authorId="0" shapeId="0" xr:uid="{13EBC74A-7821-4FFE-B339-2FC677D64E6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4" authorId="0" shapeId="0" xr:uid="{41F41407-5E67-444F-B81D-61CC26E445B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4" authorId="0" shapeId="0" xr:uid="{77C4E974-6AB1-4A86-97B2-EC825D26251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64" authorId="0" shapeId="0" xr:uid="{30908B90-05BB-4596-9F7B-815A03DDF2D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4" authorId="0" shapeId="0" xr:uid="{5769C41F-5332-4E78-9269-28F6B1B757F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4" authorId="0" shapeId="0" xr:uid="{B76C31B7-8F79-4699-99F6-D2173832DD0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4" authorId="0" shapeId="0" xr:uid="{029A526B-806F-4A53-9FAF-BB4EF05919C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4" authorId="0" shapeId="0" xr:uid="{D5BAF702-1B1D-48A4-A2B2-A8A3E2DB017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4" authorId="0" shapeId="0" xr:uid="{FBF23FA8-CC30-4286-B390-0BDFB99C4DB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64" authorId="0" shapeId="0" xr:uid="{8FE848AC-A044-40C4-8B5F-DA9E02697DE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64" authorId="0" shapeId="0" xr:uid="{1664C7E0-91B4-4853-BD01-45B5C15A00E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64" authorId="0" shapeId="0" xr:uid="{BAB29292-BEBD-4EEE-AF21-748906FCDBE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5" authorId="0" shapeId="0" xr:uid="{6B744802-89E7-4BAF-8A1D-434F2DC9D93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5" authorId="0" shapeId="0" xr:uid="{78400841-D007-41DA-8E3B-29DFF4E5384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5" authorId="0" shapeId="0" xr:uid="{D4ACBAB0-404D-4E99-B88A-C64F4D0373F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5" authorId="0" shapeId="0" xr:uid="{F6C1B70A-788A-4A81-8D2B-B54B97E0DBE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65" authorId="0" shapeId="0" xr:uid="{3906C773-A02A-4C8F-B15D-0FA06163BF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5" authorId="0" shapeId="0" xr:uid="{7ADEB20B-5D00-482E-B524-E189C3ED690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5" authorId="0" shapeId="0" xr:uid="{5D669751-6173-481D-AD67-018A533B9B6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5" authorId="0" shapeId="0" xr:uid="{54903D1D-BDF4-41B9-BE6A-6ACB26F02CD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5" authorId="0" shapeId="0" xr:uid="{90572805-A727-4D04-A536-06372A0E20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5" authorId="0" shapeId="0" xr:uid="{3FB55062-80D4-433A-9C8C-70BF08D80FD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65" authorId="0" shapeId="0" xr:uid="{D97CD47C-AF14-4918-BD6C-D13CC0C4F20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65" authorId="0" shapeId="0" xr:uid="{2FD3898B-298E-41FA-A7A5-41C4466A431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65" authorId="0" shapeId="0" xr:uid="{FFA658D2-853D-4CAB-8165-36E111C20C7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6" authorId="0" shapeId="0" xr:uid="{EA2A89D4-C272-49F3-9D6E-53E9889A7F4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6" authorId="0" shapeId="0" xr:uid="{AF7AFFB3-48A2-418B-A6B8-F30FAC7AA33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6" authorId="0" shapeId="0" xr:uid="{6FE3F34F-5912-43A3-B1A7-87C234A4BA2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6" authorId="0" shapeId="0" xr:uid="{36665BF6-7EB4-4F13-BCB1-ECEE391B848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66" authorId="0" shapeId="0" xr:uid="{B97E5779-6A7A-458E-A41E-B736F5A7D4C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6" authorId="0" shapeId="0" xr:uid="{7788263C-26C7-410C-B7D2-809BD63477A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6" authorId="0" shapeId="0" xr:uid="{EA0D5AF6-6519-49D8-8AD7-C10DC8EB893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6" authorId="0" shapeId="0" xr:uid="{630AB326-CDA8-4924-9B28-CF225A81E92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6" authorId="0" shapeId="0" xr:uid="{CA612F8B-6E88-4A4E-B4BC-95639479D4B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6" authorId="0" shapeId="0" xr:uid="{F941678E-6F24-4EF4-8F6F-92B5D59CCDD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66" authorId="0" shapeId="0" xr:uid="{B00B9EB3-9406-4998-B53F-AD5DBF6BCB2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66" authorId="0" shapeId="0" xr:uid="{3A79758D-1ED1-45BE-8F87-A8852433F1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66" authorId="0" shapeId="0" xr:uid="{E014337E-0EBD-4415-8EC1-F688118225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7" authorId="0" shapeId="0" xr:uid="{3198527B-4819-4B81-B960-78DB82EEDC0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7" authorId="0" shapeId="0" xr:uid="{779CA7F1-D20E-4E32-B0AF-8F6F57B56EE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7" authorId="0" shapeId="0" xr:uid="{1B3A9BAE-25EB-44A5-B807-2F5C3D07DC5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7" authorId="0" shapeId="0" xr:uid="{02372AE4-A26C-44F0-B3A8-1E7EE1BF1B3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67" authorId="0" shapeId="0" xr:uid="{DA179F2E-2582-4171-8837-23CC35E8D6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7" authorId="0" shapeId="0" xr:uid="{ACFB1B55-7DAB-4919-960C-EC842BAB8CA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7" authorId="0" shapeId="0" xr:uid="{6EBFD98D-D108-4AA1-805A-8B7C649DA5B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7" authorId="0" shapeId="0" xr:uid="{D5901B52-C535-470B-8CEB-9460E6CAA5D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7" authorId="0" shapeId="0" xr:uid="{E6CC2B22-4295-4935-B365-9E99E1C5AD7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7" authorId="0" shapeId="0" xr:uid="{B570A0F2-3556-4A08-8B36-CC506FB686B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67" authorId="0" shapeId="0" xr:uid="{6523C37B-54B4-41F6-9358-E7B88113742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67" authorId="0" shapeId="0" xr:uid="{FED930C3-A76C-4BD5-9197-F05A99EE7E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67" authorId="0" shapeId="0" xr:uid="{B27D8E35-FAA3-4628-A927-AE42815167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8" authorId="0" shapeId="0" xr:uid="{036B70BF-41F4-4E90-9612-351623FF5BC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8" authorId="0" shapeId="0" xr:uid="{4793384B-6F88-47AD-A351-E2FC35EB08B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8" authorId="0" shapeId="0" xr:uid="{4400D4E8-20C2-488B-BF1E-AE2DA46CA62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8" authorId="0" shapeId="0" xr:uid="{E41D6207-89ED-4BA4-A97E-AC2ECECD334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68" authorId="0" shapeId="0" xr:uid="{F3703925-2EAF-49D9-9C87-8EDEA6BE4FB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8" authorId="0" shapeId="0" xr:uid="{A0DF0F06-8906-4938-9FC5-3B6C45E1896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8" authorId="0" shapeId="0" xr:uid="{83281934-A2BB-4B50-965F-CA0E1DE9144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8" authorId="0" shapeId="0" xr:uid="{31B655DA-5838-4434-BE3E-AACD040BDF7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8" authorId="0" shapeId="0" xr:uid="{E867DC62-21FD-42E6-9740-2E3036A562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8" authorId="0" shapeId="0" xr:uid="{1C7B63A3-2E35-47A2-B701-25EF6583E2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68" authorId="0" shapeId="0" xr:uid="{F8B91EB9-D010-4D95-86E4-E0A1B1A6BC5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68" authorId="0" shapeId="0" xr:uid="{0579E980-06ED-4EEE-9E16-1034F534FFE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68" authorId="0" shapeId="0" xr:uid="{E34AE539-0BB0-4D7B-902A-3E96C169EB5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9" authorId="0" shapeId="0" xr:uid="{7614B464-5AAF-4D50-8F88-87D1472101B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9" authorId="0" shapeId="0" xr:uid="{CAA7B0FF-279D-4765-8F34-70EDCAB9D54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9" authorId="0" shapeId="0" xr:uid="{0D138306-294E-4210-9DD1-68923E40B06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9" authorId="0" shapeId="0" xr:uid="{011B045E-272D-4977-B1CF-D229D9A73C7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69" authorId="0" shapeId="0" xr:uid="{5E6A02A4-FFBA-4630-9FCE-2E17416980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9" authorId="0" shapeId="0" xr:uid="{02A1FAD0-053B-47C6-8E97-CBD62A615A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9" authorId="0" shapeId="0" xr:uid="{57C5F6B4-73E8-48B3-84BE-6683FFE1F46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9" authorId="0" shapeId="0" xr:uid="{45964D6E-A577-43D2-AA44-A6536919CD7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9" authorId="0" shapeId="0" xr:uid="{408B6265-A091-4E86-B9C6-91B81A1BF9D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9" authorId="0" shapeId="0" xr:uid="{0F463E50-64FD-4C11-9948-3293EDDA5B8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69" authorId="0" shapeId="0" xr:uid="{634093FF-AA41-4D6F-B4C2-92B6878DBDC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69" authorId="0" shapeId="0" xr:uid="{D1DA940A-3133-4399-B87D-CDA8973A83F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69" authorId="0" shapeId="0" xr:uid="{578D52F6-683C-4C99-A46A-F8086F89F95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0" authorId="0" shapeId="0" xr:uid="{8E3559B1-4785-4309-BE3F-0A01414AE6B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70" authorId="0" shapeId="0" xr:uid="{9B57FA92-21AB-411E-AE80-2B5D52699D5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70" authorId="0" shapeId="0" xr:uid="{0D92CF73-A21A-4D96-A7DA-93A89A891C3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70" authorId="0" shapeId="0" xr:uid="{17154002-B73E-43B2-9D5F-314375ECE9B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70" authorId="0" shapeId="0" xr:uid="{AE9A3DE1-433C-478D-B51E-CC34E2F014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70" authorId="0" shapeId="0" xr:uid="{DD073C03-4E64-4539-8D31-E89D1FC3815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70" authorId="0" shapeId="0" xr:uid="{827F5ABB-4A26-4814-9AA8-25C5F360F08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70" authorId="0" shapeId="0" xr:uid="{F7813830-1422-41C1-8530-4ED07D4D9AD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70" authorId="0" shapeId="0" xr:uid="{D8813C8D-7FB5-436B-AD41-EECD8009A64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70" authorId="0" shapeId="0" xr:uid="{851D57CA-BFA2-4888-945C-8F1EEA812F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70" authorId="0" shapeId="0" xr:uid="{8AFB3423-B887-45F7-A6A2-CD72F979D57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70" authorId="0" shapeId="0" xr:uid="{84C48A74-B637-4D2A-A8D3-9CEA8EB65BB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70" authorId="0" shapeId="0" xr:uid="{9656D9DF-BB97-4079-87B6-D7DC63A2AE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1" authorId="0" shapeId="0" xr:uid="{C7905A4E-45B4-4D29-BD18-F3231D29966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71" authorId="0" shapeId="0" xr:uid="{0EEADA95-8CF7-40E1-9299-193388A80DD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71" authorId="0" shapeId="0" xr:uid="{F6C6A813-5901-4C85-A7E6-2D5D63B6B71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71" authorId="0" shapeId="0" xr:uid="{EF195E16-28E5-4D06-B803-A1FE3DB7F27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71" authorId="0" shapeId="0" xr:uid="{96589A62-C11B-4E15-A038-3424DBB0329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71" authorId="0" shapeId="0" xr:uid="{449914BE-1214-4431-823B-6A0AAA9F979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71" authorId="0" shapeId="0" xr:uid="{554CCE58-20F2-4370-9C47-586711E031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71" authorId="0" shapeId="0" xr:uid="{F27F2757-2162-4452-AEE4-625E321A3F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71" authorId="0" shapeId="0" xr:uid="{113146F9-406F-493F-A4F0-48A9C58EBB2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71" authorId="0" shapeId="0" xr:uid="{DDF577DB-1CDB-4FAB-AF43-47F0E786D4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71" authorId="0" shapeId="0" xr:uid="{EFB1C915-3DB5-4E5A-A044-6FEC71F1607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71" authorId="0" shapeId="0" xr:uid="{D8009C22-229A-48FE-A777-31E1DD0EEBD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71" authorId="0" shapeId="0" xr:uid="{53256180-A25D-4CFE-ABBA-92E4A7633C3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2" authorId="0" shapeId="0" xr:uid="{2BE78C3F-7B98-44B8-B339-24603F46773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72" authorId="0" shapeId="0" xr:uid="{F45462E3-B0E8-4BB5-9FDC-44C3CAF6AAA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72" authorId="0" shapeId="0" xr:uid="{27DB5DF4-19F8-44EE-82F6-9D1A2321E7E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72" authorId="0" shapeId="0" xr:uid="{A1F56E31-5C28-4CEA-9BC0-3AE6A36DD6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72" authorId="0" shapeId="0" xr:uid="{FC7E0B12-5435-40AE-8C6B-640F2EFFC40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72" authorId="0" shapeId="0" xr:uid="{823248A8-7343-4FA5-B142-CA719E29813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72" authorId="0" shapeId="0" xr:uid="{A96354BE-3D60-478D-83D3-3E1FD16A40E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72" authorId="0" shapeId="0" xr:uid="{329F2283-5051-465F-8DDA-5FDD85B8467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72" authorId="0" shapeId="0" xr:uid="{767AC1A8-6DFD-47DD-9D0A-43B3651AB93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72" authorId="0" shapeId="0" xr:uid="{2D835121-8982-4DFE-8BD1-ED7CE1618B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72" authorId="0" shapeId="0" xr:uid="{CD113FD4-46C6-4A27-8201-864001012EB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72" authorId="0" shapeId="0" xr:uid="{2FA2007A-C78A-45EB-BEFB-7718918B64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72" authorId="0" shapeId="0" xr:uid="{B2932F25-E6C3-4779-9127-706C8AE970F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5" authorId="0" shapeId="0" xr:uid="{F37CEF57-BC3A-40A8-BF04-8C81E4BBAFC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75" authorId="0" shapeId="0" xr:uid="{9D41157D-5DB5-4A39-889E-8C123F7F820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75" authorId="0" shapeId="0" xr:uid="{E0E824D0-5F0A-4BD0-A900-1744FBE0C48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75" authorId="0" shapeId="0" xr:uid="{B4CB41DA-A052-4DFD-9148-93E86E57121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75" authorId="0" shapeId="0" xr:uid="{DAECABD8-40D1-47A2-8A4B-58BFCCBEA15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75" authorId="0" shapeId="0" xr:uid="{C1BE4D89-14AD-452C-BD0A-D35800B14E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75" authorId="0" shapeId="0" xr:uid="{7960A442-070D-4B62-9FB4-EF2650074BE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75" authorId="0" shapeId="0" xr:uid="{A3409D7B-5102-47F0-BD7E-77505D0CC1B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75" authorId="0" shapeId="0" xr:uid="{5C390EDC-0776-4472-B92D-73A5AE3F73D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75" authorId="0" shapeId="0" xr:uid="{33C52494-F221-4C73-88B1-247E8D9785E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75" authorId="0" shapeId="0" xr:uid="{346CD3C6-C8AF-4DC6-8A97-06F48BB1AD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75" authorId="0" shapeId="0" xr:uid="{8B3127F8-0DC8-48AD-8C06-5CC97AF2E9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75" authorId="0" shapeId="0" xr:uid="{A94C7717-A1DC-4CC9-A31C-65646BC0918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6" authorId="0" shapeId="0" xr:uid="{273ED98C-E22E-4A99-A1AF-FD9DE0BAF8A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76" authorId="0" shapeId="0" xr:uid="{5EC42FDE-BFC6-426C-9A55-52424A14006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76" authorId="0" shapeId="0" xr:uid="{7C992A64-56DA-4B3F-AC0C-C9F585FB4B3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76" authorId="0" shapeId="0" xr:uid="{AD8BE2C4-23FB-4B82-AAD4-F19A2097BF9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76" authorId="0" shapeId="0" xr:uid="{ABEEFB77-80B3-4481-AE13-42DE1FA190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76" authorId="0" shapeId="0" xr:uid="{EDCACEC7-E903-40BB-8D89-8ECC528D7D3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76" authorId="0" shapeId="0" xr:uid="{67DF8EDD-87BC-481C-A66D-B6BD26B1FA5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76" authorId="0" shapeId="0" xr:uid="{35C54AEC-D53E-430A-96BF-903226A7D37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76" authorId="0" shapeId="0" xr:uid="{26A96D73-90C3-42C5-8AA1-DB103ECC0CB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76" authorId="0" shapeId="0" xr:uid="{13B54B4E-7E05-4F5E-96D6-C8037A20CF5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76" authorId="0" shapeId="0" xr:uid="{A8C33B65-3653-491E-ADB5-27F6141D1C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76" authorId="0" shapeId="0" xr:uid="{611C34E2-9232-4E9A-A07E-E5361C90AF7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76" authorId="0" shapeId="0" xr:uid="{CD71EF97-8DB5-4846-BF00-506B55EFD9E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7" authorId="0" shapeId="0" xr:uid="{710BE790-C73A-465E-A081-3AA63FE2540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77" authorId="0" shapeId="0" xr:uid="{A9B82C35-FFAB-4DCB-934A-94C45B44584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77" authorId="0" shapeId="0" xr:uid="{9012E494-34FA-4F74-89D4-16696D6F1DF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77" authorId="0" shapeId="0" xr:uid="{6E77B550-3817-4EBF-AB70-6109C8AFAB8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77" authorId="0" shapeId="0" xr:uid="{4FDFB765-8781-4D49-8EA5-437E7BE88AC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77" authorId="0" shapeId="0" xr:uid="{6AB84004-48B0-4C99-AF0C-7D2C4C24388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77" authorId="0" shapeId="0" xr:uid="{68C707DD-6EF5-4323-B996-35DBE66505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77" authorId="0" shapeId="0" xr:uid="{ACCF1ABF-7C7A-4AE8-8631-A774AB6B248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77" authorId="0" shapeId="0" xr:uid="{1BCDDF92-6871-4F28-B18D-B59F12EA8F9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77" authorId="0" shapeId="0" xr:uid="{885C4120-2636-4FA4-8C1F-FDEE932CA8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77" authorId="0" shapeId="0" xr:uid="{10D73E1F-9D57-4B92-BEBD-7546EFE0821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77" authorId="0" shapeId="0" xr:uid="{9C67D69B-377C-4880-B43D-514C1753438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77" authorId="0" shapeId="0" xr:uid="{F3F62AD1-02EF-4970-BE05-26B5903AB5A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8" authorId="0" shapeId="0" xr:uid="{4EEFCFFF-176A-4EB5-9AE1-41FEC2C6AED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78" authorId="0" shapeId="0" xr:uid="{8DF93034-5501-4EDF-865B-022E690B7C8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78" authorId="0" shapeId="0" xr:uid="{18679FA8-2134-4D4B-BE93-C4FDAD7DC44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78" authorId="0" shapeId="0" xr:uid="{07FA79F1-CAC2-43C3-A5FB-4F2FE01E2C7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78" authorId="0" shapeId="0" xr:uid="{2309ADD8-AC9F-447A-A803-420DE22CB0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78" authorId="0" shapeId="0" xr:uid="{D074C86F-6FD3-422F-9C73-16DBE2ADB4D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78" authorId="0" shapeId="0" xr:uid="{75A7F95F-AD22-4DE8-A2E1-A44E9636F65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78" authorId="0" shapeId="0" xr:uid="{BF5B11F3-D6A6-44D1-8359-9F9514B3AD7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78" authorId="0" shapeId="0" xr:uid="{21D09EF5-DDD7-4888-A86B-D27AF06B36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78" authorId="0" shapeId="0" xr:uid="{082B15F2-B7C8-4505-AA33-D3ACD2C2D15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78" authorId="0" shapeId="0" xr:uid="{E33AFD0A-A063-4FA1-921E-4EFCB4D6B6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78" authorId="0" shapeId="0" xr:uid="{F6599707-91FF-46BB-800A-A568F10DE0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78" authorId="0" shapeId="0" xr:uid="{A50BC8F6-7FBC-40BE-AE79-65505DB26F0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9" authorId="0" shapeId="0" xr:uid="{9F0E7AAA-76F9-4F91-BA8F-7B118B433AE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79" authorId="0" shapeId="0" xr:uid="{FF072A63-5C77-48BD-B9ED-9F4D217B983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79" authorId="0" shapeId="0" xr:uid="{AB5ECA00-0406-4CEB-9547-85EAAE9F21E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79" authorId="0" shapeId="0" xr:uid="{3E9DBF4C-F68B-4F95-B6B2-578CF8818AD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79" authorId="0" shapeId="0" xr:uid="{2921CF69-F96D-4312-8012-F780C5A546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79" authorId="0" shapeId="0" xr:uid="{4B2BD748-F04E-412E-BD56-73A5A53FEB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79" authorId="0" shapeId="0" xr:uid="{A30AF139-FF9C-4D65-BC19-249DB920B14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79" authorId="0" shapeId="0" xr:uid="{6B99DD18-28BB-4942-A4F0-E54AA690EB1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79" authorId="0" shapeId="0" xr:uid="{4E79FF2E-7103-4F5D-9113-8F6B462F91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79" authorId="0" shapeId="0" xr:uid="{B15E5224-7613-420C-893C-6EBDC5B0333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79" authorId="0" shapeId="0" xr:uid="{78DDDA38-75EB-4E93-9878-D4937230B8B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79" authorId="0" shapeId="0" xr:uid="{3218A2E7-DB41-407D-B211-309FDF21F9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79" authorId="0" shapeId="0" xr:uid="{A3795282-0C1A-49BA-BB30-A7E189E3B56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0" authorId="0" shapeId="0" xr:uid="{46008209-2EF0-41E0-A00C-F26B4434CFD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80" authorId="0" shapeId="0" xr:uid="{B5445BBA-B684-4E94-BA63-573CD95C428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80" authorId="0" shapeId="0" xr:uid="{88CF5950-5809-47EE-B65A-162F31C696D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80" authorId="0" shapeId="0" xr:uid="{E7E804E2-95E9-4610-AC4B-B1E4664E7E8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80" authorId="0" shapeId="0" xr:uid="{AA528FF1-8B62-42BC-A17A-89937CEC8A4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80" authorId="0" shapeId="0" xr:uid="{23BD3F34-DA67-4F3A-A976-A25C0203B8E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80" authorId="0" shapeId="0" xr:uid="{C316318C-1745-43E8-A92F-7C21DF9B1CE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80" authorId="0" shapeId="0" xr:uid="{6B92444E-D6ED-423A-870D-44EBC96909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80" authorId="0" shapeId="0" xr:uid="{8EB20B1F-FECA-439B-896D-8D3E171927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80" authorId="0" shapeId="0" xr:uid="{80AF9104-0FFC-483F-A7FC-7614310C562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80" authorId="0" shapeId="0" xr:uid="{B72905F5-26CC-4445-861C-B4F0EB6C39E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80" authorId="0" shapeId="0" xr:uid="{0E550C4D-7466-44E9-A3A9-9AB717ECDD5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80" authorId="0" shapeId="0" xr:uid="{D1A3252B-5773-4CC4-892F-922CD8937A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1" authorId="0" shapeId="0" xr:uid="{82DDB3E0-9F6B-4A2A-8A4F-5160C5E734A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81" authorId="0" shapeId="0" xr:uid="{104BF35A-8BF3-4268-85AF-CEC073A1C17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81" authorId="0" shapeId="0" xr:uid="{B910A49F-41D8-424D-8185-FC1BE5CA836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81" authorId="0" shapeId="0" xr:uid="{89C8B8FF-B02A-4918-A31D-676A9236A67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81" authorId="0" shapeId="0" xr:uid="{1C19CA93-EFB7-4DB8-9DD7-24BCAA5E95A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81" authorId="0" shapeId="0" xr:uid="{BECB29F2-B52B-423D-A15A-F43768505C7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81" authorId="0" shapeId="0" xr:uid="{3AFD0DD1-0216-4529-AB4F-24852DDAB22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81" authorId="0" shapeId="0" xr:uid="{C70F0A8D-64D4-4A8E-B519-412EDEE0EAE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81" authorId="0" shapeId="0" xr:uid="{8B91DCCB-51A9-4431-9BF3-122E6750AF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81" authorId="0" shapeId="0" xr:uid="{D70AB2F1-9BCA-4EFB-8890-1BC24C40A9E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81" authorId="0" shapeId="0" xr:uid="{E711DA37-4A5F-4530-8322-8247FE0A066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81" authorId="0" shapeId="0" xr:uid="{2ECB8D48-C424-41F0-AB94-4344291077B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81" authorId="0" shapeId="0" xr:uid="{0C2E0E9F-E456-462E-A982-206B57D86E0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2" authorId="0" shapeId="0" xr:uid="{F8BDF53D-EE36-452A-BE68-0B512515539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82" authorId="0" shapeId="0" xr:uid="{B84BC423-8DD2-4575-88E3-A07785A6DD2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82" authorId="0" shapeId="0" xr:uid="{610BEA9C-EBE8-420B-8D8E-72ABF94CAEC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82" authorId="0" shapeId="0" xr:uid="{EB3753A0-D968-452C-871A-200438C99E7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82" authorId="0" shapeId="0" xr:uid="{AB6AE0F4-2009-42FF-B186-91E822FC8F8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82" authorId="0" shapeId="0" xr:uid="{8F1021B6-51E3-4C9E-ADF9-108AE665FE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82" authorId="0" shapeId="0" xr:uid="{A4C3C5ED-2C20-4700-BB42-698B257607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82" authorId="0" shapeId="0" xr:uid="{B2587D4F-7189-462F-876D-D5B271648F6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82" authorId="0" shapeId="0" xr:uid="{8CD6028B-5AA3-468A-B475-D8B26F91B97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82" authorId="0" shapeId="0" xr:uid="{1CFDB0C0-7FD0-42E0-9B41-6C51609B0C1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82" authorId="0" shapeId="0" xr:uid="{C47E4DA3-52B9-4A22-9C00-9CD80E7B05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82" authorId="0" shapeId="0" xr:uid="{B73D59C3-E5E3-41D6-A7BE-0015350E532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82" authorId="0" shapeId="0" xr:uid="{DA975CE8-A0B1-47F7-9A83-B3AC601FB57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3" authorId="0" shapeId="0" xr:uid="{D7962B76-D4EA-48ED-858A-11B804B0250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83" authorId="0" shapeId="0" xr:uid="{6FFE3E35-2FE7-4BDC-A19C-3CF88499875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83" authorId="0" shapeId="0" xr:uid="{C46412DF-7856-4BC3-86CB-0E02CDBE7D8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83" authorId="0" shapeId="0" xr:uid="{15F2053D-4926-47A0-91F5-CCBDBE5724D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83" authorId="0" shapeId="0" xr:uid="{D0FB264C-E484-4D24-9D48-9581220F7C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83" authorId="0" shapeId="0" xr:uid="{DA393F89-5ED7-4562-9238-F00A294AB90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83" authorId="0" shapeId="0" xr:uid="{D217A170-AA2E-489E-A4EB-0815E93F24B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83" authorId="0" shapeId="0" xr:uid="{D6293930-C91D-4459-8018-D552F1B9150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83" authorId="0" shapeId="0" xr:uid="{6E52D3E2-7494-45A4-A028-B11BDDE85EA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83" authorId="0" shapeId="0" xr:uid="{29461778-288C-49C7-856E-2AFF1A67CC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83" authorId="0" shapeId="0" xr:uid="{3A62B4D5-AD7A-40EB-8EEF-CBE9A628467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83" authorId="0" shapeId="0" xr:uid="{96FFD969-FC10-4EC6-87A5-3D2773F3F4F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83" authorId="0" shapeId="0" xr:uid="{8CEBA711-A09C-4256-BD90-87F45D2D478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4" authorId="0" shapeId="0" xr:uid="{77991318-3641-4DAD-9832-610027056FE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84" authorId="0" shapeId="0" xr:uid="{76081D24-F648-46DB-AECF-9157245A4F0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84" authorId="0" shapeId="0" xr:uid="{826E6296-2C99-4264-8F1F-10BC866DD51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84" authorId="0" shapeId="0" xr:uid="{AF5449AE-342A-4989-AEE5-13C8C2056E1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84" authorId="0" shapeId="0" xr:uid="{6BC47265-CE67-4AB2-B2CD-D70AF07BBE9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84" authorId="0" shapeId="0" xr:uid="{EC4FA07C-81DD-4EE3-B215-8BAA99F9B27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84" authorId="0" shapeId="0" xr:uid="{D30ACD7F-463D-467A-B5F1-920E37EB7F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84" authorId="0" shapeId="0" xr:uid="{29E7C8D5-35E5-4C81-9840-99D3DF5F66B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84" authorId="0" shapeId="0" xr:uid="{0408C2C7-980C-4764-9FB5-51D7720992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84" authorId="0" shapeId="0" xr:uid="{B3401A12-8C22-4B76-B6F1-65F3DE90B06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84" authorId="0" shapeId="0" xr:uid="{C329369C-C1E3-4762-93C7-8A2A9DD6897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84" authorId="0" shapeId="0" xr:uid="{05501C02-7D3B-495D-B5BD-EE3F286A58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84" authorId="0" shapeId="0" xr:uid="{2DDC1139-91E1-4DB1-B060-47D17E8567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5" authorId="0" shapeId="0" xr:uid="{D71D0C3C-CC98-4B1D-B422-3FF8DA258B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85" authorId="0" shapeId="0" xr:uid="{6E98803A-26B8-4C03-BCB7-C874FEA1BD0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85" authorId="0" shapeId="0" xr:uid="{FDAD7D5E-E46C-4786-ABD1-0B31395869C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85" authorId="0" shapeId="0" xr:uid="{45DE5FF7-7F66-44CF-B5B5-992ECC355A9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85" authorId="0" shapeId="0" xr:uid="{F63AAFB1-1DE4-437D-9E3B-5DE1CE4FFC0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85" authorId="0" shapeId="0" xr:uid="{D78FB62B-58A5-410E-8B61-C1D48F71EC7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85" authorId="0" shapeId="0" xr:uid="{E0B0B899-6B55-44A0-8764-AA6AB012364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85" authorId="0" shapeId="0" xr:uid="{B5260BD5-F803-4B42-BA1F-45888F21C0A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85" authorId="0" shapeId="0" xr:uid="{567CB683-6EEF-45EA-91B6-20ED2ED218D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85" authorId="0" shapeId="0" xr:uid="{3D59201E-B895-4585-B943-B9C204EFBBC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85" authorId="0" shapeId="0" xr:uid="{7EDD3CBD-AB0E-43BA-B9B9-22E25AB31EB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85" authorId="0" shapeId="0" xr:uid="{627F714E-A0F8-48F1-A2C8-135E9B1E101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85" authorId="0" shapeId="0" xr:uid="{B71614F9-6191-492E-BE77-C19865A80C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6" authorId="0" shapeId="0" xr:uid="{9E8F163A-3746-46B4-85F9-8B45074EB7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86" authorId="0" shapeId="0" xr:uid="{CF5A8F4A-871D-436C-964B-4D89EF4A4DC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86" authorId="0" shapeId="0" xr:uid="{0BB19D5F-D6B6-443F-9E7D-16B81EDF148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86" authorId="0" shapeId="0" xr:uid="{8694C6CD-2FCB-4C2C-9108-9614209CF4E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86" authorId="0" shapeId="0" xr:uid="{42EE5477-FB6B-48BE-AD7E-F8ACB0AFCAA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86" authorId="0" shapeId="0" xr:uid="{C601A11B-7683-4406-8F69-B80EB38E1B3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86" authorId="0" shapeId="0" xr:uid="{1D404FB4-CDC2-4E99-A414-6360C269074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86" authorId="0" shapeId="0" xr:uid="{02958932-5F18-4BA6-B35A-37C6EC41C56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86" authorId="0" shapeId="0" xr:uid="{9CAB3DA0-2656-4358-B649-A7C749B0680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86" authorId="0" shapeId="0" xr:uid="{A8B3DBE1-7108-47A4-BD9D-B2EA14740B5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86" authorId="0" shapeId="0" xr:uid="{010D15B5-E4D3-4457-A7B5-C669EC1CCAE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86" authorId="0" shapeId="0" xr:uid="{BFE327B7-9481-4E74-991A-E81C565004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86" authorId="0" shapeId="0" xr:uid="{6F5B546D-3150-4B5D-8F60-B291C33124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9" authorId="0" shapeId="0" xr:uid="{2D0085E6-14B4-45BB-A101-BF166C3F3D8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89" authorId="0" shapeId="0" xr:uid="{27E33B18-2639-429B-BC2A-D35C447338F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89" authorId="0" shapeId="0" xr:uid="{CF5A3C43-FEF5-4C4B-8B4E-33F8D1788F6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89" authorId="0" shapeId="0" xr:uid="{0B6ED369-3E03-46C3-BFF2-27EAF8DD362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89" authorId="0" shapeId="0" xr:uid="{72E1B5E4-04C8-4413-82D4-4DFF27FCC51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89" authorId="0" shapeId="0" xr:uid="{0590C07A-AB87-46ED-B8DB-DBE8FCBE220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89" authorId="0" shapeId="0" xr:uid="{BE07D318-664F-4B0F-9FAC-3F3ACB04102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89" authorId="0" shapeId="0" xr:uid="{4C97CBBB-3789-4632-850A-76165ACBD04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89" authorId="0" shapeId="0" xr:uid="{12F28F08-2EF2-4072-B4AA-86314C85532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89" authorId="0" shapeId="0" xr:uid="{E4D21B81-E453-4577-BB0A-94011BCC92E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89" authorId="0" shapeId="0" xr:uid="{D96DF4FC-3E6D-4212-B13B-BBE83AF4767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89" authorId="0" shapeId="0" xr:uid="{3822633E-2093-4578-96E9-9B601D39E21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89" authorId="0" shapeId="0" xr:uid="{DDE2AD26-134B-4C5E-AB4F-E88C4053445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0" authorId="0" shapeId="0" xr:uid="{EFDE8E00-A0C8-458A-9A53-E0D422F9C27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0" authorId="0" shapeId="0" xr:uid="{C7D2C470-A36E-429F-97A9-9BE73F36AB7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0" authorId="0" shapeId="0" xr:uid="{5E0E4D4C-CA4D-468F-8968-70FFCAA8343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90" authorId="0" shapeId="0" xr:uid="{F85C0B93-4594-4B7D-AE52-5949627482B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90" authorId="0" shapeId="0" xr:uid="{E16677A3-D4C9-44E9-A686-93AB82B6CB3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0" authorId="0" shapeId="0" xr:uid="{0FDD45E6-4A88-4F75-BCA1-1581357CADE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0" authorId="0" shapeId="0" xr:uid="{81721F9A-3609-49C9-9784-D9A49B22030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0" authorId="0" shapeId="0" xr:uid="{F5E44EEB-5210-49AC-8A16-4BE0EFABBEE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0" authorId="0" shapeId="0" xr:uid="{395C2A66-5827-4383-B96F-71A7A47DA4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0" authorId="0" shapeId="0" xr:uid="{EB257444-C5FA-46CF-9C78-734A1BE7B9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90" authorId="0" shapeId="0" xr:uid="{6E54D6EF-7F01-46A0-A0F4-ADC0E39F3E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90" authorId="0" shapeId="0" xr:uid="{9F446B47-BE00-45C4-B5E8-E7C8C66F8E0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90" authorId="0" shapeId="0" xr:uid="{018E8E16-7A36-4358-A175-285A0F338B7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1" authorId="0" shapeId="0" xr:uid="{4D2DCFFA-53ED-4B38-89A2-C9FB3906F76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1" authorId="0" shapeId="0" xr:uid="{563CE4C6-4956-4CBE-BD6A-57E734A9A6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1" authorId="0" shapeId="0" xr:uid="{2004F7BD-67D4-4B6A-8E1E-D54B171560B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91" authorId="0" shapeId="0" xr:uid="{2FC7B0D5-83FA-4E4E-93EB-810F8386A2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91" authorId="0" shapeId="0" xr:uid="{2EC8BF16-9B7F-4007-A6D8-51C7817CBDC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1" authorId="0" shapeId="0" xr:uid="{9E234763-5584-4AFC-A164-C5F6D766FF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1" authorId="0" shapeId="0" xr:uid="{E7ADE5F8-EE61-4704-A37D-180CDB0A51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1" authorId="0" shapeId="0" xr:uid="{6D22F0F8-A924-48BA-9D94-B3501338DE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1" authorId="0" shapeId="0" xr:uid="{48905B2B-66A2-4A12-B8D5-AF373856130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1" authorId="0" shapeId="0" xr:uid="{662F6E7D-0845-4C4E-8F6B-EC092301E7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91" authorId="0" shapeId="0" xr:uid="{9B8787E8-D402-4214-9FE2-2DC84EA72EF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91" authorId="0" shapeId="0" xr:uid="{C3811157-71F1-469C-B955-9FFA122BB1C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91" authorId="0" shapeId="0" xr:uid="{B4C7296B-B876-4531-9CF2-539A502F080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2" authorId="0" shapeId="0" xr:uid="{B4B77CE9-B1D5-4FA8-8255-0879483D9C9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2" authorId="0" shapeId="0" xr:uid="{EBB0A1DC-CB7F-4A2C-BD8C-26BEC941C4C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2" authorId="0" shapeId="0" xr:uid="{ECF54755-DB8C-4C03-AE06-D8B778063D5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92" authorId="0" shapeId="0" xr:uid="{FE3EC1C4-38C8-4273-87E9-6393B38EA41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92" authorId="0" shapeId="0" xr:uid="{B97E3EDB-8010-4D1B-AE13-BACABE85263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2" authorId="0" shapeId="0" xr:uid="{43BB428F-23A8-484D-A043-2D87FB34E9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2" authorId="0" shapeId="0" xr:uid="{B4F7AF03-5745-499E-92D1-7C2CDC5D246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2" authorId="0" shapeId="0" xr:uid="{581F7155-C3B1-40CC-8705-C1D13612060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2" authorId="0" shapeId="0" xr:uid="{D2E65529-BB8E-4959-BAC1-F4C211CC57C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2" authorId="0" shapeId="0" xr:uid="{B11DAF29-D6A2-4365-9A0D-CE0654CEC8B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92" authorId="0" shapeId="0" xr:uid="{C88EE769-B7D5-4320-9370-5846AD80581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92" authorId="0" shapeId="0" xr:uid="{604C6268-0375-43AB-AF71-C36C88066B6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92" authorId="0" shapeId="0" xr:uid="{ABC8E9CE-BF92-4A6A-9B9C-3E2A39AB880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3" authorId="0" shapeId="0" xr:uid="{6F6EA83B-A2A2-4E34-8D4D-612D9B4B67F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3" authorId="0" shapeId="0" xr:uid="{B544AEAE-0E2C-4B93-A131-5EA33A162BB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3" authorId="0" shapeId="0" xr:uid="{A4596BD2-7C29-4219-A4C3-2F1F003993A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93" authorId="0" shapeId="0" xr:uid="{F2AA88D0-9EC8-4F39-B92D-56CE2D1008F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93" authorId="0" shapeId="0" xr:uid="{72377B89-C919-4AFD-B20A-BBB8892EB5E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3" authorId="0" shapeId="0" xr:uid="{38C52D0A-8D1F-46E3-92D1-9D6D748593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3" authorId="0" shapeId="0" xr:uid="{2C59F6E0-B3FD-49D1-A342-C23ECAB15E2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3" authorId="0" shapeId="0" xr:uid="{D7572201-9795-4DC9-A07A-F22F6C1C380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3" authorId="0" shapeId="0" xr:uid="{1CB424C9-4A84-42DD-98BE-191B255A3D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3" authorId="0" shapeId="0" xr:uid="{1678BE21-68E7-4149-B6A3-A74FA8AEC15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93" authorId="0" shapeId="0" xr:uid="{369006AD-34C0-463F-95A0-569F953C11A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93" authorId="0" shapeId="0" xr:uid="{6CA28BF8-856F-4B8B-8DE0-B2FCA0B0E7D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93" authorId="0" shapeId="0" xr:uid="{0D36F9BF-D3C6-4639-963B-E0E4E354211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4" authorId="0" shapeId="0" xr:uid="{718F25C4-D031-4FE2-ABE8-BB100246344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4" authorId="0" shapeId="0" xr:uid="{4D3B2A0F-FA3D-4062-8999-4C0C0F78528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4" authorId="0" shapeId="0" xr:uid="{E16B4D90-0260-46AA-94E2-42F71E06CE1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94" authorId="0" shapeId="0" xr:uid="{A7F66682-61E1-4F7F-AF0A-B97243D72D0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94" authorId="0" shapeId="0" xr:uid="{5D353594-E9BF-48D2-9825-19C7EB1D22C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4" authorId="0" shapeId="0" xr:uid="{8493D61A-2E90-4C16-A17A-3C5CD9384A1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4" authorId="0" shapeId="0" xr:uid="{574F1909-F2A2-4D2D-B5F0-AF12DB2A0FC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4" authorId="0" shapeId="0" xr:uid="{1354D866-2A4E-4870-843D-BBFE81A5016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4" authorId="0" shapeId="0" xr:uid="{EC738D73-FD98-41D0-85A8-884AF69D4B8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4" authorId="0" shapeId="0" xr:uid="{D70B14B9-B408-4837-83BA-21B8463A15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94" authorId="0" shapeId="0" xr:uid="{EFAA51BB-FE83-4758-A105-F91EC4980E8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94" authorId="0" shapeId="0" xr:uid="{297017FF-3F4F-4BAD-9CF6-2A860DBDC45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94" authorId="0" shapeId="0" xr:uid="{1C6D7D6D-2F99-4A37-871D-BBA7349586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5" authorId="0" shapeId="0" xr:uid="{CCA8B485-C726-4855-A69F-E5179F8350F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5" authorId="0" shapeId="0" xr:uid="{C64F37ED-8194-4FEB-9D6C-C6D5CFFF2E8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5" authorId="0" shapeId="0" xr:uid="{9425A0E3-B0EC-4708-AFA9-75F91F605EA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95" authorId="0" shapeId="0" xr:uid="{47160847-BD54-43B3-9AFE-CC422D662B2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95" authorId="0" shapeId="0" xr:uid="{B9E9D889-67D6-483E-82CC-4FCCDC17757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5" authorId="0" shapeId="0" xr:uid="{6D11BC6E-3E56-41BF-BAD9-E6F65B39218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5" authorId="0" shapeId="0" xr:uid="{0AE2CCB0-49A4-4526-8976-FF077CA9816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5" authorId="0" shapeId="0" xr:uid="{D0DDBBF4-5ED5-4C44-8800-C34F1A1C6C4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5" authorId="0" shapeId="0" xr:uid="{5AB19B99-C981-4AF9-9AD6-537A9022FA6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5" authorId="0" shapeId="0" xr:uid="{AB438267-3259-4B4C-8E37-ED7D5EC09D0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95" authorId="0" shapeId="0" xr:uid="{C31C01A8-5546-4683-A7E1-EA5AD5BC827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95" authorId="0" shapeId="0" xr:uid="{1DE8DDF5-8DB2-462C-9B6A-49C559D2BB6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95" authorId="0" shapeId="0" xr:uid="{400132A9-99F2-4F44-9A4B-4564E02ED41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6" authorId="0" shapeId="0" xr:uid="{EAEAA10F-A8D8-4F66-9C17-8DC64D0E96A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6" authorId="0" shapeId="0" xr:uid="{6D29AFC6-225C-4587-B06F-8E4DE45721B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6" authorId="0" shapeId="0" xr:uid="{A3EA3B8E-4933-4E1D-A8A8-CDBCB641E5E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96" authorId="0" shapeId="0" xr:uid="{D6DD2AE5-B051-438E-936C-22CF68111AB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96" authorId="0" shapeId="0" xr:uid="{0F06E742-2695-4E29-B6C5-90133EEF417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6" authorId="0" shapeId="0" xr:uid="{F7B223B5-11A3-45EB-9EE2-2E1E3F308E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6" authorId="0" shapeId="0" xr:uid="{4D353295-E7FB-4BB7-A4A3-9AA885B4D8F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6" authorId="0" shapeId="0" xr:uid="{5F9BF860-499F-4713-A05D-FB82051BD42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6" authorId="0" shapeId="0" xr:uid="{8EEA28CB-137F-473C-BB83-073CB98666F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6" authorId="0" shapeId="0" xr:uid="{DB367F1E-5DE0-47CF-91DE-9B6AED18CA5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96" authorId="0" shapeId="0" xr:uid="{2CC87E1C-DCE4-4D47-8510-7238B3DD23B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96" authorId="0" shapeId="0" xr:uid="{47D5D16B-0FD3-49D4-B62A-8402643280D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96" authorId="0" shapeId="0" xr:uid="{20E8BF8F-658A-42E4-9BFC-C046F46DFE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7" authorId="0" shapeId="0" xr:uid="{9C73697F-2E25-456C-98F9-B204DA51C83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7" authorId="0" shapeId="0" xr:uid="{714C2430-354C-441A-8797-E6423C81327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7" authorId="0" shapeId="0" xr:uid="{924259D8-854E-452E-AE28-2578CF2B5A0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97" authorId="0" shapeId="0" xr:uid="{D077282D-F1A0-49BA-B856-2B57359B62E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97" authorId="0" shapeId="0" xr:uid="{AEBA6600-E4FC-47C9-AAAD-E36D1163AB8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7" authorId="0" shapeId="0" xr:uid="{066FF8AD-442F-4BEE-8AC3-90B31C5EDBB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7" authorId="0" shapeId="0" xr:uid="{6CF97603-B4B9-48A9-890A-A6DDE32BCEB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7" authorId="0" shapeId="0" xr:uid="{009D4C44-F2F3-4ACE-907A-F5A0B8C68A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7" authorId="0" shapeId="0" xr:uid="{264ECF91-408B-4A61-9EC5-51464E51FC2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7" authorId="0" shapeId="0" xr:uid="{DF7314F2-E733-429A-94FF-80A32162D14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97" authorId="0" shapeId="0" xr:uid="{253753CC-2BA3-4DE8-84C2-6368AD66848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97" authorId="0" shapeId="0" xr:uid="{79E39533-3D4A-47A3-A9C6-A72B34BFD7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97" authorId="0" shapeId="0" xr:uid="{02D38202-012B-4D81-B340-B25FAB8C779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8" authorId="0" shapeId="0" xr:uid="{89979211-3D62-4902-8012-FC90EC25CCE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8" authorId="0" shapeId="0" xr:uid="{1CCBB059-BACC-4A5E-AD11-2CC40519885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8" authorId="0" shapeId="0" xr:uid="{46B1899B-FF69-4B89-A25D-7BE6C4505C4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98" authorId="0" shapeId="0" xr:uid="{307B5E62-004C-4D84-A994-00BEDF8FACC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98" authorId="0" shapeId="0" xr:uid="{41F41B0D-A6AE-42BD-9AFB-A40CD471CF2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8" authorId="0" shapeId="0" xr:uid="{89145C3A-4E9F-4652-B088-9C653C196DC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8" authorId="0" shapeId="0" xr:uid="{1F6C5532-518A-43AD-B311-EE6E113CF4E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8" authorId="0" shapeId="0" xr:uid="{04E1EE65-FBE7-4FBA-A808-AB40B1FCC19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8" authorId="0" shapeId="0" xr:uid="{64B26140-9CB3-4C57-A530-0E98721B66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8" authorId="0" shapeId="0" xr:uid="{7D2FE270-5260-403F-8B03-5E8E95C380F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98" authorId="0" shapeId="0" xr:uid="{86B5BA2F-FA12-4E63-B674-08B91F637F6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98" authorId="0" shapeId="0" xr:uid="{80E8B02B-4635-47B8-B201-5CF0E3B74B2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98" authorId="0" shapeId="0" xr:uid="{8128CADC-43DF-4E53-BB52-1A89E4886DF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9" authorId="0" shapeId="0" xr:uid="{BCCFDFA5-DABC-4EE0-861D-EE825CD086A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9" authorId="0" shapeId="0" xr:uid="{AA548DCF-1E23-42A1-B516-B2D09DCA90E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9" authorId="0" shapeId="0" xr:uid="{C3D9BF38-C02C-454C-BD61-0BB659D21FC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99" authorId="0" shapeId="0" xr:uid="{242A1ABC-39A0-4EBE-A970-A45F79F0674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99" authorId="0" shapeId="0" xr:uid="{E77C71A7-AE4F-40A0-B241-D8A1E3DE737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99" authorId="0" shapeId="0" xr:uid="{BF29713F-24F2-4EBF-9EC1-954D8EF95A1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9" authorId="0" shapeId="0" xr:uid="{D944B351-978C-4AC0-B894-DAA352C714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9" authorId="0" shapeId="0" xr:uid="{F29D9F0B-E7FB-4956-A3FD-0E24DB76A5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9" authorId="0" shapeId="0" xr:uid="{CF72D6CA-63CD-45EC-B08C-82F5FF2F91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9" authorId="0" shapeId="0" xr:uid="{0DCB87A3-B560-4F10-A854-B1AC5695D4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99" authorId="0" shapeId="0" xr:uid="{3EF4343D-DC05-40D5-90C7-F69DBE08E8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99" authorId="0" shapeId="0" xr:uid="{D3A29CA4-0FCE-4D68-A1FA-59690BA90D5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99" authorId="0" shapeId="0" xr:uid="{21482F30-CA69-4CA5-81E4-D72E022635F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0" authorId="0" shapeId="0" xr:uid="{97CB48B3-F272-45AD-BF64-11C6290926E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00" authorId="0" shapeId="0" xr:uid="{766FAFD7-33E9-497C-B3E6-6AF71D99B9D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00" authorId="0" shapeId="0" xr:uid="{35AF2B8E-D14E-4D76-9256-30B4F0C264F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00" authorId="0" shapeId="0" xr:uid="{3D2CC507-0622-475E-8CFE-C6D9E4340F0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00" authorId="0" shapeId="0" xr:uid="{ED3FA5C6-BB8D-4DE8-97B6-3B4FC88231C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00" authorId="0" shapeId="0" xr:uid="{B3B3F69D-69DF-4CED-9FFB-763553699B7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00" authorId="0" shapeId="0" xr:uid="{E64C49D0-335B-45BD-99DC-47CC5F079D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0" authorId="0" shapeId="0" xr:uid="{71984C8D-9906-4DA4-ADAA-8E68F0012F1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0" authorId="0" shapeId="0" xr:uid="{5DDBB418-1A19-4550-91F9-7AA07FAD67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0" authorId="0" shapeId="0" xr:uid="{1E522DF7-5E11-489B-A22E-C1E6896A93C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00" authorId="0" shapeId="0" xr:uid="{077A39C4-C09A-426D-8C2C-9D77F6BE86F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00" authorId="0" shapeId="0" xr:uid="{9B4603CD-F880-442F-8EE0-DD67B787368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00" authorId="0" shapeId="0" xr:uid="{3C35764D-2069-427D-95C3-C665B4327A2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3" authorId="0" shapeId="0" xr:uid="{4F0F455A-2822-440B-A15C-3451D2E03F6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03" authorId="0" shapeId="0" xr:uid="{42786126-AF8E-406C-B37C-FBC730EFC87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03" authorId="0" shapeId="0" xr:uid="{60374E0E-CCC8-4BDD-A5F1-35FE18DA73F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03" authorId="0" shapeId="0" xr:uid="{4CBA1202-42AC-4EAA-A4BC-5ACFE2A16FF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03" authorId="0" shapeId="0" xr:uid="{8AB84368-02E9-49D6-9F4A-0D91AFBE152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03" authorId="0" shapeId="0" xr:uid="{DFF42493-E5C5-49E9-BA44-58068E44F1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3" authorId="0" shapeId="0" xr:uid="{35E93B38-3842-4DBC-AD70-2761013F67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3" authorId="0" shapeId="0" xr:uid="{C17C6661-9DE8-4853-88F0-BDC8EC981DA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3" authorId="0" shapeId="0" xr:uid="{D16E4308-D9DA-414C-85E7-1BB3511703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3" authorId="0" shapeId="0" xr:uid="{D8DED8D7-994C-4816-B266-802E99C9A05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03" authorId="0" shapeId="0" xr:uid="{2B50C158-A635-42FA-9508-25778FD5AE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03" authorId="0" shapeId="0" xr:uid="{E863DCCF-0D64-4F5B-ADDA-F1ED915B9C3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03" authorId="0" shapeId="0" xr:uid="{FE0B25B9-287E-44DB-AD06-2378C1B4791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4" authorId="0" shapeId="0" xr:uid="{0C429D39-4C61-4EC5-B70F-71D1DB14D2E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04" authorId="0" shapeId="0" xr:uid="{1CE0E7EE-792A-43B6-9C40-D526B6E6257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04" authorId="0" shapeId="0" xr:uid="{A44B2F79-BD36-4B6C-8059-99B022F451B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04" authorId="0" shapeId="0" xr:uid="{36927B4C-ABDD-42D7-B15C-4551DA9AB60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04" authorId="0" shapeId="0" xr:uid="{F9341BBB-6D2C-42FC-B3CE-3F922D77601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04" authorId="0" shapeId="0" xr:uid="{BF347802-F19B-44BC-92A9-068ACC3A1C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4" authorId="0" shapeId="0" xr:uid="{8398612B-7835-4C5F-AD8A-CFC313E161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4" authorId="0" shapeId="0" xr:uid="{C3954C13-4136-460F-8B33-F1CA4A1B4FF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4" authorId="0" shapeId="0" xr:uid="{D223130D-B147-42CB-B9BE-1D807B4BC47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4" authorId="0" shapeId="0" xr:uid="{B8BF64DE-E0EF-43C5-BB56-7891AB729F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04" authorId="0" shapeId="0" xr:uid="{16BA182C-B0E2-4715-B9BF-5834B7E95B5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04" authorId="0" shapeId="0" xr:uid="{61512A4C-310F-41F9-9331-A0AF8B1EC5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04" authorId="0" shapeId="0" xr:uid="{855BE190-6C59-44B8-9362-42C5A43715F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5" authorId="0" shapeId="0" xr:uid="{A71BCBB9-FC97-42CD-864F-58CB9C9CDF0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05" authorId="0" shapeId="0" xr:uid="{298FE9F2-0951-4224-BE4F-8A3BB0B5A5A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05" authorId="0" shapeId="0" xr:uid="{17A947E4-4237-4049-9530-68DE6EE5A8A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05" authorId="0" shapeId="0" xr:uid="{D86C3DCE-5ED6-438D-A463-B24AAC0E2B1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05" authorId="0" shapeId="0" xr:uid="{CDB61494-2D89-464A-8D3A-935DA77A6F7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05" authorId="0" shapeId="0" xr:uid="{DD417051-0C07-46DF-B29B-E2453E379C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5" authorId="0" shapeId="0" xr:uid="{9D32D306-208F-4104-AF5B-D1E880C5A80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5" authorId="0" shapeId="0" xr:uid="{D6E7D6D4-1528-4FC9-9390-7398B019AA6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5" authorId="0" shapeId="0" xr:uid="{C0142A17-893D-4143-BC9F-2A1972A518E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5" authorId="0" shapeId="0" xr:uid="{AE25EBD4-7CAA-44E1-9123-0F6CD1D6C4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05" authorId="0" shapeId="0" xr:uid="{3E2DF17B-36EB-412F-A868-0C1CF5EBFD2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05" authorId="0" shapeId="0" xr:uid="{29C55137-04E1-44AC-BC2D-2DF41BB4CE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05" authorId="0" shapeId="0" xr:uid="{9B0F6C96-39F1-4003-A207-09D2AB2B04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6" authorId="0" shapeId="0" xr:uid="{2FAFDC4C-6295-42F2-B159-EE626639A81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06" authorId="0" shapeId="0" xr:uid="{FB30163A-D1E2-4363-8C27-414A18FAB34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06" authorId="0" shapeId="0" xr:uid="{49EB7FAA-90F2-4A9F-A95B-7E431205F3A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06" authorId="0" shapeId="0" xr:uid="{CBFF9954-0EA6-48E0-B738-C41E740D786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06" authorId="0" shapeId="0" xr:uid="{95B24FE5-8143-444D-905C-08763A6940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06" authorId="0" shapeId="0" xr:uid="{1AAC5E37-C3DD-4B47-ADED-B44447A0C86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6" authorId="0" shapeId="0" xr:uid="{A2F09743-C2ED-49E5-BD13-E2221414DE1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6" authorId="0" shapeId="0" xr:uid="{F08E6FA0-E196-42E5-A138-3B1E1110B7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6" authorId="0" shapeId="0" xr:uid="{85EEAD74-0212-4394-AD83-ABAF36735BF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6" authorId="0" shapeId="0" xr:uid="{0E93DCB4-1E51-44F5-A01D-32EC9BDF73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06" authorId="0" shapeId="0" xr:uid="{32EED8DB-D05B-4A7A-84B5-4441F35BF70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06" authorId="0" shapeId="0" xr:uid="{19614D18-333D-4CAB-9F5D-2B0E5F08BD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06" authorId="0" shapeId="0" xr:uid="{ED6CF8D9-45B9-4F23-8884-CBF9DADC684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7" authorId="0" shapeId="0" xr:uid="{1E9B1ED0-9502-4EBC-AFC6-2E63405FD4A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07" authorId="0" shapeId="0" xr:uid="{0ADC6125-9245-40BC-B25E-BFC454CCE7E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07" authorId="0" shapeId="0" xr:uid="{12401796-2610-4FA7-97B0-A6E111BDDFC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07" authorId="0" shapeId="0" xr:uid="{BBDB7446-CF2C-432B-9DA8-5BD8165276A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07" authorId="0" shapeId="0" xr:uid="{F9B7AFB6-2CBE-458A-BA71-E6282301F73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07" authorId="0" shapeId="0" xr:uid="{8F9F4914-D4EE-4B2C-B569-592A39110C7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7" authorId="0" shapeId="0" xr:uid="{5A92920D-0492-4ED1-8DCF-65F292503DF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7" authorId="0" shapeId="0" xr:uid="{3DEFBEAB-AF42-4A35-B413-8680DA0618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7" authorId="0" shapeId="0" xr:uid="{CCA6CD2B-8EA0-415A-BAC6-02432275C68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7" authorId="0" shapeId="0" xr:uid="{4B72B6FE-0C2D-4F28-8DC2-4F663E0A7CE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07" authorId="0" shapeId="0" xr:uid="{8B18A3C1-4954-4B02-8F14-F6B347716FA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07" authorId="0" shapeId="0" xr:uid="{5210ACBF-48A6-4207-A070-66B87C4ADBF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07" authorId="0" shapeId="0" xr:uid="{A8F855DC-5B07-4CA5-8913-3F4FDADAC2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8" authorId="0" shapeId="0" xr:uid="{EFDE6F5F-CC20-4F85-B9BC-E716319E273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08" authorId="0" shapeId="0" xr:uid="{E66D8831-F7F3-4B42-A438-E1AB7042A9E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08" authorId="0" shapeId="0" xr:uid="{9DFC8A1D-C19F-4788-84DE-1C4D33C3832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08" authorId="0" shapeId="0" xr:uid="{6F8E828E-01E6-44FD-B91E-B8782635B00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08" authorId="0" shapeId="0" xr:uid="{B2401E00-64B2-438A-AAEB-7AC714A9BC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08" authorId="0" shapeId="0" xr:uid="{AC4B5A55-0FE9-45EC-9FB4-4CFFC390884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8" authorId="0" shapeId="0" xr:uid="{FE3F890A-3267-4763-B47F-7595D992D1E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8" authorId="0" shapeId="0" xr:uid="{A12C72D0-CF7B-48CA-B7C6-C0434FE5EB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8" authorId="0" shapeId="0" xr:uid="{85CE58DF-2F37-4508-B80A-BA734004E36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8" authorId="0" shapeId="0" xr:uid="{8A026A40-A185-4B70-990A-A8B7B955718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08" authorId="0" shapeId="0" xr:uid="{9C85F4F5-E324-4E1B-89B5-A9E066234E0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08" authorId="0" shapeId="0" xr:uid="{43B51BE4-9994-4841-BE0F-00EBAAB3534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08" authorId="0" shapeId="0" xr:uid="{6E69189E-7448-4E5A-A5F2-776DF6F1FA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9" authorId="0" shapeId="0" xr:uid="{9A9FE8E4-E034-4A21-A636-766D3FAF23D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09" authorId="0" shapeId="0" xr:uid="{A6ADDDE6-04F5-49DD-9870-53D6EFE58EC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09" authorId="0" shapeId="0" xr:uid="{0F3A71B6-1376-4983-847A-D7F39BD3BBD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09" authorId="0" shapeId="0" xr:uid="{15A5F784-72B9-4A36-AC37-8B3BF988FA4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09" authorId="0" shapeId="0" xr:uid="{A263DB03-3D19-40A2-9EB3-C9B2B3EA657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09" authorId="0" shapeId="0" xr:uid="{DD0F6E0A-0749-496D-B9AD-7081452DB7D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9" authorId="0" shapeId="0" xr:uid="{0258B8F9-8D03-4022-94BB-17A1E40753B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9" authorId="0" shapeId="0" xr:uid="{FA1EF26C-CD9A-4DE4-A901-A95F2736D4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9" authorId="0" shapeId="0" xr:uid="{452D5375-F874-47BB-B884-123D4CDA33A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9" authorId="0" shapeId="0" xr:uid="{501286C8-1A47-4E74-B073-F97D770747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09" authorId="0" shapeId="0" xr:uid="{FBC11C33-1F6A-4C4D-ABE8-43AB7825CD7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09" authorId="0" shapeId="0" xr:uid="{5FDF04CE-0D04-4DC9-8B24-14E29E3495F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09" authorId="0" shapeId="0" xr:uid="{5BF86F0A-7C53-40AF-8F37-25106CC1CF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0" authorId="0" shapeId="0" xr:uid="{AAC3A7FB-276C-4968-8076-C0BA9BFC764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10" authorId="0" shapeId="0" xr:uid="{C7109564-4822-4D0D-AB72-61DD6E5461B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10" authorId="0" shapeId="0" xr:uid="{F75DFC4B-A5CA-4CBF-A3D2-2C185A09080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10" authorId="0" shapeId="0" xr:uid="{784ECC30-44E5-4840-8B3C-A5C84D2908F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10" authorId="0" shapeId="0" xr:uid="{2520EF11-1A51-409B-960B-4C8378CADD5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10" authorId="0" shapeId="0" xr:uid="{3D62CB04-A7EF-4A3C-8FB6-2BCC02D26E3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10" authorId="0" shapeId="0" xr:uid="{322C4110-B1C7-4389-937F-FC1001F8A4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10" authorId="0" shapeId="0" xr:uid="{9A93EF24-5B74-4F30-89FE-795CFA0D646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10" authorId="0" shapeId="0" xr:uid="{BBD104F6-15EC-4262-A9CA-E84587E69F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10" authorId="0" shapeId="0" xr:uid="{990176F8-AB53-4911-8D57-5A83819C50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10" authorId="0" shapeId="0" xr:uid="{735D1D5C-8569-460E-B310-DAA7565A39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10" authorId="0" shapeId="0" xr:uid="{7FC5B5A0-B47D-4CBB-9F0B-8A6DE34C232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10" authorId="0" shapeId="0" xr:uid="{0C9147EC-36C4-4AD2-99E6-97C56E5E13A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1" authorId="0" shapeId="0" xr:uid="{FF79728F-62BB-4E34-82F9-D75FDFA0C8B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11" authorId="0" shapeId="0" xr:uid="{ADB44DBF-92B1-483D-86B7-909D801DE64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11" authorId="0" shapeId="0" xr:uid="{7835AA99-28FF-4870-8729-7CD1827AE8C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11" authorId="0" shapeId="0" xr:uid="{94D72092-ABD7-4080-938A-3A70B5523B0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11" authorId="0" shapeId="0" xr:uid="{9C7AC85A-37AE-4CF0-B3F5-B258B844501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11" authorId="0" shapeId="0" xr:uid="{8BE97D79-DBFD-42EC-9C7E-53177A65C2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11" authorId="0" shapeId="0" xr:uid="{E76D1A83-0916-4BBE-B8CD-691512386F4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11" authorId="0" shapeId="0" xr:uid="{92AB7DAC-A535-4457-8629-F3EF48D4B05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11" authorId="0" shapeId="0" xr:uid="{77A89AB7-5533-4450-9780-01C457EF30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11" authorId="0" shapeId="0" xr:uid="{3EE3A694-2295-42B0-9489-97401E027B3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11" authorId="0" shapeId="0" xr:uid="{DB173D21-83C4-4557-814F-94A1C675274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11" authorId="0" shapeId="0" xr:uid="{FF46354C-E788-454F-BB17-0CAFD0FA13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11" authorId="0" shapeId="0" xr:uid="{94A61524-8BC1-4579-8CC5-EBA88073605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2" authorId="0" shapeId="0" xr:uid="{49A3C1E7-B1E4-4489-AB0F-A90C6DFA7A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12" authorId="0" shapeId="0" xr:uid="{9236256B-B6CA-4B23-BE2F-EED4D74EA43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12" authorId="0" shapeId="0" xr:uid="{743D672A-C17C-4F62-B86E-4A6426ED2D8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12" authorId="0" shapeId="0" xr:uid="{A35ACFFB-E449-470D-94E2-85E302C1B4B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12" authorId="0" shapeId="0" xr:uid="{C426237B-1CF3-4BA9-97E3-5F61E989B1C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12" authorId="0" shapeId="0" xr:uid="{EF66498F-8CEA-4279-94EB-1FA26F80EA0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12" authorId="0" shapeId="0" xr:uid="{9820B873-CB20-4DB6-AD52-887BD93F90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12" authorId="0" shapeId="0" xr:uid="{2D2E1437-13F1-4FE7-9458-40B45CAF7C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12" authorId="0" shapeId="0" xr:uid="{3B245A2B-105B-47B3-9257-CCF6437049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12" authorId="0" shapeId="0" xr:uid="{9FFF68F5-4BB2-47BC-91B4-13EF4AA886E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12" authorId="0" shapeId="0" xr:uid="{AEA84254-90BE-48D8-842E-8CAF4F7DA3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12" authorId="0" shapeId="0" xr:uid="{3F7120CB-06A5-42D4-8EC7-AD5288AE39A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12" authorId="0" shapeId="0" xr:uid="{BE5A51B3-C10F-47BB-B6D7-1FF4536E197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3" authorId="0" shapeId="0" xr:uid="{749D3EF4-4DF2-4F6B-9879-6F9D5DFDF16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13" authorId="0" shapeId="0" xr:uid="{7429D83E-A5AB-4A7A-A3E9-97A274409C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13" authorId="0" shapeId="0" xr:uid="{53627965-EAD9-448E-AAFB-D635B61992E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13" authorId="0" shapeId="0" xr:uid="{29BCF996-9A32-477F-887A-1C001F07596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13" authorId="0" shapeId="0" xr:uid="{0AED7C89-CE23-47CA-8450-8A69E94EFD4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13" authorId="0" shapeId="0" xr:uid="{A803D969-9028-4AD0-9A4D-5A72E9FFE6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13" authorId="0" shapeId="0" xr:uid="{A3C47F03-1ADE-4DF2-9053-66A496E063F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13" authorId="0" shapeId="0" xr:uid="{070D46D1-9AC8-44B3-97D3-BA7254654DE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13" authorId="0" shapeId="0" xr:uid="{EE7B3364-B969-493D-BF4B-CDDBE62C88A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13" authorId="0" shapeId="0" xr:uid="{AAD5B879-E28B-4293-B11B-C73F6E0853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13" authorId="0" shapeId="0" xr:uid="{6A7D461F-26D6-4AB3-BC15-647300D8E2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13" authorId="0" shapeId="0" xr:uid="{C3F40E0C-4BF0-43EA-BEDA-4BB7A1606F3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13" authorId="0" shapeId="0" xr:uid="{A7E00647-F206-481E-861B-C851E9B19C7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4" authorId="0" shapeId="0" xr:uid="{1BE62C4B-217C-4AF5-86F6-39F002BE18B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14" authorId="0" shapeId="0" xr:uid="{9BE043FF-254E-4410-A604-C44E3714A99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14" authorId="0" shapeId="0" xr:uid="{7A3884E2-B1A8-4C6F-A70F-345C2D8C454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14" authorId="0" shapeId="0" xr:uid="{6037D9EA-153F-4270-B4B0-4C51EC466B6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14" authorId="0" shapeId="0" xr:uid="{945FB940-D367-4608-B718-30FE60DDAE0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14" authorId="0" shapeId="0" xr:uid="{71660694-72E6-4422-B038-CBE1A4163D6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14" authorId="0" shapeId="0" xr:uid="{50F6B0A5-5F1E-4A3C-AC6C-010921584C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14" authorId="0" shapeId="0" xr:uid="{60F930BD-E75A-4598-9A45-9538F7BCE3A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14" authorId="0" shapeId="0" xr:uid="{1F8094CB-9D7F-43E1-B0DE-477FFF8A7AF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14" authorId="0" shapeId="0" xr:uid="{00B83EFD-BB11-4E85-A51C-2B84062F126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14" authorId="0" shapeId="0" xr:uid="{4D96EEF2-1EFE-414E-B1B6-0B1BB00D08A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14" authorId="0" shapeId="0" xr:uid="{5AAAA74A-610C-4127-9581-59BFE9648B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14" authorId="0" shapeId="0" xr:uid="{1445885E-6648-4813-8C53-0C675FE625C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7" authorId="0" shapeId="0" xr:uid="{4F8F9BFC-A9FB-4DE1-9FE9-1CFC42CFCEE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17" authorId="0" shapeId="0" xr:uid="{52552FF4-0350-4652-B254-DA03856EA29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17" authorId="0" shapeId="0" xr:uid="{E4EB2F96-C400-4445-90F1-AF36884CFAE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17" authorId="0" shapeId="0" xr:uid="{D386986C-4E6A-41C3-8B39-58C04DD7F4F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17" authorId="0" shapeId="0" xr:uid="{0A8FB4DB-E0FE-4D53-9959-DECA97BC28F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17" authorId="0" shapeId="0" xr:uid="{16D07987-3FDA-4335-807A-33BA19908B5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17" authorId="0" shapeId="0" xr:uid="{BE694443-CAEB-44DB-A524-F120D80935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17" authorId="0" shapeId="0" xr:uid="{9587BDA5-4FD2-42D9-9BC0-A32D13B455A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17" authorId="0" shapeId="0" xr:uid="{180A8DE7-A351-4A35-94E5-33B3A1A93C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17" authorId="0" shapeId="0" xr:uid="{E73DCB36-EEA2-4E19-93CF-72B55BE3B80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17" authorId="0" shapeId="0" xr:uid="{739FA98E-EC73-450F-8C2E-FEF73BB08B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17" authorId="0" shapeId="0" xr:uid="{406F4EA6-6FCE-41B2-9A77-AE82046E175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17" authorId="0" shapeId="0" xr:uid="{DC231C2E-46D3-41B2-8CC5-A30420CE9A7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8" authorId="0" shapeId="0" xr:uid="{4E442F16-F5FD-434A-86F7-BBF4FFCCF9B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18" authorId="0" shapeId="0" xr:uid="{2CD97F1B-AB14-4432-9CC7-DBEEA50F688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18" authorId="0" shapeId="0" xr:uid="{294D944A-D6DC-4BD1-A86D-220552EDD5C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18" authorId="0" shapeId="0" xr:uid="{3BC33801-4F82-4F10-A59C-364D75D2C48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18" authorId="0" shapeId="0" xr:uid="{0BC4CB47-CBDA-47AC-9530-F6AF9F2E8B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18" authorId="0" shapeId="0" xr:uid="{24BB684A-9811-486C-9872-2FE4976784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18" authorId="0" shapeId="0" xr:uid="{C38ECFB9-8C03-4BB7-A90F-59B4AB0F1A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18" authorId="0" shapeId="0" xr:uid="{890B1270-2AA2-45E5-A0C0-7665686370E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18" authorId="0" shapeId="0" xr:uid="{79CA7DAF-0FC9-43DD-95A7-7A6A981E683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18" authorId="0" shapeId="0" xr:uid="{5A94DAA0-CE7C-4ECD-8CAD-9EDF1402B5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18" authorId="0" shapeId="0" xr:uid="{DF7A3DDF-3D6C-4AE2-9700-6F4886BF15A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18" authorId="0" shapeId="0" xr:uid="{5AE01F6C-3F6F-4753-87D0-685699FD78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18" authorId="0" shapeId="0" xr:uid="{9914C642-71B0-4AD0-A98F-E6D8A1909C4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9" authorId="0" shapeId="0" xr:uid="{424E19CB-7853-4535-9359-53103E85374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19" authorId="0" shapeId="0" xr:uid="{180158D3-04B4-4C4B-8854-19855942925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19" authorId="0" shapeId="0" xr:uid="{67C4B03C-B9B8-4163-8B9D-916DAC70CA5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19" authorId="0" shapeId="0" xr:uid="{CAC2060D-482F-4990-B559-661FB9B8A0E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19" authorId="0" shapeId="0" xr:uid="{357307BE-A9E7-479C-AF18-3BAA6FF8C99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19" authorId="0" shapeId="0" xr:uid="{8B520B29-E433-4BC3-A38C-469893DC1CC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19" authorId="0" shapeId="0" xr:uid="{59C6E866-AE9A-42D8-A692-A2097F0FF39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19" authorId="0" shapeId="0" xr:uid="{CD67F738-E11B-46ED-9552-249791115A3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19" authorId="0" shapeId="0" xr:uid="{EAFBA84A-D88A-4B16-9CD3-32D5419BB85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19" authorId="0" shapeId="0" xr:uid="{E69CE165-740D-47D4-AACB-AF80B951BE9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19" authorId="0" shapeId="0" xr:uid="{F3E267F0-836C-41D0-AB9B-4405E36668E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19" authorId="0" shapeId="0" xr:uid="{426EFBBC-3875-4E2B-A891-BD22EDD3A94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19" authorId="0" shapeId="0" xr:uid="{D7F5F565-61E3-42D1-B51F-A95592D342D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0" authorId="0" shapeId="0" xr:uid="{E999EEB6-6061-486E-9BF6-2DA0C2574AD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0" authorId="0" shapeId="0" xr:uid="{EAAC8199-75BD-4CB5-BCD3-7B47443F792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0" authorId="0" shapeId="0" xr:uid="{827AF942-5A2A-4EF7-8DF8-94EF4263264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0" authorId="0" shapeId="0" xr:uid="{637E7D2A-08D6-4D73-928D-30E316365BD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20" authorId="0" shapeId="0" xr:uid="{981C6884-DF43-4DA0-8218-29B03EC3C4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20" authorId="0" shapeId="0" xr:uid="{F5B124C1-ACC1-454D-8A3D-2C19D57AA9E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20" authorId="0" shapeId="0" xr:uid="{2479AB0E-5FA4-4AF3-9FFB-7FDE99EFBD6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20" authorId="0" shapeId="0" xr:uid="{1477410D-1A48-4DA0-BFD5-C54A2D76ED7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20" authorId="0" shapeId="0" xr:uid="{3D568E57-2466-451D-8554-E9D49D14598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20" authorId="0" shapeId="0" xr:uid="{55FECE48-F52A-45BA-9E87-1DF8947E1A1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20" authorId="0" shapeId="0" xr:uid="{341AB504-2D11-487B-96D9-A6EC783EB2B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20" authorId="0" shapeId="0" xr:uid="{AFC1A81D-9F85-446A-8982-98376F8C59E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20" authorId="0" shapeId="0" xr:uid="{6D4E7AFE-9EDC-485A-83B0-A610DC1414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1" authorId="0" shapeId="0" xr:uid="{60E99B5B-1D90-473A-8A97-6BC8C3DBBA7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1" authorId="0" shapeId="0" xr:uid="{09F6E483-3E29-4902-9896-D9E187B68D8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1" authorId="0" shapeId="0" xr:uid="{3CF4B5F1-C586-444C-ACFD-D0C6B8A92DD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1" authorId="0" shapeId="0" xr:uid="{09E4D4A8-B6D1-436F-B0D2-60807D6E46D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21" authorId="0" shapeId="0" xr:uid="{6F0CB8E7-0C59-4197-AB2C-0A0620304F4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21" authorId="0" shapeId="0" xr:uid="{4758815F-3EE7-44B9-AADB-0A9E5E52633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21" authorId="0" shapeId="0" xr:uid="{B1C7C9A4-0E90-4DAB-AACD-512ADAB2E17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21" authorId="0" shapeId="0" xr:uid="{6AEC24B0-DBAD-46A5-954D-DE0207162CC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21" authorId="0" shapeId="0" xr:uid="{C8798F3A-9B59-4BBB-AAAE-FE61F83B4BC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21" authorId="0" shapeId="0" xr:uid="{7EC2038A-1ADC-4B7E-9262-6FB79435649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21" authorId="0" shapeId="0" xr:uid="{3535B5CF-EEFF-4F9F-8463-9F48CC49EEF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21" authorId="0" shapeId="0" xr:uid="{529F33D5-3573-48F4-BE50-2A924FBB8CE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21" authorId="0" shapeId="0" xr:uid="{364E26DC-5DA6-42E2-BFD5-B19180EDF17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2" authorId="0" shapeId="0" xr:uid="{F0A3ECF0-FC29-4F94-A4FC-8B6E353471D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2" authorId="0" shapeId="0" xr:uid="{3518DD94-DF8A-4C90-BCE8-10E61F82B97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2" authorId="0" shapeId="0" xr:uid="{1B80C64B-0B8C-45A0-A72B-DC2C4650F14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2" authorId="0" shapeId="0" xr:uid="{D7D12387-8AAC-48AB-BB06-71FC5D30003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22" authorId="0" shapeId="0" xr:uid="{39E72B8E-1D50-42D1-862E-BACD6C90E0E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22" authorId="0" shapeId="0" xr:uid="{EC7C7DF2-066F-431E-97C2-2A3A6102E47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22" authorId="0" shapeId="0" xr:uid="{B592225B-1850-4136-81D7-6792F08A10F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22" authorId="0" shapeId="0" xr:uid="{3B9ABF9E-FCF0-4620-98EA-8CF35E8A6E6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22" authorId="0" shapeId="0" xr:uid="{A0A90231-00FB-41C0-8D69-34AF1FC7E82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22" authorId="0" shapeId="0" xr:uid="{A4B89616-9684-4BA7-8982-5D2D16BAFD8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22" authorId="0" shapeId="0" xr:uid="{A03822BD-7750-4B08-B868-F293E2DAA57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22" authorId="0" shapeId="0" xr:uid="{D3299E95-9208-4745-A0E4-961D5180A93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22" authorId="0" shapeId="0" xr:uid="{1F076D22-72A0-46D6-B999-2DE6C4EE92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3" authorId="0" shapeId="0" xr:uid="{330554A0-8036-4449-B8DF-13595F7B54E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3" authorId="0" shapeId="0" xr:uid="{B85E54DB-068D-4F29-86B4-AA64F730921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3" authorId="0" shapeId="0" xr:uid="{41209B6C-ADF2-4739-9A0B-42E7415D31A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3" authorId="0" shapeId="0" xr:uid="{11A4079F-B4C6-4487-86FE-A8DCCEC06E5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23" authorId="0" shapeId="0" xr:uid="{D23B4406-A91D-47BB-8365-7A29CDF6237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23" authorId="0" shapeId="0" xr:uid="{CA9477E7-330E-400D-877B-A2D47DF2836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23" authorId="0" shapeId="0" xr:uid="{712A42E8-2206-4516-9E6D-E29A337D4F6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23" authorId="0" shapeId="0" xr:uid="{3BD73FA7-E6CD-415C-B547-62142D6869E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23" authorId="0" shapeId="0" xr:uid="{81DB0C12-0525-48F0-A6F0-D798ED3B95C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23" authorId="0" shapeId="0" xr:uid="{FB41940B-6A32-485C-8823-4F2459B3C22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23" authorId="0" shapeId="0" xr:uid="{7E5D835C-79CB-4887-BF0F-2B29E2F95C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23" authorId="0" shapeId="0" xr:uid="{75A4FB9E-9587-493E-81C8-054C523992E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23" authorId="0" shapeId="0" xr:uid="{FEEF98A2-B718-4B2E-8583-E60316974E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4" authorId="0" shapeId="0" xr:uid="{D18FEE36-9097-4BF0-AB45-98DE4BBFE86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4" authorId="0" shapeId="0" xr:uid="{5D67CB12-89B4-4F43-9E03-97DBF9EB2BC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4" authorId="0" shapeId="0" xr:uid="{23666568-9A23-4653-9B9C-15829DB470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4" authorId="0" shapeId="0" xr:uid="{090A4C7D-0E41-4899-AADD-3A785CBFD4E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24" authorId="0" shapeId="0" xr:uid="{4611599D-EC61-47D1-A8EA-3F3E0E0339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24" authorId="0" shapeId="0" xr:uid="{F8EADD99-A46A-4F74-90D6-FB02B397AE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24" authorId="0" shapeId="0" xr:uid="{FA19F7DC-4A60-4D9F-82E1-026182EF6FE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24" authorId="0" shapeId="0" xr:uid="{8EBAC0D9-06FD-471A-9375-695C816DDBC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24" authorId="0" shapeId="0" xr:uid="{D303337F-2888-4188-825D-E0FE0AF874B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24" authorId="0" shapeId="0" xr:uid="{566340EF-3BF7-4896-9EB4-3F204F930E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24" authorId="0" shapeId="0" xr:uid="{C3B40BE3-9543-46DD-86D5-E3E926653F6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24" authorId="0" shapeId="0" xr:uid="{1261846D-67CD-43DB-BB3D-D9A4B976776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24" authorId="0" shapeId="0" xr:uid="{651C9045-78E8-4104-AC75-33A60BA4C9E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5" authorId="0" shapeId="0" xr:uid="{B905D23B-E7C7-4AE9-B145-025518E205F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5" authorId="0" shapeId="0" xr:uid="{8BDA95FB-5ADF-4D7E-B7C4-84CBEE50FDE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5" authorId="0" shapeId="0" xr:uid="{21309138-6A31-4393-BC04-1FCAEFED0AD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5" authorId="0" shapeId="0" xr:uid="{90CC7264-00AE-4B00-8E74-5D9D899F330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25" authorId="0" shapeId="0" xr:uid="{784BC2F1-CDAF-4746-80EE-8221BDC8B2A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25" authorId="0" shapeId="0" xr:uid="{CE586D46-AF06-4B3F-9A06-D16551D36E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25" authorId="0" shapeId="0" xr:uid="{98F79DEF-EA5C-4D6A-AFB6-0FD017662DC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25" authorId="0" shapeId="0" xr:uid="{4F7AE5B2-7A4C-41C0-9DB4-5853E9451D3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25" authorId="0" shapeId="0" xr:uid="{31F46C4A-4E32-4B21-BEB4-42B6A3F77CD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25" authorId="0" shapeId="0" xr:uid="{4200D31E-0C63-4BD2-8307-B99163AB8B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25" authorId="0" shapeId="0" xr:uid="{70CD3C96-8A82-4C88-9366-3FB28117679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25" authorId="0" shapeId="0" xr:uid="{D76E4469-AB7A-4C28-B4FD-99465CF60BA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25" authorId="0" shapeId="0" xr:uid="{98CEF126-51F4-4682-B5DE-D879CD4493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6" authorId="0" shapeId="0" xr:uid="{9F54480F-A6E1-4F4C-A7BF-8AA93121260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6" authorId="0" shapeId="0" xr:uid="{006B64CB-B668-4870-955D-B8EBE270ADA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6" authorId="0" shapeId="0" xr:uid="{E33DB744-845E-4A0A-B598-AE93622BB48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6" authorId="0" shapeId="0" xr:uid="{4320D569-8581-4271-8715-F9BA2F17D4F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26" authorId="0" shapeId="0" xr:uid="{41E85618-FAFA-44C3-AC1C-597067EAD63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26" authorId="0" shapeId="0" xr:uid="{8D5DCA93-81F5-4097-9AB9-6BF111900F7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26" authorId="0" shapeId="0" xr:uid="{5382504F-9439-48A5-B641-49C1EE0FA3E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26" authorId="0" shapeId="0" xr:uid="{D1A0D08F-F90C-4088-A933-EA5C263632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26" authorId="0" shapeId="0" xr:uid="{F7EFE9DA-26A4-4195-B51F-14F51F901E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26" authorId="0" shapeId="0" xr:uid="{6181C479-A1A7-432A-AD1F-448DE9FCC33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26" authorId="0" shapeId="0" xr:uid="{4EFE5700-A438-4BAA-981B-1B110FC57A8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26" authorId="0" shapeId="0" xr:uid="{A2240C6B-F41C-4FEF-B89A-13CFE0A1377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26" authorId="0" shapeId="0" xr:uid="{F57372A4-3D8F-4B3F-A9D3-C9CA9BFB5A5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7" authorId="0" shapeId="0" xr:uid="{DCEEDCC6-74C2-4819-B919-81630C9EC93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7" authorId="0" shapeId="0" xr:uid="{3D0BBD78-8AA1-4415-994B-49C13B38746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7" authorId="0" shapeId="0" xr:uid="{6AABF924-796B-4CC2-9623-E4BCA9A082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7" authorId="0" shapeId="0" xr:uid="{F8BDEFA4-9E60-4E6D-8FD6-765BBC7CF60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27" authorId="0" shapeId="0" xr:uid="{4C09472C-4B0C-4890-9B5B-A37B0B7F941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27" authorId="0" shapeId="0" xr:uid="{143A8771-0140-4247-BB98-7205BC699D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27" authorId="0" shapeId="0" xr:uid="{C0D6C391-56B8-4738-BA1D-FABCFAA30F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27" authorId="0" shapeId="0" xr:uid="{C7979546-85C4-4A38-AB14-9441E17FF97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27" authorId="0" shapeId="0" xr:uid="{D63C948F-B03A-4CE9-94E2-6FC6FA3C91A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27" authorId="0" shapeId="0" xr:uid="{F926C8C2-AECA-4ADD-81E3-33FCCCFA0C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27" authorId="0" shapeId="0" xr:uid="{3C93685C-861E-4020-A67F-9ED1B27AED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27" authorId="0" shapeId="0" xr:uid="{6E439F73-BB0F-48B5-BF4E-420053E5300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27" authorId="0" shapeId="0" xr:uid="{4E126642-7BC5-4BDE-B23E-0B4571B1A70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8" authorId="0" shapeId="0" xr:uid="{98B947D9-635B-46A1-9AB5-A4A240E495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8" authorId="0" shapeId="0" xr:uid="{27F62B06-7796-4C21-99A5-225E7EF02D8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8" authorId="0" shapeId="0" xr:uid="{6CF8851D-2D2D-48BA-8624-8CA88327BEF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8" authorId="0" shapeId="0" xr:uid="{F8D98BD2-6D57-4DB5-BA25-7CB85BE1A41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28" authorId="0" shapeId="0" xr:uid="{1D19C7FF-2C01-4E73-B5F2-7C2D2EAB948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28" authorId="0" shapeId="0" xr:uid="{6956604D-B2F9-4F5A-AD4F-B022EB6A65B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28" authorId="0" shapeId="0" xr:uid="{710B0C6C-E14A-41E1-847E-74E1FE141D5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28" authorId="0" shapeId="0" xr:uid="{230A56BF-248D-417D-88D0-C5CF4660D59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28" authorId="0" shapeId="0" xr:uid="{DD56531D-164F-4BFD-B6A4-1661E2E524F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28" authorId="0" shapeId="0" xr:uid="{B5ED20EE-C0C7-4A93-863D-0CA2FC5C32D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28" authorId="0" shapeId="0" xr:uid="{49502F6E-7D6F-4F82-8B42-26DBCA4AA9E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28" authorId="0" shapeId="0" xr:uid="{8250BE0D-94DC-4AE3-8E85-1D67389E17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28" authorId="0" shapeId="0" xr:uid="{5D63BD54-26C2-4CF6-AD18-AE9EDC27D78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1" authorId="0" shapeId="0" xr:uid="{4D08AF26-3AA0-4EE2-80B1-976D89A2B96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1" authorId="0" shapeId="0" xr:uid="{AFBEC59B-0175-41C0-862E-990D27CF16D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1" authorId="0" shapeId="0" xr:uid="{8DF2C2F7-8751-4735-925A-B643AD362D3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1" authorId="0" shapeId="0" xr:uid="{BA44DB16-86E9-42D6-8382-FD92E0A60BD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31" authorId="0" shapeId="0" xr:uid="{67340E6B-46F4-4F05-A5B0-573412DCC92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31" authorId="0" shapeId="0" xr:uid="{650F5A8D-4B58-49B6-B35C-C7B6AB87C7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31" authorId="0" shapeId="0" xr:uid="{1D83BA3F-D1FB-4725-99EC-4402E1391C5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31" authorId="0" shapeId="0" xr:uid="{975AC3E5-DEF1-4F25-B0C8-DEC9F7A153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31" authorId="0" shapeId="0" xr:uid="{63125D10-7C8E-4F40-90DF-076B3E5C5B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31" authorId="0" shapeId="0" xr:uid="{D1990BF2-2B62-4265-BB76-A90A3C95333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31" authorId="0" shapeId="0" xr:uid="{D2727AA4-DD9A-4FA3-93EE-DA6A883E35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31" authorId="0" shapeId="0" xr:uid="{57122481-29DD-4984-A502-FA665BD39AE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31" authorId="0" shapeId="0" xr:uid="{5C6F1078-9232-4F72-8858-43D878FFA68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2" authorId="0" shapeId="0" xr:uid="{C964449C-2AA3-4A72-A63F-57C27E2505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2" authorId="0" shapeId="0" xr:uid="{469DBFEB-ED50-4FA3-8811-D3CCDAD2040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2" authorId="0" shapeId="0" xr:uid="{919DA654-956E-438D-AB41-15CC1DE3B7C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2" authorId="0" shapeId="0" xr:uid="{DC4507BB-2DA8-48A6-B326-9DA23CE38E2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32" authorId="0" shapeId="0" xr:uid="{18688158-42DE-420E-9836-10DAE5F01F0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32" authorId="0" shapeId="0" xr:uid="{BAEB5C8F-A0CB-421F-916E-03414A38E8D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32" authorId="0" shapeId="0" xr:uid="{E23C40FC-73DE-4186-8E5D-8556D47DFF5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32" authorId="0" shapeId="0" xr:uid="{D849082D-41AD-48FE-B9DA-6242892BB43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32" authorId="0" shapeId="0" xr:uid="{7D3C2F15-D0BF-4D77-BC8C-FEDC42DB3B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32" authorId="0" shapeId="0" xr:uid="{926A33C9-C2CE-4AB9-8383-D80EC1D8948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32" authorId="0" shapeId="0" xr:uid="{007AA9BE-8CF7-4C0E-94ED-4DAFC65A96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32" authorId="0" shapeId="0" xr:uid="{906CADB7-2637-45F3-BC01-C17F3C9303C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32" authorId="0" shapeId="0" xr:uid="{480DF1F5-34CA-4564-9E02-AD452CE827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3" authorId="0" shapeId="0" xr:uid="{17612709-AFA9-4432-ABC0-3C013573984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3" authorId="0" shapeId="0" xr:uid="{D4C641D8-CCCB-4136-BB90-6C509CDB698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3" authorId="0" shapeId="0" xr:uid="{D7189AA3-3388-4A13-A5B4-2B3F208892D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3" authorId="0" shapeId="0" xr:uid="{3AFE0E10-256A-418D-854A-B0A7163976D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33" authorId="0" shapeId="0" xr:uid="{14AA0454-C284-44AA-90A0-F30AFA69E07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33" authorId="0" shapeId="0" xr:uid="{73CCAEC2-4381-46F7-8576-20A76D270A8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33" authorId="0" shapeId="0" xr:uid="{E34C77CA-6E89-448D-9243-B87513CD331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33" authorId="0" shapeId="0" xr:uid="{16A56345-66A3-4063-B7A6-984975DE116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33" authorId="0" shapeId="0" xr:uid="{C9ADD47E-64FE-44BB-8862-770300D4C21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33" authorId="0" shapeId="0" xr:uid="{F935E98D-6D4E-41AC-94CE-A2EAF3EB83A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33" authorId="0" shapeId="0" xr:uid="{728F82C9-96B6-413A-B479-76FA05ED5A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33" authorId="0" shapeId="0" xr:uid="{A3C7290D-E345-4AAB-AC14-83AAFEEB880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33" authorId="0" shapeId="0" xr:uid="{0FE44965-98F5-4DFD-B607-C1C19E4899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4" authorId="0" shapeId="0" xr:uid="{6E062724-5A06-4EFA-8098-7EAA79BEC2D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4" authorId="0" shapeId="0" xr:uid="{1FA3CC6D-AE4E-4BC5-A537-B775DF5C621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4" authorId="0" shapeId="0" xr:uid="{5FF7F18A-CB94-4DE1-B160-5FC740E3A96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4" authorId="0" shapeId="0" xr:uid="{CF935726-1623-4F8A-A499-7F195F59DBF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34" authorId="0" shapeId="0" xr:uid="{845D869C-8744-4B1F-AF39-8B03294957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34" authorId="0" shapeId="0" xr:uid="{0C22CC4B-99BC-4208-BA0E-826505DB35A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34" authorId="0" shapeId="0" xr:uid="{FDA0F70E-EB84-4CC9-A0E7-74AFA7B38A6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34" authorId="0" shapeId="0" xr:uid="{6EE694B6-2C48-49CE-A7C3-51DF4400F40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34" authorId="0" shapeId="0" xr:uid="{10B40112-3B61-46F7-BA95-7BA931B25B1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34" authorId="0" shapeId="0" xr:uid="{DB0492E6-7C7C-40DA-870D-2A876A9B39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34" authorId="0" shapeId="0" xr:uid="{566FCD7E-6DA3-41E0-892E-95213BB3DB0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34" authorId="0" shapeId="0" xr:uid="{2671ACC0-838F-4CDA-8CFF-BC40DE292C0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34" authorId="0" shapeId="0" xr:uid="{9CED98F4-C132-48FC-9DDA-9A709CE50D0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5" authorId="0" shapeId="0" xr:uid="{90FB2BE3-21FB-4E18-AAB5-D127126CC8C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5" authorId="0" shapeId="0" xr:uid="{7EC1606B-E18C-4A63-BAA9-2B70F007AA2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5" authorId="0" shapeId="0" xr:uid="{447A3922-B07A-481E-83BD-9FCDAC073EF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5" authorId="0" shapeId="0" xr:uid="{DB681ADE-0B21-46B5-A09A-FBE9D2C525A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35" authorId="0" shapeId="0" xr:uid="{8C95DF7B-DCA0-4362-B30B-6339A170FA6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35" authorId="0" shapeId="0" xr:uid="{CB4DC2DF-377F-43E2-8E09-A5944CC5393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35" authorId="0" shapeId="0" xr:uid="{2463F54A-D141-4C11-BAD5-9AA60FEF4E6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35" authorId="0" shapeId="0" xr:uid="{E605E3DE-5247-46E7-964D-50AA3ED22E8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35" authorId="0" shapeId="0" xr:uid="{8F5F2F23-E2E2-453A-8C6A-62E24D6391C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35" authorId="0" shapeId="0" xr:uid="{DC0EC638-A733-441C-897F-97072280AE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35" authorId="0" shapeId="0" xr:uid="{AD268F4C-102F-4B80-9975-7CEAFE995E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35" authorId="0" shapeId="0" xr:uid="{EFE7AA80-4538-4800-A1A9-AAF4B29AB48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35" authorId="0" shapeId="0" xr:uid="{ECAC8250-0312-45ED-BAE5-D51B9D80A0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6" authorId="0" shapeId="0" xr:uid="{0D160F3A-BA6E-4B49-B831-CEDA022EED6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6" authorId="0" shapeId="0" xr:uid="{FF683420-18AD-4D95-961F-C506006CA98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6" authorId="0" shapeId="0" xr:uid="{89011413-4258-4D1B-A65F-9C48BD5AC01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6" authorId="0" shapeId="0" xr:uid="{50E9C528-548A-46FD-96C2-51797F64C3B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36" authorId="0" shapeId="0" xr:uid="{EE79E80F-C3ED-47A8-84C1-806F585AF07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36" authorId="0" shapeId="0" xr:uid="{DEE71980-AD43-4C5B-B70B-52BD948F237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36" authorId="0" shapeId="0" xr:uid="{53AAF917-C81B-4CC9-99F9-EC018ACE21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36" authorId="0" shapeId="0" xr:uid="{46F8C215-6CC9-4E9A-A41E-7CE057914B0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36" authorId="0" shapeId="0" xr:uid="{C872AA5B-EDB8-4B9E-87B7-82C7D42288D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36" authorId="0" shapeId="0" xr:uid="{6DF89F6A-D7C1-43F2-8C75-CB1869C93E5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36" authorId="0" shapeId="0" xr:uid="{B913E753-5158-4257-880A-511FEB9C526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36" authorId="0" shapeId="0" xr:uid="{A1D4360C-A666-4B73-B8AF-F589BD854CA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36" authorId="0" shapeId="0" xr:uid="{3D3B85DF-EF52-4EB5-BEF1-65CE8D05CC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7" authorId="0" shapeId="0" xr:uid="{FE25FEA1-616E-47E7-BD42-D5A8CF07E34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7" authorId="0" shapeId="0" xr:uid="{D69B462A-BC58-4832-97BB-B71F6246897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7" authorId="0" shapeId="0" xr:uid="{82A23160-01F6-44CB-8DE6-1E99527124F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7" authorId="0" shapeId="0" xr:uid="{56DDFE82-13F7-4BE6-9F37-91DEE8EAFED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37" authorId="0" shapeId="0" xr:uid="{84132148-180E-4974-BDA2-6D047A304F5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37" authorId="0" shapeId="0" xr:uid="{7B05B3AE-4BB0-40A1-98FB-B7E9FD75455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37" authorId="0" shapeId="0" xr:uid="{3319E4A0-9FAC-48C0-99A7-72C29ACB17C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37" authorId="0" shapeId="0" xr:uid="{80750EFF-E05A-42CF-AA38-59B1DD200B6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37" authorId="0" shapeId="0" xr:uid="{7AFB6175-9932-40E0-880C-C373D57F781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37" authorId="0" shapeId="0" xr:uid="{9BFE28A2-19B9-4BA9-92C8-E79AF9A574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37" authorId="0" shapeId="0" xr:uid="{933CF654-F01F-4C99-8990-71EF972F28E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37" authorId="0" shapeId="0" xr:uid="{A2D068A0-5EC3-4BC8-A143-7FAB0B84706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37" authorId="0" shapeId="0" xr:uid="{C9ECCA5D-15D4-41B9-8F99-71874A1C7ED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8" authorId="0" shapeId="0" xr:uid="{94C4FC70-085B-4924-B7FA-B3D933EA1D2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8" authorId="0" shapeId="0" xr:uid="{6102B2D6-A1AB-4C2F-B003-30ACE62C3FD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8" authorId="0" shapeId="0" xr:uid="{0542A3DF-1EAF-417F-929D-D186A240ACF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8" authorId="0" shapeId="0" xr:uid="{0B717CAD-046E-4A02-82BB-8DA9B58F68F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38" authorId="0" shapeId="0" xr:uid="{5793387A-DA35-4D71-91E1-52633B4DE60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38" authorId="0" shapeId="0" xr:uid="{56759B48-8EE6-4222-B4EB-31F9EDE9AC0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38" authorId="0" shapeId="0" xr:uid="{F607801F-8E01-4902-9EB6-B4A0AD7ED6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38" authorId="0" shapeId="0" xr:uid="{90122D93-5DA5-4A82-8215-49B27EDB29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38" authorId="0" shapeId="0" xr:uid="{00F55574-49C0-41E1-94D9-3A1C344D58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38" authorId="0" shapeId="0" xr:uid="{4AAC318B-4B57-4A92-9971-26F8C89CD6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38" authorId="0" shapeId="0" xr:uid="{15E27B9B-5588-4A59-9695-56513992162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38" authorId="0" shapeId="0" xr:uid="{D2F7842A-4506-4FB1-8D60-915493C4504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38" authorId="0" shapeId="0" xr:uid="{0D29DB8D-F4A1-4E13-9296-CE34417A339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9" authorId="0" shapeId="0" xr:uid="{51E1BDFC-EE2A-40E1-925D-6B58AAFAAD4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9" authorId="0" shapeId="0" xr:uid="{F69BCAFC-3982-420E-9CE8-73DF5E644E7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9" authorId="0" shapeId="0" xr:uid="{BF99C37E-B9C4-45BD-B6F9-410278F7489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9" authorId="0" shapeId="0" xr:uid="{AF53DD81-A6A8-4D9A-ACD8-E09BD4A0E8A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39" authorId="0" shapeId="0" xr:uid="{FD62B3E7-8D2A-4B47-B8A5-80F2A0B2B2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39" authorId="0" shapeId="0" xr:uid="{734C6AAD-E7C7-4068-9D31-F4E8477CFEE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39" authorId="0" shapeId="0" xr:uid="{D26E8929-D290-4ADF-A8E1-87ED6B9D39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39" authorId="0" shapeId="0" xr:uid="{F4750F1B-3211-4617-B256-F4E0CB293A0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39" authorId="0" shapeId="0" xr:uid="{CAFDEB15-F5BD-4670-9AA0-730E1679970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39" authorId="0" shapeId="0" xr:uid="{BD0A2846-A5B1-4E90-89D9-4C3548A3427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39" authorId="0" shapeId="0" xr:uid="{CCE0F396-CF62-40F4-BB28-B815A37EA88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39" authorId="0" shapeId="0" xr:uid="{65944EAE-61B9-4964-BC1C-A9D818BD03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39" authorId="0" shapeId="0" xr:uid="{92D591D5-56B7-429D-B17E-80776F87C48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0" authorId="0" shapeId="0" xr:uid="{325980C0-CD50-4755-9065-1619FC61170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40" authorId="0" shapeId="0" xr:uid="{DE074C11-16FD-48BF-94F5-24657F6A7ED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40" authorId="0" shapeId="0" xr:uid="{67390C25-4AF5-45DB-A112-6B72C8BAC70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40" authorId="0" shapeId="0" xr:uid="{EE686370-9525-4348-8794-0AA021B728B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40" authorId="0" shapeId="0" xr:uid="{24F28A76-C2A0-43B2-AC50-EE5CCC8EAC4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40" authorId="0" shapeId="0" xr:uid="{3A7022A5-567C-4005-995D-EFA3A057C34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40" authorId="0" shapeId="0" xr:uid="{B7D72F05-187C-479B-93DF-5551B3D9645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40" authorId="0" shapeId="0" xr:uid="{4DE767FB-6AC1-4F00-BDCB-F7F3D35A2A5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40" authorId="0" shapeId="0" xr:uid="{8139D906-4164-425C-81A9-97469D47F18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40" authorId="0" shapeId="0" xr:uid="{2FCCE5C9-D5E5-4F66-BBC3-325A2AE3AAA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40" authorId="0" shapeId="0" xr:uid="{0F65995F-85F6-4F3C-AF06-70F39DE96C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40" authorId="0" shapeId="0" xr:uid="{525C086C-4689-4A64-A697-231DD3859D5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40" authorId="0" shapeId="0" xr:uid="{8C552BBC-4D11-4991-B5CF-019945FC61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1" authorId="0" shapeId="0" xr:uid="{1EAEB38B-95AA-47AF-8985-109EB2C648F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41" authorId="0" shapeId="0" xr:uid="{8DD73812-3D67-437C-8D85-195B2A39D29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41" authorId="0" shapeId="0" xr:uid="{E141DACD-B8D1-431C-8406-B621B6FD6D0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41" authorId="0" shapeId="0" xr:uid="{EEBC17C2-692E-4339-94F1-FFE58AA8E47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41" authorId="0" shapeId="0" xr:uid="{41B94E06-DC05-4010-B422-6DD95CEF2C6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41" authorId="0" shapeId="0" xr:uid="{4547386B-6111-4780-8AF5-611D873E559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41" authorId="0" shapeId="0" xr:uid="{FD113091-7A72-43EF-BFEE-40B883C5687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41" authorId="0" shapeId="0" xr:uid="{05CBACDB-5DBD-4434-8F52-A2701FC8D1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41" authorId="0" shapeId="0" xr:uid="{3094AE1F-78D9-417B-9629-0CC7A059E30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41" authorId="0" shapeId="0" xr:uid="{0B297E7B-92DA-4FA7-AC69-6674D277F71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41" authorId="0" shapeId="0" xr:uid="{9D3D09A2-35CA-4877-9753-E07108B0BE3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41" authorId="0" shapeId="0" xr:uid="{E857399C-EAE8-4D68-8F16-4F2F31A6A79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41" authorId="0" shapeId="0" xr:uid="{AA0D0698-A8B4-49E4-A492-A870237ECA6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2" authorId="0" shapeId="0" xr:uid="{43F85918-EF53-4C5C-AEED-9551BC0939B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42" authorId="0" shapeId="0" xr:uid="{E9495B65-2B91-4CE1-84BA-2EB5973BAEF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42" authorId="0" shapeId="0" xr:uid="{82DDCDA7-8422-4097-A73A-BBFE6BB979E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42" authorId="0" shapeId="0" xr:uid="{DE35DB40-6AF4-4857-9605-83CA401BD06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42" authorId="0" shapeId="0" xr:uid="{2C7CFD9E-DD47-4D4E-9796-51F2ED300DD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42" authorId="0" shapeId="0" xr:uid="{E689A3E1-D96C-4430-A4FB-CA892D07E94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42" authorId="0" shapeId="0" xr:uid="{BFC027EA-C1AD-4E62-A927-19A40A92FE1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42" authorId="0" shapeId="0" xr:uid="{EEDDB566-9FA0-4B56-B805-5BCEBD07DF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42" authorId="0" shapeId="0" xr:uid="{D1F1E097-41C2-465F-A773-15BE621618E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42" authorId="0" shapeId="0" xr:uid="{C72B7EA3-D6B7-4CA1-87C0-83DA782F002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42" authorId="0" shapeId="0" xr:uid="{4277D0B4-FF17-48A4-AB0C-81C317727C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42" authorId="0" shapeId="0" xr:uid="{F775F7DB-3514-4F0C-813D-B5CB70951FB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42" authorId="0" shapeId="0" xr:uid="{7C75CA13-1F1F-4F9A-8304-FF2BBAA25D7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5" authorId="0" shapeId="0" xr:uid="{72D8B3A2-D484-4666-9EA8-31B939105CA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45" authorId="0" shapeId="0" xr:uid="{EB4F3266-52F9-449D-B198-DF700AF84D0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45" authorId="0" shapeId="0" xr:uid="{A37298DB-FDAF-408C-8518-870FFFF7DD8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45" authorId="0" shapeId="0" xr:uid="{31CDAD17-6B1A-4ACD-BCE7-19CBACE3E2B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45" authorId="0" shapeId="0" xr:uid="{9C0F11EA-0571-4206-AAA8-45B9E036D3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45" authorId="0" shapeId="0" xr:uid="{512EEBA2-5C05-4E1A-BEAD-A43F6EBD30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45" authorId="0" shapeId="0" xr:uid="{406E7572-AC76-4417-9FD1-29CE2CBEA9B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45" authorId="0" shapeId="0" xr:uid="{329CE077-CCDF-487A-95BC-33088B173A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45" authorId="0" shapeId="0" xr:uid="{9049FF9A-90CA-4349-97C5-0B8C7CE09C1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45" authorId="0" shapeId="0" xr:uid="{13D77943-BD31-423C-AAE8-2B586E44F7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45" authorId="0" shapeId="0" xr:uid="{B0B56A77-110C-498E-9799-E938555693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45" authorId="0" shapeId="0" xr:uid="{40E44595-BA98-4E51-9EC8-F65D33BF929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45" authorId="0" shapeId="0" xr:uid="{DA39648C-B850-4779-9382-8E7176A6B19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6" authorId="0" shapeId="0" xr:uid="{9FCF893C-52D9-47D5-BB34-CC3AD5F9ED5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46" authorId="0" shapeId="0" xr:uid="{1CB971D8-E427-4E14-BE78-CC04B676350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46" authorId="0" shapeId="0" xr:uid="{9DC405CD-3CEB-46E0-A132-EDD5CD6C0CF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46" authorId="0" shapeId="0" xr:uid="{EE95915C-7E53-4F9E-A5B1-42F83D9B986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46" authorId="0" shapeId="0" xr:uid="{32D6731B-3C98-4D62-A1A3-81EDC22B075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46" authorId="0" shapeId="0" xr:uid="{3145C7DC-35F2-4A96-A5BF-54D19A0760B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46" authorId="0" shapeId="0" xr:uid="{7B819D3E-7987-4A3B-99CB-DCD54729CB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46" authorId="0" shapeId="0" xr:uid="{36FC3A66-2CF5-4E44-83A9-9C5DAF2738A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46" authorId="0" shapeId="0" xr:uid="{88C01F2C-3274-4026-8886-DCDFC945B96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46" authorId="0" shapeId="0" xr:uid="{A0C49894-F547-4A07-91EA-4A29BE94A7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46" authorId="0" shapeId="0" xr:uid="{B0C1E797-ED27-4E59-8358-1F4D847563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46" authorId="0" shapeId="0" xr:uid="{F6695E7E-6E57-4092-8923-CD3D235FCFB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46" authorId="0" shapeId="0" xr:uid="{49D5D952-2CC9-49E1-AD68-3EF621AE69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7" authorId="0" shapeId="0" xr:uid="{3626386D-16CB-42A5-8646-A5338DFE874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47" authorId="0" shapeId="0" xr:uid="{609885F2-870E-4000-9DA1-775CD33D780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47" authorId="0" shapeId="0" xr:uid="{758EC2CD-2E30-45D0-8986-B210010999D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47" authorId="0" shapeId="0" xr:uid="{A12F545B-D5A1-468C-8B05-955472DC914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47" authorId="0" shapeId="0" xr:uid="{BBFC34E5-6983-4C3C-8393-E5F10A0AE41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47" authorId="0" shapeId="0" xr:uid="{429C0026-2F7D-473A-8069-A16C24706DC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47" authorId="0" shapeId="0" xr:uid="{5FEEA3BA-E73E-417F-AF39-B1AA0B0CF58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47" authorId="0" shapeId="0" xr:uid="{0CCCFE35-C2FF-46EC-A97A-89624603652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47" authorId="0" shapeId="0" xr:uid="{DE4DD421-2095-43B5-B3C4-5E9214310A5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47" authorId="0" shapeId="0" xr:uid="{19943DFB-D91B-45C7-8CF2-F4B3CA521C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47" authorId="0" shapeId="0" xr:uid="{0DDC0452-0C5B-40EA-A57F-61AED215765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47" authorId="0" shapeId="0" xr:uid="{3FE5E9BB-045C-446A-A126-D60F8E75B99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47" authorId="0" shapeId="0" xr:uid="{34E831EC-DA89-4A25-8DAA-DE30AC67E46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8" authorId="0" shapeId="0" xr:uid="{15F3FE60-30C1-4991-BCAC-569FBFA96E9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48" authorId="0" shapeId="0" xr:uid="{7AB94331-DABE-4F5F-9F15-89B8258B417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48" authorId="0" shapeId="0" xr:uid="{05E35C22-77B4-478B-911E-91EDB709306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48" authorId="0" shapeId="0" xr:uid="{B0893CC3-431B-4865-BB0D-CD67BC740B4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48" authorId="0" shapeId="0" xr:uid="{D8F43FDE-7863-432B-8189-D05B32F8FF8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48" authorId="0" shapeId="0" xr:uid="{DD99B3B4-C7DB-4DB3-9B2B-4BA294CB341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48" authorId="0" shapeId="0" xr:uid="{660F57D4-D2DD-4F39-B89E-49A617C15F6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48" authorId="0" shapeId="0" xr:uid="{8722E0D4-E93E-4225-936B-C7C3DF2FEA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48" authorId="0" shapeId="0" xr:uid="{5F0FDABA-9287-4062-B9A8-35AE3960E45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48" authorId="0" shapeId="0" xr:uid="{C4B5839C-C713-4F7F-90DF-C066126BAD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48" authorId="0" shapeId="0" xr:uid="{11767296-1298-4B2E-A760-FD2DC30458E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48" authorId="0" shapeId="0" xr:uid="{EBBBE072-D0EB-4C4A-9656-D46C7939E28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48" authorId="0" shapeId="0" xr:uid="{E88E8AC2-B396-4A99-A769-3582BB4B9E2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9" authorId="0" shapeId="0" xr:uid="{8B34DE71-AEBF-492E-888E-64930AA640A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49" authorId="0" shapeId="0" xr:uid="{2002BB28-4DCD-47B2-97D7-22EBC7D4661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49" authorId="0" shapeId="0" xr:uid="{83937214-729B-4F06-97E7-4FE8933D00D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49" authorId="0" shapeId="0" xr:uid="{4D0F0D06-0FE8-4C99-A501-FBC50528753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49" authorId="0" shapeId="0" xr:uid="{3CADD89C-AB35-49EC-B1A2-A94615A654F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49" authorId="0" shapeId="0" xr:uid="{F023B657-935A-4B6D-8D2A-59908F8CCD7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49" authorId="0" shapeId="0" xr:uid="{0CD6B629-AC46-40CF-A265-61BA8B99C5C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49" authorId="0" shapeId="0" xr:uid="{EBF68E6B-82CF-4909-AC67-1A4987FF97F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49" authorId="0" shapeId="0" xr:uid="{B6B342E2-09C3-4830-AE4A-A55C3D3C44F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49" authorId="0" shapeId="0" xr:uid="{5328342F-541A-4B3C-B8D6-E25A2723124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49" authorId="0" shapeId="0" xr:uid="{70CD9F28-18D1-4194-858E-CC9D8B4863A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49" authorId="0" shapeId="0" xr:uid="{22622408-07EB-4ABB-A3FE-952D0315188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49" authorId="0" shapeId="0" xr:uid="{F05ACE2A-9C34-4733-BB44-CA62A34FD4F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0" authorId="0" shapeId="0" xr:uid="{F9B2C605-4405-4020-A726-8FE2B2CF8B5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50" authorId="0" shapeId="0" xr:uid="{4DA5A774-DFD9-4841-B76E-E196337DC99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50" authorId="0" shapeId="0" xr:uid="{E88C6D51-4752-4021-8BD4-0D30DAB27A5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50" authorId="0" shapeId="0" xr:uid="{6C05BAC4-5BAC-46B2-B9C4-15C0F31E6F5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50" authorId="0" shapeId="0" xr:uid="{AD611412-576D-4CEB-9BB7-D3650F4166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50" authorId="0" shapeId="0" xr:uid="{D639DCBE-BEB1-4180-9993-1232B89AD4A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50" authorId="0" shapeId="0" xr:uid="{DF1F242F-FBAF-4B53-8725-9CF2F77B1F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50" authorId="0" shapeId="0" xr:uid="{BF6D8DC3-D9F4-4C6D-BE01-0110CCD5B8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50" authorId="0" shapeId="0" xr:uid="{CF9290F9-1DE2-4100-A2AA-B7355209530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50" authorId="0" shapeId="0" xr:uid="{3C0BDD23-0DC7-4595-947D-DF2647889B5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50" authorId="0" shapeId="0" xr:uid="{6A8D0B42-4DFC-49FC-9929-0D9863448B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50" authorId="0" shapeId="0" xr:uid="{EF1B9EB3-9958-4E92-A3D5-7386995853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50" authorId="0" shapeId="0" xr:uid="{1FC42C36-8F21-4BFB-8E11-6D7B69AC8F0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1" authorId="0" shapeId="0" xr:uid="{2359410A-AFA8-4C60-8BD8-80CF3E8A542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51" authorId="0" shapeId="0" xr:uid="{91C6E6C0-F671-4EA8-B007-CFBDC9500C4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51" authorId="0" shapeId="0" xr:uid="{0A676988-D215-4047-A037-1216811529F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51" authorId="0" shapeId="0" xr:uid="{24F3618A-CF9F-4090-89F6-5B88556C553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51" authorId="0" shapeId="0" xr:uid="{E256C19D-6DAA-4296-AA20-0124DC1817C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51" authorId="0" shapeId="0" xr:uid="{E35EAB3E-D278-4303-8AB8-D5CD05BCB9F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51" authorId="0" shapeId="0" xr:uid="{5661C212-3E46-4598-A199-EA7083F09F7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51" authorId="0" shapeId="0" xr:uid="{654C1A72-3FD3-4580-9F31-CEDBE670013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51" authorId="0" shapeId="0" xr:uid="{471857BD-5FA5-495A-ABF5-B09D295816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51" authorId="0" shapeId="0" xr:uid="{2E777833-6B85-4462-A70F-1E661387DE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51" authorId="0" shapeId="0" xr:uid="{B700962C-38CB-4673-8183-F66A9419304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51" authorId="0" shapeId="0" xr:uid="{3A4CDEE0-8FF6-434C-8AE6-948E73FD5AE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51" authorId="0" shapeId="0" xr:uid="{2ADB7F1B-B3FF-40F0-A42F-DD4CA36A3F9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2" authorId="0" shapeId="0" xr:uid="{53FC146E-012D-451D-9C24-53D9EA64FED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52" authorId="0" shapeId="0" xr:uid="{C53CB837-845B-46C4-9893-F511F19FAEA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52" authorId="0" shapeId="0" xr:uid="{BEBF8722-52E2-4425-BC4F-81E6BBE6199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52" authorId="0" shapeId="0" xr:uid="{D31093C0-CE4F-4702-8486-32E2EFFC929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52" authorId="0" shapeId="0" xr:uid="{DB51BC0E-6695-494E-A7AF-3BC4B66F47A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52" authorId="0" shapeId="0" xr:uid="{40A2B406-6EB9-40D6-8910-631A1D3BE2D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52" authorId="0" shapeId="0" xr:uid="{82EDF11D-F89E-4998-BD5B-E20B9784795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52" authorId="0" shapeId="0" xr:uid="{89708AE1-2AB3-4EC4-8239-5FD06B9BE4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52" authorId="0" shapeId="0" xr:uid="{613723B6-9807-4AEC-8C02-5B8FE79DA1A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52" authorId="0" shapeId="0" xr:uid="{247E059E-4FE6-4F4B-ABCF-9DA0F981193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52" authorId="0" shapeId="0" xr:uid="{D297B90F-4EEA-4967-9EC9-8A6A900D3FB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52" authorId="0" shapeId="0" xr:uid="{2125B350-F78A-4F43-9158-21F74FCC08E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52" authorId="0" shapeId="0" xr:uid="{7B8A5102-ACAF-4564-BC2A-2EBBF50A6B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3" authorId="0" shapeId="0" xr:uid="{C3757013-BC1D-48EF-8B69-9326DF15582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53" authorId="0" shapeId="0" xr:uid="{AB8F74A1-721D-4BF5-A3A7-3067BFE7BA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53" authorId="0" shapeId="0" xr:uid="{E090799B-D57C-4269-800B-94107CFAB1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53" authorId="0" shapeId="0" xr:uid="{CD430507-40A8-4FF2-9A48-025E70A672D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53" authorId="0" shapeId="0" xr:uid="{D57732DB-AEF5-4529-BEBF-F356D63DDEC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53" authorId="0" shapeId="0" xr:uid="{1117A106-8D26-4324-98B0-5AB734AF557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53" authorId="0" shapeId="0" xr:uid="{C98DD64A-5EEA-4DBC-BA54-D8D1065EBEE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53" authorId="0" shapeId="0" xr:uid="{4C070B7E-18CA-4A76-A735-380C1B19DA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53" authorId="0" shapeId="0" xr:uid="{C62DD204-C4A0-4617-AA70-E92439FE992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53" authorId="0" shapeId="0" xr:uid="{6265CD33-C2AA-4998-96AD-C6330516A2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53" authorId="0" shapeId="0" xr:uid="{8D6A921A-71AF-409B-BBC4-90329C770D8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53" authorId="0" shapeId="0" xr:uid="{BF510321-6A34-41DA-B606-A783E913787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53" authorId="0" shapeId="0" xr:uid="{5AA3B6EB-F0D2-46C3-BBD0-A33CEFE48F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4" authorId="0" shapeId="0" xr:uid="{76A26A5A-68BF-49D1-8108-5D3D05861BC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54" authorId="0" shapeId="0" xr:uid="{B2334F31-8612-4944-993C-01E6B003296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54" authorId="0" shapeId="0" xr:uid="{E7FD8F48-5ECF-47D1-B138-78991B2F46F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54" authorId="0" shapeId="0" xr:uid="{30042615-FF4A-4A82-97DD-3E6A357B5B1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54" authorId="0" shapeId="0" xr:uid="{87C00819-C870-478F-B071-C99F1E2EA74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54" authorId="0" shapeId="0" xr:uid="{C81A849E-53BC-414B-A809-03940E93923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54" authorId="0" shapeId="0" xr:uid="{8A03EF71-04E3-4543-AEA7-1632DBED340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54" authorId="0" shapeId="0" xr:uid="{5D0FFE73-5046-472F-9B11-94FE7CB3E08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54" authorId="0" shapeId="0" xr:uid="{526BDD95-2D57-4672-8918-07258BEC01F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54" authorId="0" shapeId="0" xr:uid="{6EE2E9EE-413F-427D-9604-2166A3F841F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54" authorId="0" shapeId="0" xr:uid="{0688CA8A-95FC-44A1-8D8F-02DA11E4DBD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54" authorId="0" shapeId="0" xr:uid="{C5F9D917-DA89-4813-B0F7-BB2CDE9E73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54" authorId="0" shapeId="0" xr:uid="{656F4E8B-43EC-463F-BD24-7AB5303D135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5" authorId="0" shapeId="0" xr:uid="{18497A6D-7A34-43FE-AD66-C097482CBE7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55" authorId="0" shapeId="0" xr:uid="{9E90C8A6-80D0-42FF-BD59-4C833AD6528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55" authorId="0" shapeId="0" xr:uid="{D29C1D3A-33B1-4331-AFB1-B4E83FBEE59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55" authorId="0" shapeId="0" xr:uid="{59FD0463-9EB0-4BB9-9174-0C46D2A0B5B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55" authorId="0" shapeId="0" xr:uid="{611EA7AC-46A8-43C2-B963-3DA77BC9F6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55" authorId="0" shapeId="0" xr:uid="{B8F46E5D-C772-4D13-9AD9-9583CECEAB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55" authorId="0" shapeId="0" xr:uid="{F598230B-4C8B-479C-B9C2-150A4B799D7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55" authorId="0" shapeId="0" xr:uid="{32176C34-554E-4F21-90F2-98B30045B6D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55" authorId="0" shapeId="0" xr:uid="{4171FF0E-BBE7-4601-B1EE-C136AF93C37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55" authorId="0" shapeId="0" xr:uid="{E30D8B39-B0F8-412C-901B-38902281632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55" authorId="0" shapeId="0" xr:uid="{DD2846DF-3720-47C8-AD0A-D94265B358F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55" authorId="0" shapeId="0" xr:uid="{675FCC8E-06E7-486B-8D60-50D0BBC465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55" authorId="0" shapeId="0" xr:uid="{29281BEF-65B3-4F15-AAA5-4ABFC2E7FF5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6" authorId="0" shapeId="0" xr:uid="{0609F8FA-B26A-4901-BB08-FED5F0959FB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56" authorId="0" shapeId="0" xr:uid="{E14AEE43-B7F4-481F-A1AB-2CCC870CBB8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56" authorId="0" shapeId="0" xr:uid="{3D419AD5-B70A-44DE-8F62-3AB3A7EDDB6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56" authorId="0" shapeId="0" xr:uid="{168E6864-F8EF-407E-98C3-D9512369F03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56" authorId="0" shapeId="0" xr:uid="{9FFEFFC0-77B3-4712-A133-BE7F63BDAB7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56" authorId="0" shapeId="0" xr:uid="{C73D9C43-0310-4BD8-9EB7-3A9E29A42D3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56" authorId="0" shapeId="0" xr:uid="{2100C46B-767F-444E-B50B-7479FBD0D3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56" authorId="0" shapeId="0" xr:uid="{FC1BFC88-F876-49F1-B099-F141F43E99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56" authorId="0" shapeId="0" xr:uid="{3F303EF3-D587-40D7-996D-FC8FB15EF98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56" authorId="0" shapeId="0" xr:uid="{75995DCA-2C42-4464-BADC-C7B9F82380D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56" authorId="0" shapeId="0" xr:uid="{C298D1AA-958A-42A6-BD62-29EF677998C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56" authorId="0" shapeId="0" xr:uid="{B0AA1B96-C155-4688-9516-4980952C9BB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56" authorId="0" shapeId="0" xr:uid="{0DF1D9BA-4889-4D5E-9FB9-E36F590031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9" authorId="0" shapeId="0" xr:uid="{DF5CC92C-A9AD-4CC4-87A5-1DADF3D45C6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59" authorId="0" shapeId="0" xr:uid="{B713D526-916F-442B-89D4-50A8ACC337C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59" authorId="0" shapeId="0" xr:uid="{B21C7856-6383-4693-954B-EE69B2C05DE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59" authorId="0" shapeId="0" xr:uid="{06EAE1BA-A52E-4D14-B8BF-CBC14819C7D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59" authorId="0" shapeId="0" xr:uid="{DF45E5DD-2E8A-497D-AFA3-B0EC731C0D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59" authorId="0" shapeId="0" xr:uid="{7514D4CE-6213-4ED7-897E-4B756CA57D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59" authorId="0" shapeId="0" xr:uid="{859B6F8E-2F70-4F0D-9D0E-5252D73B01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59" authorId="0" shapeId="0" xr:uid="{F3CD4F7D-FF08-4A7D-B227-4907EB910C3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59" authorId="0" shapeId="0" xr:uid="{BB80650E-3DE1-4E21-9FBD-7E17C8B4E47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59" authorId="0" shapeId="0" xr:uid="{8753FAA2-DDD7-441E-B2BB-EE576E0719F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59" authorId="0" shapeId="0" xr:uid="{6D8A7951-D091-4C5E-B982-F8B42AD06B7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59" authorId="0" shapeId="0" xr:uid="{04B9F22E-55FC-4E31-AF23-3FA306CE75D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59" authorId="0" shapeId="0" xr:uid="{46A7F0E8-C003-47FE-B08F-EDD4468D3AA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0" authorId="0" shapeId="0" xr:uid="{3B2AABF2-FBB4-415A-BC47-FD727D8F3C3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0" authorId="0" shapeId="0" xr:uid="{C199344D-B424-4DED-8268-D480F04DEDC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0" authorId="0" shapeId="0" xr:uid="{8E524792-641D-4623-BF56-C6FEED7C0AB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0" authorId="0" shapeId="0" xr:uid="{110A8FB8-2C15-4754-B6E7-6F475A53248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60" authorId="0" shapeId="0" xr:uid="{F17FAAA8-4472-4E90-A2F5-656AC36EC56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60" authorId="0" shapeId="0" xr:uid="{A9E989CC-F40B-472B-BEB1-978C171452C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60" authorId="0" shapeId="0" xr:uid="{267DFB49-328F-465D-9DB1-D12F18A400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60" authorId="0" shapeId="0" xr:uid="{272CF44A-C0FA-4A76-9210-7428228AD6D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60" authorId="0" shapeId="0" xr:uid="{6231A034-6002-4490-BA68-8D6CC493A1E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60" authorId="0" shapeId="0" xr:uid="{62207C39-81EC-451E-9FA5-16263EA1918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60" authorId="0" shapeId="0" xr:uid="{4B0FFBB3-E92B-4670-8CC2-B16D4453089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60" authorId="0" shapeId="0" xr:uid="{2B6F206E-E801-4B8A-A48B-D10B7C049D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60" authorId="0" shapeId="0" xr:uid="{36436B6C-8073-48DE-A2B1-BCB159A29C7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1" authorId="0" shapeId="0" xr:uid="{EEF43235-2EFA-426D-BBA2-4B993C646B6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1" authorId="0" shapeId="0" xr:uid="{1FD41660-5741-4D5E-B269-2F4B4076373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1" authorId="0" shapeId="0" xr:uid="{3958FAAC-2D40-4FC1-BB0A-E937D5AE569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1" authorId="0" shapeId="0" xr:uid="{D15301CA-D2ED-45DB-AD18-972CF1F0A3E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61" authorId="0" shapeId="0" xr:uid="{C1F878EA-990C-4750-976E-A0746E5209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61" authorId="0" shapeId="0" xr:uid="{16E556DB-E37F-4AA1-A6FE-6F2D5F1308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61" authorId="0" shapeId="0" xr:uid="{0F61ACD6-334E-48CF-8AD1-3A128BAFE77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61" authorId="0" shapeId="0" xr:uid="{9D7D28E7-7B65-4B8B-9E1E-0E339B204B8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61" authorId="0" shapeId="0" xr:uid="{793B5CF2-0D94-421A-9DC3-B49E03244DE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61" authorId="0" shapeId="0" xr:uid="{AD680A07-3860-4571-B097-57BA3C2F2E7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61" authorId="0" shapeId="0" xr:uid="{1248F9E5-750D-450C-8A54-AE08C262C13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61" authorId="0" shapeId="0" xr:uid="{6915459B-9EEF-45AA-A657-EEB76E51B65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61" authorId="0" shapeId="0" xr:uid="{B0085237-30DA-4266-A913-CB905CBEDB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2" authorId="0" shapeId="0" xr:uid="{A010CB9A-C94E-4AB0-A44F-364766340DB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2" authorId="0" shapeId="0" xr:uid="{9BA2D767-6AC0-42C5-9211-AF48EF04002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2" authorId="0" shapeId="0" xr:uid="{9D42EF68-BEF0-4470-8993-2A7DA0DD984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2" authorId="0" shapeId="0" xr:uid="{5E6CA2F8-AC47-49FA-BB0D-63B90997FB2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62" authorId="0" shapeId="0" xr:uid="{9F63BC9B-1593-4603-A1E1-A5B7DAB1C5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62" authorId="0" shapeId="0" xr:uid="{F740731C-A448-4690-A813-4B11DDBBD43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62" authorId="0" shapeId="0" xr:uid="{74EBDC36-C687-4EF0-8A73-4CE7F31DB38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62" authorId="0" shapeId="0" xr:uid="{C6CA772A-4586-4E58-BE6B-332E0FCFB2A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62" authorId="0" shapeId="0" xr:uid="{3E894FA4-60C3-41A8-9294-E4FB1E5D2FB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62" authorId="0" shapeId="0" xr:uid="{D0A7A0A7-F99C-4BEC-9C05-2AAA5DD8D86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62" authorId="0" shapeId="0" xr:uid="{3D5DD5BC-944E-4A02-972E-F80C3912A49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62" authorId="0" shapeId="0" xr:uid="{C4285DFC-0E3C-4AE9-9F08-30894D88BF0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62" authorId="0" shapeId="0" xr:uid="{BBF2509A-04F3-436B-AB4F-8A5CB288890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3" authorId="0" shapeId="0" xr:uid="{D26B5A9C-9ABF-4121-9643-FE58734917C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3" authorId="0" shapeId="0" xr:uid="{A0A3EE52-4E23-439E-B2DB-45E60D1D7B5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3" authorId="0" shapeId="0" xr:uid="{CE0FC7BA-C809-40BB-861C-B2E024A6F79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3" authorId="0" shapeId="0" xr:uid="{C6C23BEB-0AF4-4EB7-BE80-0E9CFADCC66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63" authorId="0" shapeId="0" xr:uid="{0BCB4799-DA9D-475F-A1C2-66A2BC9112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63" authorId="0" shapeId="0" xr:uid="{85A8F709-1868-4852-92B7-3791E64311F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63" authorId="0" shapeId="0" xr:uid="{E1457917-7080-4415-B5E7-F428C28C5B3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63" authorId="0" shapeId="0" xr:uid="{A1361AC0-82DC-4601-ADBC-96E5373463A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63" authorId="0" shapeId="0" xr:uid="{17314066-341D-4B16-BE00-FF6DE19143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63" authorId="0" shapeId="0" xr:uid="{FB8A9CCA-E2E1-4A77-A8A3-EF008664475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63" authorId="0" shapeId="0" xr:uid="{1C5A2B60-89D1-4750-8D71-3303245F36A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63" authorId="0" shapeId="0" xr:uid="{2428D10E-78F1-4F64-A8B5-F628CA17C4D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63" authorId="0" shapeId="0" xr:uid="{DE164CDB-1E1A-461C-9E8B-6651C80E577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4" authorId="0" shapeId="0" xr:uid="{3C21D6E0-B31C-4174-8DFC-4CDF177752E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4" authorId="0" shapeId="0" xr:uid="{B178D997-1292-4F46-8CB7-1B689B97114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4" authorId="0" shapeId="0" xr:uid="{54AA630F-8FF1-4F51-B0C5-94C91253B9B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4" authorId="0" shapeId="0" xr:uid="{378F642E-E782-42A0-AD74-0D975CF6DC7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64" authorId="0" shapeId="0" xr:uid="{05903DF8-756E-4C90-B108-BC648BDCE9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64" authorId="0" shapeId="0" xr:uid="{ECC76B30-3FA1-44C8-96E6-4E5FA72284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64" authorId="0" shapeId="0" xr:uid="{CD562428-59EC-42D3-9C97-E8E8B4757C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64" authorId="0" shapeId="0" xr:uid="{A0DCB769-2880-49CD-9830-B7DA2C7010E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64" authorId="0" shapeId="0" xr:uid="{A4404026-5BC7-4B06-B8C5-D58E51D630F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64" authorId="0" shapeId="0" xr:uid="{2DF48F6D-AECF-49C9-BD12-EEE22AA875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64" authorId="0" shapeId="0" xr:uid="{9DB50555-A512-422B-A6C1-9A9597E085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64" authorId="0" shapeId="0" xr:uid="{3E782C69-CBEC-4496-A435-07E2DBDABB7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64" authorId="0" shapeId="0" xr:uid="{31A6D0BE-7FF8-40B1-82E1-5C6BC8EC013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5" authorId="0" shapeId="0" xr:uid="{78148D9F-1FAC-47D3-BD1C-18770D0F176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5" authorId="0" shapeId="0" xr:uid="{5DA078A9-FF84-4A10-9DF0-A3CF0F636EF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5" authorId="0" shapeId="0" xr:uid="{D6E0BE47-381B-4D40-8B72-4C00AC3BE56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5" authorId="0" shapeId="0" xr:uid="{D072E4F1-AFC7-4825-A5A8-FCC24379CF3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65" authorId="0" shapeId="0" xr:uid="{F7946374-83F4-46F4-9B64-0073136C2C6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65" authorId="0" shapeId="0" xr:uid="{ABA8522F-035C-4339-9F1F-5067E701E15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65" authorId="0" shapeId="0" xr:uid="{DE577884-B82B-43C5-8059-98A321314B2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65" authorId="0" shapeId="0" xr:uid="{D694B6F6-57D6-4163-8672-E1696D0777E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65" authorId="0" shapeId="0" xr:uid="{05F7896A-424A-4D2C-95A4-3C936899BDD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65" authorId="0" shapeId="0" xr:uid="{5996A031-A2CB-41C2-874E-0F1EB4520E4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65" authorId="0" shapeId="0" xr:uid="{1DD94F33-63DA-47F0-A229-0707A2C6277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65" authorId="0" shapeId="0" xr:uid="{901C9D70-4955-4C6F-BB4A-8B4BAFDC927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65" authorId="0" shapeId="0" xr:uid="{48B918F2-AEF0-4070-8909-98713501BD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6" authorId="0" shapeId="0" xr:uid="{ECF8CDE3-B79A-4459-9EE5-AD87F41CDF0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6" authorId="0" shapeId="0" xr:uid="{153D7ED2-0A7C-400C-9F81-70846C37F5E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6" authorId="0" shapeId="0" xr:uid="{75C9B7E7-0432-4C21-BEDB-C1C81376382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6" authorId="0" shapeId="0" xr:uid="{21168112-0C12-4874-AA0D-FB5DAA77B10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66" authorId="0" shapeId="0" xr:uid="{2100CE1B-58C3-43C2-B4AB-B34FFAD464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66" authorId="0" shapeId="0" xr:uid="{C5170061-0A5C-4212-8794-43964D737AE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66" authorId="0" shapeId="0" xr:uid="{B630CE18-7291-4F37-A0DB-EC398D27152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66" authorId="0" shapeId="0" xr:uid="{3ABE6DAC-C945-411F-AD92-A28DD505385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66" authorId="0" shapeId="0" xr:uid="{5900903C-F66A-4912-B099-08D19C845F6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66" authorId="0" shapeId="0" xr:uid="{1403EEEA-A814-4B4A-A04E-5257720034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66" authorId="0" shapeId="0" xr:uid="{B47B555C-F0EE-46A9-9910-011F80D310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66" authorId="0" shapeId="0" xr:uid="{7C71A707-DDDC-4DF5-BBD4-95C2D632E12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66" authorId="0" shapeId="0" xr:uid="{39E8148E-855B-42AE-A1AA-50955B99C8D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7" authorId="0" shapeId="0" xr:uid="{24914C85-84D6-4EB9-B90A-C3EEAD92B5C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7" authorId="0" shapeId="0" xr:uid="{0073A3E0-E4B4-4E8F-B16B-792668C6AF0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7" authorId="0" shapeId="0" xr:uid="{CFDB1FEE-1228-4E92-8E72-59FB2AF40E9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7" authorId="0" shapeId="0" xr:uid="{B3F4DA3B-A772-40FD-81C1-03E4B2A0987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67" authorId="0" shapeId="0" xr:uid="{49519ADF-DBAC-4822-A4EF-4060BD7B4B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67" authorId="0" shapeId="0" xr:uid="{9D90EE20-D609-4FFE-B8A0-3AC4A123EB9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67" authorId="0" shapeId="0" xr:uid="{2E0DAED7-83F5-4392-99BB-CA52A439378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67" authorId="0" shapeId="0" xr:uid="{965DF239-DCD0-449A-8562-ADC0C526A1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67" authorId="0" shapeId="0" xr:uid="{8D77B1F6-BA35-426C-91DD-D12884E363D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67" authorId="0" shapeId="0" xr:uid="{1808F2AB-03CB-42D3-A622-2498CA8CC94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67" authorId="0" shapeId="0" xr:uid="{D10D40F6-14DB-49C4-BFB6-C681B9E520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67" authorId="0" shapeId="0" xr:uid="{72CC55B9-7322-4725-AFEE-725A4141E5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67" authorId="0" shapeId="0" xr:uid="{B6291DF2-FE7F-497C-9253-4D98B087DF7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8" authorId="0" shapeId="0" xr:uid="{B18AA7EF-D08F-42B4-9A0E-8EA1FE2C2B4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8" authorId="0" shapeId="0" xr:uid="{1004C00C-A264-472C-A9BF-2FE5E15C945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8" authorId="0" shapeId="0" xr:uid="{9E0D35F4-4B3D-41B9-AEEC-2E3752FD65B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8" authorId="0" shapeId="0" xr:uid="{22FF1B5C-5F65-450D-B175-74DA48238C1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68" authorId="0" shapeId="0" xr:uid="{0679EAAE-0C59-423C-BBA0-4A6B39F2BE1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68" authorId="0" shapeId="0" xr:uid="{7DBCB96B-B73F-4D8A-8689-0035EE8A3F8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68" authorId="0" shapeId="0" xr:uid="{681CE80A-CB24-4FBD-9DB7-6D8D2E035B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68" authorId="0" shapeId="0" xr:uid="{BD9B572B-ED91-48EE-B2A3-3F7BFFFFA60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68" authorId="0" shapeId="0" xr:uid="{2BD6A634-5D3D-4220-9100-87160B400B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68" authorId="0" shapeId="0" xr:uid="{1B9AD1ED-B543-4D9B-9879-9A70865782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68" authorId="0" shapeId="0" xr:uid="{82ECBC13-A20C-4760-B216-64AE7BCB7FA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68" authorId="0" shapeId="0" xr:uid="{4A78C506-7810-40BB-82D5-B3C3CE368CC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68" authorId="0" shapeId="0" xr:uid="{2EFF8EE4-4F24-421C-9BEC-2AD65C2C721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9" authorId="0" shapeId="0" xr:uid="{848A7BA5-E33B-46EC-9F76-4E8E3B4A0F8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9" authorId="0" shapeId="0" xr:uid="{FB12A433-C3DE-4D83-BD59-1710773175B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9" authorId="0" shapeId="0" xr:uid="{D18966F3-3AD0-4587-8762-52B5F8A2DD4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9" authorId="0" shapeId="0" xr:uid="{AF31BB57-F035-4EE7-B3CD-EA9574CAAAE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69" authorId="0" shapeId="0" xr:uid="{7D797AF3-651C-492B-AB3B-7EA750583B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69" authorId="0" shapeId="0" xr:uid="{1D330A04-EF9E-4888-BFA8-748F11FB2DE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69" authorId="0" shapeId="0" xr:uid="{49FF9EA5-AF02-4A0B-B6D1-E0F22040174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69" authorId="0" shapeId="0" xr:uid="{E5138699-9871-4793-9CED-E8FB89BD4CA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69" authorId="0" shapeId="0" xr:uid="{F7188C4C-37A0-4131-8AF1-F33B869CBDA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69" authorId="0" shapeId="0" xr:uid="{ACD5143E-F11A-484C-91B9-4EAD7D4C90A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69" authorId="0" shapeId="0" xr:uid="{3819A4DD-9F08-4AFA-AF89-9EC05536BA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69" authorId="0" shapeId="0" xr:uid="{5C967963-A76A-41A9-B5E2-0F837DE9CC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69" authorId="0" shapeId="0" xr:uid="{0025157D-DC12-4615-B6F6-6A91C4C2A6C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70" authorId="0" shapeId="0" xr:uid="{5BCDBAFA-8647-4325-91A8-6EF30EEBA6D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70" authorId="0" shapeId="0" xr:uid="{B4CCB733-7E7F-4B3C-BFBB-A50B50538C2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70" authorId="0" shapeId="0" xr:uid="{0D6B70C2-4478-4F19-8381-4DFB5345F30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70" authorId="0" shapeId="0" xr:uid="{FC92C490-455B-4485-BAE2-8B383089D7C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70" authorId="0" shapeId="0" xr:uid="{ED19D057-EECE-4EAE-87E1-007B596A028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70" authorId="0" shapeId="0" xr:uid="{EA5DE7D3-DFC8-468F-8BD7-497C70A6E6D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70" authorId="0" shapeId="0" xr:uid="{5C639F36-0C1B-4A7E-9236-77CFE612AED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70" authorId="0" shapeId="0" xr:uid="{0C2560BA-AF64-4CD3-8B97-57416D01A73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70" authorId="0" shapeId="0" xr:uid="{CB964A8C-065E-4ED4-B1CF-D7EF8097D1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70" authorId="0" shapeId="0" xr:uid="{A7035E81-F6D3-4854-9755-22D772748DD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70" authorId="0" shapeId="0" xr:uid="{32567188-B088-4818-BAE0-D40C134ED74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70" authorId="0" shapeId="0" xr:uid="{9B6B5294-A7E4-4FA7-B390-2ED67FBE9F2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70" authorId="0" shapeId="0" xr:uid="{71EB77EA-0794-4DC7-8884-64598BBEF46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73" authorId="0" shapeId="0" xr:uid="{DD44BAF2-92CA-4570-B208-52C2E95CAD4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73" authorId="0" shapeId="0" xr:uid="{A6F56B66-6007-4B68-B537-BE6E41D57FA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73" authorId="0" shapeId="0" xr:uid="{BEBD9D56-1BEE-40C1-80A0-B92445E5A98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73" authorId="0" shapeId="0" xr:uid="{C46C132B-D03B-4E35-9ED7-93E9DFC1016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73" authorId="0" shapeId="0" xr:uid="{02D0DDFB-2A16-4FEC-B8C8-E9A1C35B7E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73" authorId="0" shapeId="0" xr:uid="{80F388D3-2272-497B-A35F-3392CCBA205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73" authorId="0" shapeId="0" xr:uid="{02384492-EA48-4AC5-BB89-F80317701A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73" authorId="0" shapeId="0" xr:uid="{8C0D3274-112F-4AB2-8DFE-A6EAED36A6D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73" authorId="0" shapeId="0" xr:uid="{168DC678-5573-4275-8696-6BBED880AB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73" authorId="0" shapeId="0" xr:uid="{87CA9BFF-B65D-474D-8C88-77C80D585B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73" authorId="0" shapeId="0" xr:uid="{FC25C7D0-3A84-4B43-92AD-DAD8DB899CE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73" authorId="0" shapeId="0" xr:uid="{1AA1A285-836F-4567-BB1C-5CDBA1C511B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73" authorId="0" shapeId="0" xr:uid="{328DFFC2-B8CF-4957-B49B-5A0C4B7E2E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74" authorId="0" shapeId="0" xr:uid="{9414C1EF-A773-4D2E-B3DA-6CFE37A829F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74" authorId="0" shapeId="0" xr:uid="{5A93A91F-0492-48C2-92CA-49EB6842C14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74" authorId="0" shapeId="0" xr:uid="{989540B7-27F2-4C4E-A74A-33E0266D5A7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74" authorId="0" shapeId="0" xr:uid="{FA0C8DA6-958A-41DC-BC32-5275EC704F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74" authorId="0" shapeId="0" xr:uid="{281524D6-21C1-4664-836C-BE540A55439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74" authorId="0" shapeId="0" xr:uid="{6F32E80B-BF0C-4945-80E2-2C90EE6607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74" authorId="0" shapeId="0" xr:uid="{F5AA0AFC-7109-4F38-941A-90164DB8277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74" authorId="0" shapeId="0" xr:uid="{72566E57-67FC-4E34-8756-5F38CD3EBB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74" authorId="0" shapeId="0" xr:uid="{38E37BE6-E7D8-4BA5-A688-0AE6C923928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74" authorId="0" shapeId="0" xr:uid="{5A5C232B-D094-4AB1-A62B-8565782595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74" authorId="0" shapeId="0" xr:uid="{0AB42EA8-C7A4-4144-A89D-7FCCB7FB93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74" authorId="0" shapeId="0" xr:uid="{812E88D9-ED08-42A1-AA44-E2D0C22F04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74" authorId="0" shapeId="0" xr:uid="{A8CBD137-A2C5-4233-85E1-3D3A2C764FA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75" authorId="0" shapeId="0" xr:uid="{8EC57E1A-9DB0-46CA-BF7E-1389CB3A721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75" authorId="0" shapeId="0" xr:uid="{08F5D4EB-A8BE-4040-B069-354DD0630F3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75" authorId="0" shapeId="0" xr:uid="{42CE74BD-5C98-4B8A-AAC1-FF3A36B656C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75" authorId="0" shapeId="0" xr:uid="{E3632595-AA38-464D-B17D-73CF1D3FE0A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75" authorId="0" shapeId="0" xr:uid="{15871660-B942-4894-8E0F-8923E8126B7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75" authorId="0" shapeId="0" xr:uid="{FF6D3243-1A27-4609-A027-EA265765EA6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75" authorId="0" shapeId="0" xr:uid="{8AB76822-E7D9-485A-8A8F-8FE0FFA8B3C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75" authorId="0" shapeId="0" xr:uid="{68F3EB93-BDB9-4939-9775-C8E790F91F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75" authorId="0" shapeId="0" xr:uid="{674DA5D7-A97E-4CD1-908D-ADCB80D9ED2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75" authorId="0" shapeId="0" xr:uid="{288DE61E-6D0C-492C-AC20-15FCDDCAF02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75" authorId="0" shapeId="0" xr:uid="{4E0F2997-EF39-4FDC-A0A8-85BEC7B08A8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75" authorId="0" shapeId="0" xr:uid="{EC6DBB17-9BEE-421A-AF8E-315E055BA4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75" authorId="0" shapeId="0" xr:uid="{3C3B3DCC-FDFC-4D1B-B770-D72DD94631B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76" authorId="0" shapeId="0" xr:uid="{6A034F8B-9918-43B1-BB7E-5F5788DE01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76" authorId="0" shapeId="0" xr:uid="{5252511E-D684-4326-943D-E4DAFD2B4D4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76" authorId="0" shapeId="0" xr:uid="{FFC8D877-A142-4243-BE03-B93CEEAB168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76" authorId="0" shapeId="0" xr:uid="{C75BE7F8-7C58-4E1C-B8D6-C4FF8BA619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76" authorId="0" shapeId="0" xr:uid="{46B5B938-8770-4377-8400-87725048CC5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76" authorId="0" shapeId="0" xr:uid="{3BB9D42C-9817-446E-896B-2F0B70FD270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76" authorId="0" shapeId="0" xr:uid="{CC2C844C-2AE7-4937-898E-3619024386D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76" authorId="0" shapeId="0" xr:uid="{792EE1E4-4610-4B66-9DDE-946B12D4DBB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76" authorId="0" shapeId="0" xr:uid="{A9AAEA7A-4180-4BA0-825A-A2DA5A069B5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76" authorId="0" shapeId="0" xr:uid="{A43DC210-CDDC-4FCE-BC2A-FE6C2C1FE6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76" authorId="0" shapeId="0" xr:uid="{0C6488F6-28D9-4967-96C2-BE08D06F177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76" authorId="0" shapeId="0" xr:uid="{B4D4C5F3-F938-4547-9737-52777D296B2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76" authorId="0" shapeId="0" xr:uid="{67EB5525-1F74-4F2A-8D78-A1B29321AC7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77" authorId="0" shapeId="0" xr:uid="{4678BB82-E3D5-4747-8CDF-F5C2060F597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77" authorId="0" shapeId="0" xr:uid="{51F57C52-E084-4A96-B5D1-D4327DF7D99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77" authorId="0" shapeId="0" xr:uid="{8525C9B9-9E9C-4863-9B3C-1700EF9D9BF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77" authorId="0" shapeId="0" xr:uid="{1174D8F1-DDAB-4958-B808-7ED0E41975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77" authorId="0" shapeId="0" xr:uid="{AED928FB-EAC3-4A95-82EE-05224596A5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77" authorId="0" shapeId="0" xr:uid="{6F9CD4E0-1101-43E1-85AF-9FDADF27CC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77" authorId="0" shapeId="0" xr:uid="{BA21618D-91F4-4251-988E-E58B968F10C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77" authorId="0" shapeId="0" xr:uid="{E338131D-D652-4B7B-B99D-A7D8EAA321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77" authorId="0" shapeId="0" xr:uid="{D7263AB3-DD18-4C2F-9278-1ECC7F3CB8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77" authorId="0" shapeId="0" xr:uid="{CFC4B827-DF21-4167-BF9D-95C4FC4CDF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77" authorId="0" shapeId="0" xr:uid="{53B1A2AB-E2AB-4839-9A15-EF746C85557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77" authorId="0" shapeId="0" xr:uid="{55D46BF8-48AB-4ACE-98D8-D7349AD4B1D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77" authorId="0" shapeId="0" xr:uid="{E8ED6A49-0201-440C-822B-E061FEF9CF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78" authorId="0" shapeId="0" xr:uid="{E6644B63-442C-4A5B-8364-FEE44CBF565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78" authorId="0" shapeId="0" xr:uid="{43BE8D20-94DD-45C8-8A9E-AF591D47C6D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78" authorId="0" shapeId="0" xr:uid="{D4EB8DF6-FD8B-4A8E-A914-1437FFA65D7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78" authorId="0" shapeId="0" xr:uid="{95122845-B884-42D0-B525-33966DEE10D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78" authorId="0" shapeId="0" xr:uid="{13303212-7BA1-4801-8E88-B89D0754A74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78" authorId="0" shapeId="0" xr:uid="{913EE51F-5FEE-41C0-BEF8-EFFEDABB69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78" authorId="0" shapeId="0" xr:uid="{48D27828-538F-48CC-AAC8-3E6031CE73D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78" authorId="0" shapeId="0" xr:uid="{B40E063E-EEBF-419A-ABC3-8C3237E9327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78" authorId="0" shapeId="0" xr:uid="{0DA9571A-14E7-48D7-97B3-F4F91529A96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78" authorId="0" shapeId="0" xr:uid="{25F52BD4-E7FF-4034-B065-279C65B15F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78" authorId="0" shapeId="0" xr:uid="{5B60631C-5826-4EE7-AF40-106212752DF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78" authorId="0" shapeId="0" xr:uid="{69513E1A-D5EF-4B86-A68C-CBAD6BEF58D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78" authorId="0" shapeId="0" xr:uid="{C5CB7DBA-8BD7-4E83-B9D7-F3DAADC3C6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79" authorId="0" shapeId="0" xr:uid="{2EED704F-7BF5-478E-B551-341DAD15982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79" authorId="0" shapeId="0" xr:uid="{8C975721-906B-4BAC-8A6A-29234D84A2C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79" authorId="0" shapeId="0" xr:uid="{A7F694F5-8DBF-4B1B-8457-60A8D3008A3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79" authorId="0" shapeId="0" xr:uid="{A40FBABA-2E08-4343-8FE2-77C879697D3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79" authorId="0" shapeId="0" xr:uid="{9301D151-4602-4556-AA75-E5A94C60C6A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79" authorId="0" shapeId="0" xr:uid="{B030AB2B-9819-4490-98EF-3D555EE1FB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79" authorId="0" shapeId="0" xr:uid="{07D6B43D-6519-4CB5-9948-943CA3CB3A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79" authorId="0" shapeId="0" xr:uid="{59D87835-B86D-4FB3-9F23-8A98B26FB6F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79" authorId="0" shapeId="0" xr:uid="{AC71BDCC-AFB0-40F3-88D8-FEB4BA242AE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79" authorId="0" shapeId="0" xr:uid="{AB942400-6FF0-446B-860C-BB83B51F7D2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79" authorId="0" shapeId="0" xr:uid="{C9BB75CB-3050-49E8-8D2A-946055BCD9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79" authorId="0" shapeId="0" xr:uid="{0B0CBF95-D6E8-4D19-B489-AAD455458EC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79" authorId="0" shapeId="0" xr:uid="{B0318849-942D-4D0D-A946-B8B22ED72F6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80" authorId="0" shapeId="0" xr:uid="{EC7BF90F-A2A9-41A7-866F-53144EBFF2A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80" authorId="0" shapeId="0" xr:uid="{5F19F3BB-F5CB-4D5B-9F00-94406A98647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80" authorId="0" shapeId="0" xr:uid="{0CED3938-EFE1-483E-AC30-7328DC71547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80" authorId="0" shapeId="0" xr:uid="{375EA807-7303-4C5C-BCA0-A7D520075B6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80" authorId="0" shapeId="0" xr:uid="{AA477610-4D09-4DEB-A9B6-99E709C9D3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80" authorId="0" shapeId="0" xr:uid="{DE45579D-8CDF-4B51-ACE6-1E437804D3F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80" authorId="0" shapeId="0" xr:uid="{C5140E8F-FBCB-4587-8775-3C75B678C48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80" authorId="0" shapeId="0" xr:uid="{B6FDBFAD-5221-4486-A4CD-CD21CF18D71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80" authorId="0" shapeId="0" xr:uid="{6B2255C8-494A-490D-AA3A-3FD470772DB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80" authorId="0" shapeId="0" xr:uid="{61B172ED-C753-4926-B8F1-FF50C925496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80" authorId="0" shapeId="0" xr:uid="{26FC9947-B0A3-4630-8DF4-6BC4AAA980B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80" authorId="0" shapeId="0" xr:uid="{2B4D14F7-0990-4D22-93EC-9246742B4C4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80" authorId="0" shapeId="0" xr:uid="{AD4EA3B7-1C67-4706-A498-A4BFA78E111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81" authorId="0" shapeId="0" xr:uid="{42B32C61-1DF8-4C91-960E-26A67894426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81" authorId="0" shapeId="0" xr:uid="{60ACE64A-497B-4551-B91A-B77306A4FF1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81" authorId="0" shapeId="0" xr:uid="{8D7203EC-8F25-4327-9ABB-F0B309DF14A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81" authorId="0" shapeId="0" xr:uid="{B119FCE9-CD22-432F-9854-B76FE4B2CF8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81" authorId="0" shapeId="0" xr:uid="{F9F5A8B5-A890-4109-9400-ADE15F25D03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81" authorId="0" shapeId="0" xr:uid="{B33E7E4C-50F0-45B5-B84D-B97952F3867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81" authorId="0" shapeId="0" xr:uid="{AD034DC7-2BF5-42DE-A2BE-1BA5F6580F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81" authorId="0" shapeId="0" xr:uid="{205ED67A-E854-4A3C-B5D4-64B123962FB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81" authorId="0" shapeId="0" xr:uid="{0AC7AC65-CE09-4FE3-98E6-2EB2FF0756F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81" authorId="0" shapeId="0" xr:uid="{6E914F70-2FFA-4EF7-8589-29EFFC8CAC0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81" authorId="0" shapeId="0" xr:uid="{B178E19D-158D-4091-94E0-13A63B51CC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81" authorId="0" shapeId="0" xr:uid="{DCB106A9-95EB-4B2A-B77F-69393CDE62D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81" authorId="0" shapeId="0" xr:uid="{446A6635-0300-4334-B19F-5AB25E2D06B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82" authorId="0" shapeId="0" xr:uid="{0E8E066E-0141-4034-9830-D734F649BE3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82" authorId="0" shapeId="0" xr:uid="{E82B715E-C5A3-4C96-9314-932710AB03F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82" authorId="0" shapeId="0" xr:uid="{542AD8EF-1A87-474D-81EF-76DEA0255AD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82" authorId="0" shapeId="0" xr:uid="{9B4A6661-B5C9-4F04-B018-FC729DC7D7D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82" authorId="0" shapeId="0" xr:uid="{FAA3C1E3-4D46-40BC-A3CB-CFD258E472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82" authorId="0" shapeId="0" xr:uid="{AE44840D-9385-4949-A005-56B9F6F441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82" authorId="0" shapeId="0" xr:uid="{72E3B59D-26B9-4D6A-9A06-C00FFEAFD13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82" authorId="0" shapeId="0" xr:uid="{1C1D517C-BDAE-4704-A8D0-0CCC8ED258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82" authorId="0" shapeId="0" xr:uid="{2BCE5D5A-DA31-499A-8EBE-13BD009ED4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82" authorId="0" shapeId="0" xr:uid="{09881858-6025-4351-AC46-31079C252A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82" authorId="0" shapeId="0" xr:uid="{F623E734-9AE3-4447-B595-5E56DC9AAF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82" authorId="0" shapeId="0" xr:uid="{4701A5C5-ABF7-428A-9ABF-22DBA388D72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82" authorId="0" shapeId="0" xr:uid="{896A707A-267E-431F-A72E-A6E32C9D03C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83" authorId="0" shapeId="0" xr:uid="{FF2F6C02-AC17-4970-BB25-E0B23BAFF6A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83" authorId="0" shapeId="0" xr:uid="{757336ED-2324-4B1C-863C-C5BF157134D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83" authorId="0" shapeId="0" xr:uid="{4F44C49A-35C4-4B2D-95F9-AA3C4D0A116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83" authorId="0" shapeId="0" xr:uid="{70AB337F-F190-42DE-9819-435D4187D97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83" authorId="0" shapeId="0" xr:uid="{57487D3B-FA4C-49B8-AB08-78DD4F18B8D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83" authorId="0" shapeId="0" xr:uid="{48060229-4F1F-42BB-862E-84BB05D9F9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83" authorId="0" shapeId="0" xr:uid="{98BF6467-4D48-41AE-B132-FF59BB21F5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83" authorId="0" shapeId="0" xr:uid="{0D2ACD3A-A671-4470-B294-E6DA526AEB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83" authorId="0" shapeId="0" xr:uid="{BEFD746F-5FA3-493C-ABBE-3E1B03A0FD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83" authorId="0" shapeId="0" xr:uid="{6BD02858-769B-42FE-B14E-6554ADB247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83" authorId="0" shapeId="0" xr:uid="{C7706565-694C-4D59-9D68-717FD73AA2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83" authorId="0" shapeId="0" xr:uid="{5E01BB5D-DF82-4916-A11E-5CBBEDA7657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83" authorId="0" shapeId="0" xr:uid="{ABD630F0-EFFF-43C4-8879-09611A83816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84" authorId="0" shapeId="0" xr:uid="{04070D27-0326-4839-8F34-93923223717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84" authorId="0" shapeId="0" xr:uid="{642A23A4-A86C-4429-8ACD-A13C6C385BE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84" authorId="0" shapeId="0" xr:uid="{43EF3EBA-F33E-4E01-BD75-AF08ED29F31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84" authorId="0" shapeId="0" xr:uid="{496DBEA1-A06D-46E7-B0BD-197C85C696A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84" authorId="0" shapeId="0" xr:uid="{288B048D-2953-43D3-9569-CA612693A71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84" authorId="0" shapeId="0" xr:uid="{7718235E-905B-40AF-A83B-4E45105B036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84" authorId="0" shapeId="0" xr:uid="{18AEC38D-E583-4B29-ACCD-C35E9D48F57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84" authorId="0" shapeId="0" xr:uid="{4AAC3903-7185-4220-8D57-96F71793C6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84" authorId="0" shapeId="0" xr:uid="{509F387D-ADD7-4CDF-BA7A-0BD747F3FB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84" authorId="0" shapeId="0" xr:uid="{0FA4ED68-CEA3-4396-9274-DC8F773EB8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84" authorId="0" shapeId="0" xr:uid="{5B2DEA3B-E8F8-4C24-A8C3-AC667F78FF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84" authorId="0" shapeId="0" xr:uid="{1B7EDAB4-AEC4-435C-A685-52F04098C14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84" authorId="0" shapeId="0" xr:uid="{10CD3A41-823A-4CE5-9592-4AFEA2F8077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87" authorId="0" shapeId="0" xr:uid="{51DC469D-E82B-4EBE-BD7C-730C332A38A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87" authorId="0" shapeId="0" xr:uid="{59BDE9DA-F399-4F1A-AC46-C6DF4C730E4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87" authorId="0" shapeId="0" xr:uid="{F0752923-CAFC-46BA-BE7C-98DBB60B580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87" authorId="0" shapeId="0" xr:uid="{A2D2B4B0-1319-4ADD-AB37-5B0BFFFDC2E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87" authorId="0" shapeId="0" xr:uid="{ED8CBA27-C099-4884-A241-3196C4D5EB2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87" authorId="0" shapeId="0" xr:uid="{D766D4F7-D258-449E-A0B5-34A18CF1017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87" authorId="0" shapeId="0" xr:uid="{30C8E283-AAD3-430F-BF7E-794BD059571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87" authorId="0" shapeId="0" xr:uid="{92A8FAD5-BB84-4428-B268-11CB9F4455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87" authorId="0" shapeId="0" xr:uid="{1AFBD238-515C-40C6-8734-3AD5C698E5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87" authorId="0" shapeId="0" xr:uid="{D7D58531-A4E5-42E0-995F-E7E65331924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87" authorId="0" shapeId="0" xr:uid="{CD28BD7B-E844-4B17-A979-56D42DEB208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87" authorId="0" shapeId="0" xr:uid="{341556FA-2C60-4DA9-B4CB-8824D7F6364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87" authorId="0" shapeId="0" xr:uid="{4E2FC1BC-47CE-437F-A36C-676619F527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88" authorId="0" shapeId="0" xr:uid="{D9E0162E-66A9-4C32-AE81-06C2BBAC048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88" authorId="0" shapeId="0" xr:uid="{BFB60793-1EBC-43EB-B18C-EDC4FCCF008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88" authorId="0" shapeId="0" xr:uid="{D4B1F1CE-2384-4142-98E2-B7402948A6C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88" authorId="0" shapeId="0" xr:uid="{619D445F-0B53-4E6C-BE27-20691C38C6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88" authorId="0" shapeId="0" xr:uid="{E8902B44-4D3E-49A8-B372-0F4C113E43F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88" authorId="0" shapeId="0" xr:uid="{6AADABD4-F19B-4D73-B54B-CDB75D86D63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88" authorId="0" shapeId="0" xr:uid="{BD9B5AE3-DAA7-4932-A859-D82235BE3C2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88" authorId="0" shapeId="0" xr:uid="{4913A299-3FB4-40D5-BA63-8ECE648F629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88" authorId="0" shapeId="0" xr:uid="{20AD67DF-3254-4796-ACB4-1A1CB44BD83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88" authorId="0" shapeId="0" xr:uid="{EDCE4F46-EEC7-48C8-9A7D-E2BBFB66962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88" authorId="0" shapeId="0" xr:uid="{C4A0B6B1-C2EB-48D4-ABAE-234AEB1435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88" authorId="0" shapeId="0" xr:uid="{FF5B80C0-D56A-4DC8-ACE7-7E0F62F9B4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88" authorId="0" shapeId="0" xr:uid="{7462E3C8-CFC5-4359-826D-78F1E70F7BB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89" authorId="0" shapeId="0" xr:uid="{CE6B0E8F-7EEC-47DC-8E61-878D2AE64DA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89" authorId="0" shapeId="0" xr:uid="{2D7C5FFA-3864-4DFB-B794-3FC312D6642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89" authorId="0" shapeId="0" xr:uid="{9B325A07-5FC4-4634-821A-ED19A2CE8F7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89" authorId="0" shapeId="0" xr:uid="{4642B163-7C20-4AA8-85EB-E7A03F4FD5A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89" authorId="0" shapeId="0" xr:uid="{AE0412CA-0D80-47D3-AA83-EF97A04FAB6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89" authorId="0" shapeId="0" xr:uid="{22909FAB-EC34-47BE-8C60-8140D083E17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89" authorId="0" shapeId="0" xr:uid="{76688FAC-1AAF-4125-86F4-6A8A3B115D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89" authorId="0" shapeId="0" xr:uid="{2B2599E4-E262-457B-A023-6D09471C014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89" authorId="0" shapeId="0" xr:uid="{B4838ED5-2CC9-4062-A845-E1B10131780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89" authorId="0" shapeId="0" xr:uid="{F4A964D4-7A32-4521-A510-AE479A43591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89" authorId="0" shapeId="0" xr:uid="{2FEE345F-6049-4B3B-9CE2-6872686CF6A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89" authorId="0" shapeId="0" xr:uid="{822C6EA8-6DFE-40AD-BAAE-F29DD09453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89" authorId="0" shapeId="0" xr:uid="{92446561-951A-4870-A7C8-55280125F8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0" authorId="0" shapeId="0" xr:uid="{DA476702-E819-4729-A609-3DD25BB57DA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90" authorId="0" shapeId="0" xr:uid="{7E59FC7A-8E96-4307-9274-C849AB6C931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0" authorId="0" shapeId="0" xr:uid="{B35F26C5-9AB5-4E69-914A-4C7DA2CC6C1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90" authorId="0" shapeId="0" xr:uid="{CBF1C4FE-33CE-4988-8100-1C2F094382B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90" authorId="0" shapeId="0" xr:uid="{315D88D3-66FC-4C54-8D46-1AEFC9C0879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90" authorId="0" shapeId="0" xr:uid="{98924731-A944-4DC3-BEA8-B67852AC3A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90" authorId="0" shapeId="0" xr:uid="{3DF6A013-F82D-40A9-8695-82BE9AB1D06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90" authorId="0" shapeId="0" xr:uid="{8018DCE8-0C2E-4F70-AC24-F5ACCC48BEC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90" authorId="0" shapeId="0" xr:uid="{297B9073-DEFD-4959-847C-D770BFEDD7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90" authorId="0" shapeId="0" xr:uid="{79F50C4A-3CC4-465A-B9EE-41600EF03A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90" authorId="0" shapeId="0" xr:uid="{01FBE103-86A9-42A2-9E11-1EE2F16F3AF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90" authorId="0" shapeId="0" xr:uid="{D9F30F92-31DE-4597-9FC4-79DB6911B6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90" authorId="0" shapeId="0" xr:uid="{ADADFE74-9AC5-4D41-A309-E8967BBFA13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1" authorId="0" shapeId="0" xr:uid="{73FE46E9-5352-4CC9-82A4-A011C5C552D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91" authorId="0" shapeId="0" xr:uid="{AFCC7F42-BEBB-420E-8416-9E7E52B2673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1" authorId="0" shapeId="0" xr:uid="{6206EDF8-639C-4B37-B3FE-3A507BD6A80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91" authorId="0" shapeId="0" xr:uid="{EFB55849-529D-47E2-8163-1E5016185C6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91" authorId="0" shapeId="0" xr:uid="{4716E637-DC1F-4BA2-86FD-F6F3D300D22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91" authorId="0" shapeId="0" xr:uid="{03007EE8-D540-4AF3-9CA1-D183F2A94F9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91" authorId="0" shapeId="0" xr:uid="{40B19F28-26F4-45D2-B534-6731BFFD6A6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91" authorId="0" shapeId="0" xr:uid="{82C90A0D-5932-418B-9D00-3FDE3C0384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91" authorId="0" shapeId="0" xr:uid="{8CF7BBF7-E1E6-454D-BEAB-EC81514E687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91" authorId="0" shapeId="0" xr:uid="{5870878D-8540-411E-AD02-FCC05B1B48C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91" authorId="0" shapeId="0" xr:uid="{B478DBD1-44CB-4C3B-94C4-08317511E4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91" authorId="0" shapeId="0" xr:uid="{C7BA88DE-BE4F-4D3C-8836-C7A13451E10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91" authorId="0" shapeId="0" xr:uid="{C13AD232-139F-4F7A-A7FB-0FA99602B22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2" authorId="0" shapeId="0" xr:uid="{6E9C4563-A668-4D9E-934B-281BA57B0DD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92" authorId="0" shapeId="0" xr:uid="{161CA316-70F4-469C-A4F8-00065D5286D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2" authorId="0" shapeId="0" xr:uid="{E59FB464-8C87-4E56-932B-95E131FDA88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92" authorId="0" shapeId="0" xr:uid="{9E0CA4B0-1108-4BD0-8848-0875B118A86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92" authorId="0" shapeId="0" xr:uid="{1D8B2548-45D0-48FC-BF47-65B8589457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92" authorId="0" shapeId="0" xr:uid="{5F917645-360E-44B5-9A33-644B8B41562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92" authorId="0" shapeId="0" xr:uid="{AFE070A6-358B-494A-A874-31F26EC2FD1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92" authorId="0" shapeId="0" xr:uid="{5C0423D8-CCC3-405D-B147-BE370EBB38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92" authorId="0" shapeId="0" xr:uid="{8975F52E-8550-46DC-8F62-F2B733F8D9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92" authorId="0" shapeId="0" xr:uid="{6B6FE863-C251-4CCE-9327-C3CA8E10402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92" authorId="0" shapeId="0" xr:uid="{F7AB190B-BBA4-4F6E-BBD3-423090501C2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92" authorId="0" shapeId="0" xr:uid="{8C9E5618-1454-476E-95A0-95D1803ED00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92" authorId="0" shapeId="0" xr:uid="{449203B4-53A7-414F-B0C6-86500C9F9E8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3" authorId="0" shapeId="0" xr:uid="{14FF098D-238D-472D-9636-CF7794E1C09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93" authorId="0" shapeId="0" xr:uid="{5B473815-427A-47FC-A4A8-EB85C3DC97D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3" authorId="0" shapeId="0" xr:uid="{AB0CC0D0-2A76-4205-92C5-58BC9FC8000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93" authorId="0" shapeId="0" xr:uid="{FC38CFAD-FB74-4CA9-8638-1E6759C5A89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93" authorId="0" shapeId="0" xr:uid="{A34A2770-A6A1-4743-ACC2-FEFE46BF25F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93" authorId="0" shapeId="0" xr:uid="{179115E3-8A13-4657-BBC2-B9E7BB540C6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93" authorId="0" shapeId="0" xr:uid="{13B7B828-556E-4EDF-A840-5139580A01B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93" authorId="0" shapeId="0" xr:uid="{751237F8-A64B-406F-9B3B-E5258A5B6C6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93" authorId="0" shapeId="0" xr:uid="{81D384D2-F556-44C7-982A-9076DC8E6CD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93" authorId="0" shapeId="0" xr:uid="{19D41D9B-3C7E-41B1-BFF0-FC1A65341F1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93" authorId="0" shapeId="0" xr:uid="{25D342A7-D41E-4CA7-8BCB-454784CD43A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93" authorId="0" shapeId="0" xr:uid="{5FDE9E50-99CA-4FD7-9CB6-5B379DC55B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93" authorId="0" shapeId="0" xr:uid="{83690F42-2185-4B70-A97E-4F8558E721B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4" authorId="0" shapeId="0" xr:uid="{F8412F59-D06D-441B-9AFC-390436E378D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94" authorId="0" shapeId="0" xr:uid="{0FEBFAD7-D7F1-4298-9E49-A12AEFE5D7F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4" authorId="0" shapeId="0" xr:uid="{398F969C-E387-438F-834D-AB5366BEB1D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94" authorId="0" shapeId="0" xr:uid="{B7AD15AA-FDE9-4121-9316-C648F0E0F93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94" authorId="0" shapeId="0" xr:uid="{739D82BD-FD4B-40EC-839E-CD0AA163B8E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94" authorId="0" shapeId="0" xr:uid="{C598BF5B-4A11-469D-A175-36B3BDF308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94" authorId="0" shapeId="0" xr:uid="{E40A3A08-1208-47EC-94F8-6D3E32BC464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94" authorId="0" shapeId="0" xr:uid="{3A3F4C98-C6A8-4B76-A759-379DA06F3F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94" authorId="0" shapeId="0" xr:uid="{44B53757-3D45-4DC0-AC27-4530561EA35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94" authorId="0" shapeId="0" xr:uid="{6A5EA68D-ED1A-4B8C-A4D6-A4558A3871E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94" authorId="0" shapeId="0" xr:uid="{3A1F8D41-0203-43BC-99BD-53644AD208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94" authorId="0" shapeId="0" xr:uid="{0740B38E-5C11-437E-904A-15FD7D8DD4C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94" authorId="0" shapeId="0" xr:uid="{8CEB0536-6995-4834-9A59-2766109215E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5" authorId="0" shapeId="0" xr:uid="{989D75F6-BF94-48C7-AB78-A231345AB9D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95" authorId="0" shapeId="0" xr:uid="{0FDF756F-513D-4C79-BE2D-51BB011EA7E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5" authorId="0" shapeId="0" xr:uid="{49020CD8-6064-4B70-AF17-D79201309DC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95" authorId="0" shapeId="0" xr:uid="{5D45E9C8-0A5C-4927-8E31-6FDEEE0F919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95" authorId="0" shapeId="0" xr:uid="{60134D9C-425D-42EA-8702-0BC1EA7435E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95" authorId="0" shapeId="0" xr:uid="{A06DF572-5BD2-4583-BA97-E2B121B76EA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95" authorId="0" shapeId="0" xr:uid="{51BAB839-7D2B-4D50-8449-1707F7FDBC0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95" authorId="0" shapeId="0" xr:uid="{7345C34D-5424-47B9-9C03-44F7F86D4B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95" authorId="0" shapeId="0" xr:uid="{FF3E2525-C064-4ADA-A950-450ABDB0607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95" authorId="0" shapeId="0" xr:uid="{4413BD10-CA08-4D62-8AEF-58D0B7418B4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95" authorId="0" shapeId="0" xr:uid="{A65CDD91-013C-4253-AEBB-41E720A7F2A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95" authorId="0" shapeId="0" xr:uid="{C69FA39D-E1D2-4E88-A13E-73D0F1DCE6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95" authorId="0" shapeId="0" xr:uid="{CF3C1F4F-D37C-43E7-9C6A-46789B4AEE8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6" authorId="0" shapeId="0" xr:uid="{6532AF0E-D9DF-4861-9538-70F17B71DB4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96" authorId="0" shapeId="0" xr:uid="{19669189-B6F9-4C14-B819-F66D4935292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6" authorId="0" shapeId="0" xr:uid="{DE45A537-005B-4F45-A7B7-6359DE3FB6E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96" authorId="0" shapeId="0" xr:uid="{E7E266AC-EF89-4E6A-A09D-0DE1EFB61A9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96" authorId="0" shapeId="0" xr:uid="{AF37CA4E-6B1A-464E-963F-8700788401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96" authorId="0" shapeId="0" xr:uid="{D2D32A5B-2AC2-4145-ADED-9FEEC5D7BB8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96" authorId="0" shapeId="0" xr:uid="{970C7053-BE2A-4E66-9D78-42430CA6E03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96" authorId="0" shapeId="0" xr:uid="{FA8A0DD6-C997-49A4-A361-7798FF49BB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96" authorId="0" shapeId="0" xr:uid="{1696C4AA-E00C-46B8-B301-DB20DF39BB5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96" authorId="0" shapeId="0" xr:uid="{A236A51B-1AC0-4955-9414-40B8E1C4C73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96" authorId="0" shapeId="0" xr:uid="{085ECD33-E3D0-4D13-8A65-A161698648F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96" authorId="0" shapeId="0" xr:uid="{F92B5198-4ADC-4555-8629-A5CBD0D2421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96" authorId="0" shapeId="0" xr:uid="{BE799948-C4A5-435A-92B4-9D958D3DFD1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7" authorId="0" shapeId="0" xr:uid="{8C2EA2BB-1CAC-4738-B514-4989D66778C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97" authorId="0" shapeId="0" xr:uid="{3612C78C-0658-4786-B7D3-CE69B398B3B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7" authorId="0" shapeId="0" xr:uid="{E131286E-C929-4321-AA4D-93CA6A36E7D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97" authorId="0" shapeId="0" xr:uid="{2306C65C-1923-4762-A763-015E10EC81F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97" authorId="0" shapeId="0" xr:uid="{2944C810-25EC-401D-9420-F78F7543AAC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97" authorId="0" shapeId="0" xr:uid="{FCA1E0F8-EECD-46C1-8942-D19543E12BB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97" authorId="0" shapeId="0" xr:uid="{8D3DFBEA-7FBB-4382-8AD9-A5B08ACCD04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97" authorId="0" shapeId="0" xr:uid="{EC424A85-A8A6-42F5-BF61-3D76DE8847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97" authorId="0" shapeId="0" xr:uid="{0A1F239C-6F33-4898-A79E-3F03D1948E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97" authorId="0" shapeId="0" xr:uid="{69F2D5CC-44FD-4D3C-8AC8-68900B432C2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97" authorId="0" shapeId="0" xr:uid="{C600B7C3-F9E2-4FB1-8916-63B70E51D7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97" authorId="0" shapeId="0" xr:uid="{4E0F69FF-7CF9-47EC-9D7D-F0B3458FCD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97" authorId="0" shapeId="0" xr:uid="{0E46AB5C-2F82-4EE9-9619-DB2E72153B3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8" authorId="0" shapeId="0" xr:uid="{17064381-A3FF-4E43-AEFD-DC7093B3734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98" authorId="0" shapeId="0" xr:uid="{8CDE564A-D0D1-4B4C-B43D-CF3041E171D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8" authorId="0" shapeId="0" xr:uid="{CB4011F0-02DC-445D-AC56-7B3CB73684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98" authorId="0" shapeId="0" xr:uid="{A8ABE88A-F983-4DC9-9314-5266FAF6930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98" authorId="0" shapeId="0" xr:uid="{FB0004FD-FD78-422E-8990-7A61A7BC980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98" authorId="0" shapeId="0" xr:uid="{2DC88CAD-CE3B-4E46-8E75-58B7CE70E67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98" authorId="0" shapeId="0" xr:uid="{F4042BCE-9179-447F-AA6F-ADF211E78E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98" authorId="0" shapeId="0" xr:uid="{64138AED-FEB1-4EAB-820C-35C828759A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98" authorId="0" shapeId="0" xr:uid="{709EE48C-9439-4C50-8C38-02DA83F39A9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98" authorId="0" shapeId="0" xr:uid="{9C624353-829F-443C-AEB3-590FE513A4D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98" authorId="0" shapeId="0" xr:uid="{9DA9BEE2-D99D-47EB-A9EE-4ABFAF2551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98" authorId="0" shapeId="0" xr:uid="{4D67278E-E12E-4B73-8A3A-CD30C272DCA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98" authorId="0" shapeId="0" xr:uid="{A8E87661-01BA-4D3E-85B1-3F00EBFAA59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01" authorId="0" shapeId="0" xr:uid="{A60DBC14-5885-4638-9D22-6F929070300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1" authorId="0" shapeId="0" xr:uid="{4B5377E1-3B88-48A4-A383-A1B89EA7A7B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1" authorId="0" shapeId="0" xr:uid="{86BA8058-3CCD-4956-AC60-2CE2CA4B6C8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1" authorId="0" shapeId="0" xr:uid="{54791901-2852-42B6-A3CA-9A6A2C42DD1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01" authorId="0" shapeId="0" xr:uid="{5E6760C2-A6E3-48D4-9462-A97D4525677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01" authorId="0" shapeId="0" xr:uid="{C3305FE9-2547-44CA-B0D4-D4E87FC35BB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01" authorId="0" shapeId="0" xr:uid="{3B3E4FFC-B3E2-4797-8599-4155228B883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01" authorId="0" shapeId="0" xr:uid="{770F5844-CFC1-49FE-A5BA-0E2168BED9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01" authorId="0" shapeId="0" xr:uid="{A0A9DFD0-966C-486A-AF8A-A4494840DCE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01" authorId="0" shapeId="0" xr:uid="{30A070E8-5FE0-420C-8359-FC4CDDAB42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01" authorId="0" shapeId="0" xr:uid="{2B639EDE-9C17-4CC1-84ED-00FC4DA14DF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01" authorId="0" shapeId="0" xr:uid="{3E664D5D-7C98-48C2-9FDD-FA57FA00C53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01" authorId="0" shapeId="0" xr:uid="{CA210BFD-1F03-41B3-B261-B2EDD3115A1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02" authorId="0" shapeId="0" xr:uid="{D9E09FE4-002D-414D-9A78-A6A52EB7F3E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2" authorId="0" shapeId="0" xr:uid="{3CCECC60-BD6E-4B10-8035-A613F0FA94C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2" authorId="0" shapeId="0" xr:uid="{9A74C536-7CD6-4F76-AE1E-AC1632DC3F8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2" authorId="0" shapeId="0" xr:uid="{B120709E-807F-4842-B08E-F39AE26BBCE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02" authorId="0" shapeId="0" xr:uid="{1C28FE15-D804-4579-8FFE-5C5E3B1A4F7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02" authorId="0" shapeId="0" xr:uid="{CFA829B7-F04D-4A1C-B49B-9C811590D2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02" authorId="0" shapeId="0" xr:uid="{06EA2F9C-FD0F-412C-91D7-90F05961941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02" authorId="0" shapeId="0" xr:uid="{CB41DDED-0AF4-4C41-A564-97D8F770DB6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02" authorId="0" shapeId="0" xr:uid="{04016286-8220-4F19-B5CF-211F1E5C46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02" authorId="0" shapeId="0" xr:uid="{F8003ECC-8C88-4E98-93AB-24919F76B01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02" authorId="0" shapeId="0" xr:uid="{9576279B-2BA6-4A55-B576-F105C9401B9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02" authorId="0" shapeId="0" xr:uid="{B38EACCA-0765-43B6-AFE8-DE4D3B176AD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02" authorId="0" shapeId="0" xr:uid="{A1D56E59-4CC3-470D-83A5-36B7C0CE36A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03" authorId="0" shapeId="0" xr:uid="{88ADDA50-8337-4D34-B6E7-FEB8219CD48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3" authorId="0" shapeId="0" xr:uid="{C495A17B-CAF5-44F6-B005-66593B86A5F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3" authorId="0" shapeId="0" xr:uid="{9A13E7DC-3EFA-4F1A-9A6B-768DCA628C6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3" authorId="0" shapeId="0" xr:uid="{489499CE-22F5-48F6-B67E-2B5B7F93588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03" authorId="0" shapeId="0" xr:uid="{A431D655-66DF-4F92-B43E-80B5BAE5C68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03" authorId="0" shapeId="0" xr:uid="{6C177EA4-393A-4F50-A707-A4BA93D441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03" authorId="0" shapeId="0" xr:uid="{C91EF45A-7872-405A-9011-D7E4E3137C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03" authorId="0" shapeId="0" xr:uid="{E2EC9C4D-4DD5-4538-8359-E9D42656590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03" authorId="0" shapeId="0" xr:uid="{4D947E97-BD4D-4C86-9C26-123A9A7CF6F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03" authorId="0" shapeId="0" xr:uid="{29068321-FD1B-47EC-B4E9-38ABFE20D82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03" authorId="0" shapeId="0" xr:uid="{ABC623B5-A53C-4D18-A91D-EB3DC0C507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03" authorId="0" shapeId="0" xr:uid="{0010F71A-25F5-4CCC-8FFB-6B6617F3273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03" authorId="0" shapeId="0" xr:uid="{7B9E41EE-EC31-494D-9431-B3A8B8F2F17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04" authorId="0" shapeId="0" xr:uid="{D757C0AE-ED30-45D8-9A34-D97CAF230B7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4" authorId="0" shapeId="0" xr:uid="{E26FDFCB-3004-423A-8ACC-665B6FA27F2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4" authorId="0" shapeId="0" xr:uid="{53C89993-6DA9-42AD-95D7-FBC079801DE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4" authorId="0" shapeId="0" xr:uid="{C208B61D-6EB5-4597-9C01-118FA0EA37F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04" authorId="0" shapeId="0" xr:uid="{A1B9C3BF-1DA1-46E1-A853-426B2051ACE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04" authorId="0" shapeId="0" xr:uid="{B1E6AF56-6C48-4062-AFED-E767B7CF0C1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04" authorId="0" shapeId="0" xr:uid="{EE761A1A-719C-4342-B05B-4DD1FC63A0D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04" authorId="0" shapeId="0" xr:uid="{0D2AC303-C97C-472E-A82B-4379A99041E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04" authorId="0" shapeId="0" xr:uid="{34C7E6A8-3900-4830-8BB9-763EDEAD60A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04" authorId="0" shapeId="0" xr:uid="{28872B82-96C1-44E1-8025-7379558841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04" authorId="0" shapeId="0" xr:uid="{EBF9630D-E601-4B59-8843-A5A435D23F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04" authorId="0" shapeId="0" xr:uid="{BA315F24-6F00-48F7-A1F0-61551D1612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04" authorId="0" shapeId="0" xr:uid="{3D9E75D1-04E7-44F9-8B37-2A655675CF7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05" authorId="0" shapeId="0" xr:uid="{1E6871E4-89EE-4605-9C5E-6B828B19904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5" authorId="0" shapeId="0" xr:uid="{A79B5196-94E2-4B47-B833-41C64559D4B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5" authorId="0" shapeId="0" xr:uid="{904C1ED1-7F54-4C01-9858-184F7B3BC67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5" authorId="0" shapeId="0" xr:uid="{64171305-4C6E-4821-8FCB-F6244781DAA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05" authorId="0" shapeId="0" xr:uid="{C67D6EBF-694D-42EE-A7C1-BB67B335A60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05" authorId="0" shapeId="0" xr:uid="{549F23B3-9D7C-400E-A1BB-098E989B0CF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05" authorId="0" shapeId="0" xr:uid="{599CC216-2A3A-4E27-96A2-1D13E7E89E5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05" authorId="0" shapeId="0" xr:uid="{A7981547-FB6D-4242-9786-F081BD5F304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05" authorId="0" shapeId="0" xr:uid="{6AE39745-2985-4FB1-92F1-0349D065294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05" authorId="0" shapeId="0" xr:uid="{DAAB4F5E-133C-4A08-BAFE-E11E1255C4E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05" authorId="0" shapeId="0" xr:uid="{53C9BCC5-118F-47A1-9485-2EEEC02E288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05" authorId="0" shapeId="0" xr:uid="{0E5E72FA-8F33-4BC4-8A2F-44B196D1C3B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05" authorId="0" shapeId="0" xr:uid="{50CE7A74-9906-4657-81F8-15B554CDB44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06" authorId="0" shapeId="0" xr:uid="{CEA6D6EC-B867-4205-9921-0F2315F2099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6" authorId="0" shapeId="0" xr:uid="{034F2FCA-7AB9-4F15-91E6-56DF1543E3A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6" authorId="0" shapeId="0" xr:uid="{E43EF1E4-0271-43F2-89CE-24DEAE2B3C5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6" authorId="0" shapeId="0" xr:uid="{BC970053-6258-4C2A-A7BB-B1AFBD11233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06" authorId="0" shapeId="0" xr:uid="{6AC848B2-343D-4611-B509-926CF958A7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06" authorId="0" shapeId="0" xr:uid="{D8A37CDD-2162-4528-8C8E-16535036DA0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06" authorId="0" shapeId="0" xr:uid="{6C4BD1A4-9E79-4957-A3C7-EB79A49596C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06" authorId="0" shapeId="0" xr:uid="{94568313-5C97-46E0-8685-7560CDAC6B8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06" authorId="0" shapeId="0" xr:uid="{C39B6283-268E-48D8-83E9-3675386E0AB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06" authorId="0" shapeId="0" xr:uid="{E496CD71-E679-4139-AFA9-C52325BC1C4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06" authorId="0" shapeId="0" xr:uid="{0BA1D523-3A82-4985-8552-5AEA589F763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06" authorId="0" shapeId="0" xr:uid="{6EC46374-BDF1-40FD-A046-1A4D73BA902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06" authorId="0" shapeId="0" xr:uid="{EFD53E3F-DFD3-4D7C-ABB4-F9DE2AAC94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07" authorId="0" shapeId="0" xr:uid="{489ABFB8-DB47-4A15-AA8B-12C47E22B63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7" authorId="0" shapeId="0" xr:uid="{EBC7B08D-EDDB-42D4-8DF7-43BE256CEA0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7" authorId="0" shapeId="0" xr:uid="{6EA0FB90-4F31-4540-8872-D0159E7B43A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7" authorId="0" shapeId="0" xr:uid="{0A5882EB-AB0B-490F-A663-3A08C85BF80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07" authorId="0" shapeId="0" xr:uid="{DE4B5BAE-1B35-4B74-A2E8-F89FABD9BEE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07" authorId="0" shapeId="0" xr:uid="{184436A9-CBF2-454F-837D-73664863AE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07" authorId="0" shapeId="0" xr:uid="{DB26F95C-97A1-49F4-9DC4-E98F3C58C67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07" authorId="0" shapeId="0" xr:uid="{169377F0-A346-4826-AB77-D3E01CE5245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07" authorId="0" shapeId="0" xr:uid="{5DD2D1ED-B73F-42C6-ABA1-07581895FD3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07" authorId="0" shapeId="0" xr:uid="{5840B242-44A2-4042-8456-3E599EB0764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07" authorId="0" shapeId="0" xr:uid="{997D2021-DD78-432B-9E5E-E3748243BA6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07" authorId="0" shapeId="0" xr:uid="{671543A0-BCDA-4727-8785-439696ED9B1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07" authorId="0" shapeId="0" xr:uid="{CFCB121B-ECB3-4BA3-9A9B-FC2674473D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08" authorId="0" shapeId="0" xr:uid="{0A494CD9-6CC0-4890-970E-4563C4FE88F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8" authorId="0" shapeId="0" xr:uid="{F10F9FC2-2844-4FD2-AE5B-9267225367C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8" authorId="0" shapeId="0" xr:uid="{C2BA8F1F-9025-4F9B-9519-7E996833F3A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8" authorId="0" shapeId="0" xr:uid="{180704C2-53AC-486F-B7D3-A863C7FCCE0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08" authorId="0" shapeId="0" xr:uid="{33BE0ACD-2DA2-46F1-9CD9-60BED26980E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08" authorId="0" shapeId="0" xr:uid="{0FD3D2B5-80A9-4DEE-B93A-F059A514F05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08" authorId="0" shapeId="0" xr:uid="{9575E427-37BC-40AB-A0CD-45E52C174C6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08" authorId="0" shapeId="0" xr:uid="{D139D3EC-FCB9-40EA-9D23-B4C717E362F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08" authorId="0" shapeId="0" xr:uid="{035B0A0E-01AD-489C-A11C-10209CDBAC0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08" authorId="0" shapeId="0" xr:uid="{E38EE5FC-5A20-49B3-B16C-2126D0430B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08" authorId="0" shapeId="0" xr:uid="{E1EA1994-BD32-42BE-8045-95CA2EE646D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08" authorId="0" shapeId="0" xr:uid="{C3E9B85D-A475-4255-B348-92596E1791A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08" authorId="0" shapeId="0" xr:uid="{4C935591-7386-42EB-BF66-2D768BB3C72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09" authorId="0" shapeId="0" xr:uid="{CF20E711-3D74-44C4-B0E4-A66C7944EF1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9" authorId="0" shapeId="0" xr:uid="{FE1C7451-9090-4045-BBBA-BE5BC6344CF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9" authorId="0" shapeId="0" xr:uid="{4032FDA5-800C-44E2-B030-8654BD56744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9" authorId="0" shapeId="0" xr:uid="{2DCCBAFD-FC29-4226-85BB-83E477E98B7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09" authorId="0" shapeId="0" xr:uid="{206B9C72-AD9E-4720-918D-A9B8AC192A3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09" authorId="0" shapeId="0" xr:uid="{E2DD4275-E904-44F5-8BD8-3547E25E7D5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09" authorId="0" shapeId="0" xr:uid="{2AD288CD-AAC4-4C54-BC4E-0ABA6071E5F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09" authorId="0" shapeId="0" xr:uid="{06BFF0F3-CC09-4FEB-AC58-55E187D3B3D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09" authorId="0" shapeId="0" xr:uid="{BEE93A25-2281-4C76-B99E-D2DCC9C0073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09" authorId="0" shapeId="0" xr:uid="{06FD6D15-1BC8-4C82-B01C-5AAEA6E7377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09" authorId="0" shapeId="0" xr:uid="{71496E80-DE1F-48BD-9A93-D8F138A0BC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09" authorId="0" shapeId="0" xr:uid="{F5B16A73-7B0F-43C5-A430-D10CFAB72E4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09" authorId="0" shapeId="0" xr:uid="{DCA6C069-DDAD-4DA1-B77A-6A225A0C05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10" authorId="0" shapeId="0" xr:uid="{07712C7F-0695-42E4-8E59-9ED9F1F1E60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10" authorId="0" shapeId="0" xr:uid="{1503F7C3-8DA7-4754-98EA-9F7E7A47DE5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10" authorId="0" shapeId="0" xr:uid="{8DC13F2F-ECCE-4699-B555-99296DFC7ED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10" authorId="0" shapeId="0" xr:uid="{24DEEFE1-B857-4BB0-B525-419325EF6A8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10" authorId="0" shapeId="0" xr:uid="{24B5F78E-BA07-4731-B768-2015A390BD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10" authorId="0" shapeId="0" xr:uid="{DF2C6506-1396-4A54-BECC-5323E162198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10" authorId="0" shapeId="0" xr:uid="{E8695198-E2C4-4FB2-AC04-BBEC2C71B7B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10" authorId="0" shapeId="0" xr:uid="{441A7D2B-E4F2-4B75-8183-66D9FDA4DC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10" authorId="0" shapeId="0" xr:uid="{F5BDC292-DFDE-4D5D-9BB3-B1DEFED4B13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10" authorId="0" shapeId="0" xr:uid="{E0838994-F299-4046-817D-9034D12537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10" authorId="0" shapeId="0" xr:uid="{C4F5695B-103B-458F-96FE-1ADEB781702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10" authorId="0" shapeId="0" xr:uid="{B4B1A912-DC67-4C33-A29C-365074250D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10" authorId="0" shapeId="0" xr:uid="{87601997-10BF-4558-999F-5C0EFD3AA61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11" authorId="0" shapeId="0" xr:uid="{63B285C2-BC92-4E75-B2A0-EA6E05B5D4B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11" authorId="0" shapeId="0" xr:uid="{944B2B82-C826-4485-80A4-27C3D4EC275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11" authorId="0" shapeId="0" xr:uid="{2DB47CC7-6C63-4546-8969-23841FED095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11" authorId="0" shapeId="0" xr:uid="{6137EC06-8B59-486B-9C53-7EC5F2E884A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11" authorId="0" shapeId="0" xr:uid="{25B8CABE-E4A8-4262-ACF0-6185A1A400F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11" authorId="0" shapeId="0" xr:uid="{CBE06473-2B8E-4DEF-9C26-946457BBFF7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11" authorId="0" shapeId="0" xr:uid="{3B1678D6-AFEC-4335-87D6-160C70C16A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11" authorId="0" shapeId="0" xr:uid="{499899FA-72DE-4028-9D0C-77EB7CB208D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11" authorId="0" shapeId="0" xr:uid="{8CFCCC42-4B18-4110-8487-AFB5B9CD564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11" authorId="0" shapeId="0" xr:uid="{45AC434C-BAFD-4B11-8F0B-9AADD06790D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11" authorId="0" shapeId="0" xr:uid="{93480366-3731-414E-9718-647CB3B8A54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11" authorId="0" shapeId="0" xr:uid="{DE5C0DDD-CDEB-4182-9225-3AABCF0632B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11" authorId="0" shapeId="0" xr:uid="{D85E3AD2-23BA-4C82-9A8C-F2D533ABCFB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12" authorId="0" shapeId="0" xr:uid="{B77DEE0B-763E-4938-B8A6-6B2A2AB041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12" authorId="0" shapeId="0" xr:uid="{6D808BF7-2813-498D-8104-6CBBF7F8833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12" authorId="0" shapeId="0" xr:uid="{7F89E60F-EA4B-449A-9282-7EF78EB3B82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12" authorId="0" shapeId="0" xr:uid="{3ECAAAF7-7BB1-4706-BF79-60EFB8BCBFA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12" authorId="0" shapeId="0" xr:uid="{5A52EAD2-F33E-4256-875A-7B80DE9117B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12" authorId="0" shapeId="0" xr:uid="{DDAC6B19-58EF-4ABA-A8EF-600E0538BE9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12" authorId="0" shapeId="0" xr:uid="{8417C702-5717-4E11-BD85-A8042351BB0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12" authorId="0" shapeId="0" xr:uid="{6E1EBD2B-DB02-414D-A8EE-A4C3B5DA5AB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12" authorId="0" shapeId="0" xr:uid="{89C26BB1-583A-4A7F-8E73-FEF1AEC0487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12" authorId="0" shapeId="0" xr:uid="{13A738DB-B970-4E2D-BD87-E4E54611E9E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12" authorId="0" shapeId="0" xr:uid="{09610143-A345-4678-BB1E-4392156F8F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12" authorId="0" shapeId="0" xr:uid="{A847D08D-C2FC-4D64-9C43-C321EA1499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12" authorId="0" shapeId="0" xr:uid="{13D260D7-4B92-47A2-AA85-BFCB90E9EEF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15" authorId="0" shapeId="0" xr:uid="{477E5ACF-E58D-4FCE-8932-040711E7E04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15" authorId="0" shapeId="0" xr:uid="{B2E96472-F971-4D0A-8091-99D1AE40FC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15" authorId="0" shapeId="0" xr:uid="{ED1A8C29-D4BA-4DBC-9DE8-C4FF1EEE5EF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15" authorId="0" shapeId="0" xr:uid="{F1572519-E315-4A25-B0C6-0695F668820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15" authorId="0" shapeId="0" xr:uid="{6FF6FAD7-6F9B-445B-8C55-F0C09F8C477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15" authorId="0" shapeId="0" xr:uid="{3900AEF7-9D56-4051-8BEC-A8FDD886FEA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15" authorId="0" shapeId="0" xr:uid="{DC5523F5-3C22-47D6-AF58-D1E7E52F19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15" authorId="0" shapeId="0" xr:uid="{CF578EFA-010C-4878-8624-0D5078AD731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15" authorId="0" shapeId="0" xr:uid="{E7CA0B50-30F2-4848-AE70-7600F05764E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15" authorId="0" shapeId="0" xr:uid="{F89020A7-33BC-4AE4-B1B3-F5AD529536F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15" authorId="0" shapeId="0" xr:uid="{F677D50E-B818-4BD9-9D19-D267917594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15" authorId="0" shapeId="0" xr:uid="{0AF2AAFD-3DB1-4C23-B934-3D456D38059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15" authorId="0" shapeId="0" xr:uid="{AD322F9A-94D4-40FB-B4A0-B2B3BA5DC90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16" authorId="0" shapeId="0" xr:uid="{389877B3-0FB8-46F6-9072-880AEE50DF4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16" authorId="0" shapeId="0" xr:uid="{0B060DEA-C5B4-40FC-ADBE-5FF5DF94F9B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16" authorId="0" shapeId="0" xr:uid="{FD472506-37BE-4C6C-9595-7FDE0CB1B4D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16" authorId="0" shapeId="0" xr:uid="{B60FA60E-71DD-4492-8D3E-E14E103CD55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16" authorId="0" shapeId="0" xr:uid="{4617C251-DAE8-44D6-89B9-360CBB37AF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16" authorId="0" shapeId="0" xr:uid="{F588D597-E07D-4D85-BAD7-DEBC9937FA7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16" authorId="0" shapeId="0" xr:uid="{20AF8F31-093E-4582-BF65-073776A3AAF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16" authorId="0" shapeId="0" xr:uid="{875C9D12-5162-4FFF-9B93-0BB909B7E2A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16" authorId="0" shapeId="0" xr:uid="{63F8DC51-4DAB-4E90-B855-7831EAB6215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16" authorId="0" shapeId="0" xr:uid="{AECA4508-B3C9-4413-BCB3-16ACD8BAE77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16" authorId="0" shapeId="0" xr:uid="{E2EFEEEA-E2C6-4AD5-9762-676D90A040F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16" authorId="0" shapeId="0" xr:uid="{367BDB67-3B2E-4B77-B326-546DD3661D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16" authorId="0" shapeId="0" xr:uid="{A419D2F9-7003-4E50-95F5-A69EC6B540C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17" authorId="0" shapeId="0" xr:uid="{FCD5E6CF-8C18-4E7B-AF22-EF74198B1AE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17" authorId="0" shapeId="0" xr:uid="{30925C6D-C351-4A49-BC61-8211716A283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17" authorId="0" shapeId="0" xr:uid="{EECD7208-8130-419E-9C97-3FE2B126132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17" authorId="0" shapeId="0" xr:uid="{4E30737A-76F7-4D0C-BE78-6AB69F08B7D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17" authorId="0" shapeId="0" xr:uid="{44BCFA8C-9E04-4453-B22A-E2FE3E555F0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17" authorId="0" shapeId="0" xr:uid="{A7663670-8D5D-4FDC-94B8-AD654E7B4A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17" authorId="0" shapeId="0" xr:uid="{70802FA6-7468-41AD-A0BC-07C06E9B294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17" authorId="0" shapeId="0" xr:uid="{AC23F47A-4786-4C86-8245-CF4E9DFF42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17" authorId="0" shapeId="0" xr:uid="{71A9A868-EEF6-43F4-8B3B-DDE93709608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17" authorId="0" shapeId="0" xr:uid="{90D5B303-8AB7-49B2-95BB-5474245643F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17" authorId="0" shapeId="0" xr:uid="{26FB8515-7F6C-48A9-97C2-D6EAA3C105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17" authorId="0" shapeId="0" xr:uid="{432C0B32-8C59-4112-A472-187D38868E6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17" authorId="0" shapeId="0" xr:uid="{01E2423E-EBA1-4A5B-B040-2F9A99BB55A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18" authorId="0" shapeId="0" xr:uid="{F69F1D15-2AC1-47D8-A220-E9D555FAC6E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18" authorId="0" shapeId="0" xr:uid="{1A104136-4A06-469E-AA00-992B37223FE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18" authorId="0" shapeId="0" xr:uid="{70F960EA-3104-4DCA-8625-46F3499BAC4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18" authorId="0" shapeId="0" xr:uid="{7FEF8449-B69D-4614-8244-867CFBB19C5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18" authorId="0" shapeId="0" xr:uid="{5C1FA365-222F-463B-A182-F076A64F943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18" authorId="0" shapeId="0" xr:uid="{5EDFCBFF-BD5C-4450-AFBA-6D4302554A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18" authorId="0" shapeId="0" xr:uid="{702B56E3-67F3-4DAC-9E76-E54177BC060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18" authorId="0" shapeId="0" xr:uid="{C8F2429E-C3C0-4D20-886C-7F0B1550B2E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18" authorId="0" shapeId="0" xr:uid="{1E8A0274-3939-46D2-B16C-1157E590A3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18" authorId="0" shapeId="0" xr:uid="{DBD93735-622B-4DC3-95CE-D226E1E8360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18" authorId="0" shapeId="0" xr:uid="{73FE4462-565B-48AA-8ADB-77689809496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18" authorId="0" shapeId="0" xr:uid="{A16CBB06-220F-4625-84AC-53F33E5BE8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18" authorId="0" shapeId="0" xr:uid="{A1BDFA8E-6E8A-4E30-A445-7529F212B05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19" authorId="0" shapeId="0" xr:uid="{773E3D0B-D948-4E27-90BA-D18A6C8BF09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19" authorId="0" shapeId="0" xr:uid="{E567E2D2-A405-4E71-BF30-51847D83ECB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19" authorId="0" shapeId="0" xr:uid="{76A6555B-F07A-408E-8B30-0F61CC04FAB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19" authorId="0" shapeId="0" xr:uid="{BAFDF66A-CDEE-4CBF-96AF-76AF1F30535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19" authorId="0" shapeId="0" xr:uid="{A550670F-148F-4DC9-B9A4-D966460484B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19" authorId="0" shapeId="0" xr:uid="{A23AF1B6-497B-44A8-87A8-9A579D7FCC7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19" authorId="0" shapeId="0" xr:uid="{8FD95070-7D68-4A92-9AB2-4692C4A1DF7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19" authorId="0" shapeId="0" xr:uid="{A096905F-B3CD-4184-A627-AC9CDDE9F87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19" authorId="0" shapeId="0" xr:uid="{8CBEEF75-C061-4BE0-A297-E7E171C4C5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19" authorId="0" shapeId="0" xr:uid="{E185F145-81CD-482F-8A7D-79FE13AB18E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19" authorId="0" shapeId="0" xr:uid="{89D143A2-79DE-4A26-A96E-5EB4F103304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19" authorId="0" shapeId="0" xr:uid="{EACBC82D-4A50-41BC-ABBA-491B869C7AA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19" authorId="0" shapeId="0" xr:uid="{02801AE4-5B30-4C65-A2E8-46A4A3559EE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20" authorId="0" shapeId="0" xr:uid="{949131DC-4E61-44A1-9728-8464D4044A8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20" authorId="0" shapeId="0" xr:uid="{947D7190-725B-4CDF-9E29-101575796E7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20" authorId="0" shapeId="0" xr:uid="{1DB48471-892B-4681-9041-AC596211BC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20" authorId="0" shapeId="0" xr:uid="{9FAD6E7C-3B6C-4E3B-A344-5AE87CA07B2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20" authorId="0" shapeId="0" xr:uid="{C006779D-8FB0-44E7-8A84-3F1AAE3787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20" authorId="0" shapeId="0" xr:uid="{B0A8FBE6-A535-4BB2-995D-8E56ACAF19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20" authorId="0" shapeId="0" xr:uid="{25E02AAB-82B6-40D9-8140-A234344E83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20" authorId="0" shapeId="0" xr:uid="{99AA4F48-0FAE-489D-9964-C4B64999DA1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20" authorId="0" shapeId="0" xr:uid="{E824AD6F-1D42-4A25-9D14-F82F39B340C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20" authorId="0" shapeId="0" xr:uid="{EE1947F0-1BD8-43FB-B674-050F11AC648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20" authorId="0" shapeId="0" xr:uid="{82D3DF56-5F82-467F-BE93-DB66EDC7C1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20" authorId="0" shapeId="0" xr:uid="{3E8DCF80-FB27-4F24-850E-B3A614B298B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20" authorId="0" shapeId="0" xr:uid="{E7337BFE-6DAE-4701-A3CC-83B48D328B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21" authorId="0" shapeId="0" xr:uid="{BA37236B-791F-4EDB-9D12-D28A1B8C8AE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21" authorId="0" shapeId="0" xr:uid="{F18AC3FE-863D-4541-BC4C-935A265D7E2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21" authorId="0" shapeId="0" xr:uid="{697CB824-4E77-42DD-91E4-3CBF3E5A413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21" authorId="0" shapeId="0" xr:uid="{6F1636A8-F43F-46EF-AE30-A496CB21579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21" authorId="0" shapeId="0" xr:uid="{E68AE820-962C-4727-9AC8-64E4E35753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21" authorId="0" shapeId="0" xr:uid="{FC9ED1BE-C6D7-4E65-A39D-316A8970AC7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21" authorId="0" shapeId="0" xr:uid="{F567DCBA-692D-45D9-BB70-6EE42B5D471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21" authorId="0" shapeId="0" xr:uid="{6E0D0ADA-1F46-4190-9D19-6EC9ED486BC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21" authorId="0" shapeId="0" xr:uid="{CC0B8E48-7BAE-4BEF-B92C-F0395909C80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21" authorId="0" shapeId="0" xr:uid="{609227E6-BD32-476E-B373-6D8878E2F74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21" authorId="0" shapeId="0" xr:uid="{D6424C67-454D-464A-8ECC-E8C0F8BCB4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21" authorId="0" shapeId="0" xr:uid="{05D7C6F2-212B-422D-8703-60CB0BEA4B5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21" authorId="0" shapeId="0" xr:uid="{B367428A-F02C-4E4C-B576-5DE8F8A305A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22" authorId="0" shapeId="0" xr:uid="{451CCE62-7173-4786-AE64-87C897748BB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22" authorId="0" shapeId="0" xr:uid="{F59C3BE4-52D2-4F13-8359-83D5879FAFC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22" authorId="0" shapeId="0" xr:uid="{4A919ECD-3842-4916-9086-28197EE47E6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22" authorId="0" shapeId="0" xr:uid="{2FCF0495-A2DE-40EF-B2BE-01A198B576F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22" authorId="0" shapeId="0" xr:uid="{60B5BB6F-97CD-4615-A70D-06AC29217F5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22" authorId="0" shapeId="0" xr:uid="{87598ED6-E804-41D4-A5B5-AAA954C79A1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22" authorId="0" shapeId="0" xr:uid="{94150ECC-4A1D-4278-B7DE-FB66C6A6336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22" authorId="0" shapeId="0" xr:uid="{A070AC7A-574F-4FE0-9243-4FA67E43D49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22" authorId="0" shapeId="0" xr:uid="{688F4451-F338-4D31-9E89-DA3A328C03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22" authorId="0" shapeId="0" xr:uid="{C58D7126-4023-4B3E-807E-F20705CABC4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22" authorId="0" shapeId="0" xr:uid="{E36D8A5B-316F-4F6E-8DC5-051403EEA8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22" authorId="0" shapeId="0" xr:uid="{5FB083F8-77C6-41E7-83EF-20311A60717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22" authorId="0" shapeId="0" xr:uid="{65F2D534-FA57-4152-BFB2-F9722E06131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23" authorId="0" shapeId="0" xr:uid="{C462DB79-9230-4910-8235-8783A2BD43A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23" authorId="0" shapeId="0" xr:uid="{FB81ABAF-2FE2-4E38-A706-A44CE899172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23" authorId="0" shapeId="0" xr:uid="{29E022BE-BBD9-47E5-8DDA-C95A9C16A63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23" authorId="0" shapeId="0" xr:uid="{E8643C69-312A-4CF1-8AB8-FF552E5B5F3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23" authorId="0" shapeId="0" xr:uid="{191231D1-0E18-4BEC-AD57-168D00D3075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23" authorId="0" shapeId="0" xr:uid="{7A313F26-4FEE-4C81-A524-C62EAAE42F0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23" authorId="0" shapeId="0" xr:uid="{F6240800-B8E7-4960-B268-5F9CCEBE5AB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23" authorId="0" shapeId="0" xr:uid="{B333A4E8-FD25-4523-A2F7-1B49390F155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23" authorId="0" shapeId="0" xr:uid="{09AD8DB9-33FC-49AA-B402-7C5C6500F81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23" authorId="0" shapeId="0" xr:uid="{C52ABF0E-CA01-4202-8120-7960BA435D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23" authorId="0" shapeId="0" xr:uid="{8DB6497B-095A-4714-89FF-D4600775984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23" authorId="0" shapeId="0" xr:uid="{CBF55D5D-A7A3-49CD-B405-6C508B8E62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23" authorId="0" shapeId="0" xr:uid="{747184E1-7CC2-4086-90F6-049D3F123B4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24" authorId="0" shapeId="0" xr:uid="{F58ABB14-A501-4FC5-BDCC-14408218D68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24" authorId="0" shapeId="0" xr:uid="{BD8DD0AF-10F8-42FA-8EFE-090CDA0F2AC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24" authorId="0" shapeId="0" xr:uid="{FD811BFC-6320-4818-9B4A-A2BEFF6C9E1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24" authorId="0" shapeId="0" xr:uid="{5B24DCE4-A3B3-4A15-B856-8F7EE274E50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24" authorId="0" shapeId="0" xr:uid="{A43A2FD8-2D4A-4230-B42E-4B33E8FD65D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24" authorId="0" shapeId="0" xr:uid="{E7334AA9-2FBA-47B0-9EA3-E1FBE142BE5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24" authorId="0" shapeId="0" xr:uid="{96900BF0-F163-4A26-BF17-0C24F27F22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24" authorId="0" shapeId="0" xr:uid="{006C7316-4DD2-4215-97A8-0CEC4EFC515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24" authorId="0" shapeId="0" xr:uid="{76AD75B3-5BC1-4CF9-8852-BAFFED0B4DE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24" authorId="0" shapeId="0" xr:uid="{595C48BA-9E38-429A-84B6-9E4959972F5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24" authorId="0" shapeId="0" xr:uid="{27DF9096-9EDA-4382-B096-2FA8DD7ECF4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24" authorId="0" shapeId="0" xr:uid="{C3D4048B-9FE3-497A-8320-4B53B542046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24" authorId="0" shapeId="0" xr:uid="{99DA42E0-93BD-445D-818C-5D00B789D47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25" authorId="0" shapeId="0" xr:uid="{FA678B3E-50C0-4088-8647-D120EF4EB1E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25" authorId="0" shapeId="0" xr:uid="{8EC10E7E-3568-4C4A-9580-8C75456C59A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25" authorId="0" shapeId="0" xr:uid="{68287DA1-5C7A-4CCC-BFC3-7AA3C0E30FF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25" authorId="0" shapeId="0" xr:uid="{9A334419-4F6C-4807-9B31-FEEE74ADD79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25" authorId="0" shapeId="0" xr:uid="{AC5F0A88-9112-46C9-96E9-4429EFCF0DA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25" authorId="0" shapeId="0" xr:uid="{279817C4-41B9-4FE0-BDFC-D7A290FA90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25" authorId="0" shapeId="0" xr:uid="{8C5497A9-E969-48F1-981D-507B699527F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25" authorId="0" shapeId="0" xr:uid="{4DBB1297-937E-49D7-AC75-9E64BD54BA1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25" authorId="0" shapeId="0" xr:uid="{60CE310F-0DE4-4B71-943C-36E4E5AD7B2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25" authorId="0" shapeId="0" xr:uid="{772B0DFF-821B-41FE-AFA8-172B9CE64B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25" authorId="0" shapeId="0" xr:uid="{0B7A7D95-768C-42B2-9A14-40FBD8971E5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25" authorId="0" shapeId="0" xr:uid="{13D843DE-0DF7-4B47-ACE0-A485E1C2F0C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25" authorId="0" shapeId="0" xr:uid="{22D4DF62-FF66-4489-A3B1-991B61D589A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26" authorId="0" shapeId="0" xr:uid="{6F84966E-A220-4734-9787-4985CBD2CC9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26" authorId="0" shapeId="0" xr:uid="{011D2FA7-0011-4021-8318-E3BB4BBA5C0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26" authorId="0" shapeId="0" xr:uid="{D3D03C7F-988F-42CB-AF3D-076E6C3EA58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26" authorId="0" shapeId="0" xr:uid="{D8100C05-F705-4178-BF0D-E72E163BFA5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26" authorId="0" shapeId="0" xr:uid="{A33B528F-91B8-447C-95BD-03E43F7AEA2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26" authorId="0" shapeId="0" xr:uid="{A5CC8210-2071-422C-94EA-AB7583F2F2B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26" authorId="0" shapeId="0" xr:uid="{E060AB7B-2F5D-47D1-8E61-DE4EFB43307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26" authorId="0" shapeId="0" xr:uid="{96BFE9F3-9EE0-43E7-98B3-9E5D7DFB1E0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26" authorId="0" shapeId="0" xr:uid="{1116C6D3-745D-4475-A7C2-AC50CB6CAA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26" authorId="0" shapeId="0" xr:uid="{27B32540-DD14-49B2-9036-D1B837A930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26" authorId="0" shapeId="0" xr:uid="{5F563B2E-3788-48F8-9B83-56357A8FD6D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26" authorId="0" shapeId="0" xr:uid="{874787CB-4BA4-4B93-8D31-C578FDAAB3A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26" authorId="0" shapeId="0" xr:uid="{DE9FAEBE-E6BC-456D-8547-97E7F8CEFB4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29" authorId="0" shapeId="0" xr:uid="{BC24C212-DAEE-47BD-B236-5E30E55F78F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29" authorId="0" shapeId="0" xr:uid="{3F24DC08-236D-4FFF-A127-990E61C6983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29" authorId="0" shapeId="0" xr:uid="{24993C10-0084-43D2-91AF-3F71F9A8F1C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29" authorId="0" shapeId="0" xr:uid="{DD3404C0-E767-460F-A0E3-1FC9724CEF7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29" authorId="0" shapeId="0" xr:uid="{4F67CEA8-FFCF-47E9-BBCB-B31E1CCE8E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29" authorId="0" shapeId="0" xr:uid="{2B1B8DCA-EB80-4848-BB89-7F11F994A7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29" authorId="0" shapeId="0" xr:uid="{12E0A02A-06D4-4437-A40B-97163F9661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29" authorId="0" shapeId="0" xr:uid="{14215122-3AE7-4EDF-9CD7-35A690693A5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29" authorId="0" shapeId="0" xr:uid="{A656D8DC-17EC-4F7C-A6F1-808382A84F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29" authorId="0" shapeId="0" xr:uid="{B0EDCF1D-CF71-470E-9399-140442AE9CB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29" authorId="0" shapeId="0" xr:uid="{929CAAD3-3AA8-47F0-951F-2CC0A927181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29" authorId="0" shapeId="0" xr:uid="{7C455391-F2F6-4D2E-8584-A7C1A69AA7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29" authorId="0" shapeId="0" xr:uid="{B06B39DE-5C5B-4F7C-B006-DD709BB07BE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0" authorId="0" shapeId="0" xr:uid="{F0C4E8F4-F3D1-4961-869B-5570DB3AC7B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0" authorId="0" shapeId="0" xr:uid="{DA0AF107-3802-4330-A0D2-4F6662310DA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0" authorId="0" shapeId="0" xr:uid="{2D91FA36-A9A5-45B0-8515-4F3A3EAFF0B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0" authorId="0" shapeId="0" xr:uid="{847F6EFB-A401-4820-BB49-0AF25ECD428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30" authorId="0" shapeId="0" xr:uid="{DEF892BE-E2AA-4D9B-AF69-15204FD3906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30" authorId="0" shapeId="0" xr:uid="{E97DE907-78B9-43E2-9142-C208E9638EA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30" authorId="0" shapeId="0" xr:uid="{15DA32D6-AD42-4C9E-8020-C44755837E5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30" authorId="0" shapeId="0" xr:uid="{0B9B30EE-9AE3-4212-8279-7CE87913E3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30" authorId="0" shapeId="0" xr:uid="{AA3E3B3B-1EC5-4543-82D7-3F3D6EBAEB2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30" authorId="0" shapeId="0" xr:uid="{C5592449-3D8B-4DE6-AB8C-989304CA9B3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30" authorId="0" shapeId="0" xr:uid="{9BDDF070-2B92-4A7C-AE55-C67DF98F69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30" authorId="0" shapeId="0" xr:uid="{E981000D-10D2-459B-A59A-8A34AC2348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30" authorId="0" shapeId="0" xr:uid="{E2234771-0386-4A8C-B0B2-271B9B1BA01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1" authorId="0" shapeId="0" xr:uid="{06C25132-6227-4F29-BF07-F48E1280A16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1" authorId="0" shapeId="0" xr:uid="{207B587E-E364-45FA-96DA-843652D209C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1" authorId="0" shapeId="0" xr:uid="{5BEB708F-0556-472E-8B4A-5109B3FB5AB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1" authorId="0" shapeId="0" xr:uid="{CD2D6BE2-A28F-44A6-A569-32FE14419FC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31" authorId="0" shapeId="0" xr:uid="{20174D9B-6154-4566-8CE4-7E2C81A7EB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31" authorId="0" shapeId="0" xr:uid="{9AB366A0-4216-4D06-B094-B496A1D2686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31" authorId="0" shapeId="0" xr:uid="{C863A37D-A4CC-4505-8ADC-52F5D65ACA1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31" authorId="0" shapeId="0" xr:uid="{A73DCBDD-5292-4A77-9D2D-F09831431E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31" authorId="0" shapeId="0" xr:uid="{4BE190C5-8604-4C10-843D-96CBEC5F76C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31" authorId="0" shapeId="0" xr:uid="{2E5CEEF9-DEFD-4D2C-8D54-A455E640388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31" authorId="0" shapeId="0" xr:uid="{990E66B6-EFE2-4B58-BF8A-4ADF7560C2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31" authorId="0" shapeId="0" xr:uid="{DEF5090F-9998-4D91-B2B5-E0C9ABA76F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31" authorId="0" shapeId="0" xr:uid="{2C888C07-DE11-494E-BBC9-40CD49E5202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2" authorId="0" shapeId="0" xr:uid="{5E84D9AD-B44A-4EDD-AE6D-93758273040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2" authorId="0" shapeId="0" xr:uid="{8C28486C-605D-4909-8E76-8BD94C55F0A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2" authorId="0" shapeId="0" xr:uid="{9AA2602D-1906-43DE-8D56-EA61732A88A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2" authorId="0" shapeId="0" xr:uid="{0BCB5575-A5EF-4E20-8E4A-958E514DE83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32" authorId="0" shapeId="0" xr:uid="{413C7526-6A58-4707-9FA1-D41DFE2CB5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32" authorId="0" shapeId="0" xr:uid="{FBDBEB19-9223-4376-9515-D0E464B1526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32" authorId="0" shapeId="0" xr:uid="{B9A575A7-51E7-47D1-B16E-A6606D4F2BC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32" authorId="0" shapeId="0" xr:uid="{BEE9B01A-0E35-4D09-9BA5-6D9C6DC55EE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32" authorId="0" shapeId="0" xr:uid="{D5FC11FA-F02A-4BE9-98BF-18FC7F95385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32" authorId="0" shapeId="0" xr:uid="{74C572E9-EC1B-4571-BD93-3A3EF3F44B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32" authorId="0" shapeId="0" xr:uid="{345A823D-9C43-4419-BBD1-48B15D707E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32" authorId="0" shapeId="0" xr:uid="{1D635D54-8510-4DC1-9B42-722EEC532D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32" authorId="0" shapeId="0" xr:uid="{E2AF10BD-A2AD-4ACB-8910-CE83C0325F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3" authorId="0" shapeId="0" xr:uid="{E93A3EA6-F3A1-4D30-8E57-847A1FF2DCA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3" authorId="0" shapeId="0" xr:uid="{AD0F5829-B2CE-46BD-80EB-F59407A19D6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3" authorId="0" shapeId="0" xr:uid="{54D2ED24-2D41-4603-AD0F-87FD81DA369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3" authorId="0" shapeId="0" xr:uid="{494BB0E1-B673-41A7-9208-6DDD47D4FE0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33" authorId="0" shapeId="0" xr:uid="{F9F8F544-9F77-4891-AFF1-05B6C8388C5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33" authorId="0" shapeId="0" xr:uid="{CCAC4415-7680-49E4-8227-7BFEBCAF528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33" authorId="0" shapeId="0" xr:uid="{4FD34E3E-BD83-4816-B4AF-093CE0CCCD7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33" authorId="0" shapeId="0" xr:uid="{49CE5AFC-55A8-4FE6-8ECB-126842C6169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33" authorId="0" shapeId="0" xr:uid="{EBC1E044-80BC-4747-B37F-C0CC9D95073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33" authorId="0" shapeId="0" xr:uid="{742A33C0-E13C-4B1C-B840-D18A11071E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33" authorId="0" shapeId="0" xr:uid="{E03CAD79-F8D0-43BB-936F-A436A811CAE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33" authorId="0" shapeId="0" xr:uid="{DC820782-EDD5-4B86-9B96-E73405FEC31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33" authorId="0" shapeId="0" xr:uid="{22505D8C-2DF5-4001-9B56-27998379198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4" authorId="0" shapeId="0" xr:uid="{5DDB1F36-489F-42D0-9B38-D7462FE244B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4" authorId="0" shapeId="0" xr:uid="{F761D3DA-5458-4B66-99CF-5449AD9246E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4" authorId="0" shapeId="0" xr:uid="{D96BBCD3-219F-496D-98E3-4E891034CD6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4" authorId="0" shapeId="0" xr:uid="{8AE5041E-D2A2-49A7-B62F-2A585F6CC9D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34" authorId="0" shapeId="0" xr:uid="{4EAC0A36-D8E8-4316-8ED9-3AB1468552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34" authorId="0" shapeId="0" xr:uid="{0A101FF2-F2D0-4878-AC03-5127F7FCFC8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34" authorId="0" shapeId="0" xr:uid="{72583313-2F14-4B3F-B5C5-7A6A02D33DE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34" authorId="0" shapeId="0" xr:uid="{3AAF3967-C3AF-468C-92CC-C23008B81DE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34" authorId="0" shapeId="0" xr:uid="{4DD18E1D-8A21-4284-B1FA-880762DF65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34" authorId="0" shapeId="0" xr:uid="{6441A976-D169-47D4-82B5-CDAC1C8B3CC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34" authorId="0" shapeId="0" xr:uid="{B3F57C11-AA10-4112-9539-E7BABDDF91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34" authorId="0" shapeId="0" xr:uid="{09775801-8B80-4C91-9DA2-BD8CB71ADB5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34" authorId="0" shapeId="0" xr:uid="{47A70153-E7C0-4732-A59D-5E9F266D8BF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5" authorId="0" shapeId="0" xr:uid="{DE41C3A4-D23A-4442-9E3E-430A96BAB31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5" authorId="0" shapeId="0" xr:uid="{F667E131-4E31-4F3F-B7C0-29D50E6E2DC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5" authorId="0" shapeId="0" xr:uid="{AFEB5DAA-3EB2-4208-B593-B449AA3E27B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5" authorId="0" shapeId="0" xr:uid="{D0C804A2-E57D-4461-9C65-6766BEAE934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35" authorId="0" shapeId="0" xr:uid="{8D415457-ED0C-4D88-82EC-7555AB8232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35" authorId="0" shapeId="0" xr:uid="{C912BB05-EC1F-4C86-A735-A3569A2503A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35" authorId="0" shapeId="0" xr:uid="{64AA43E5-6E4C-4052-8246-91396D6CD05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35" authorId="0" shapeId="0" xr:uid="{A847C010-65E6-4FA6-BFA2-B73B1331F2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35" authorId="0" shapeId="0" xr:uid="{BBE2D075-4E93-44A5-945F-2E4F12FF054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35" authorId="0" shapeId="0" xr:uid="{A3E65CAF-756B-424C-B5A5-BD3C15B264C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35" authorId="0" shapeId="0" xr:uid="{306D55AB-2193-4DF5-AE16-332CB3E0A7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35" authorId="0" shapeId="0" xr:uid="{6CD551B1-5AEE-4D9F-B876-A9C667D805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35" authorId="0" shapeId="0" xr:uid="{37B91CF1-123A-44A0-9F85-23DD44E67FB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6" authorId="0" shapeId="0" xr:uid="{A39B9504-269B-49B9-A920-0D73236A412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6" authorId="0" shapeId="0" xr:uid="{4863FDDF-C722-44EC-B067-B5E20FF8968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6" authorId="0" shapeId="0" xr:uid="{6491E8E1-F7B8-480C-8565-FF55182BC7B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6" authorId="0" shapeId="0" xr:uid="{9ACD5A08-6244-47AB-ADB5-8234E55AFC2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36" authorId="0" shapeId="0" xr:uid="{1E1184BB-BF85-4AA2-A9C9-9020B47E341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36" authorId="0" shapeId="0" xr:uid="{C725A3A6-E700-484D-84C0-1F45646754F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36" authorId="0" shapeId="0" xr:uid="{512141DF-1265-4EB5-8627-04452957862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36" authorId="0" shapeId="0" xr:uid="{D8E3A4DE-E2EC-4F6D-8560-2CA89D513C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36" authorId="0" shapeId="0" xr:uid="{B326E64D-8E43-4FE9-81B9-B6A4DFEE5EA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36" authorId="0" shapeId="0" xr:uid="{5E658F3F-D244-48C2-94D3-4E1ECC97C4B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36" authorId="0" shapeId="0" xr:uid="{80E74F5B-41DB-4597-B73C-CD0016082A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36" authorId="0" shapeId="0" xr:uid="{783CA9F0-7616-4827-8533-22B2EA2945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36" authorId="0" shapeId="0" xr:uid="{E1E19269-585C-4513-B922-4743361982C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7" authorId="0" shapeId="0" xr:uid="{D68AAC50-57B9-4964-BE3C-A0E8611EE94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7" authorId="0" shapeId="0" xr:uid="{E7D4E19A-1CA1-4FB7-A50D-43817BB27C7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7" authorId="0" shapeId="0" xr:uid="{41334989-3449-4B8E-A15C-DB85A1BD0B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7" authorId="0" shapeId="0" xr:uid="{9515ED57-9CEE-43E0-8DE5-3E429A1377A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37" authorId="0" shapeId="0" xr:uid="{6BA2D564-6B1E-4116-9741-F10E4484F00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37" authorId="0" shapeId="0" xr:uid="{EA8AC9C4-484C-4F31-8831-021E5D0EEBC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37" authorId="0" shapeId="0" xr:uid="{E517C923-7F40-475F-A8EE-C5E5DF2003C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37" authorId="0" shapeId="0" xr:uid="{50DA2EEC-369C-4AEE-A2EB-2D8CDB02EA4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37" authorId="0" shapeId="0" xr:uid="{D8E9AF12-B779-4314-A660-757396FF8C8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37" authorId="0" shapeId="0" xr:uid="{9B4DE078-87D6-444A-BDF8-D4244347512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37" authorId="0" shapeId="0" xr:uid="{DDD608B6-92C5-43F4-B676-C8789C057F1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37" authorId="0" shapeId="0" xr:uid="{A9788F05-C345-4143-9FDE-3889D6B047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37" authorId="0" shapeId="0" xr:uid="{07D1F9C1-38B9-461F-9321-7E6166FC245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8" authorId="0" shapeId="0" xr:uid="{8833ABCD-E8DF-49A7-B125-12ADE99A7B0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8" authorId="0" shapeId="0" xr:uid="{2803AF31-4E99-4D54-80D8-BE8D028AE27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8" authorId="0" shapeId="0" xr:uid="{1ACFBB7B-3C50-4A28-BCEA-CE1164EDC38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8" authorId="0" shapeId="0" xr:uid="{CD49CBDD-4483-4FD3-AEE3-BEC8B5E201F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38" authorId="0" shapeId="0" xr:uid="{68C00124-0784-4C98-85CB-25985217942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38" authorId="0" shapeId="0" xr:uid="{9ADDCD7D-C60D-480F-8F26-0733F4423D0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38" authorId="0" shapeId="0" xr:uid="{B5C57C15-3FF6-43FB-AC45-12F89F5A374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38" authorId="0" shapeId="0" xr:uid="{86740820-F366-4834-873A-784CC69DD1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38" authorId="0" shapeId="0" xr:uid="{923BA971-7FA0-444A-AC8E-2BB04D268D2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38" authorId="0" shapeId="0" xr:uid="{660805A6-ECEA-4BF1-81E2-1446417E0DE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38" authorId="0" shapeId="0" xr:uid="{596B2450-D5E0-4422-9A1A-EA700BB20F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38" authorId="0" shapeId="0" xr:uid="{46507502-18DD-45CB-A8D6-2EBE8D77CD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38" authorId="0" shapeId="0" xr:uid="{CE16D4D9-E02B-4D25-BA8A-981D4276A20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9" authorId="0" shapeId="0" xr:uid="{B7C7FE79-2CE3-4419-9B40-D9A6A2FA974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9" authorId="0" shapeId="0" xr:uid="{7DD363AA-7FD3-413C-88A9-4CC30791ED7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9" authorId="0" shapeId="0" xr:uid="{3C72C6BD-5825-4451-88AB-081BB506FF6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9" authorId="0" shapeId="0" xr:uid="{AEBFA810-06AD-4933-8DA8-07340787EA0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39" authorId="0" shapeId="0" xr:uid="{D00AE00E-3A1F-4CBA-B2D8-174556E9387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39" authorId="0" shapeId="0" xr:uid="{903F1FA0-4BD1-4AA3-A3D0-BCB7CB3380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39" authorId="0" shapeId="0" xr:uid="{829FA04F-4AF4-47E4-A59A-BCDDDC2640A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39" authorId="0" shapeId="0" xr:uid="{DE8D4F2D-582F-4A36-8630-49A7CB936F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39" authorId="0" shapeId="0" xr:uid="{E5ECC43D-AAED-412C-B9FC-E1BFE6DA6EC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39" authorId="0" shapeId="0" xr:uid="{97833175-5372-4690-A3B1-254F8D8F827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39" authorId="0" shapeId="0" xr:uid="{9A509FAD-73D2-42B0-8914-23B9670E61C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39" authorId="0" shapeId="0" xr:uid="{BEC6BB90-E048-4920-B810-B297723D9D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39" authorId="0" shapeId="0" xr:uid="{B4A202D1-B2B5-4C15-8D42-620CE59C7A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40" authorId="0" shapeId="0" xr:uid="{018DD847-FA0A-4167-9DB4-3DE87794CC0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40" authorId="0" shapeId="0" xr:uid="{A0474931-24E7-403B-95AB-8BBFD4B9DFB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40" authorId="0" shapeId="0" xr:uid="{E79EA76A-254D-45EA-BD51-BB918DFBE91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40" authorId="0" shapeId="0" xr:uid="{40E4C3D1-6EDC-4F96-B932-CFA74A6ACA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40" authorId="0" shapeId="0" xr:uid="{9785C49E-F528-4BC8-BD2D-5A743E75035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40" authorId="0" shapeId="0" xr:uid="{48BB2E70-2317-40CD-BF61-166462386D0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40" authorId="0" shapeId="0" xr:uid="{154B1B36-E208-490B-A9E6-B44D3351D6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40" authorId="0" shapeId="0" xr:uid="{586D6E9F-A355-4A72-9A81-8B0A6A648EE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40" authorId="0" shapeId="0" xr:uid="{EE1F9FE9-0F7B-4768-B678-F97A5C585FB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40" authorId="0" shapeId="0" xr:uid="{11FA78BB-2BB5-4B67-9476-E666B33698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40" authorId="0" shapeId="0" xr:uid="{8D33F41E-0043-43E2-B391-B00F1D74CF1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40" authorId="0" shapeId="0" xr:uid="{40551055-27AE-43E6-9D94-329DD6BEECF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40" authorId="0" shapeId="0" xr:uid="{9F6DF8CD-D1FF-42D7-BD59-4D27DF905A0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43" authorId="0" shapeId="0" xr:uid="{E4D28862-4780-4981-8D1B-19B05036F36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43" authorId="0" shapeId="0" xr:uid="{31A33E6A-999E-4F6F-901B-D997E2DDCCE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43" authorId="0" shapeId="0" xr:uid="{FD486236-5713-4027-81B3-AC6012F0491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43" authorId="0" shapeId="0" xr:uid="{1BF8BA09-F0CF-446E-88EB-706489380E3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43" authorId="0" shapeId="0" xr:uid="{5B8D44CF-9777-4D73-8842-BC63122AEB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43" authorId="0" shapeId="0" xr:uid="{9F0A4F51-2DDC-4C75-B493-A509C7F376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43" authorId="0" shapeId="0" xr:uid="{453492AB-555E-4336-BAAE-42D21A5F0B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43" authorId="0" shapeId="0" xr:uid="{AB876189-F4A3-4264-BDD8-A4136F74CEF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43" authorId="0" shapeId="0" xr:uid="{464C65FC-0575-40AA-9374-212C8AA2C7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43" authorId="0" shapeId="0" xr:uid="{B7B22B90-10CB-42F7-AAD5-BA7912DA78E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43" authorId="0" shapeId="0" xr:uid="{AE61F1DC-E8E0-4AB8-9723-5E337954C82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43" authorId="0" shapeId="0" xr:uid="{406A2948-A12E-4980-8F91-71E4FE78F9C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43" authorId="0" shapeId="0" xr:uid="{E9485610-9F0D-48F9-9EAA-8701BBAD5DD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44" authorId="0" shapeId="0" xr:uid="{805CBD71-A39D-482E-B5EB-C1711AA5261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44" authorId="0" shapeId="0" xr:uid="{1EBF2BBF-27F2-4A55-A344-B7C513262D6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44" authorId="0" shapeId="0" xr:uid="{6BBF3BE9-DF27-4B1F-8D44-EA4096158A2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44" authorId="0" shapeId="0" xr:uid="{A8DC2DCC-DD1D-497B-A3B5-9A98B961D90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44" authorId="0" shapeId="0" xr:uid="{EE2319C6-2583-4EC9-9F8D-68C3A6BC3A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44" authorId="0" shapeId="0" xr:uid="{BD4C45DD-A2F0-4DF6-8FDF-8AE79E18628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44" authorId="0" shapeId="0" xr:uid="{A4706AC6-CDC5-45C1-932F-70B70AB9A0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44" authorId="0" shapeId="0" xr:uid="{CED337AA-584F-4331-ACD0-CBEC698F394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44" authorId="0" shapeId="0" xr:uid="{3B0E7829-079E-4F83-9107-948A11D35AA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44" authorId="0" shapeId="0" xr:uid="{2FC7BFC5-0B21-4CB9-B75F-B45B725555E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44" authorId="0" shapeId="0" xr:uid="{9FE55D21-EAA1-4788-B08A-9B4AA5CA5B8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44" authorId="0" shapeId="0" xr:uid="{FF20DA05-7531-4731-B8D3-C6F31CD79BB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44" authorId="0" shapeId="0" xr:uid="{EB6E83C1-B042-4A8D-8B4C-F261EAE8DCF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45" authorId="0" shapeId="0" xr:uid="{5DCC7B89-A2A7-4763-B3A6-E82545DF93E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45" authorId="0" shapeId="0" xr:uid="{0A0F6CA6-FE9C-4B44-AFB6-B9DDF5462B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45" authorId="0" shapeId="0" xr:uid="{BC4529C4-0E58-4681-8904-88A4B256E3A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45" authorId="0" shapeId="0" xr:uid="{2B19E948-61E8-4EBB-89F2-BFB6F676B34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45" authorId="0" shapeId="0" xr:uid="{F1FE8170-35C7-4277-8B6F-E4393F6A75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45" authorId="0" shapeId="0" xr:uid="{13D29E96-7343-4020-92F3-CE74D9444A2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45" authorId="0" shapeId="0" xr:uid="{8878997A-C022-47C2-A415-482A1500E2F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45" authorId="0" shapeId="0" xr:uid="{C8537B07-586E-4D7D-B73D-115A1631DA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45" authorId="0" shapeId="0" xr:uid="{4D5EA58E-5648-46D3-B93D-D10F53B568D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45" authorId="0" shapeId="0" xr:uid="{4E272236-F242-4122-AA3D-C246ACDE53F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45" authorId="0" shapeId="0" xr:uid="{05E22FC4-8920-4FC1-970E-7B6260A5261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45" authorId="0" shapeId="0" xr:uid="{780C3EC1-C2B8-4915-B595-693A9D18BB8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45" authorId="0" shapeId="0" xr:uid="{0E309C28-A3E4-49AF-B79A-0284A6ADB7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46" authorId="0" shapeId="0" xr:uid="{9F711F88-F686-4D3D-970D-D5C838A633F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46" authorId="0" shapeId="0" xr:uid="{FBEA8EBB-D03F-442B-B532-7D1E7FF676D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46" authorId="0" shapeId="0" xr:uid="{DB7A3162-A991-4073-BD1B-5FD413D7E33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46" authorId="0" shapeId="0" xr:uid="{AC789C81-AB4D-4A1F-8B25-735408AB7EB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46" authorId="0" shapeId="0" xr:uid="{C21A71D0-A10F-4903-9FF3-DFEA402564E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46" authorId="0" shapeId="0" xr:uid="{D3DF19C5-2785-497F-A6CF-41813C72308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46" authorId="0" shapeId="0" xr:uid="{3F59544D-1C2A-45C0-A6D9-8062EFFA8B3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46" authorId="0" shapeId="0" xr:uid="{72B3536A-7252-4F99-9B1C-2DA9B6298B4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46" authorId="0" shapeId="0" xr:uid="{094A6A78-6F12-4125-AF2F-54774AE018A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46" authorId="0" shapeId="0" xr:uid="{00DBBC67-7CC6-493C-B466-A8B5EBDE42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46" authorId="0" shapeId="0" xr:uid="{C69589C3-E3BE-4F0F-9AAA-316EDFA00E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46" authorId="0" shapeId="0" xr:uid="{ED9DDD2A-4B3E-4817-8D0E-083378A24E7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46" authorId="0" shapeId="0" xr:uid="{B11C4353-0FCC-4B14-AE02-DF6212C336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47" authorId="0" shapeId="0" xr:uid="{259B533F-1416-4E00-BED5-F5724E46605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47" authorId="0" shapeId="0" xr:uid="{14BD7E07-15A6-4C79-82B2-396AEE8FC04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47" authorId="0" shapeId="0" xr:uid="{5978DC17-074B-43D9-A58E-1950BB21435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47" authorId="0" shapeId="0" xr:uid="{8D953913-8125-48B4-946F-EEC51016812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47" authorId="0" shapeId="0" xr:uid="{B6554B41-FF95-4FD1-8218-DCAF2C9DF77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47" authorId="0" shapeId="0" xr:uid="{BE4AD654-377B-47DD-8C50-7167BAB04D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47" authorId="0" shapeId="0" xr:uid="{50D926E2-21B7-4F19-92E2-3688AE3FDF4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47" authorId="0" shapeId="0" xr:uid="{E5E650EC-9038-4D82-B17E-E4C2B4DA54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47" authorId="0" shapeId="0" xr:uid="{679633DF-4353-4791-99BE-8725413DBDF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47" authorId="0" shapeId="0" xr:uid="{1339439D-C0BC-44F4-825D-96590412331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47" authorId="0" shapeId="0" xr:uid="{18598B73-8FDD-4CAC-937F-27777122314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47" authorId="0" shapeId="0" xr:uid="{852F8C2E-38D6-47F8-8239-A1D2CD4B69F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47" authorId="0" shapeId="0" xr:uid="{168CA7E2-EF07-4DF1-84A9-E87B77CE7C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48" authorId="0" shapeId="0" xr:uid="{DF44290F-CA14-4218-87E4-52B90E1C58E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48" authorId="0" shapeId="0" xr:uid="{838A8C95-1ED7-4E2C-996D-746E6731DFA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48" authorId="0" shapeId="0" xr:uid="{861B451B-3545-4DB3-83CF-1250F91A1F5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48" authorId="0" shapeId="0" xr:uid="{94672229-FC07-4DCC-96A4-48C42806842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48" authorId="0" shapeId="0" xr:uid="{4DE17802-6EE3-4683-8287-6E7A3004FCF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48" authorId="0" shapeId="0" xr:uid="{655BB776-AB93-45F8-A89D-BF92CB5FDE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48" authorId="0" shapeId="0" xr:uid="{A6F95C31-D295-4EBD-A797-268FB6E5F3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48" authorId="0" shapeId="0" xr:uid="{A1E89A16-5CCE-4AB5-AF2E-57FF9FD8733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48" authorId="0" shapeId="0" xr:uid="{F45B4D41-D2F0-4EEE-8F48-6E67E39317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48" authorId="0" shapeId="0" xr:uid="{0837D99E-2D24-47CF-A3BF-746C9A4DDA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48" authorId="0" shapeId="0" xr:uid="{7ECE79D9-F39A-4319-9978-DABD776171C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48" authorId="0" shapeId="0" xr:uid="{1A1ABC13-B5E5-42C6-B7F9-305F2742B0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48" authorId="0" shapeId="0" xr:uid="{D37D4541-EB4C-4A70-A7A2-4E4751C61CF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49" authorId="0" shapeId="0" xr:uid="{A7186037-8128-4D4F-BE3B-99CE8009345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49" authorId="0" shapeId="0" xr:uid="{1F21A867-BC81-40FD-9871-DFA72B2BA98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49" authorId="0" shapeId="0" xr:uid="{5BC50025-9AAE-40EB-87D0-D0D431E9B41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49" authorId="0" shapeId="0" xr:uid="{73E4F899-06D1-4555-A9B5-50FEB1B74A4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49" authorId="0" shapeId="0" xr:uid="{6CB719B6-9F62-4CDB-8154-B36ED123BD8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49" authorId="0" shapeId="0" xr:uid="{B7561049-FBD8-4548-82A0-5644C8D20CF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49" authorId="0" shapeId="0" xr:uid="{E7A2F3C3-CCD2-40C9-AE91-84179052C66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49" authorId="0" shapeId="0" xr:uid="{97C528DE-9E47-4D20-888F-7F2F1CC1E5E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49" authorId="0" shapeId="0" xr:uid="{9B40FF66-D748-4C23-AACC-CB893CB0E07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49" authorId="0" shapeId="0" xr:uid="{F86F39F4-BC61-4C90-90E9-EC618588802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49" authorId="0" shapeId="0" xr:uid="{425B6084-4A50-4D0C-862B-6844333E96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49" authorId="0" shapeId="0" xr:uid="{8CEE7F82-A7B3-476A-95B3-30615C85A2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49" authorId="0" shapeId="0" xr:uid="{302CBDBB-6C1C-40D4-A796-E8A81CD9D8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50" authorId="0" shapeId="0" xr:uid="{B32D2BAC-482F-4D51-B336-1F6FF3100E1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50" authorId="0" shapeId="0" xr:uid="{DD1E42A1-F202-4F7B-9925-7D89DE5DEAE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50" authorId="0" shapeId="0" xr:uid="{8E121BB7-BFD7-4E5A-A5B8-A90302B9A86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50" authorId="0" shapeId="0" xr:uid="{E373863F-6881-49C2-802D-DBBA93F5A5C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50" authorId="0" shapeId="0" xr:uid="{76CC2C77-232D-43CD-98D9-8F251DC1968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50" authorId="0" shapeId="0" xr:uid="{785A319E-D14F-48B8-8AB9-E674F061C71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50" authorId="0" shapeId="0" xr:uid="{29EF817E-3EF3-4B4C-B1BD-107D5AF2AE2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50" authorId="0" shapeId="0" xr:uid="{14A27238-495C-46C6-88F9-E3E8BF6ECC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50" authorId="0" shapeId="0" xr:uid="{CE2064CE-85E3-493B-9E08-EA4FF63308B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50" authorId="0" shapeId="0" xr:uid="{60E1ADA1-2F00-4F78-82CE-AF00E71246F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50" authorId="0" shapeId="0" xr:uid="{4506B3D3-4EFD-4F32-B4BD-7893EFF7DD4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50" authorId="0" shapeId="0" xr:uid="{1A575E9D-D348-4295-BA40-2423915FC12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50" authorId="0" shapeId="0" xr:uid="{90BBFFFB-1ECC-4570-AEC2-CA822023A5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51" authorId="0" shapeId="0" xr:uid="{26EDC3F4-27C3-4F0C-8537-5F7B192DFC5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51" authorId="0" shapeId="0" xr:uid="{CA7D6E3D-40AF-46BB-9DE2-90BBEDDDF73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51" authorId="0" shapeId="0" xr:uid="{5ED783DD-F696-43F5-947B-A0DB482BCCA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51" authorId="0" shapeId="0" xr:uid="{A09EBB76-D2D2-4937-97A4-33286C1CC63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51" authorId="0" shapeId="0" xr:uid="{D85FF592-C119-42E4-BF35-AEFEAE0665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51" authorId="0" shapeId="0" xr:uid="{9AAC3CA0-35AE-4214-B5A1-988A20F1F0F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51" authorId="0" shapeId="0" xr:uid="{19AAD623-4F59-4D31-AE20-B1F3E23AB80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51" authorId="0" shapeId="0" xr:uid="{17C32539-E963-4F5B-9A9D-D12E3C31BA7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51" authorId="0" shapeId="0" xr:uid="{92AADD38-97C2-4E61-A923-2B02B59615E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51" authorId="0" shapeId="0" xr:uid="{8ECCF93D-8574-4C90-9E0B-33B7746A885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51" authorId="0" shapeId="0" xr:uid="{077F51D7-5539-4D11-B2C3-76016F8ACFF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51" authorId="0" shapeId="0" xr:uid="{482FEEE7-E0D2-489C-874E-858E73740FF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51" authorId="0" shapeId="0" xr:uid="{06EF99A1-69E2-44C0-9611-7151708D22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52" authorId="0" shapeId="0" xr:uid="{08ACC57B-DB14-4FEA-A41E-3FCCD2A07FF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52" authorId="0" shapeId="0" xr:uid="{C62CAA06-3CB4-481B-AFB6-BE767732EE3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52" authorId="0" shapeId="0" xr:uid="{8CC6741A-28D9-4453-8590-D71BA9EE127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52" authorId="0" shapeId="0" xr:uid="{61881599-6B14-4BA4-9466-346B6466589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52" authorId="0" shapeId="0" xr:uid="{0E2C30F7-C958-4FBA-BCEF-C99A82DF85B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52" authorId="0" shapeId="0" xr:uid="{9003B499-C6D0-4830-8B60-BF5BCE18DE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52" authorId="0" shapeId="0" xr:uid="{B130EF82-0626-4F84-8D49-BD0BF15B91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52" authorId="0" shapeId="0" xr:uid="{4B8E6EC7-3A5B-4805-B4FB-76A9E5C2E8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52" authorId="0" shapeId="0" xr:uid="{F0B75DF0-45AD-499F-B600-AAAD5BA0872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52" authorId="0" shapeId="0" xr:uid="{FBDF63A7-0F63-4F40-8EDC-36F622D8F11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52" authorId="0" shapeId="0" xr:uid="{8ECCDEB4-A582-4C5D-AF87-8E68BB5F88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52" authorId="0" shapeId="0" xr:uid="{D77AF26A-ACFE-4CC8-B657-C2A1D864A4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52" authorId="0" shapeId="0" xr:uid="{F66E4DF4-E398-4D47-9F56-7CDAE4666CF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53" authorId="0" shapeId="0" xr:uid="{A2D89525-5A92-4441-A077-280B980797E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53" authorId="0" shapeId="0" xr:uid="{062621B4-6D06-4C84-9CA5-7F00C4AE816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53" authorId="0" shapeId="0" xr:uid="{E862A5AB-86E3-4573-A071-77711F1635D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53" authorId="0" shapeId="0" xr:uid="{F3B2B5AE-D331-41BF-9E55-A5F2C5B246C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53" authorId="0" shapeId="0" xr:uid="{688981E1-471C-4F61-927B-5FF1BA98CE9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53" authorId="0" shapeId="0" xr:uid="{DEA99057-90F1-4F2B-B815-C7D7846498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53" authorId="0" shapeId="0" xr:uid="{7604EB5B-F6F7-4DD5-93CD-64A15354B8A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53" authorId="0" shapeId="0" xr:uid="{EC4C950E-7130-44CF-B7E7-F4FC8E6082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53" authorId="0" shapeId="0" xr:uid="{1ED7D45B-3E4C-46A8-81E9-D3B00C8CC0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53" authorId="0" shapeId="0" xr:uid="{39940EB3-927A-40A0-863B-0B18E7F6062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53" authorId="0" shapeId="0" xr:uid="{2D9B533C-FED2-403A-82E0-5FF4A2ADF2B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53" authorId="0" shapeId="0" xr:uid="{87B13D0A-61C9-47A7-B6D7-50C685485B1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53" authorId="0" shapeId="0" xr:uid="{591A5CBB-2B15-4FF1-B03F-EA1D9DA2DA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54" authorId="0" shapeId="0" xr:uid="{776A68B3-35DA-431F-A0E2-A0DF9B6AA7E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54" authorId="0" shapeId="0" xr:uid="{221B4785-1A55-4249-B987-6321279FB06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54" authorId="0" shapeId="0" xr:uid="{7EFC7E00-F8C8-4ACE-BC4D-6A37FA7444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54" authorId="0" shapeId="0" xr:uid="{B2B8572A-34EF-418B-955C-1AF41331298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54" authorId="0" shapeId="0" xr:uid="{739AEC37-E306-4B41-A1E1-C0F41F80CAE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54" authorId="0" shapeId="0" xr:uid="{B6F5722F-5257-423E-A9BB-9AFDC03A625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54" authorId="0" shapeId="0" xr:uid="{D73A5EEB-BF0C-4FF1-A3F9-104F4D3686A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54" authorId="0" shapeId="0" xr:uid="{A1D75B5B-FE12-48CD-96E1-EE6F316465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54" authorId="0" shapeId="0" xr:uid="{C9326CE5-DFAB-4A7F-9BB3-00D87CD5CC4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54" authorId="0" shapeId="0" xr:uid="{341D64C6-093E-454D-92C2-2886941313F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54" authorId="0" shapeId="0" xr:uid="{0A0E1828-6ADF-498C-B8EE-0E2309C472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54" authorId="0" shapeId="0" xr:uid="{BCA926DB-DDC5-49E4-B9C0-9ED98059897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54" authorId="0" shapeId="0" xr:uid="{4F8F328C-D077-428D-B426-39B958B987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57" authorId="0" shapeId="0" xr:uid="{98135839-8C43-450E-BA64-3FE951B0608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57" authorId="0" shapeId="0" xr:uid="{464B95AC-49D7-4150-9B90-35DF4693FE5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57" authorId="0" shapeId="0" xr:uid="{18B3D39D-4F23-4042-95DF-031C80ABB7F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57" authorId="0" shapeId="0" xr:uid="{2584A57C-F453-4375-958D-83889484ED3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57" authorId="0" shapeId="0" xr:uid="{D7DF5C25-8870-4A1F-AC4D-48F24D1136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57" authorId="0" shapeId="0" xr:uid="{38CE0367-D2CE-4768-9E4E-E2224CAF6B2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57" authorId="0" shapeId="0" xr:uid="{F4D81C5B-454C-4DAE-9A8E-CC80FA142F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57" authorId="0" shapeId="0" xr:uid="{DEDA989D-EF5C-4998-A9B1-7973A2F28D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57" authorId="0" shapeId="0" xr:uid="{6DD7E325-ED09-4265-B61E-1FFDE414E4D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57" authorId="0" shapeId="0" xr:uid="{F16C77C0-D27F-4B4B-9865-8CAAAE4F434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57" authorId="0" shapeId="0" xr:uid="{799227FD-ECA1-438D-B0AE-2A2FC9BAB60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57" authorId="0" shapeId="0" xr:uid="{69B3A458-81A9-4A2A-A0E8-024E509231A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57" authorId="0" shapeId="0" xr:uid="{D7620CB3-9CBA-4FE3-AB35-473844F7B0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58" authorId="0" shapeId="0" xr:uid="{78B2E6F3-9B9C-4D62-ACAD-B447B049DCB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58" authorId="0" shapeId="0" xr:uid="{D47FD034-4EF0-4CE3-869B-38B3816FFCD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58" authorId="0" shapeId="0" xr:uid="{9E7DFBFC-710B-4C03-9FB3-4F2B444B2D1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58" authorId="0" shapeId="0" xr:uid="{CB9BBE3D-69E9-4264-9699-1CBB51D7994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58" authorId="0" shapeId="0" xr:uid="{184E38C2-343F-48CC-A370-FF6E42C670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58" authorId="0" shapeId="0" xr:uid="{79BFFF0E-71AE-46FB-9C95-202EB23A80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58" authorId="0" shapeId="0" xr:uid="{79ED5944-C350-4AF0-9D8C-7DFACEF71F8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58" authorId="0" shapeId="0" xr:uid="{578D14B2-AEEF-4964-B786-7B8A0FBD7DD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58" authorId="0" shapeId="0" xr:uid="{8BE8F5A1-11B8-4B1C-B87A-63FB822FC5F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58" authorId="0" shapeId="0" xr:uid="{EADC655F-1485-4C51-840F-C897F5994AD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58" authorId="0" shapeId="0" xr:uid="{4521EA1D-8FB4-4705-9D1C-81B74EA39B2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58" authorId="0" shapeId="0" xr:uid="{B474DA63-35AF-4321-961D-390B82DBD47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58" authorId="0" shapeId="0" xr:uid="{5AE607A6-811D-4251-9E7F-01936C747E8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59" authorId="0" shapeId="0" xr:uid="{EF6E51F3-02C1-4722-8E14-51CF2B56867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59" authorId="0" shapeId="0" xr:uid="{2BDA9DE8-8404-4A30-8171-45C7223F933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59" authorId="0" shapeId="0" xr:uid="{B459B6B8-6B57-498B-A072-01E30C04988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59" authorId="0" shapeId="0" xr:uid="{026C11FA-4B6C-4F19-8397-9ED4D1F5494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59" authorId="0" shapeId="0" xr:uid="{6BE7C37A-A526-4228-B4C4-4FB0D152DC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59" authorId="0" shapeId="0" xr:uid="{8394A129-48F2-4230-94A1-5F3CB377CFB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59" authorId="0" shapeId="0" xr:uid="{3B040C63-DC1D-44BF-A9F7-F9A8425D644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59" authorId="0" shapeId="0" xr:uid="{1C1382F2-5C58-4478-A222-27BA6DC01A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59" authorId="0" shapeId="0" xr:uid="{90A1CF3D-8D40-4C39-A0A7-0E11715B08C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59" authorId="0" shapeId="0" xr:uid="{02E52D1E-E4B8-40E0-9814-982AFB298E6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59" authorId="0" shapeId="0" xr:uid="{88BC4979-932D-463F-9231-9D38F8767F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59" authorId="0" shapeId="0" xr:uid="{6F950055-E2BB-440D-9B62-EC3C9E87CC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59" authorId="0" shapeId="0" xr:uid="{1625120F-0760-410F-9FB7-4C410B8CC1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60" authorId="0" shapeId="0" xr:uid="{BBCC1980-168A-4632-BB3B-DB81FD6DF41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60" authorId="0" shapeId="0" xr:uid="{64CA22D3-1C0F-41DF-BB31-5BA9B216031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60" authorId="0" shapeId="0" xr:uid="{05BEBA4C-F2F2-47FD-B869-BC1D998B031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60" authorId="0" shapeId="0" xr:uid="{99448E86-837D-44FF-954B-5A6416D062A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60" authorId="0" shapeId="0" xr:uid="{0F78513F-7193-487A-B232-83858B93436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60" authorId="0" shapeId="0" xr:uid="{AE2D1B92-1F40-4079-97BC-F001631FA8E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60" authorId="0" shapeId="0" xr:uid="{A022110E-3492-40FA-96DE-E7AA0A1F221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60" authorId="0" shapeId="0" xr:uid="{ED34B51D-FA03-4A26-A63F-B91F5D28BC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60" authorId="0" shapeId="0" xr:uid="{CF661587-1A38-48F9-98B2-1388DCC72C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60" authorId="0" shapeId="0" xr:uid="{86A5DC39-FF21-4995-8260-5B6B549012F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60" authorId="0" shapeId="0" xr:uid="{95AA2C7A-EAED-4841-9C01-7A01435CB7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60" authorId="0" shapeId="0" xr:uid="{DAE67565-9B6F-480B-9B8C-C52D79FF42F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60" authorId="0" shapeId="0" xr:uid="{DFC84B5E-8BD0-4530-931E-81CE62C366D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61" authorId="0" shapeId="0" xr:uid="{D0986EE4-5396-42DF-8A80-607070FF26F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61" authorId="0" shapeId="0" xr:uid="{616C92C4-0D4F-490A-8DBC-63B4A48AFBC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61" authorId="0" shapeId="0" xr:uid="{CC32A797-328B-4146-B056-B3B696142A6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61" authorId="0" shapeId="0" xr:uid="{822F4E95-882B-4AE9-B1F7-C6316C23347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61" authorId="0" shapeId="0" xr:uid="{C2C966D9-73C8-4988-9DE4-4887AE3EBC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61" authorId="0" shapeId="0" xr:uid="{5A9020C4-7F7E-48C4-83F9-6B680E3C5F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61" authorId="0" shapeId="0" xr:uid="{80E6F871-061E-474A-9863-FA183FB0773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61" authorId="0" shapeId="0" xr:uid="{D93DA535-9D2F-4866-97A2-40D7DEC64C9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61" authorId="0" shapeId="0" xr:uid="{E654BC3C-EAD6-4720-8F39-40B49F837E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61" authorId="0" shapeId="0" xr:uid="{F1E87F08-9A55-439E-B8A9-17EE87197E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61" authorId="0" shapeId="0" xr:uid="{883C8A05-FC1B-480E-B234-E897F9A31F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61" authorId="0" shapeId="0" xr:uid="{B8C7BA70-D973-43E1-BC5D-348154D50BB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61" authorId="0" shapeId="0" xr:uid="{D4D3379B-A89F-4BB1-AD63-CDE194EBA77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62" authorId="0" shapeId="0" xr:uid="{CC96581E-A42D-4517-B840-66BC4B7100A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62" authorId="0" shapeId="0" xr:uid="{B9100327-85B7-431C-9174-FF63830A92E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62" authorId="0" shapeId="0" xr:uid="{C667A186-1E7E-4A0D-B1FB-69D2FB2322D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62" authorId="0" shapeId="0" xr:uid="{A96751CD-4E73-4E5C-B0AE-B43E44FE39C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62" authorId="0" shapeId="0" xr:uid="{18959553-866F-44B0-B919-8408270AFBF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62" authorId="0" shapeId="0" xr:uid="{1F118505-DE75-4BA9-8D83-ECCDC0803AD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62" authorId="0" shapeId="0" xr:uid="{289C8A32-0FD6-4C62-A191-752189DCD7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62" authorId="0" shapeId="0" xr:uid="{CE2866B3-4FB8-4E19-8A40-13319BDF728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62" authorId="0" shapeId="0" xr:uid="{733B5AB4-ACB0-4121-97F0-9716357E894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62" authorId="0" shapeId="0" xr:uid="{2F8AF658-A463-4EB9-A767-FCD39692CF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62" authorId="0" shapeId="0" xr:uid="{7E2EEE1F-8F2E-488E-AAF2-C8C5299ADD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62" authorId="0" shapeId="0" xr:uid="{E3F053F1-25F0-483C-806F-E83AC969B6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62" authorId="0" shapeId="0" xr:uid="{D35859F9-57F5-4E62-A16B-8654E057DA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63" authorId="0" shapeId="0" xr:uid="{9BCA1899-1245-49C3-8620-F0A88CFE750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63" authorId="0" shapeId="0" xr:uid="{6EB832D8-C299-4246-9FA4-13A250BCFA4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63" authorId="0" shapeId="0" xr:uid="{59A179C4-A1E3-47B3-A01E-5D7494289AD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63" authorId="0" shapeId="0" xr:uid="{5EAB1B75-45BF-4276-B8A7-BC46BED88EA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63" authorId="0" shapeId="0" xr:uid="{4022B6FF-51F3-4F8B-82B2-3ECBA7AFB9E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63" authorId="0" shapeId="0" xr:uid="{45821FFB-5784-452F-8357-67B3204978E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63" authorId="0" shapeId="0" xr:uid="{7C0639D1-BBA3-4091-A501-3486B89A75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63" authorId="0" shapeId="0" xr:uid="{2ED70CA7-7D95-4367-AC39-B14CA0B5776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63" authorId="0" shapeId="0" xr:uid="{01FEEF94-2352-4D46-B52E-D2105D2CC9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63" authorId="0" shapeId="0" xr:uid="{D149967D-8138-4960-AEB4-7608B93BDAB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63" authorId="0" shapeId="0" xr:uid="{EA6099C8-87E8-497F-A6A4-1F83FAE6633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63" authorId="0" shapeId="0" xr:uid="{A6498DC1-C243-4884-8859-0A66C3E7B9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63" authorId="0" shapeId="0" xr:uid="{989885EC-F89F-4633-989A-547AE68D7D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64" authorId="0" shapeId="0" xr:uid="{7685DFF5-913C-47B3-9880-28FEFD6436F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64" authorId="0" shapeId="0" xr:uid="{71E77213-E62A-44AF-815E-16C33117435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64" authorId="0" shapeId="0" xr:uid="{D5293BD9-A453-443C-8EBA-3E2137346C6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64" authorId="0" shapeId="0" xr:uid="{A95EBF35-EE82-43D2-8D39-C6E6C49892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64" authorId="0" shapeId="0" xr:uid="{FB50D57D-5094-4082-BC23-FC104D802C4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64" authorId="0" shapeId="0" xr:uid="{85ED67E3-B0B3-4D31-B7B9-956FB15D684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64" authorId="0" shapeId="0" xr:uid="{4CE71D60-A26A-4561-86B7-0E24185FD70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64" authorId="0" shapeId="0" xr:uid="{902803E3-2BB8-483B-918F-60F5839ABB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64" authorId="0" shapeId="0" xr:uid="{BF45845E-09CA-4B81-A06D-37B74689607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64" authorId="0" shapeId="0" xr:uid="{37374A7A-6464-42EE-93E6-9F3B43CBB6E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64" authorId="0" shapeId="0" xr:uid="{1D9F3FAF-39C3-43F1-A6A8-0D6BF60235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64" authorId="0" shapeId="0" xr:uid="{41E951F7-E498-4790-A407-FC72B3980E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64" authorId="0" shapeId="0" xr:uid="{C857B72D-9F5A-4D3D-AF54-837B7A14D2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65" authorId="0" shapeId="0" xr:uid="{BA68687B-DF8F-4D27-9660-FFC7122597F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65" authorId="0" shapeId="0" xr:uid="{4C08F1E1-D9F6-43F3-8C6E-B360796039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65" authorId="0" shapeId="0" xr:uid="{3E5816E9-FC5B-440F-A113-23EBCC642D8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65" authorId="0" shapeId="0" xr:uid="{663B2D91-B25C-4181-BED6-79E7536057C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65" authorId="0" shapeId="0" xr:uid="{B2B87F90-29DD-4796-88C9-47F06CA680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65" authorId="0" shapeId="0" xr:uid="{8D20C6C3-1E43-4C74-B90B-E7E241A504B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65" authorId="0" shapeId="0" xr:uid="{BB32B75B-1142-409D-9946-D7324C7C4F5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65" authorId="0" shapeId="0" xr:uid="{BC62C141-6D49-436F-9137-C8310F67490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65" authorId="0" shapeId="0" xr:uid="{F5648B14-97D8-430B-A56B-AFE1134D8F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65" authorId="0" shapeId="0" xr:uid="{8A11F653-542A-46CA-ABD3-DC2436A81E3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65" authorId="0" shapeId="0" xr:uid="{A6EFAD4D-4595-4FD9-A0BF-D4C63DD25B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65" authorId="0" shapeId="0" xr:uid="{DED53587-0584-4602-8790-DE30C5B31B5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65" authorId="0" shapeId="0" xr:uid="{B3CFAB74-DD0B-4798-A5FC-B0604890A8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66" authorId="0" shapeId="0" xr:uid="{970563B1-BCDA-4ED4-AA40-F0559FA909B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66" authorId="0" shapeId="0" xr:uid="{BDA32C80-4A48-4286-856D-277ED340705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66" authorId="0" shapeId="0" xr:uid="{AED6C836-B0B0-45E8-BC1F-B23CADB030F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66" authorId="0" shapeId="0" xr:uid="{EF20BA2F-8978-4A55-B2EB-7B4262BA1B6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66" authorId="0" shapeId="0" xr:uid="{956A7A9C-E58F-4788-96BC-0A19CEC3E8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66" authorId="0" shapeId="0" xr:uid="{52CE7403-D1A4-4B87-9754-B6BBF436DB2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66" authorId="0" shapeId="0" xr:uid="{950223DC-E7F5-4104-8F32-9B03EBE5458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66" authorId="0" shapeId="0" xr:uid="{3C0ADC40-E864-40DB-8615-00017A80C2E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66" authorId="0" shapeId="0" xr:uid="{A781758E-F090-46B1-97A9-69BFA0FAD0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66" authorId="0" shapeId="0" xr:uid="{FFF5A15F-6AED-4C8E-A657-32A0C4EB6B8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66" authorId="0" shapeId="0" xr:uid="{B16E2EDB-C378-4C91-8E47-3F64387D864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66" authorId="0" shapeId="0" xr:uid="{006557FA-2058-4C21-ADA5-406D5FBE58F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66" authorId="0" shapeId="0" xr:uid="{7D23BE17-98F2-4041-9985-0015B0A7C9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67" authorId="0" shapeId="0" xr:uid="{C220579B-5425-4C2B-9E97-AA9E6C16610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67" authorId="0" shapeId="0" xr:uid="{57C50294-D916-4030-904A-57AB4E9D881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67" authorId="0" shapeId="0" xr:uid="{51BC3091-9D33-45D4-8F15-E42EF150B78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67" authorId="0" shapeId="0" xr:uid="{3057B3C3-FA19-49BC-9650-B8EFB9AE66A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67" authorId="0" shapeId="0" xr:uid="{6EEB6CA4-570D-4797-9D09-7FB746620D9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67" authorId="0" shapeId="0" xr:uid="{78991BB0-A688-459D-BCDA-E87BE520F67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67" authorId="0" shapeId="0" xr:uid="{041CF56C-C774-4099-9E2A-EF22B52364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67" authorId="0" shapeId="0" xr:uid="{933E7B6E-B897-42ED-ACA0-E4F56E528B5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67" authorId="0" shapeId="0" xr:uid="{E9A3A888-8F4B-4B71-A08A-A3896BBA63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67" authorId="0" shapeId="0" xr:uid="{A478F16D-6730-4230-99F8-73D55E41CF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67" authorId="0" shapeId="0" xr:uid="{ED1184EB-C77C-4842-98B5-6F099ED6F6E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67" authorId="0" shapeId="0" xr:uid="{46B0FD13-1061-49A5-B162-2A1ADD3875F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67" authorId="0" shapeId="0" xr:uid="{8FB122ED-1DCB-40F4-ACCD-D1585E5B5EF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68" authorId="0" shapeId="0" xr:uid="{90FA67D8-BF94-4860-8494-B057016467A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68" authorId="0" shapeId="0" xr:uid="{0AF4A650-5B02-4076-98A2-6900CA88815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68" authorId="0" shapeId="0" xr:uid="{DF1A106D-BD07-4789-B131-76D7973D69C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68" authorId="0" shapeId="0" xr:uid="{44D1D7D2-DBC3-439E-9A3D-03C42E86240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68" authorId="0" shapeId="0" xr:uid="{36BABC75-93C5-456E-8F8D-3E91B775D17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68" authorId="0" shapeId="0" xr:uid="{7351D51D-69C0-4D2E-BE98-5160A1FB44C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68" authorId="0" shapeId="0" xr:uid="{7BD3B1BC-96A0-4F36-8E93-6904CFE60FB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68" authorId="0" shapeId="0" xr:uid="{71581AAC-31EE-44FE-877E-9997A88F625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68" authorId="0" shapeId="0" xr:uid="{FADFD65B-085B-4909-8397-4FEC7C0DB15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68" authorId="0" shapeId="0" xr:uid="{35A9B9D4-8BA0-4F4D-B441-1C218D29A8C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68" authorId="0" shapeId="0" xr:uid="{AFF7B948-A5D3-4A46-B2B9-364B449848C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68" authorId="0" shapeId="0" xr:uid="{DFE629FB-CACB-4729-A221-EB9F0110575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68" authorId="0" shapeId="0" xr:uid="{8219578C-E67E-40DB-A9CC-677F41F1E96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71" authorId="0" shapeId="0" xr:uid="{CBF15635-E895-42DB-AD23-E0DE3AD7101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71" authorId="0" shapeId="0" xr:uid="{9FEB511E-92D8-4DDA-94C3-F2154CB5254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71" authorId="0" shapeId="0" xr:uid="{41C5D905-CDDA-48E0-982C-A2E881607A7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71" authorId="0" shapeId="0" xr:uid="{A61490DC-E820-4C62-9DEC-05BCB9081E9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71" authorId="0" shapeId="0" xr:uid="{0733BDCB-CAAA-44D5-AF53-6D980F75DF7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71" authorId="0" shapeId="0" xr:uid="{542C715C-9EAE-4372-A694-A6D41988882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71" authorId="0" shapeId="0" xr:uid="{52B4D0CE-5C7D-4453-BA0F-4414FA1BD65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71" authorId="0" shapeId="0" xr:uid="{E0134583-0497-4E43-9E44-6456DD7A22D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71" authorId="0" shapeId="0" xr:uid="{FBFF80B6-F992-493D-8348-56979E91A0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71" authorId="0" shapeId="0" xr:uid="{307C2344-25E8-4663-8CAA-D80606B5FBA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71" authorId="0" shapeId="0" xr:uid="{2E91F3D1-A250-44AD-8A12-4E73309C40E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71" authorId="0" shapeId="0" xr:uid="{747BDE92-82C1-4821-943C-63827918F5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71" authorId="0" shapeId="0" xr:uid="{ADB4504C-B23E-4D9C-A03D-CF66A10273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72" authorId="0" shapeId="0" xr:uid="{54CE41A3-7827-4C5E-A96F-F9224BDF2A0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72" authorId="0" shapeId="0" xr:uid="{CF290D60-3CF5-47A8-9C4F-A569BDAAEF8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72" authorId="0" shapeId="0" xr:uid="{ADBE5526-A2CA-4A1B-9785-60040FE53D8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72" authorId="0" shapeId="0" xr:uid="{D7772945-74EC-46E7-8866-B23C295AD0F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72" authorId="0" shapeId="0" xr:uid="{399417F4-7377-4E7B-99FE-EE385A7F6D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72" authorId="0" shapeId="0" xr:uid="{4F489B9C-1931-46AD-8BB7-9862821829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72" authorId="0" shapeId="0" xr:uid="{E0B4596D-0D1D-486E-9482-617AFE5525E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72" authorId="0" shapeId="0" xr:uid="{724B6A6F-C4F2-4C40-B948-D6A5AC1146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72" authorId="0" shapeId="0" xr:uid="{7985142F-A9A8-44B7-A034-221355C4999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72" authorId="0" shapeId="0" xr:uid="{7614A7D5-7B3C-407D-B39F-190B2248E2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72" authorId="0" shapeId="0" xr:uid="{08FDF89D-BD8F-4BF3-9551-4FD8C0CC4E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72" authorId="0" shapeId="0" xr:uid="{D9E8E46F-FA28-4839-B37C-9C9ADD9FE0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72" authorId="0" shapeId="0" xr:uid="{153DE3D2-86D0-46CF-9ED8-63B507D7DF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73" authorId="0" shapeId="0" xr:uid="{AE5713C7-2B4E-486A-A8AF-EBAFFEBE919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73" authorId="0" shapeId="0" xr:uid="{1D65D402-6AF8-4CA8-BC1D-F16257D6E87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73" authorId="0" shapeId="0" xr:uid="{19A696AA-38E4-438E-94E0-8EAD10EF725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73" authorId="0" shapeId="0" xr:uid="{51B6768F-067A-4F6D-8637-6164EC98052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73" authorId="0" shapeId="0" xr:uid="{60FA50A3-A282-4C7D-8B34-FCF2E6B6496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73" authorId="0" shapeId="0" xr:uid="{5F251641-CD3E-4AA8-9B8F-510E43FC1DC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73" authorId="0" shapeId="0" xr:uid="{71F59DA5-A73C-4ED0-AE2C-4CF8EA56A1B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73" authorId="0" shapeId="0" xr:uid="{33D218F0-02D3-4B2B-B859-F4280A1571F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73" authorId="0" shapeId="0" xr:uid="{A8E833BF-A3A3-4259-9E71-9072F7F25D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73" authorId="0" shapeId="0" xr:uid="{2A82BE27-88FB-4C0F-A73B-D2AE95BB9B5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73" authorId="0" shapeId="0" xr:uid="{09637324-8FC1-41B3-A64E-7B4A591AA8B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73" authorId="0" shapeId="0" xr:uid="{3EDB1778-DEDB-440A-A247-06B71DCA8BD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73" authorId="0" shapeId="0" xr:uid="{1664B717-0E3E-4807-80AD-B58AF97170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74" authorId="0" shapeId="0" xr:uid="{E0DEFE59-CBD9-4A90-BE83-73A27FC99E2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74" authorId="0" shapeId="0" xr:uid="{052EED05-9A6E-4A0A-B7B2-68BC0597A52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74" authorId="0" shapeId="0" xr:uid="{4ABE0B7B-DC59-46A0-8E22-D0D73492DEC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74" authorId="0" shapeId="0" xr:uid="{EB7CB6C7-AEE5-4AFF-81B3-85F26EDB1F2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74" authorId="0" shapeId="0" xr:uid="{0C67E600-469F-4E78-A2A5-5588099AD67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74" authorId="0" shapeId="0" xr:uid="{29FCADEA-83E7-40A0-9DD2-FE8053A11BD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74" authorId="0" shapeId="0" xr:uid="{381A3D2D-3263-47F5-AB44-E316F50DE5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74" authorId="0" shapeId="0" xr:uid="{B960C433-0256-461B-9A2C-740238AB51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74" authorId="0" shapeId="0" xr:uid="{2C53D28F-FB2A-4BE8-8F5B-9B72620948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74" authorId="0" shapeId="0" xr:uid="{C8E5DC2E-E292-47A9-8D5B-DBBCC5912CE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74" authorId="0" shapeId="0" xr:uid="{F04889EF-67AE-4244-8C2D-20767C2810D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74" authorId="0" shapeId="0" xr:uid="{86BCD222-1755-4764-8F5F-02184672CA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74" authorId="0" shapeId="0" xr:uid="{E2725A12-902C-42F6-865C-BA288FFECB5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75" authorId="0" shapeId="0" xr:uid="{43A79362-E08A-4B94-AE01-49A1660B652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75" authorId="0" shapeId="0" xr:uid="{2456DBDB-884C-4D92-B0A2-1B2A932BC5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75" authorId="0" shapeId="0" xr:uid="{B9FE59AA-55AF-4DCB-956A-7E7D0E0878B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75" authorId="0" shapeId="0" xr:uid="{1353D397-C381-445C-9FFC-C03AF409260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75" authorId="0" shapeId="0" xr:uid="{F3DAECF3-7E4F-4F48-BE9D-03646025AC9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75" authorId="0" shapeId="0" xr:uid="{EF8A7228-F525-42EC-9AC1-596CD220767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75" authorId="0" shapeId="0" xr:uid="{06C89FCF-6238-4AB1-850F-4E7962B6DE9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75" authorId="0" shapeId="0" xr:uid="{A7960B67-A9A8-4DC5-B313-C6B2A789D51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75" authorId="0" shapeId="0" xr:uid="{5A7B1740-58D4-4CB3-9075-1043D0B141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75" authorId="0" shapeId="0" xr:uid="{58628FC8-727B-47C8-9776-6AB1B2CD16C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75" authorId="0" shapeId="0" xr:uid="{6BBB090E-D0DA-490D-820B-CC16B9B4E8E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75" authorId="0" shapeId="0" xr:uid="{3730A872-E3DB-4B5D-A5E0-EC8B8266C44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75" authorId="0" shapeId="0" xr:uid="{9CE20FBF-5DED-44E3-9F4A-2D4A7FBF706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76" authorId="0" shapeId="0" xr:uid="{61B799BC-8270-4C90-84A7-E4DBB01E569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76" authorId="0" shapeId="0" xr:uid="{522281BC-21B4-42FE-A277-63AB19445DA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76" authorId="0" shapeId="0" xr:uid="{12FB6F7F-3648-4EB6-9CE5-17A1BA6BA4D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76" authorId="0" shapeId="0" xr:uid="{B7660193-1D48-4F19-939A-7A4FD72AD45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76" authorId="0" shapeId="0" xr:uid="{A9A2696B-9DD8-4F8F-8C57-849970BC33A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76" authorId="0" shapeId="0" xr:uid="{E9A7A455-81C9-4AC8-AAE1-85FAA450081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76" authorId="0" shapeId="0" xr:uid="{CB2E5ACC-9458-4162-A6EE-B4A90881BA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76" authorId="0" shapeId="0" xr:uid="{1907683E-B5EC-4104-9261-4BA76F7A540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76" authorId="0" shapeId="0" xr:uid="{AABF7E15-8E58-489B-BA1F-678EFE518FD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76" authorId="0" shapeId="0" xr:uid="{DEAFA863-73B2-4E0E-AF9F-11B5EBE2ED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76" authorId="0" shapeId="0" xr:uid="{FAA3FC51-A863-4996-8BF3-66D9F23B7ED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76" authorId="0" shapeId="0" xr:uid="{5239689B-A6FB-42C4-86AF-933DFB237E1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76" authorId="0" shapeId="0" xr:uid="{965E52B9-1337-4E8B-B0F7-4BDE7333B2A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77" authorId="0" shapeId="0" xr:uid="{31C20A63-F3DD-4DE3-B090-A6193F42AF9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77" authorId="0" shapeId="0" xr:uid="{72AA6B89-1A97-476C-9EB9-ED5D839791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77" authorId="0" shapeId="0" xr:uid="{25ABF193-484D-4A2B-AEFE-CB5F62AC7A3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77" authorId="0" shapeId="0" xr:uid="{D2B4C365-7B49-4086-AE26-177BA7C124B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77" authorId="0" shapeId="0" xr:uid="{EBF8F5A1-6082-4F4D-8887-0BC58AE9A20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77" authorId="0" shapeId="0" xr:uid="{0BE51556-FE58-471C-B404-5629FE1B8C4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77" authorId="0" shapeId="0" xr:uid="{D4D5AEC4-3926-4282-9C0B-BD9FAA98EE8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77" authorId="0" shapeId="0" xr:uid="{83FF4C69-D4F8-4BDC-9580-739099BFAA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77" authorId="0" shapeId="0" xr:uid="{4320FF7A-5A6D-48EC-9F3D-467DD184BDA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77" authorId="0" shapeId="0" xr:uid="{C3E38D54-B27A-4428-96E6-DBA5C314C41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77" authorId="0" shapeId="0" xr:uid="{B6F77443-E445-4CE9-9A8B-FFA421805BE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77" authorId="0" shapeId="0" xr:uid="{D12D22C5-51CC-4D47-8F67-D5D2E8127CB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77" authorId="0" shapeId="0" xr:uid="{2B8DFAFF-9DB4-421A-8D69-B06C7DCAED4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78" authorId="0" shapeId="0" xr:uid="{43186904-3F5C-4E96-8945-69F44FBCBBC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78" authorId="0" shapeId="0" xr:uid="{DB5B7232-4ACE-47A3-800D-6E0517062B9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78" authorId="0" shapeId="0" xr:uid="{54463577-9494-4ACA-B600-3D7154442AD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78" authorId="0" shapeId="0" xr:uid="{49554A0E-2490-4E7A-AD9D-DB7B40F1A6C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78" authorId="0" shapeId="0" xr:uid="{F14F3261-0489-4BC9-A897-4CC77D4A452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78" authorId="0" shapeId="0" xr:uid="{481A45FB-BBB8-42C3-AE4D-98E40A00C23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78" authorId="0" shapeId="0" xr:uid="{E6BDE60F-E980-4672-B3AD-02C9F61AFF7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78" authorId="0" shapeId="0" xr:uid="{EC8EBA45-167C-4DAB-9AE4-425AF3C842C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78" authorId="0" shapeId="0" xr:uid="{75D210CD-E269-4E20-A901-09DCC2C313F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78" authorId="0" shapeId="0" xr:uid="{4EB12556-17B6-4617-89D4-31FF64F7B0E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78" authorId="0" shapeId="0" xr:uid="{70C11C30-9F4B-482B-B31E-B6CF9EC4EA3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78" authorId="0" shapeId="0" xr:uid="{2F068902-3421-47FE-9A15-3B4FCF0E7E6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78" authorId="0" shapeId="0" xr:uid="{E148167F-639A-4A57-A26F-A91268B2C33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79" authorId="0" shapeId="0" xr:uid="{88965881-B63A-4A69-93CF-9E5E775A13A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79" authorId="0" shapeId="0" xr:uid="{91724363-2BC8-4999-8E36-15E8CAD73E5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79" authorId="0" shapeId="0" xr:uid="{FC15B9CD-BCAD-4F10-B671-3DB0334A28F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79" authorId="0" shapeId="0" xr:uid="{6217D594-8C36-44D5-B9C5-A3BEA25DBAF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79" authorId="0" shapeId="0" xr:uid="{1A5DB959-48F1-4EC7-90CA-24EB907AD29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79" authorId="0" shapeId="0" xr:uid="{0A374C71-4E01-461A-85EF-EA45052E7B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79" authorId="0" shapeId="0" xr:uid="{00DFBB36-35C0-423C-812C-EDCAB8BF37C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79" authorId="0" shapeId="0" xr:uid="{6D952BA5-434E-4362-850D-05E0EDD0A6F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79" authorId="0" shapeId="0" xr:uid="{5FE2F641-7842-4088-84DB-6CF59E9BCBF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79" authorId="0" shapeId="0" xr:uid="{03E2F14B-A946-4B21-B68C-10CA95C6CB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79" authorId="0" shapeId="0" xr:uid="{B199424E-DFB4-4790-9B9E-9FC19BDFF50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79" authorId="0" shapeId="0" xr:uid="{EA7782C6-154D-4191-ABA4-B3D38DD9EF8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79" authorId="0" shapeId="0" xr:uid="{13D06B31-0570-4C94-BDDB-F2FA95618A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80" authorId="0" shapeId="0" xr:uid="{F5377B67-BCF2-4730-9848-E33E0D9DAD5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80" authorId="0" shapeId="0" xr:uid="{5E4BAE59-6342-44C1-8DC3-2272B870D05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80" authorId="0" shapeId="0" xr:uid="{754159EF-2866-4CAD-8829-007B43174BB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80" authorId="0" shapeId="0" xr:uid="{EB22A6D4-4647-4511-BAE4-7108DFDEF28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80" authorId="0" shapeId="0" xr:uid="{1EC43397-EE3D-46FB-BA72-00122CB1034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80" authorId="0" shapeId="0" xr:uid="{86E52C7B-17E0-42DA-B9E8-7331249DF3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80" authorId="0" shapeId="0" xr:uid="{37586270-A8D3-4E5C-9F72-62C2C0E3347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80" authorId="0" shapeId="0" xr:uid="{E7E81207-6589-4719-8E53-46AA137E784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80" authorId="0" shapeId="0" xr:uid="{0E3AA128-309B-4506-9F53-743F5CE5265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80" authorId="0" shapeId="0" xr:uid="{3FBF79BC-DCFF-4A0A-B35B-8C9926AF597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80" authorId="0" shapeId="0" xr:uid="{A9B198F2-E69B-4979-87AE-1F882DF181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80" authorId="0" shapeId="0" xr:uid="{6DFEEEE8-DF69-4650-AF02-FEABF59E899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80" authorId="0" shapeId="0" xr:uid="{7A8ABA9F-E93A-43AD-98BE-A46B6978E61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81" authorId="0" shapeId="0" xr:uid="{8A2D2677-F3A5-4A06-8093-CEF9798033C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81" authorId="0" shapeId="0" xr:uid="{7BB411A4-5216-45D9-AD7B-E04BE7909A8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81" authorId="0" shapeId="0" xr:uid="{2040CA0D-8FAA-44A0-BD86-13C26ED51FC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81" authorId="0" shapeId="0" xr:uid="{7CB1452B-8657-46C9-AD6F-3A0AA9531AC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81" authorId="0" shapeId="0" xr:uid="{C84B3AB5-E3E6-428D-8D4D-DA4E88705CA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81" authorId="0" shapeId="0" xr:uid="{E3DEEFE5-9107-4555-9489-5B97A4628B4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81" authorId="0" shapeId="0" xr:uid="{834C3C74-5669-4365-9AB1-A92EF8AD90A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81" authorId="0" shapeId="0" xr:uid="{333363F4-1648-4BC3-B46C-E2272FF9568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81" authorId="0" shapeId="0" xr:uid="{A2C7F725-E580-42B6-B123-39151E9D689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81" authorId="0" shapeId="0" xr:uid="{CF9F8AF5-8D77-4DF8-AF26-64C33110BD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81" authorId="0" shapeId="0" xr:uid="{3B121BAC-3AE7-415B-AA08-2338D5E025B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81" authorId="0" shapeId="0" xr:uid="{1BCD6FAF-7D1B-4133-B54E-5379CCA6D0F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81" authorId="0" shapeId="0" xr:uid="{8490EB69-4287-4D5F-852F-FBFC4C3BB62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82" authorId="0" shapeId="0" xr:uid="{06BF72CD-5004-47A8-8522-764F75455C9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82" authorId="0" shapeId="0" xr:uid="{B9AC20D9-4F30-4B2B-901F-BF68AE99B30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82" authorId="0" shapeId="0" xr:uid="{F9C616C1-5CAE-4269-A683-B184093A1B5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82" authorId="0" shapeId="0" xr:uid="{8C0CC6CF-7924-4EDE-B84E-2FF46E07C5B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82" authorId="0" shapeId="0" xr:uid="{E16FB45C-FCAE-4ECF-9F86-14ABE533FC6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82" authorId="0" shapeId="0" xr:uid="{1657C6F5-B364-4F4B-82C7-EF4AB94298A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82" authorId="0" shapeId="0" xr:uid="{6482A045-F596-4587-9DA7-F4216D8C8D8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82" authorId="0" shapeId="0" xr:uid="{F0F9F543-7AF0-4A91-BE9B-DDEBB7F2F2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82" authorId="0" shapeId="0" xr:uid="{EB80FD3B-36E9-4293-96F9-6116052573A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82" authorId="0" shapeId="0" xr:uid="{73A8302B-B6C5-4B0D-80D8-A8CE34C92A8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82" authorId="0" shapeId="0" xr:uid="{92800E70-3548-462A-A86D-2F572DB9BF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82" authorId="0" shapeId="0" xr:uid="{8B853BE7-D470-4CC8-A600-3AC9B92F2E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82" authorId="0" shapeId="0" xr:uid="{04025687-A32D-4742-A32D-34B1D9F1164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85" authorId="0" shapeId="0" xr:uid="{E5CB072A-1DED-40BE-8D67-501149FC275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85" authorId="0" shapeId="0" xr:uid="{5D43966D-A2A9-46FD-BAED-5C9E1C3AFB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85" authorId="0" shapeId="0" xr:uid="{F07645E2-1612-4BB9-85C1-9FD32FD4772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85" authorId="0" shapeId="0" xr:uid="{F06886EE-29FB-43E9-A195-5DE3B5DEB25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85" authorId="0" shapeId="0" xr:uid="{22BFA879-F3E2-45BE-BE62-5FDBFE3CF9A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85" authorId="0" shapeId="0" xr:uid="{5B049208-458C-4C25-8A94-2EF270DADAB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85" authorId="0" shapeId="0" xr:uid="{596D2287-EB1B-4DCB-9847-5D465622CC1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85" authorId="0" shapeId="0" xr:uid="{AAAF9109-1506-4FBB-BE92-D24AB44A87E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85" authorId="0" shapeId="0" xr:uid="{9E0D12BA-CB92-42A1-A0DF-B2D78C70A14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85" authorId="0" shapeId="0" xr:uid="{71815D4A-FE35-44F7-9543-62BC465556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85" authorId="0" shapeId="0" xr:uid="{3D308D94-E1FC-4B84-8DA3-E84BED2FE2E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85" authorId="0" shapeId="0" xr:uid="{9888D5D2-6184-4241-957C-884752B59B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85" authorId="0" shapeId="0" xr:uid="{C830E8F2-F966-456E-BA58-C5AA1D3B951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86" authorId="0" shapeId="0" xr:uid="{A15C80FE-B905-461F-B6D5-442C68594BD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86" authorId="0" shapeId="0" xr:uid="{3281B68E-728C-4905-A63E-9B1B79CB5BC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86" authorId="0" shapeId="0" xr:uid="{4B89ECCA-E4DC-40AD-8818-7AEADA73571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86" authorId="0" shapeId="0" xr:uid="{3F98EF7C-0CBA-412A-8C3E-BFD10288A51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86" authorId="0" shapeId="0" xr:uid="{3C73C069-20B8-4D44-8D4D-9EBF5BBC05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86" authorId="0" shapeId="0" xr:uid="{107229FD-4C27-4F30-8DBA-85AEE5C452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86" authorId="0" shapeId="0" xr:uid="{0854384A-F705-4F90-B55E-D8F63384975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86" authorId="0" shapeId="0" xr:uid="{98DD9A12-D0E5-42EF-97DA-4BA347517AB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86" authorId="0" shapeId="0" xr:uid="{15A0183B-3072-4568-8BA5-393AE814E6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86" authorId="0" shapeId="0" xr:uid="{8B8B77C4-A950-4D5C-9C69-998BE8F9F91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86" authorId="0" shapeId="0" xr:uid="{5389A2E0-86A0-46E4-BF80-2A317920FC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86" authorId="0" shapeId="0" xr:uid="{559C3199-B433-4498-ABC8-B4E85CC48E3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86" authorId="0" shapeId="0" xr:uid="{3952043A-4C7B-461D-B4B3-3465023522B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87" authorId="0" shapeId="0" xr:uid="{F4F1C333-79BF-4358-B532-CDE489728F6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87" authorId="0" shapeId="0" xr:uid="{E92ACC32-4FEC-41D6-BFD3-9689C90E6D6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87" authorId="0" shapeId="0" xr:uid="{FE677248-3664-4167-AB18-92F9F6530E5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87" authorId="0" shapeId="0" xr:uid="{FDE6A0CF-A079-42CA-B9F7-C56CB2B7EE3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87" authorId="0" shapeId="0" xr:uid="{4266331C-F680-407B-816D-240B0EEC059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87" authorId="0" shapeId="0" xr:uid="{538FE6F3-EA26-4D1E-B6D9-8A139AD1DDF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87" authorId="0" shapeId="0" xr:uid="{0036439F-A545-4B76-8951-6340830846D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87" authorId="0" shapeId="0" xr:uid="{04C83F0C-D9A4-4707-B3A8-BB4F531B36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87" authorId="0" shapeId="0" xr:uid="{1308AA11-689C-4760-93A4-EC5CDC9796B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87" authorId="0" shapeId="0" xr:uid="{A4AAB514-0CB2-4602-BAA6-AB8FE01CD3D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87" authorId="0" shapeId="0" xr:uid="{CF635CCA-D562-4DEB-ABF8-18318E108AF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87" authorId="0" shapeId="0" xr:uid="{0D290CEE-69EB-407E-BD06-C772232A5E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87" authorId="0" shapeId="0" xr:uid="{DF11A352-E5B5-48A0-ACC4-DE91BB1C4E7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88" authorId="0" shapeId="0" xr:uid="{E0E2C368-A945-494F-9DF8-95D6969CD3D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88" authorId="0" shapeId="0" xr:uid="{DD45108A-AEF8-4868-A2C4-C975BD3CB1A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88" authorId="0" shapeId="0" xr:uid="{A8F997E8-ADED-47F2-9E22-DB0B805C3FD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88" authorId="0" shapeId="0" xr:uid="{EB79288B-F4EE-4E70-A1DE-C17410B5350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88" authorId="0" shapeId="0" xr:uid="{1419B36E-66B8-497F-990E-E36DE2ACB74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88" authorId="0" shapeId="0" xr:uid="{7A8CCEC8-D75E-4DD7-9C30-16D4D47CA93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88" authorId="0" shapeId="0" xr:uid="{088DA0B9-4D6E-4F65-887A-7435B943E6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88" authorId="0" shapeId="0" xr:uid="{CBA90894-CA4D-4DE2-B31C-91CB92B2380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88" authorId="0" shapeId="0" xr:uid="{C3A64096-E048-4600-BA47-22ACEFEB362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88" authorId="0" shapeId="0" xr:uid="{59AF5CA4-A7B5-499E-B264-B290ED6A29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88" authorId="0" shapeId="0" xr:uid="{E1F60708-2A43-4BAC-9CE5-C36E3A5177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88" authorId="0" shapeId="0" xr:uid="{2DE2D643-6803-4B79-9660-3179CDC9A6A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88" authorId="0" shapeId="0" xr:uid="{7FE51115-1C1E-4B09-A661-9BC7639830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89" authorId="0" shapeId="0" xr:uid="{E0793AB5-B5D7-4628-884A-D46D039AD01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89" authorId="0" shapeId="0" xr:uid="{D587CB22-4669-4E3C-939C-3DF2715A26B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89" authorId="0" shapeId="0" xr:uid="{B3656A94-20B2-4B05-B4F4-62E962B4FA5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89" authorId="0" shapeId="0" xr:uid="{24C6D4D3-F2C4-4020-8652-412B24451DA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89" authorId="0" shapeId="0" xr:uid="{DFABB89B-108D-463D-8B3E-12D409B9E8A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89" authorId="0" shapeId="0" xr:uid="{74488013-1997-45B3-9E0E-D38DEA1CCCF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89" authorId="0" shapeId="0" xr:uid="{1354F58B-655A-42DE-98D4-05FC26047E4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89" authorId="0" shapeId="0" xr:uid="{06558625-0A30-489B-B99D-69EA1BBCC7B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89" authorId="0" shapeId="0" xr:uid="{C0963BDE-666D-4073-A521-7419E7E2A32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89" authorId="0" shapeId="0" xr:uid="{86AFF190-3D37-4799-A97B-8FFD66FEE7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89" authorId="0" shapeId="0" xr:uid="{BE131308-BD17-4563-9FE6-758A89CC22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89" authorId="0" shapeId="0" xr:uid="{019401FA-1D1E-4875-A6EB-7D914785D2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89" authorId="0" shapeId="0" xr:uid="{D32F9FD7-3097-49E5-A500-E38BA2D4F68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90" authorId="0" shapeId="0" xr:uid="{AFAFDF1C-AC89-49AC-A0AA-0C00C9407EB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90" authorId="0" shapeId="0" xr:uid="{3E55F463-86A8-4AC3-825F-C074CD7956C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90" authorId="0" shapeId="0" xr:uid="{69AFA5EB-C96A-4230-AC94-8F1C4ED2264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90" authorId="0" shapeId="0" xr:uid="{CB22B1EF-01EC-4E8C-AB42-BC992DAE1A6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90" authorId="0" shapeId="0" xr:uid="{250CD0FE-2736-4693-8BBC-AED9C198A4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90" authorId="0" shapeId="0" xr:uid="{D34E5683-28B0-4827-A514-E5213C99A52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90" authorId="0" shapeId="0" xr:uid="{6888619B-5BCE-4E26-8B9E-B21858CD389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90" authorId="0" shapeId="0" xr:uid="{49699770-9332-4A6B-B559-283C98AC556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90" authorId="0" shapeId="0" xr:uid="{ACD945FC-CF92-492C-AB74-5FB55A8FAC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90" authorId="0" shapeId="0" xr:uid="{5E20A574-50A5-479C-B8FB-0209016D97C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90" authorId="0" shapeId="0" xr:uid="{9A37E892-8409-4D51-85FE-4A58833877A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90" authorId="0" shapeId="0" xr:uid="{1F6C80AE-E2B9-4687-9591-BB5B5FC5E0C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90" authorId="0" shapeId="0" xr:uid="{ABD7C842-5F40-43B2-8F60-8BF06119F05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91" authorId="0" shapeId="0" xr:uid="{77E77EB3-452F-429C-BABF-7BB093AFFB9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91" authorId="0" shapeId="0" xr:uid="{DB1626B5-3F0B-4ED4-B3DB-AC52F2F8E7A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91" authorId="0" shapeId="0" xr:uid="{87D16A7E-60E4-4CE7-A6CF-962BB0EF598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91" authorId="0" shapeId="0" xr:uid="{E465163F-616E-4324-B5ED-791AC4837A4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91" authorId="0" shapeId="0" xr:uid="{AA234947-8080-4346-B715-5B37AB8EADA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91" authorId="0" shapeId="0" xr:uid="{545451DF-C658-4D6B-AF02-04117AD3DF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91" authorId="0" shapeId="0" xr:uid="{F46CCEFB-5412-41F8-BB32-4B5A3A7CE22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91" authorId="0" shapeId="0" xr:uid="{CAC2010B-BD3F-4675-B3B6-8A11E07EB60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91" authorId="0" shapeId="0" xr:uid="{C156392B-6689-401D-9393-5D71D6953E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91" authorId="0" shapeId="0" xr:uid="{5D427BE2-31A4-43B0-B19E-45B4EFDB7AD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91" authorId="0" shapeId="0" xr:uid="{8624535A-0EE4-40BA-9CBC-9194E2DBBCE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91" authorId="0" shapeId="0" xr:uid="{DCEC724B-44DD-4BDE-A184-D950B295546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91" authorId="0" shapeId="0" xr:uid="{F235A56B-9903-4B27-8F53-93F72F9DBF4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92" authorId="0" shapeId="0" xr:uid="{C27A4FF4-6686-40AC-A264-EC1CC9BCEA0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92" authorId="0" shapeId="0" xr:uid="{D7F91654-46D3-4D4D-B428-622E048FEF4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92" authorId="0" shapeId="0" xr:uid="{2564BA09-47D0-41CF-9F48-DCBDF52A927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92" authorId="0" shapeId="0" xr:uid="{1B7C2A67-E8C6-4A08-85EE-4392A0D20DC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92" authorId="0" shapeId="0" xr:uid="{895C7B41-8531-4693-A6A6-7252BAACCF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92" authorId="0" shapeId="0" xr:uid="{CB8993E1-1659-4DCF-ACD6-B71651DBE1A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92" authorId="0" shapeId="0" xr:uid="{BC086707-BC54-4FB1-8526-360D470838E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92" authorId="0" shapeId="0" xr:uid="{2F3500F9-0F56-4E7A-864E-D5384A1C1A1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92" authorId="0" shapeId="0" xr:uid="{3AA8F583-F3D1-467C-B3FF-CD2574B54BE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92" authorId="0" shapeId="0" xr:uid="{67C23188-9236-46FA-975B-09CFDA811C4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92" authorId="0" shapeId="0" xr:uid="{D087ABE9-AD49-4807-97F8-728264E6A98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92" authorId="0" shapeId="0" xr:uid="{B5333EF1-F4D4-45BC-A514-B96E067006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92" authorId="0" shapeId="0" xr:uid="{7A99D0BC-609A-4DDB-B452-B69693DC26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93" authorId="0" shapeId="0" xr:uid="{F0BF075D-2F95-4DAF-874C-67FCE6D672E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93" authorId="0" shapeId="0" xr:uid="{44799731-968F-410A-9863-19015E76254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93" authorId="0" shapeId="0" xr:uid="{EB10645E-29B1-49BC-924C-101CE64FE3A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93" authorId="0" shapeId="0" xr:uid="{A8363838-2E68-4950-A266-07238CC3912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93" authorId="0" shapeId="0" xr:uid="{92BDC1B3-88E4-42F3-A625-CEE22863402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93" authorId="0" shapeId="0" xr:uid="{C586C4C6-9068-4E5B-AE15-21AA6B88AC2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93" authorId="0" shapeId="0" xr:uid="{6B9208B6-2496-42B7-ACBA-70BD9D4B1EF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93" authorId="0" shapeId="0" xr:uid="{57FABEFA-7352-4315-ADC9-C8E2EF3F067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93" authorId="0" shapeId="0" xr:uid="{8C868BD9-ADD0-4880-9AFD-33079A6C2E7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93" authorId="0" shapeId="0" xr:uid="{16D9069C-E9D8-4B2F-811E-374D920CD48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93" authorId="0" shapeId="0" xr:uid="{43770D85-7B9A-4FD6-A25D-171A36D4854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93" authorId="0" shapeId="0" xr:uid="{4F65F456-E83E-4877-9D77-05189164761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93" authorId="0" shapeId="0" xr:uid="{C93DDC17-B94A-4048-8552-8C4EC69D017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94" authorId="0" shapeId="0" xr:uid="{EE8A7C97-5664-46B3-BA78-4AB9A6135C0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94" authorId="0" shapeId="0" xr:uid="{A0891944-5FAA-4303-A5B7-5C733095FDA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94" authorId="0" shapeId="0" xr:uid="{4997CFA1-9B31-44E8-A888-075DB73B513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94" authorId="0" shapeId="0" xr:uid="{64108E8E-B832-4577-A0A6-7F4F70DCD80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94" authorId="0" shapeId="0" xr:uid="{D8CB7BF2-E217-4B1E-A587-817F8F0A159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94" authorId="0" shapeId="0" xr:uid="{EEC23AC3-7FEC-42F5-BA77-7BEE8216F0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94" authorId="0" shapeId="0" xr:uid="{4D17DD16-44C2-4002-AB97-F75F2DF482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94" authorId="0" shapeId="0" xr:uid="{8037D78B-F31D-430A-BCDD-E3D8523B809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94" authorId="0" shapeId="0" xr:uid="{46AC8A52-1538-499A-B2C6-6235F30623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94" authorId="0" shapeId="0" xr:uid="{AF95E236-D02F-48C3-9D2C-927DDA1C2C4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94" authorId="0" shapeId="0" xr:uid="{4830DFDE-A2C4-4211-8316-566008DACB5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94" authorId="0" shapeId="0" xr:uid="{E02535A9-9F48-4AFB-8680-01BB141619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94" authorId="0" shapeId="0" xr:uid="{761FBDC5-49F6-4FB5-9E21-34990E0FD97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95" authorId="0" shapeId="0" xr:uid="{EFC972FB-F232-4818-A4AC-CF4D65D90DD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95" authorId="0" shapeId="0" xr:uid="{2D9E044C-B55D-4D68-B05A-A4DDAAB2222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95" authorId="0" shapeId="0" xr:uid="{E545D0B9-AEFC-4AEE-92B5-865E40A8F86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95" authorId="0" shapeId="0" xr:uid="{37E8EBAC-7DDD-4B39-9806-F4E057E03D8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95" authorId="0" shapeId="0" xr:uid="{4848C365-AECE-4DDE-A7AE-470D96B6E0F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95" authorId="0" shapeId="0" xr:uid="{F2EF0774-04FF-4A77-AB5A-0A4A794D8F1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95" authorId="0" shapeId="0" xr:uid="{C4125FB5-382D-4D06-94BC-2B260811FDC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95" authorId="0" shapeId="0" xr:uid="{E5CF502A-F309-49DA-80A5-285575BA773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95" authorId="0" shapeId="0" xr:uid="{B880C842-8F01-4D12-83C0-AA3B10DA485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95" authorId="0" shapeId="0" xr:uid="{22AE448F-56D3-4B85-B518-BEB515576A4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95" authorId="0" shapeId="0" xr:uid="{859193E5-2F30-43C5-9B7A-76094A6AF23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95" authorId="0" shapeId="0" xr:uid="{4316BCAC-2D30-4372-A2EB-E26BEF9F467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95" authorId="0" shapeId="0" xr:uid="{F73A354B-73D1-4C03-98EC-73F5018FF3C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96" authorId="0" shapeId="0" xr:uid="{65A444E2-1058-4776-B34A-2C3FBA053D8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96" authorId="0" shapeId="0" xr:uid="{4C582912-1019-483B-857A-8ADFA970084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96" authorId="0" shapeId="0" xr:uid="{59E0F518-29D2-4E6B-A9C7-D5687D99EBB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96" authorId="0" shapeId="0" xr:uid="{D9F0A271-E989-4F54-9157-06EC4AD041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96" authorId="0" shapeId="0" xr:uid="{A8064F84-45D8-40C4-A409-44926867998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96" authorId="0" shapeId="0" xr:uid="{7320F020-D146-488C-921B-092B98868EA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96" authorId="0" shapeId="0" xr:uid="{8F1DB8A1-2628-4CAA-87AA-5EDC56B856D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96" authorId="0" shapeId="0" xr:uid="{450A3187-8DB1-461C-B911-01DB4C6D1E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96" authorId="0" shapeId="0" xr:uid="{45B7AB5A-4A2F-42A5-A5E7-60A282BD56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96" authorId="0" shapeId="0" xr:uid="{F5730E7A-26C5-4865-8BCE-C75A64FB1D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96" authorId="0" shapeId="0" xr:uid="{69D1C920-8026-4449-95A8-3D4408D762F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96" authorId="0" shapeId="0" xr:uid="{53EA8DB7-0B06-4B2D-ACB5-E9E9685225B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96" authorId="0" shapeId="0" xr:uid="{2BB2CEE5-F2D1-476D-8D5C-5384374315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Kishan</author>
  </authors>
  <commentList>
    <comment ref="B5" authorId="0" shapeId="0" xr:uid="{53DD3973-C259-43CA-8986-AB0F1071E9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" authorId="0" shapeId="0" xr:uid="{5D6D3A44-5605-4B7A-98D0-3571CCC945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0746B0C1-6479-45DF-A815-7104AED5BEB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0BD04A70-A415-44CC-BAF8-900D15730C1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EBC922DC-F3D1-4F11-B612-E025790CD35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1FEACDAB-0172-4459-AE14-12ADDC4C3C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94F02A19-1472-4F09-82F3-8CD8EBBEB5F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" authorId="0" shapeId="0" xr:uid="{281CC869-D151-41BE-AA87-27D307DC76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" authorId="0" shapeId="0" xr:uid="{585A5261-E548-42D5-8FE9-5190E72E1F9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4" authorId="0" shapeId="0" xr:uid="{CE3DE276-0C2B-4376-B619-2C0D58CBD80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5" authorId="0" shapeId="0" xr:uid="{DBA1186F-107C-4981-BD3E-D8D494D97B0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Kishan</author>
  </authors>
  <commentList>
    <comment ref="B5" authorId="0" shapeId="0" xr:uid="{FB3A52AB-14E1-4C27-BBED-55DA438FF5B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" authorId="0" shapeId="0" xr:uid="{885A1924-D1FA-489C-9AFF-E7095A2B355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" authorId="0" shapeId="0" xr:uid="{ED207F56-9F6A-4D56-B764-599CCA1658A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" authorId="0" shapeId="0" xr:uid="{4B04B47F-8660-41DE-B8F0-17B6018E036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5" authorId="0" shapeId="0" xr:uid="{A86C938F-C86B-4C05-998F-1E66B225C7A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" authorId="0" shapeId="0" xr:uid="{FE82573A-8028-445F-A994-BB602ED96F1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" authorId="0" shapeId="0" xr:uid="{49A30323-D325-450F-B995-CA66A023898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5" authorId="0" shapeId="0" xr:uid="{2099EF5D-6459-4F7D-AB89-6B1133E52D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5" authorId="0" shapeId="0" xr:uid="{22F871B8-5876-404A-8C69-2E89391A6FA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5" authorId="0" shapeId="0" xr:uid="{D19F41C7-1941-4660-A299-365D99EB92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5" authorId="0" shapeId="0" xr:uid="{B4596669-3665-452A-ACA9-3426BA99C4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5" authorId="0" shapeId="0" xr:uid="{9793B75A-1DA8-4271-9119-7171CFD7A2D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5" authorId="0" shapeId="0" xr:uid="{7AB67D53-C51C-48EE-94CE-20D9711784C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" authorId="0" shapeId="0" xr:uid="{051A9F24-288A-4B45-A9E1-CCCFB896CA9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" authorId="0" shapeId="0" xr:uid="{24FF930E-154E-436E-9A78-0EE15F8FC75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" authorId="0" shapeId="0" xr:uid="{20D022E3-FF7D-4B7E-82A1-006AB9A7C3B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" authorId="0" shapeId="0" xr:uid="{2F8D3C49-FB28-4C64-A4FC-A2660AC5EA9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6" authorId="0" shapeId="0" xr:uid="{1913CA80-42D4-49D7-A292-55F4058652F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" authorId="0" shapeId="0" xr:uid="{FD60F22A-C708-409D-8AFE-A36FD775626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" authorId="0" shapeId="0" xr:uid="{2BC71773-CEBD-45E3-8453-72FF4E1638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" authorId="0" shapeId="0" xr:uid="{7E06684A-6F6F-4952-9A75-F65B4EF7148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" authorId="0" shapeId="0" xr:uid="{6FD04C9D-305C-4F93-A663-E104A02919B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" authorId="0" shapeId="0" xr:uid="{4F67260B-B615-4838-A0DC-81C40E9492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6" authorId="0" shapeId="0" xr:uid="{67B57602-481B-4046-87C2-BB96614428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6" authorId="0" shapeId="0" xr:uid="{046030C9-88A2-4646-AF06-B4E9F8714CE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6" authorId="0" shapeId="0" xr:uid="{EC739984-B296-4E0C-8055-5799A293E37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4B100655-8919-4A89-934B-9CA4E4A0948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7" authorId="0" shapeId="0" xr:uid="{539755B4-6DF4-4F92-A350-E7EB23C539B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7" authorId="0" shapeId="0" xr:uid="{13E8EB58-C4ED-45CC-A432-D89B47643D3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7" authorId="0" shapeId="0" xr:uid="{9FF611EA-A5F3-4107-B634-B4FDA9BC024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7" authorId="0" shapeId="0" xr:uid="{80D03128-6C27-45F9-A65C-53DDD16FCFF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7" authorId="0" shapeId="0" xr:uid="{244E22C8-F4E6-496D-A9EE-E1ED21C70EE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7" authorId="0" shapeId="0" xr:uid="{F4EB1753-0955-4281-B4F4-DA45232678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7" authorId="0" shapeId="0" xr:uid="{D03D6738-2AA0-47CB-82D5-B104D2478D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7" authorId="0" shapeId="0" xr:uid="{901D1017-FCCF-4BCE-8A00-A891D9F8427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7" authorId="0" shapeId="0" xr:uid="{8703F047-7B3C-4B48-A32F-6965D92353F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7" authorId="0" shapeId="0" xr:uid="{A8B23E8B-187A-4CCC-98A1-7C5E8DCC9A7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7" authorId="0" shapeId="0" xr:uid="{5154F422-7C16-45B0-ACD1-A072FE2BDF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7" authorId="0" shapeId="0" xr:uid="{9A34550D-A2F6-454C-87DD-D202548F660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A634B6F5-4604-4592-A193-E83CD64A570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8" authorId="0" shapeId="0" xr:uid="{8FC1A757-9E2C-4697-B044-0DDE43DA7F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8" authorId="0" shapeId="0" xr:uid="{3352EBB4-05ED-437D-932B-14CC613FF19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8" authorId="0" shapeId="0" xr:uid="{AA82A3E1-7102-4288-AC8D-94C80AADFF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8" authorId="0" shapeId="0" xr:uid="{D91725DF-D99C-4AEB-A4E4-C2F359CE022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8" authorId="0" shapeId="0" xr:uid="{72C2ECA5-0238-4188-A549-B10EE09B27F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8" authorId="0" shapeId="0" xr:uid="{6378DF67-A88F-4B9F-A36D-AB689D5D524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8" authorId="0" shapeId="0" xr:uid="{436FAF0B-635F-49BB-9F14-857A6404CD5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8" authorId="0" shapeId="0" xr:uid="{A3A0BEF7-5F98-4D11-AFCF-F3C1F284853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8" authorId="0" shapeId="0" xr:uid="{5144F9E6-FEEE-46C6-9652-6290D53C600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8" authorId="0" shapeId="0" xr:uid="{47E793A2-055C-40DA-9064-FF4646FD371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8" authorId="0" shapeId="0" xr:uid="{5807F8FE-BA61-4468-86E0-BA2B50A24C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8" authorId="0" shapeId="0" xr:uid="{F91DB89D-6AD8-4ACF-B21C-0D06BE1D1B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245196F5-764F-4D7E-BBD1-65567C7C4E6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" authorId="0" shapeId="0" xr:uid="{4915CA6A-496F-4584-83B9-6673D8BE6E2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" authorId="0" shapeId="0" xr:uid="{23E518C8-CD05-44FD-B4BD-6A9BFC9845B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9" authorId="0" shapeId="0" xr:uid="{5A9AD155-764F-4658-8241-3810F9330A1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9" authorId="0" shapeId="0" xr:uid="{9470091D-09FD-4A63-9840-2F066383685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" authorId="0" shapeId="0" xr:uid="{ECA1943F-947E-49FE-8817-1CD055BDA05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" authorId="0" shapeId="0" xr:uid="{41554232-2F89-45CF-B5D5-3271E31E0A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" authorId="0" shapeId="0" xr:uid="{168B1A19-AE7F-464A-8829-FED24191D6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" authorId="0" shapeId="0" xr:uid="{D23F633E-FD35-44BC-9177-2E64CDE1211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" authorId="0" shapeId="0" xr:uid="{93EB990C-C64C-4856-BAB9-6383DDDD4A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9" authorId="0" shapeId="0" xr:uid="{29CC2AE0-C5F6-48D1-9283-34EDBCE1EA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9" authorId="0" shapeId="0" xr:uid="{690AB497-1CB5-48BE-B1C0-6527E1FEC8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9" authorId="0" shapeId="0" xr:uid="{EAE913E0-976E-402D-B25D-96C5E4A79F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CF38F722-73D7-4012-89FC-9D378C0DEF1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0" authorId="0" shapeId="0" xr:uid="{097E5619-F06D-4308-9F78-9EED71A1F49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0" authorId="0" shapeId="0" xr:uid="{B7279E91-E96F-404D-B6DD-472951CCB7F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0" authorId="0" shapeId="0" xr:uid="{AEDA64E0-C184-45D2-937E-0A0135956F2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0" authorId="0" shapeId="0" xr:uid="{A22A5F9A-B4B4-4730-8E68-C1A2FA2F165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0" authorId="0" shapeId="0" xr:uid="{4F4B5E89-72F1-4506-9FC2-FAD3174192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" authorId="0" shapeId="0" xr:uid="{6831DFA8-0979-4E06-8428-51B9504E88F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" authorId="0" shapeId="0" xr:uid="{0A27E896-A42F-494A-B5C7-D6FC00A97B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" authorId="0" shapeId="0" xr:uid="{A55B7868-3B66-46CD-97FE-3F53E65BAE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" authorId="0" shapeId="0" xr:uid="{A6C28D95-C8EF-483C-871D-09AD507B617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0" authorId="0" shapeId="0" xr:uid="{5E9A20D2-EE0E-4343-BF24-B010B7A41A8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0" authorId="0" shapeId="0" xr:uid="{9115B218-96AC-4D99-9F0C-742B193180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0" authorId="0" shapeId="0" xr:uid="{77A529F1-69F0-4B78-9727-9790F918AC9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C79FDC53-DCC8-40EC-AE30-766582CC989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1" authorId="0" shapeId="0" xr:uid="{08874962-BFB8-4D15-8FA2-5C746D4BDFC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1" authorId="0" shapeId="0" xr:uid="{A09D438A-E501-4536-AA74-26925577138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1" authorId="0" shapeId="0" xr:uid="{5E2D2741-D7EB-47D6-8C37-3F97618F17A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1" authorId="0" shapeId="0" xr:uid="{88D7A063-F459-4793-86A7-5C3DC9B87D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1" authorId="0" shapeId="0" xr:uid="{12C16D6B-4037-48E3-B3B2-7591BD1F6C0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1" authorId="0" shapeId="0" xr:uid="{3CEFCBDF-F677-4639-8305-11211CA4025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1" authorId="0" shapeId="0" xr:uid="{B3B17003-80A0-4C54-9FEF-D157DA2417E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1" authorId="0" shapeId="0" xr:uid="{23CF5225-9F14-4ED0-A3D3-DC3E5E564B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1" authorId="0" shapeId="0" xr:uid="{607AB900-993D-4567-B290-CC80EDF988F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1" authorId="0" shapeId="0" xr:uid="{644F17D8-CC8C-4750-8845-865F079DF8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1" authorId="0" shapeId="0" xr:uid="{5A5907F6-AA21-40A5-8BE8-6B26D63AB7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1" authorId="0" shapeId="0" xr:uid="{6E1EED9E-B812-4D1E-9DE3-C9888F042F4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" authorId="0" shapeId="0" xr:uid="{7A3616B3-0053-4D28-93CE-842EC747F54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" authorId="0" shapeId="0" xr:uid="{0EA3FA3C-7530-4CC0-A046-A5CBD280368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" authorId="0" shapeId="0" xr:uid="{9527729B-C7E2-4909-847D-790FCA87808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" authorId="0" shapeId="0" xr:uid="{B45A3B25-441F-4D77-8746-C7128D304E8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2" authorId="0" shapeId="0" xr:uid="{F14EE45D-02AD-4CEE-9FD5-188A66701A0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2" authorId="0" shapeId="0" xr:uid="{15FB8CF5-4FE8-4337-BB56-18B6C95AE1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2" authorId="0" shapeId="0" xr:uid="{789A9462-DF9B-446C-AD54-D30FB40F07E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2" authorId="0" shapeId="0" xr:uid="{5FF4C701-6276-4B66-A474-F641C8E74F6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2" authorId="0" shapeId="0" xr:uid="{F250DBE0-847A-4D5A-B25C-21EE361E170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2" authorId="0" shapeId="0" xr:uid="{D96AE39B-B911-4816-B62B-529BC34D21E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2" authorId="0" shapeId="0" xr:uid="{C57207C7-144D-43B5-96AD-AE8544B309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2" authorId="0" shapeId="0" xr:uid="{8340E993-A7E3-416C-9D46-D30B2B86B80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2" authorId="0" shapeId="0" xr:uid="{09FF252F-A0CA-4453-99E3-5DC23A02031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" authorId="0" shapeId="0" xr:uid="{43D46584-9970-45FB-8054-7747424CFFB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" authorId="0" shapeId="0" xr:uid="{BEFF6954-B8B6-413A-80CF-3EB44FA67A8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" authorId="0" shapeId="0" xr:uid="{D556AC00-56B3-4524-8A35-9D68161CA7A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" authorId="0" shapeId="0" xr:uid="{C3AF2113-8F72-4EB9-8C83-62B5211876B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3" authorId="0" shapeId="0" xr:uid="{9EB22C54-5A7B-40A8-8F31-3CE071CB75A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3" authorId="0" shapeId="0" xr:uid="{D77C6F25-AA6B-4767-84CB-F0915FD3D25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3" authorId="0" shapeId="0" xr:uid="{70AC9670-1149-4084-B7CA-61B4CA92478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3" authorId="0" shapeId="0" xr:uid="{C3E19BF4-944B-483B-9BF3-DA5F674254F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3" authorId="0" shapeId="0" xr:uid="{73A76264-24C9-4D2B-BDDD-CEBF5EDD7C2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3" authorId="0" shapeId="0" xr:uid="{223B8604-A75B-4AE9-A8F0-FF5D1E80FA3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3" authorId="0" shapeId="0" xr:uid="{023CC8A2-0334-43EF-BB97-A714B4C8057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3" authorId="0" shapeId="0" xr:uid="{6C2A4E08-024C-4CA0-9234-55C756D3382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3" authorId="0" shapeId="0" xr:uid="{BAC3D101-D57A-4228-868E-E92F51D9523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" authorId="0" shapeId="0" xr:uid="{DAFF9FA5-BC1B-4011-BDF5-FF1C936E0DC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4" authorId="0" shapeId="0" xr:uid="{8321F4D9-408B-4802-A0D6-DE3E273AED4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4" authorId="0" shapeId="0" xr:uid="{5FAC8872-BBF6-4C36-9233-C38F1E6DC08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4" authorId="0" shapeId="0" xr:uid="{236CEC48-4D3D-4615-8C99-C0A688520C3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4" authorId="0" shapeId="0" xr:uid="{77CE4363-0894-4E40-BF6B-4FF2A2CB09F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4" authorId="0" shapeId="0" xr:uid="{ED48A70E-8741-4990-8000-A6F434ED372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4" authorId="0" shapeId="0" xr:uid="{A6E7AA55-0577-4DBF-9EE2-5F523F2C70C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4" authorId="0" shapeId="0" xr:uid="{70675FBA-1960-4CF1-BB1D-D4B71945542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4" authorId="0" shapeId="0" xr:uid="{DCA421AE-841F-49B3-AA95-C0C33750F08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4" authorId="0" shapeId="0" xr:uid="{23EF4F10-2BDA-43F9-8D84-4D36B697310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4" authorId="0" shapeId="0" xr:uid="{7C097CD1-A41F-4B8E-B8F3-D4F2F902F8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4" authorId="0" shapeId="0" xr:uid="{6A08EC5F-C532-44AF-A057-01DBABB9A31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4" authorId="0" shapeId="0" xr:uid="{8059FBE4-A40D-4473-95C9-171AC3F8827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" authorId="0" shapeId="0" xr:uid="{61457209-58B8-4ADB-8B78-7A23774F33D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5" authorId="0" shapeId="0" xr:uid="{2B5CDE8C-EDEB-4EB2-A5E1-E5DF2B84B5A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5" authorId="0" shapeId="0" xr:uid="{A97D3967-CF3B-4464-B2D7-FD779D0B4EA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5" authorId="0" shapeId="0" xr:uid="{E9179E77-CE60-444F-BB9B-12864D363A1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5" authorId="0" shapeId="0" xr:uid="{5CDEB85E-B284-48AC-886D-3ED3CBBBAFE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5" authorId="0" shapeId="0" xr:uid="{D0C82E69-170C-4FA8-9122-C3B1E9094A7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5" authorId="0" shapeId="0" xr:uid="{8EBE0260-B318-4955-8265-9F6CDA87E00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5" authorId="0" shapeId="0" xr:uid="{9A4AC305-9763-413A-B74E-A0EE993ED72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5" authorId="0" shapeId="0" xr:uid="{0EAC676B-F14B-4D90-AF49-E065851E25B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5" authorId="0" shapeId="0" xr:uid="{8213E642-0DFF-4BF3-B8AA-D5A7EA3977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5" authorId="0" shapeId="0" xr:uid="{0DC28A2F-4565-431B-B14D-5D538275641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5" authorId="0" shapeId="0" xr:uid="{C58E3052-BE2C-4D91-9562-EC0E7066625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5" authorId="0" shapeId="0" xr:uid="{5EE959AF-D7CB-43C0-A3EF-88C6534E99E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" authorId="0" shapeId="0" xr:uid="{F7076E5D-E9B0-4C8B-A6CB-8E5E12E7453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" authorId="0" shapeId="0" xr:uid="{FCB7E8B7-D765-4536-A005-1B2DAB5E84A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" authorId="0" shapeId="0" xr:uid="{9A7511A5-8402-446F-A4B3-B25A238029B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" authorId="0" shapeId="0" xr:uid="{6F05DEAD-7F28-4F11-9C81-25F4FF01C24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6" authorId="0" shapeId="0" xr:uid="{92DEC24D-1520-480C-A489-0C5E56E3CAF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6" authorId="0" shapeId="0" xr:uid="{F58F2F78-19DF-4E4D-BDDA-D5F0EB6DC69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6" authorId="0" shapeId="0" xr:uid="{08F028C6-E8D2-4B21-BF08-E802BA3B24E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6" authorId="0" shapeId="0" xr:uid="{7D43CF09-11CB-4C68-9CB9-6D223B4E9DE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6" authorId="0" shapeId="0" xr:uid="{F9C72B68-438E-43D3-92F4-D2344A5EC63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6" authorId="0" shapeId="0" xr:uid="{3620692C-676A-4B95-B97A-2DC9FB0C61D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6" authorId="0" shapeId="0" xr:uid="{3885D706-24DC-4ABE-98A0-D6D77CA0527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6" authorId="0" shapeId="0" xr:uid="{419F788F-3A9A-4BD6-A70D-FA303A72EC3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6" authorId="0" shapeId="0" xr:uid="{BB858CDC-81A7-4422-A1CE-F12D34B8645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" authorId="0" shapeId="0" xr:uid="{78FDD78B-2AB2-416E-974E-DC04464DAA2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9" authorId="0" shapeId="0" xr:uid="{8D41248C-63A8-4F5F-B6C6-918D8EA18BB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" authorId="0" shapeId="0" xr:uid="{CE7E8335-2F57-403F-9470-7EF94108B32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9" authorId="0" shapeId="0" xr:uid="{E8B65123-4764-4586-AD1C-1C6D12DCBD3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9" authorId="0" shapeId="0" xr:uid="{2515F520-09E3-4CD0-AFFA-6872BCF95B1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9" authorId="0" shapeId="0" xr:uid="{AF4BFDBC-5385-4567-95EF-47F487197A5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9" authorId="0" shapeId="0" xr:uid="{6E6871A1-9451-4F5B-89D1-2AA2F8A3429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9" authorId="0" shapeId="0" xr:uid="{620910B5-0FE2-4C74-A1E2-E875F1B56F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9" authorId="0" shapeId="0" xr:uid="{7FBC7081-8C9A-4E69-BA7B-D24794E4955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9" authorId="0" shapeId="0" xr:uid="{79E5590D-642D-4643-AC54-89498F0094C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9" authorId="0" shapeId="0" xr:uid="{BE6263D5-3273-4A82-A398-7817FC6C534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9" authorId="0" shapeId="0" xr:uid="{32BEAB3B-0A51-45EA-9488-250DC606A4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9" authorId="0" shapeId="0" xr:uid="{784EF81C-83B6-497D-8958-4EEED4286E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0" authorId="0" shapeId="0" xr:uid="{D79531D5-63C2-4C50-9CFB-858ACED7407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" authorId="0" shapeId="0" xr:uid="{106212A3-ADB8-4568-A833-CCFBBCC867F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" authorId="0" shapeId="0" xr:uid="{32A2ED43-E005-42F2-AD50-F3C20EFF2F2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" authorId="0" shapeId="0" xr:uid="{EEE2FE85-8025-438B-82E4-240D5C4C326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0" authorId="0" shapeId="0" xr:uid="{46AB67D2-EAE3-4694-9C87-B9174D0BD2C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0" authorId="0" shapeId="0" xr:uid="{9F92FD2C-3730-4147-A7BB-CD9D285716F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0" authorId="0" shapeId="0" xr:uid="{60E1B5C8-30F0-4131-BB38-0A6034E4564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0" authorId="0" shapeId="0" xr:uid="{A5B75B49-B711-46D6-BCDA-AC35942482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0" authorId="0" shapeId="0" xr:uid="{FB0C83CB-1A40-45C4-8905-252EAEEEF59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0" authorId="0" shapeId="0" xr:uid="{14D7AFF2-B91C-4611-A75A-15EFE512F32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0" authorId="0" shapeId="0" xr:uid="{CA6AC340-A401-4DB3-B184-4BB69ACCC9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0" authorId="0" shapeId="0" xr:uid="{CA7E6DD5-1BB1-4AE8-99BE-DD186678BEA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0" authorId="0" shapeId="0" xr:uid="{229F0F79-E13B-4BC5-B2F1-1D87F0CF18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1" authorId="0" shapeId="0" xr:uid="{3402CA63-FF4B-4507-9AEC-1D55A696DDD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1" authorId="0" shapeId="0" xr:uid="{E41DACBD-C4DF-4ADC-B531-16CA21CB645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1" authorId="0" shapeId="0" xr:uid="{D69B1504-AC9C-4C38-BA57-A334E9EA0B6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1" authorId="0" shapeId="0" xr:uid="{E0E2D79D-101F-459A-A7A5-3AC201BC0F1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1" authorId="0" shapeId="0" xr:uid="{939F623A-DEE9-44BA-B5E9-5F7D1257A12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1" authorId="0" shapeId="0" xr:uid="{6F331E91-0F3C-40FA-8C9F-48C08C0CD54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1" authorId="0" shapeId="0" xr:uid="{A30EAAAB-DE90-4FC4-A862-BF7AA70BA5E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1" authorId="0" shapeId="0" xr:uid="{2229986D-D9D5-4014-8381-81C2F96F6C1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1" authorId="0" shapeId="0" xr:uid="{8C24EEDE-C0C9-4816-A562-FEDA69BB981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1" authorId="0" shapeId="0" xr:uid="{A6ADE4A9-1E4B-4605-861E-57E8B6CE2B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1" authorId="0" shapeId="0" xr:uid="{67F1A91C-AA9E-454B-ABF5-C27E5D5AEFD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1" authorId="0" shapeId="0" xr:uid="{EC516B10-6D73-422C-89D9-CF37DDFC21D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1" authorId="0" shapeId="0" xr:uid="{0DEBB3A3-05CF-46E9-A68F-3F76967C5E5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2" authorId="0" shapeId="0" xr:uid="{7150123D-C767-4875-8CAE-302B542BCCB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2" authorId="0" shapeId="0" xr:uid="{6739F355-2D51-44EE-BD0E-B3763AD391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2" authorId="0" shapeId="0" xr:uid="{83AAC21A-8BA7-4C75-893E-8845DCE7898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2" authorId="0" shapeId="0" xr:uid="{C6543504-0C78-4392-998A-9A037A1A31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2" authorId="0" shapeId="0" xr:uid="{870F15EF-439F-47FF-AFCC-24A32DD037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2" authorId="0" shapeId="0" xr:uid="{4BCCFA40-C965-49E0-8BBA-496F47589D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2" authorId="0" shapeId="0" xr:uid="{1AD8A471-10EF-4794-A995-DBF5DB4DE2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2" authorId="0" shapeId="0" xr:uid="{DA5EE43E-89C2-4C7D-9449-183BF555BB5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2" authorId="0" shapeId="0" xr:uid="{685462AF-4A28-4BA0-A13A-8E27FDDABB5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2" authorId="0" shapeId="0" xr:uid="{AE99B2F7-D84A-4E87-A196-6931FCD7D2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2" authorId="0" shapeId="0" xr:uid="{351DC5E1-8F41-4623-9ACB-D3BC32A193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2" authorId="0" shapeId="0" xr:uid="{FA75B852-9089-4218-8C22-FFBBF8A71B7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2" authorId="0" shapeId="0" xr:uid="{6DEE3B87-443F-4B7E-B6B5-F2ABA1C29D0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" authorId="0" shapeId="0" xr:uid="{62E7BDAC-22F9-4BB8-8057-CE275398206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" authorId="0" shapeId="0" xr:uid="{8C6A4C65-73B5-4672-B620-700FACF2C3C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" authorId="0" shapeId="0" xr:uid="{29320641-A760-4179-9A5F-819F26BB9E6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" authorId="0" shapeId="0" xr:uid="{9A5D12DD-2686-468E-B0A8-DCBD30CC551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3" authorId="0" shapeId="0" xr:uid="{E4C9077B-B3EF-40E2-B0F3-F898298C4FB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3" authorId="0" shapeId="0" xr:uid="{76DFB8C8-B506-4A84-B5CD-CE86BFD9C4D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3" authorId="0" shapeId="0" xr:uid="{F71825C1-7DEB-47FB-A85A-FC2DFF3C5BC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3" authorId="0" shapeId="0" xr:uid="{1ED7776A-7E94-4E94-877C-1BC54E869D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3" authorId="0" shapeId="0" xr:uid="{7D29C1CE-5DC1-4D3B-874E-B6F0D5F1028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3" authorId="0" shapeId="0" xr:uid="{44FF387C-EABA-450E-BFDB-FFD5089B46D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3" authorId="0" shapeId="0" xr:uid="{4502BE0C-442A-425D-AA7C-D6079CDD82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3" authorId="0" shapeId="0" xr:uid="{01718D7F-8CAE-4B1E-8400-B8CAB36516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3" authorId="0" shapeId="0" xr:uid="{078FD6A8-DD3E-465A-A76C-33A69001C4A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4" authorId="0" shapeId="0" xr:uid="{CF747D88-38E9-4FB0-ADDF-335DCD2D3AA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4" authorId="0" shapeId="0" xr:uid="{2D700558-9AFA-429B-9C27-89B9CFC96B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4" authorId="0" shapeId="0" xr:uid="{0FA650CC-34C2-431B-90A3-0718FF3B769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4" authorId="0" shapeId="0" xr:uid="{AAABA249-2A18-4A13-89BC-7946A43D2EA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4" authorId="0" shapeId="0" xr:uid="{A1B3C9F8-2800-406B-864A-BF3D912973C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4" authorId="0" shapeId="0" xr:uid="{87E5C053-00F2-4C20-8E81-E018EB80B6A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4" authorId="0" shapeId="0" xr:uid="{F9AE3D14-329F-40BD-A1BF-38FF31DE55F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4" authorId="0" shapeId="0" xr:uid="{886F90ED-27F2-4D67-B40F-E0B15B14A18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4" authorId="0" shapeId="0" xr:uid="{941ACEB6-B55A-49A8-93EB-979DF4D0BB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4" authorId="0" shapeId="0" xr:uid="{E4BE59C8-CED9-4968-8F35-3316E55D67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4" authorId="0" shapeId="0" xr:uid="{A735BF7D-22DB-42E7-AAF2-3E73C3CB8AE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4" authorId="0" shapeId="0" xr:uid="{A3C29841-DE6A-40C7-A503-98F9E7D33F7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4" authorId="0" shapeId="0" xr:uid="{823D8912-43F3-4EE9-822A-FCDA35496CA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5" authorId="0" shapeId="0" xr:uid="{20FF7CA2-B978-47B2-85A3-C57A48AB50E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5" authorId="0" shapeId="0" xr:uid="{BBCB59AC-3F65-469F-8C5F-6B7E3C52A94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5" authorId="0" shapeId="0" xr:uid="{6D43B7D0-8F1D-4DDF-A563-A4CD0F33534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5" authorId="0" shapeId="0" xr:uid="{CA16DDAD-05F9-4A67-8E63-846D4F5E8EB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5" authorId="0" shapeId="0" xr:uid="{251D9109-95A6-480B-B790-E489D59EC0F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5" authorId="0" shapeId="0" xr:uid="{8C716C5D-C760-4639-94BD-E3F6081422D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5" authorId="0" shapeId="0" xr:uid="{DD49513E-572B-4D31-BF42-B47DE955D4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5" authorId="0" shapeId="0" xr:uid="{166189E3-B42B-452E-A4F8-7BC2B7F2E9F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5" authorId="0" shapeId="0" xr:uid="{39012E4A-8D81-4124-8B00-ECFD756EA27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5" authorId="0" shapeId="0" xr:uid="{80452235-D228-44D2-87A9-3FAD74D91D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5" authorId="0" shapeId="0" xr:uid="{D4775CCA-5D2C-4C62-BDB8-2BDEEB1B744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5" authorId="0" shapeId="0" xr:uid="{85C314CB-9CED-48CF-8586-3D5C600491B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5" authorId="0" shapeId="0" xr:uid="{044686BC-BFDA-436C-A0B7-34B50937B20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6" authorId="0" shapeId="0" xr:uid="{942051C5-E59F-45B3-B6E2-AA81FEDFF15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6" authorId="0" shapeId="0" xr:uid="{BD1A1761-4CE9-4489-B2BB-E2A66BCAA0F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6" authorId="0" shapeId="0" xr:uid="{21DE8BDB-973D-4F1D-B8F5-BF6F386BE81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6" authorId="0" shapeId="0" xr:uid="{3C1E625D-5C5A-483A-9CCF-3744291BBBB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6" authorId="0" shapeId="0" xr:uid="{87D3B669-1DC9-4814-9036-2ADD11CEE2A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6" authorId="0" shapeId="0" xr:uid="{F568B9C1-110C-4D0A-83F4-CDC09897F94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6" authorId="0" shapeId="0" xr:uid="{6A01253E-59B7-4F92-A2C1-753E162122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6" authorId="0" shapeId="0" xr:uid="{690A3486-6123-41BE-BBE0-7532A862B0D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6" authorId="0" shapeId="0" xr:uid="{A6E2C8C2-4F89-437F-BE3E-3885C0BB02A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6" authorId="0" shapeId="0" xr:uid="{C845097C-42E7-4478-9BBE-584BEE5C5B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6" authorId="0" shapeId="0" xr:uid="{70C200B1-C303-4F0D-BB68-9A57A77E5A7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6" authorId="0" shapeId="0" xr:uid="{0DEECDA1-1535-43B8-A39C-641A30C8B27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6" authorId="0" shapeId="0" xr:uid="{C0289D30-6082-40B4-A52A-5FD269DA362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7" authorId="0" shapeId="0" xr:uid="{ED1C6E96-0647-420D-9444-3173309E923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7" authorId="0" shapeId="0" xr:uid="{D592F418-EC6E-4BFF-9853-ECA229D389F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7" authorId="0" shapeId="0" xr:uid="{76EF3E13-017F-4548-B5E9-A4336B94C3C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7" authorId="0" shapeId="0" xr:uid="{712185E3-6DB9-489A-B223-0F4F230BF23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7" authorId="0" shapeId="0" xr:uid="{5EE2E0B4-4DD8-4323-9903-742F2F91916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7" authorId="0" shapeId="0" xr:uid="{FA702735-462D-4A75-9350-7AB2FCA2A5E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7" authorId="0" shapeId="0" xr:uid="{98DA3C56-3074-43F5-A508-FDFF700AE7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7" authorId="0" shapeId="0" xr:uid="{59F4B80E-28DC-46C9-B590-6D0A9B3669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7" authorId="0" shapeId="0" xr:uid="{B457CE84-1808-4EE5-86E5-E9B41D19ACE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7" authorId="0" shapeId="0" xr:uid="{18C5D4D4-93F4-40EF-A9AB-9D6AEB0E09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7" authorId="0" shapeId="0" xr:uid="{DE2A34FE-BAC3-4A70-8EAB-E328FED541B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7" authorId="0" shapeId="0" xr:uid="{ADFDF658-D8C1-4DF2-B823-302A2230D44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7" authorId="0" shapeId="0" xr:uid="{96DFB231-011D-454E-9B36-2B7A1EE355B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8" authorId="0" shapeId="0" xr:uid="{0443383F-0A22-455D-ADF5-EBEE17C4878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8" authorId="0" shapeId="0" xr:uid="{33214951-25A1-477F-97CB-B1AE3A8CE9A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8" authorId="0" shapeId="0" xr:uid="{08EA6BA2-EE6D-4BC0-BFCB-2909BE4D881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8" authorId="0" shapeId="0" xr:uid="{1F463D6F-BDA2-4815-9157-EB881167021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8" authorId="0" shapeId="0" xr:uid="{8620D576-AB5F-4F2B-A008-3F73E7B8D4F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8" authorId="0" shapeId="0" xr:uid="{88F2ACAD-BC49-480D-B34E-E717042D6AD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8" authorId="0" shapeId="0" xr:uid="{8774C946-2FD1-4390-B8D2-F35DD14D603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8" authorId="0" shapeId="0" xr:uid="{D2445C51-7D64-413B-9B9F-FC91E7103F8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8" authorId="0" shapeId="0" xr:uid="{8FDCC886-E570-4096-8FC2-5991E92F07A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8" authorId="0" shapeId="0" xr:uid="{D0E7B4C0-0F7F-4B36-8638-AD54539C218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8" authorId="0" shapeId="0" xr:uid="{B1178042-9E71-483B-9D9C-369BD120D94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8" authorId="0" shapeId="0" xr:uid="{E8D08A71-9958-4293-AC65-000380CE3A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8" authorId="0" shapeId="0" xr:uid="{6A5AE626-D43B-4E03-8BE0-7736D73A575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9" authorId="0" shapeId="0" xr:uid="{4E51E929-D6F2-400D-913F-B93AE37D0BC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9" authorId="0" shapeId="0" xr:uid="{A40A4B2D-7E4A-4ED4-8A0B-FDE38CAF503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9" authorId="0" shapeId="0" xr:uid="{2903D52C-E5F3-48D0-8E0D-45AA6CF40CD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9" authorId="0" shapeId="0" xr:uid="{C8A73EE3-088A-4775-A0E1-47325529F97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9" authorId="0" shapeId="0" xr:uid="{1487F3FF-4019-4026-8219-3808C36A248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9" authorId="0" shapeId="0" xr:uid="{95D7E433-2DF2-4B71-8592-2ACEF9591A7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9" authorId="0" shapeId="0" xr:uid="{D2CD5C76-9EA5-4DC7-B765-A4B09338352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9" authorId="0" shapeId="0" xr:uid="{4BC1C5B3-DDCF-4616-AD4D-25658773434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9" authorId="0" shapeId="0" xr:uid="{178E1BC7-C06D-4468-9C0F-38975BE654E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9" authorId="0" shapeId="0" xr:uid="{F2EEEDE8-519A-446E-A8BB-7188CF970A4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9" authorId="0" shapeId="0" xr:uid="{AA9B2764-BBE5-4F95-A405-0BE84641145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9" authorId="0" shapeId="0" xr:uid="{53898F37-D95E-459B-870F-22151BAE0D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9" authorId="0" shapeId="0" xr:uid="{76141D8A-201F-4A2E-BE4C-2102EFBCF4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0" authorId="0" shapeId="0" xr:uid="{FA87CB11-AF7B-4D88-9354-C8D146B5911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0" authorId="0" shapeId="0" xr:uid="{8DB1642B-A773-44B5-9119-97382C25DFC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0" authorId="0" shapeId="0" xr:uid="{80A3DC11-B597-47CA-86C9-2E86384E6CA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0" authorId="0" shapeId="0" xr:uid="{928B770E-B295-4DA4-97BC-AC91A51229B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0" authorId="0" shapeId="0" xr:uid="{012EF5AF-61C8-495F-83A7-EA578D2C62A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0" authorId="0" shapeId="0" xr:uid="{3FB31677-40F9-4F9B-8B13-A1AEB720953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30" authorId="0" shapeId="0" xr:uid="{6325296B-58DB-497B-9CFA-FF7D59B67CF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30" authorId="0" shapeId="0" xr:uid="{8B618E31-94B4-4A7F-88CD-6ACDA934BA1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30" authorId="0" shapeId="0" xr:uid="{0C76A322-2A25-47E4-AF80-E8918A9E9B5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30" authorId="0" shapeId="0" xr:uid="{072B1975-4801-49A8-8011-D3FC6FF4DE6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30" authorId="0" shapeId="0" xr:uid="{4E4B8DE1-444C-42A7-AE14-1D7AD5F71E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0" authorId="0" shapeId="0" xr:uid="{F6D30DD2-D2F5-4EFA-9E84-8B203E10AF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0" authorId="0" shapeId="0" xr:uid="{6E5FF8E5-A0CA-41F9-885E-1A093CFE2F2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3" authorId="0" shapeId="0" xr:uid="{59E4A84D-4D61-4F7B-8065-194912FE36B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3" authorId="0" shapeId="0" xr:uid="{C221254C-A9DF-4FD7-A7E5-7445B84CF74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3" authorId="0" shapeId="0" xr:uid="{2693C1B2-2676-48B4-9AB4-E2EE1A5C20D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3" authorId="0" shapeId="0" xr:uid="{1A237074-AC13-4B36-97AB-D010351B114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3" authorId="0" shapeId="0" xr:uid="{A3BBFDF4-892D-4187-92AB-A4442B7DDEC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3" authorId="0" shapeId="0" xr:uid="{C341D3A5-EC2A-4819-B4F3-F278B013BB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3" authorId="0" shapeId="0" xr:uid="{3812DB3A-2A92-49A9-B2A4-23FDF068F5D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3" authorId="0" shapeId="0" xr:uid="{1C998C4F-5EE4-46ED-BB66-C7326ABD55C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3" authorId="0" shapeId="0" xr:uid="{9576C8D2-E63E-47E3-9DF1-788A1A1DF5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3" authorId="0" shapeId="0" xr:uid="{8D908981-F83D-412E-B489-12F1C6A3CF8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3" authorId="0" shapeId="0" xr:uid="{C9D26812-7B54-4896-96FE-A8476CAC289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3" authorId="0" shapeId="0" xr:uid="{53714A9B-1F7E-4B9E-AB5B-0878EB7D45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3" authorId="0" shapeId="0" xr:uid="{5324101A-26E0-45FA-BF16-9FDE72ED14B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4" authorId="0" shapeId="0" xr:uid="{FE6F4E03-A80F-4D84-B36F-B9F7683FB41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4" authorId="0" shapeId="0" xr:uid="{9DA816E8-0E36-4025-93AE-1138AFAFD3F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4" authorId="0" shapeId="0" xr:uid="{1F0DA0A3-1C20-419B-802E-F409018C96C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4" authorId="0" shapeId="0" xr:uid="{932A3AD7-306A-4A4D-8091-05C82DAA5C8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4" authorId="0" shapeId="0" xr:uid="{D241D51E-6FB6-49F6-85F4-75EE6D08457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4" authorId="0" shapeId="0" xr:uid="{92E3EEF1-8F5D-47E4-94EF-021D2251D9F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4" authorId="0" shapeId="0" xr:uid="{770681DC-EA53-445C-B56D-43229BF0345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4" authorId="0" shapeId="0" xr:uid="{4607D1FE-F269-4151-B935-90B3793BAB0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4" authorId="0" shapeId="0" xr:uid="{9E9364E2-57AB-481F-A17E-9CA40A3603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4" authorId="0" shapeId="0" xr:uid="{DEF14FEE-2056-4DB6-A11F-A6939BBFFA7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4" authorId="0" shapeId="0" xr:uid="{86C84A85-7345-4C4D-8135-A4EA58BA375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4" authorId="0" shapeId="0" xr:uid="{9C0437E5-6CA0-4EAF-B674-06F6EF6B1D6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4" authorId="0" shapeId="0" xr:uid="{92139FB5-5A1A-4F16-ACD4-F353A362FCC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5" authorId="0" shapeId="0" xr:uid="{BBB9AF10-D6DF-4A43-BF52-EFC2D234EC8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5" authorId="0" shapeId="0" xr:uid="{423D2A3F-4DD6-4FC2-B546-5EEF20478E1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5" authorId="0" shapeId="0" xr:uid="{218A0824-D572-4889-A4B5-3389A6DB0F5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5" authorId="0" shapeId="0" xr:uid="{B4467F97-D601-4723-AC26-EC628A77D27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5" authorId="0" shapeId="0" xr:uid="{8F02F981-2317-4291-B9F0-8B162D7057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5" authorId="0" shapeId="0" xr:uid="{111FC602-775D-4F2F-91F0-EE17058FCD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5" authorId="0" shapeId="0" xr:uid="{CAF5E377-8472-4C9C-A7A2-8B98B711F20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5" authorId="0" shapeId="0" xr:uid="{03BC1DB3-A6BD-4C6E-A83E-1E48798515A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5" authorId="0" shapeId="0" xr:uid="{F5885A85-C951-46EA-8A11-03D8A0FA16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5" authorId="0" shapeId="0" xr:uid="{456DAB01-D0BE-44F0-87FC-10C59B6572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5" authorId="0" shapeId="0" xr:uid="{D770DA37-2517-447B-AD55-33FD71DAED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5" authorId="0" shapeId="0" xr:uid="{6410F30E-0873-43B1-A5CE-88D567CB2F0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5" authorId="0" shapeId="0" xr:uid="{82C0971A-2573-41FF-B494-4A27E32DEBB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6" authorId="0" shapeId="0" xr:uid="{279213D7-F149-4EF4-8E98-AD7426A897A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6" authorId="0" shapeId="0" xr:uid="{E49DE32A-B0DC-43E5-A17A-093C662436F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6" authorId="0" shapeId="0" xr:uid="{64451092-EEA7-41E8-BF19-C6DABB93750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6" authorId="0" shapeId="0" xr:uid="{0E49A60D-C6E0-495B-8DBE-A0E02CA68C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6" authorId="0" shapeId="0" xr:uid="{DA005553-3A4C-4B71-88C8-42AE3DE8A3F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6" authorId="0" shapeId="0" xr:uid="{0B5AA546-8AE2-4B0B-9DE4-5960BBCCE27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6" authorId="0" shapeId="0" xr:uid="{619AB2D7-860E-411D-91C7-302EE46D3E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6" authorId="0" shapeId="0" xr:uid="{55F2FC9B-E31A-4C41-8BC5-9DFE5999EA7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6" authorId="0" shapeId="0" xr:uid="{0D3BF09E-C6E6-41CC-BB6C-5A670FE0F3E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6" authorId="0" shapeId="0" xr:uid="{523981E6-3FBC-4848-8A76-0F2C2BCE5A4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6" authorId="0" shapeId="0" xr:uid="{DFE0B802-708D-4A0F-AC58-08E66D798E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6" authorId="0" shapeId="0" xr:uid="{7245175B-654A-4CC7-8DC2-33C42C15008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6" authorId="0" shapeId="0" xr:uid="{95551EB3-EBB6-4377-89F3-D5AF269DBE2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7" authorId="0" shapeId="0" xr:uid="{D01D7E70-315A-49CD-ACBA-2BF5D0C694B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7" authorId="0" shapeId="0" xr:uid="{5789D733-B0D1-4846-AECA-4BDE521EBFB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7" authorId="0" shapeId="0" xr:uid="{1DD06862-2640-4C35-B6CD-97A2959D6E0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7" authorId="0" shapeId="0" xr:uid="{8888A951-6141-4418-A220-5336DC86A10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7" authorId="0" shapeId="0" xr:uid="{5513AA64-28AD-44A6-9C5C-9D60A1D3C29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7" authorId="0" shapeId="0" xr:uid="{D937EA5A-3A7B-4D0D-80B3-E5712AEAC3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7" authorId="0" shapeId="0" xr:uid="{8299E82C-8335-4BEF-BC96-19166DF6F45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7" authorId="0" shapeId="0" xr:uid="{1708A0A3-5150-4374-B5C8-B820A6BFAF2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7" authorId="0" shapeId="0" xr:uid="{99ED04F9-BB77-407E-907B-E5E11AB62A5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7" authorId="0" shapeId="0" xr:uid="{9016996F-0B75-4C5E-8B1C-E05582D9391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7" authorId="0" shapeId="0" xr:uid="{CEFD6750-B056-4B9E-A35D-5EAE1C4AA7A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7" authorId="0" shapeId="0" xr:uid="{A9DD73D8-1D87-4E6B-8CF0-912109A6E7F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7" authorId="0" shapeId="0" xr:uid="{D25FCDBE-6B93-472B-AE1A-65A765A958E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8" authorId="0" shapeId="0" xr:uid="{28F072E7-B0A4-47B0-A807-67BFE1EB31D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8" authorId="0" shapeId="0" xr:uid="{229A6862-C4CA-4155-ABE4-CED01B291DF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8" authorId="0" shapeId="0" xr:uid="{BE53F5CB-510F-473C-A7B5-2CAC165CC8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8" authorId="0" shapeId="0" xr:uid="{1E3F5F5A-C11A-41B5-930D-07FCD21DC8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8" authorId="0" shapeId="0" xr:uid="{07D12247-F1FA-4DA6-8CDD-9B8FAD6F3A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8" authorId="0" shapeId="0" xr:uid="{17F09154-4AD3-4E71-A5F5-FC37A2ADBB5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8" authorId="0" shapeId="0" xr:uid="{AD165DAB-6982-4B67-9657-AC47287CFC1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8" authorId="0" shapeId="0" xr:uid="{A9750686-2172-44AE-89A4-80683CC974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8" authorId="0" shapeId="0" xr:uid="{8DFDCB69-3E05-42AF-B3C1-D6EFF55925C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8" authorId="0" shapeId="0" xr:uid="{DA455581-4724-4F39-837B-1F732B1A9F7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8" authorId="0" shapeId="0" xr:uid="{8CB7478B-EC25-4FC5-91F2-326338F23F4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8" authorId="0" shapeId="0" xr:uid="{EAA23053-59F6-427E-810A-FE751BDA728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8" authorId="0" shapeId="0" xr:uid="{E0BD015B-071C-4767-BF65-3FE35CD642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9" authorId="0" shapeId="0" xr:uid="{81CD80AE-E154-4B0A-A961-3456B7DADB4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9" authorId="0" shapeId="0" xr:uid="{9035459C-F764-4192-89F4-65EE13F7E81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9" authorId="0" shapeId="0" xr:uid="{61840DEA-A5B8-4006-88EF-946F088333C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9" authorId="0" shapeId="0" xr:uid="{31B71493-B1C1-4A39-945C-FFD2BB48C5D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9" authorId="0" shapeId="0" xr:uid="{5E48EBA1-B849-4F8E-A375-BBD4ECF72A0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9" authorId="0" shapeId="0" xr:uid="{9F09E8A8-6664-4F15-96D7-967F3B4B835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9" authorId="0" shapeId="0" xr:uid="{92084D00-FFF8-4144-B3BE-B628E61D51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9" authorId="0" shapeId="0" xr:uid="{44EDBFED-FCE2-47ED-886C-B81BA2C7D1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9" authorId="0" shapeId="0" xr:uid="{636B051E-4A94-4D31-9AC6-874A6D9C3B5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9" authorId="0" shapeId="0" xr:uid="{67E67CFF-C5B1-4C5F-ABD9-D8C86F16782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9" authorId="0" shapeId="0" xr:uid="{39AAD149-EE5B-4A26-999C-913CBB9B7DE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9" authorId="0" shapeId="0" xr:uid="{8194F38F-B2C3-4FB4-846D-745C2016781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9" authorId="0" shapeId="0" xr:uid="{A5630231-E7DC-424B-8A65-B9591193CA6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0" authorId="0" shapeId="0" xr:uid="{206D05AD-B31A-4CFF-AA6F-06072013BCC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0" authorId="0" shapeId="0" xr:uid="{0E4632C7-1252-4BF2-A703-BE4CD1AA16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0" authorId="0" shapeId="0" xr:uid="{A2CEAA98-E2E1-4A22-B495-A325BD4940A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0" authorId="0" shapeId="0" xr:uid="{BF3C01FC-BC1D-412A-9F6E-F65196AE58B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0" authorId="0" shapeId="0" xr:uid="{DBEC9ADC-87BF-4688-A9CF-F5CC074DA0F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0" authorId="0" shapeId="0" xr:uid="{15DFB920-7866-41FF-A344-7EEC50A71E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40" authorId="0" shapeId="0" xr:uid="{4959BBD6-8783-4AD4-A404-037FD806E78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40" authorId="0" shapeId="0" xr:uid="{413C8435-8BC3-4408-A334-E1B5558F5D8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40" authorId="0" shapeId="0" xr:uid="{A2EB632B-0D23-44D9-9D40-76D71D1F33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40" authorId="0" shapeId="0" xr:uid="{A621EFD0-E927-4EEA-A040-15560B14431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40" authorId="0" shapeId="0" xr:uid="{D2302E86-26AF-45B3-9CFF-7C99B699DD3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40" authorId="0" shapeId="0" xr:uid="{959499E3-FCD1-4E34-B98E-CB141D8F090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40" authorId="0" shapeId="0" xr:uid="{8831C0C3-8E36-4026-A4F4-973A95E1F17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1" authorId="0" shapeId="0" xr:uid="{C8D819DE-76ED-4FE9-AD60-E698A9A1812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1" authorId="0" shapeId="0" xr:uid="{AD058D15-87AE-49B5-B8FB-4FF8C96EF97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1" authorId="0" shapeId="0" xr:uid="{71215C14-9082-4163-9D85-2BA7A17B240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1" authorId="0" shapeId="0" xr:uid="{D1C89B4E-8D07-4FF3-98F9-2D02997EB8B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1" authorId="0" shapeId="0" xr:uid="{B2E3FF89-9227-420C-80F7-33A331D2D9A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1" authorId="0" shapeId="0" xr:uid="{AD550F36-04B5-404F-A00F-96E0761C510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41" authorId="0" shapeId="0" xr:uid="{D0161B26-5CCD-46B1-B609-2DA044F80FA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41" authorId="0" shapeId="0" xr:uid="{ABDAF802-B680-4BDE-A4EB-F62E08AEA64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41" authorId="0" shapeId="0" xr:uid="{75861AB9-407E-4440-B24F-710C3C505B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41" authorId="0" shapeId="0" xr:uid="{CFC073FE-D037-4225-A0F3-EE54C6E2BD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41" authorId="0" shapeId="0" xr:uid="{365C00CC-7B09-4CA4-A384-655C23CC90E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41" authorId="0" shapeId="0" xr:uid="{E6947049-4A3C-4C30-A4B8-9C6CCB9E2A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41" authorId="0" shapeId="0" xr:uid="{48A993D5-D55E-4B9D-8204-8494217E1C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2" authorId="0" shapeId="0" xr:uid="{9AE74356-FA23-47FC-805A-DAC5E242581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2" authorId="0" shapeId="0" xr:uid="{29CC1E85-1055-479D-B30D-75863F57C50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2" authorId="0" shapeId="0" xr:uid="{1BF0558F-6CBF-42D0-92AB-ACFF4AF55FC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2" authorId="0" shapeId="0" xr:uid="{018C1662-5CEB-4A65-AC04-7849D4832C6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2" authorId="0" shapeId="0" xr:uid="{9239558F-02EA-43DB-ACEE-A2EEDDB533D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2" authorId="0" shapeId="0" xr:uid="{7BC7F8A1-5B00-41CC-89ED-E09B74F242E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42" authorId="0" shapeId="0" xr:uid="{D489424E-152E-42F0-BA4F-47AD6929804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42" authorId="0" shapeId="0" xr:uid="{C51647A3-1EB2-4CE4-85FC-8D9F5E65EAF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42" authorId="0" shapeId="0" xr:uid="{3FDDEF23-0218-4616-A90E-F9AA78D7A76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42" authorId="0" shapeId="0" xr:uid="{0C800964-CD1B-4ACA-A1E8-03BA5E71C78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42" authorId="0" shapeId="0" xr:uid="{A6F561DB-11A9-439C-8A49-45BC374EEC5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42" authorId="0" shapeId="0" xr:uid="{6F088116-1CE7-421E-8DDB-3F51589E5AC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42" authorId="0" shapeId="0" xr:uid="{8A065DFA-CE07-4807-BCED-31B403EA74F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3" authorId="0" shapeId="0" xr:uid="{C16AD2CC-22D1-4EA5-9C76-8F6F9EE981B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3" authorId="0" shapeId="0" xr:uid="{AC1D2554-00C9-43DA-8516-9A66FB033C7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3" authorId="0" shapeId="0" xr:uid="{0E9454D9-6FC0-4B7F-A75D-5A4BD07D1CF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3" authorId="0" shapeId="0" xr:uid="{4C872F9B-B88E-47D9-BF7F-0FA3705B6BE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3" authorId="0" shapeId="0" xr:uid="{55238F79-609F-4FFB-A6BB-A331055B963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3" authorId="0" shapeId="0" xr:uid="{38E457D8-F31F-4246-B750-EE14048897A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43" authorId="0" shapeId="0" xr:uid="{586EC53F-F5EC-4D22-8F33-6E0A07BAA0F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43" authorId="0" shapeId="0" xr:uid="{CE84FFDC-9658-43C3-B3AC-CB41D02835C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43" authorId="0" shapeId="0" xr:uid="{A15094DA-3CD3-4EF0-9081-7C5D8EE0659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43" authorId="0" shapeId="0" xr:uid="{4E83326F-6F7E-444E-A573-8C2F969FD39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43" authorId="0" shapeId="0" xr:uid="{6AB0884E-D7E7-409F-A472-D119C155610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43" authorId="0" shapeId="0" xr:uid="{7A9C366D-B6E0-4FD7-A7CB-DD3EE4B4441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43" authorId="0" shapeId="0" xr:uid="{2C7C8DF7-AACA-43A1-8ED1-920C4D58332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4" authorId="0" shapeId="0" xr:uid="{F566CD5C-95A6-49A6-BB5C-825572C95B7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4" authorId="0" shapeId="0" xr:uid="{594EFDD2-E048-421B-B253-474F8F64F70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4" authorId="0" shapeId="0" xr:uid="{7B674089-55D6-4296-9786-7BC86DB443E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4" authorId="0" shapeId="0" xr:uid="{873BD870-4F9E-48E6-A14F-052FA3A2065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4" authorId="0" shapeId="0" xr:uid="{5A529BF5-BD0F-4000-A46B-79E612F42B7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4" authorId="0" shapeId="0" xr:uid="{5171914C-FADC-446E-8F4F-DC0113D8DD2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44" authorId="0" shapeId="0" xr:uid="{FE40C3B5-A1F4-4BC1-A5B9-CBB5686CB4C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44" authorId="0" shapeId="0" xr:uid="{083881D7-3490-4494-A781-4CF7FC857D6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44" authorId="0" shapeId="0" xr:uid="{71E0CD63-3862-4481-8022-485729D1596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44" authorId="0" shapeId="0" xr:uid="{CE45333F-B5CE-4366-BADE-C2E6BEF6BDD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44" authorId="0" shapeId="0" xr:uid="{4A540816-3BA8-48FB-BEB6-137276200AC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44" authorId="0" shapeId="0" xr:uid="{14921DF8-6ED6-48A9-8DD5-4B194503547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44" authorId="0" shapeId="0" xr:uid="{EE049211-7512-4E1D-8BCA-5523CA919F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7" authorId="0" shapeId="0" xr:uid="{5D25C314-1A2F-426C-80DF-BD62EDE665D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7" authorId="0" shapeId="0" xr:uid="{1E11EABB-CA57-4923-9D21-BEC3D27A31E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7" authorId="0" shapeId="0" xr:uid="{3FA48902-008D-4D5A-B2AC-428F875FE75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7" authorId="0" shapeId="0" xr:uid="{E18382E0-1DAA-4319-BFC5-AE6E8354BA5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47" authorId="0" shapeId="0" xr:uid="{F20FDD7D-5F50-4F62-AB35-C79E9BAEA0D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47" authorId="0" shapeId="0" xr:uid="{4FFF8D06-3173-4F73-A7CC-AB24EC688D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47" authorId="0" shapeId="0" xr:uid="{3E2D8FA9-A79A-497E-BD34-EBF4F2AF8F7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47" authorId="0" shapeId="0" xr:uid="{6FFC0EB2-9E81-4364-A24D-005E42E56CB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47" authorId="0" shapeId="0" xr:uid="{5CE6F9B6-A2ED-4BA5-9B09-75E08DCAFDE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47" authorId="0" shapeId="0" xr:uid="{C1F50FD0-C845-4E55-BAE4-0DDAFD7ED47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47" authorId="0" shapeId="0" xr:uid="{B29AF7ED-F1BB-4C5F-9423-341387D8CCC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47" authorId="0" shapeId="0" xr:uid="{36D5449C-E8FA-4640-A537-0E8DA7B4156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47" authorId="0" shapeId="0" xr:uid="{DD9D8215-3B0A-4073-85EB-9979DF31BB5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8" authorId="0" shapeId="0" xr:uid="{20316D83-FB4E-4023-BEE7-B891E61D058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8" authorId="0" shapeId="0" xr:uid="{F5A58074-0556-4D67-93D0-1F4F72CFBEE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8" authorId="0" shapeId="0" xr:uid="{910CC0FE-33C8-499B-8EE1-0AB8BF6E348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8" authorId="0" shapeId="0" xr:uid="{756CF10B-AE34-4E44-8471-29EE521155A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48" authorId="0" shapeId="0" xr:uid="{A04A1275-A5FA-4E42-B4E4-382CEF715A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48" authorId="0" shapeId="0" xr:uid="{40AB0FD9-1BFA-47FD-9187-0A9B45DE30B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48" authorId="0" shapeId="0" xr:uid="{B020B5D2-C541-4D9A-B2B5-E54C4030221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48" authorId="0" shapeId="0" xr:uid="{40FF9968-3AE3-4730-B2ED-975DD86C2C7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48" authorId="0" shapeId="0" xr:uid="{92E62E33-77F7-44CD-865D-3E1B4B00623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48" authorId="0" shapeId="0" xr:uid="{175FFF4A-6B73-466E-8B51-ED18B11E710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48" authorId="0" shapeId="0" xr:uid="{938A5EE7-E576-4510-8D36-54EFDE537E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48" authorId="0" shapeId="0" xr:uid="{79A7418A-E888-4AD3-A37F-E57E1476B44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48" authorId="0" shapeId="0" xr:uid="{4DF1FDB9-D15E-4828-8A7D-00589A38A8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9" authorId="0" shapeId="0" xr:uid="{91D8811D-488B-4F6F-8DF1-C5DB3F3F318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9" authorId="0" shapeId="0" xr:uid="{2AF3009C-8CEF-435C-8FFF-6D5B559E233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9" authorId="0" shapeId="0" xr:uid="{2627EF01-70A0-4B09-BCBC-B6E198FD088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9" authorId="0" shapeId="0" xr:uid="{9D0408CE-A6A2-4DE4-AF67-46583174E7E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49" authorId="0" shapeId="0" xr:uid="{56977FC4-F48E-4B87-8DC5-E9165F394CE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49" authorId="0" shapeId="0" xr:uid="{94CDFEDB-8F3D-480F-A590-64D50F08A61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49" authorId="0" shapeId="0" xr:uid="{189C3CF8-5B22-4F58-9491-0EC0F06314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49" authorId="0" shapeId="0" xr:uid="{9D375E8B-082E-4F73-A4E2-9BFEB55BF7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49" authorId="0" shapeId="0" xr:uid="{6B874788-B043-4636-B799-762953F3818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49" authorId="0" shapeId="0" xr:uid="{E6B17CB6-AE32-4BAC-BA6C-A9B0627BF55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49" authorId="0" shapeId="0" xr:uid="{F4461E98-9176-4CBC-93C8-4A466DAC486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49" authorId="0" shapeId="0" xr:uid="{388FD865-A299-4E60-81CE-31A170BBA85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49" authorId="0" shapeId="0" xr:uid="{76D80784-C190-423C-BC85-AEE843940C3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0" authorId="0" shapeId="0" xr:uid="{14E04FFA-6EC4-4CAD-957B-61853EAB3AC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0" authorId="0" shapeId="0" xr:uid="{8BB2E28B-B983-42E9-ABC2-09C660FE71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0" authorId="0" shapeId="0" xr:uid="{184555E7-511D-44F7-95F5-235D366874A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0" authorId="0" shapeId="0" xr:uid="{716E1EAF-0B47-4EB8-AE77-36329D97BA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50" authorId="0" shapeId="0" xr:uid="{0EE1F87C-220B-4E3C-888D-780957A2377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0" authorId="0" shapeId="0" xr:uid="{5CF694A0-0BC1-4634-93F8-F9B108E9B94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0" authorId="0" shapeId="0" xr:uid="{05A1D6DC-C7CF-4531-843D-17F570FDB9E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50" authorId="0" shapeId="0" xr:uid="{F6F889E3-6357-41D0-A081-9C3F2DA7424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50" authorId="0" shapeId="0" xr:uid="{A21C3DF4-42D0-458D-9B1A-AA3C7A6430D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50" authorId="0" shapeId="0" xr:uid="{40F38BEF-969B-42D7-9EBC-2070F13F7E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50" authorId="0" shapeId="0" xr:uid="{36BB5E24-C20A-4A4E-8D7C-58ECD0287E3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50" authorId="0" shapeId="0" xr:uid="{B70B7B16-8A46-4E07-986D-D1B3BD9EED8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50" authorId="0" shapeId="0" xr:uid="{3658FA9F-0135-4658-8A80-69841694F26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1" authorId="0" shapeId="0" xr:uid="{0D437377-7670-489D-80C4-2817E5C6C39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1" authorId="0" shapeId="0" xr:uid="{63B1643A-FDE8-4D38-8619-0BFCC5367C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1" authorId="0" shapeId="0" xr:uid="{6484F46C-D398-4EA0-AE07-04EB80430D7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1" authorId="0" shapeId="0" xr:uid="{D39DB8E9-764A-492B-8B15-599394D7EED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51" authorId="0" shapeId="0" xr:uid="{1F0C87D5-58B3-4C43-8B55-1E0C1270FF1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1" authorId="0" shapeId="0" xr:uid="{BD66BF5F-3798-4EF3-AACF-DAD4EF3AB3D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1" authorId="0" shapeId="0" xr:uid="{695D2839-9A50-408E-9099-94F1720CB9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51" authorId="0" shapeId="0" xr:uid="{80235294-8631-40E4-95CA-E3C74C7FBA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51" authorId="0" shapeId="0" xr:uid="{F98C6608-C4AB-4844-AEC3-E1640141861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51" authorId="0" shapeId="0" xr:uid="{ECEE2860-4E5F-498A-BEAD-885AFF1F09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51" authorId="0" shapeId="0" xr:uid="{F6AC2D54-A579-40F2-A3EA-4DDF9BBFD5D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51" authorId="0" shapeId="0" xr:uid="{1ADFAD46-1E7B-45DF-9391-7232B023AA2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51" authorId="0" shapeId="0" xr:uid="{F1DD7223-700E-4C2B-B4D8-8CDFAC65537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2" authorId="0" shapeId="0" xr:uid="{6083DC43-00BE-44D0-A64B-AE63A81E082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2" authorId="0" shapeId="0" xr:uid="{350D443C-FC39-4B07-A259-F81524ACCDE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2" authorId="0" shapeId="0" xr:uid="{03CAF77B-F157-495E-8F6A-AC3E906AD0E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2" authorId="0" shapeId="0" xr:uid="{83B59C81-F05F-493B-93E4-CC0FD46813F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2" authorId="0" shapeId="0" xr:uid="{13791518-0B18-4F1A-B54C-2B208957E8D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2" authorId="0" shapeId="0" xr:uid="{0D81DEC1-976D-48E0-B470-34A57218E27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2" authorId="0" shapeId="0" xr:uid="{02E8B314-8369-4D6A-A400-E7823DFEDCE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52" authorId="0" shapeId="0" xr:uid="{C5AE2ADA-D1CB-4750-ADE7-80C807ACABF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52" authorId="0" shapeId="0" xr:uid="{C842A515-B609-4F18-B65E-C5C687AE7FD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52" authorId="0" shapeId="0" xr:uid="{EE7EB4E3-B122-4E25-81B8-05F5B5AE46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52" authorId="0" shapeId="0" xr:uid="{69EF2508-1F96-4E41-8286-4C9D1D8A601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52" authorId="0" shapeId="0" xr:uid="{C86B4584-2EE9-43AE-AE09-EAD889F662E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52" authorId="0" shapeId="0" xr:uid="{7C31AE8A-51D1-4E91-8AAB-4EA9022576F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3" authorId="0" shapeId="0" xr:uid="{AC8ACC9D-352C-4684-A7C6-59CC933A541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3" authorId="0" shapeId="0" xr:uid="{23BB85AB-6117-427D-BDF3-DDA7BE6F726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3" authorId="0" shapeId="0" xr:uid="{FF7F9502-8548-41B0-A889-FD15823B707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3" authorId="0" shapeId="0" xr:uid="{1C40C2B4-8FA1-43DF-999D-DB14CEB06BE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3" authorId="0" shapeId="0" xr:uid="{9B6CF30D-7676-4B35-A39A-B4B8BF81BD4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3" authorId="0" shapeId="0" xr:uid="{EB0E3F0B-A803-4CA2-B80D-F0801DCBA2C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3" authorId="0" shapeId="0" xr:uid="{BC8D6983-1660-4906-A416-A22B35B7F27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53" authorId="0" shapeId="0" xr:uid="{028CD3F8-E8AF-4384-A46C-69B11F809F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53" authorId="0" shapeId="0" xr:uid="{C7D728B0-20D0-4EAF-B8A7-1A02B63DF57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53" authorId="0" shapeId="0" xr:uid="{79087D5E-6802-41E2-950E-C9218946085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53" authorId="0" shapeId="0" xr:uid="{185BE41A-E353-4DFB-8AA7-8625C2108A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53" authorId="0" shapeId="0" xr:uid="{369B7D75-374F-4EE5-BD57-584D627631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53" authorId="0" shapeId="0" xr:uid="{FB72ACC8-A44B-4CFE-9D98-8FD7EA247E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4" authorId="0" shapeId="0" xr:uid="{0799564E-8322-4434-AC11-DAD003D6FD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4" authorId="0" shapeId="0" xr:uid="{60595AF8-A745-489A-AAF2-7B912EC4E7E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4" authorId="0" shapeId="0" xr:uid="{74B6EDC7-5A11-4FC1-B1FC-AFE3BBA07D4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4" authorId="0" shapeId="0" xr:uid="{7613E4B7-1884-4602-9872-C1DF679F11B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4" authorId="0" shapeId="0" xr:uid="{A026865D-250D-4DBB-B028-3AC4F47525E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54" authorId="0" shapeId="0" xr:uid="{95A1519F-1D1C-4294-A9C5-25D2342093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4" authorId="0" shapeId="0" xr:uid="{C93518C2-9641-49DF-A58E-32CB296D7E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54" authorId="0" shapeId="0" xr:uid="{CDE96D16-0F33-43F4-81A7-507AFBDA026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54" authorId="0" shapeId="0" xr:uid="{D09FE2D3-6EF0-433E-B86C-25189E42C22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54" authorId="0" shapeId="0" xr:uid="{91F3EDA8-CE1B-4694-9B66-F7D9C976D2C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54" authorId="0" shapeId="0" xr:uid="{0A091041-4AFC-4CB9-B90A-A9F9BFEC88D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54" authorId="0" shapeId="0" xr:uid="{379AC741-107E-4A9E-815C-EBBD703088A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54" authorId="0" shapeId="0" xr:uid="{8A37224B-E40E-4F86-A516-A1667E42073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5" authorId="0" shapeId="0" xr:uid="{2F76B96C-EEB6-4D4D-9108-EEFC0D84E20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5" authorId="0" shapeId="0" xr:uid="{269060CA-BA72-4A70-B1B9-54743F8D295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5" authorId="0" shapeId="0" xr:uid="{CE3487AD-91EB-4735-9713-76121F9B8B9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5" authorId="0" shapeId="0" xr:uid="{79A4FD60-0C83-46EA-86B6-DBDBFDFCB26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5" authorId="0" shapeId="0" xr:uid="{B5D258E0-B09B-4525-B108-27789B56808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55" authorId="0" shapeId="0" xr:uid="{F5365530-171D-4983-B10C-BBA08925898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55" authorId="0" shapeId="0" xr:uid="{281B8F3D-D379-4EE6-9043-54545777AB0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55" authorId="0" shapeId="0" xr:uid="{19F96C57-A19A-41F3-A501-DC1E03D326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55" authorId="0" shapeId="0" xr:uid="{7527975B-D005-4525-B54D-F6E5B90D1C8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55" authorId="0" shapeId="0" xr:uid="{DE79D12A-5329-4B06-8BCA-D2DCD6F6F8E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55" authorId="0" shapeId="0" xr:uid="{ECE7B5F9-9781-4383-8529-E010E92D3FB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55" authorId="0" shapeId="0" xr:uid="{FCF6810F-ABE0-4493-83EC-2AF1324261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55" authorId="0" shapeId="0" xr:uid="{3D2A8C26-006B-4C14-A231-38F0023D21E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6" authorId="0" shapeId="0" xr:uid="{289F8655-ADDC-49AA-8B94-0F2F3EA52B0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6" authorId="0" shapeId="0" xr:uid="{E7E4B30B-BC15-4DC7-9883-71F76958318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6" authorId="0" shapeId="0" xr:uid="{0EF1B28E-5BAB-4D67-A767-DDB343FA8F7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6" authorId="0" shapeId="0" xr:uid="{64620E7B-A795-44D8-BB7D-DFCBE624923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6" authorId="0" shapeId="0" xr:uid="{A56FFB92-9E86-4142-BBCA-FF6EFC2030F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56" authorId="0" shapeId="0" xr:uid="{0762135F-C36E-4F8A-9E74-72F19BAC316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56" authorId="0" shapeId="0" xr:uid="{02DC7C9B-8089-457A-A9FA-C0DFD828186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56" authorId="0" shapeId="0" xr:uid="{A16CCCE4-73EF-465A-B9EB-1569756FB56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56" authorId="0" shapeId="0" xr:uid="{2070CBC9-DA6E-4CD8-9F64-B8CCBBFEA72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56" authorId="0" shapeId="0" xr:uid="{FAD03066-57DA-4821-8E0F-4892BCC29D7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56" authorId="0" shapeId="0" xr:uid="{4109F52D-8386-450A-A99F-091A6BA56F4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56" authorId="0" shapeId="0" xr:uid="{5E73A1E8-BA9A-46AF-8C7E-8F1BCEB12D3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56" authorId="0" shapeId="0" xr:uid="{DE083879-5D09-44D5-BDC5-979B4428C01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7" authorId="0" shapeId="0" xr:uid="{0F9F8E73-19F0-4D95-AF04-7C82B484425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7" authorId="0" shapeId="0" xr:uid="{9162D211-05E1-41BC-94A3-8F986231C3F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7" authorId="0" shapeId="0" xr:uid="{3C696EAF-20DA-4EE3-A49F-5920337DD61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7" authorId="0" shapeId="0" xr:uid="{0FD93B39-402D-4854-9FA7-8F8917C3203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7" authorId="0" shapeId="0" xr:uid="{FA59619A-3C8D-4BF3-B7D9-2DB9A478F3F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57" authorId="0" shapeId="0" xr:uid="{400C73A8-2041-49F9-96E8-4F57F781CDA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57" authorId="0" shapeId="0" xr:uid="{F8ADEED5-3414-4540-B753-1D5EAE78FFA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57" authorId="0" shapeId="0" xr:uid="{024F4CD4-734D-4A57-BD1A-F2DF60113B5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57" authorId="0" shapeId="0" xr:uid="{9E688F9D-49F6-4210-997C-F7C41C329E5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57" authorId="0" shapeId="0" xr:uid="{F7782286-20B5-4A18-BA86-FB8CEDA139F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57" authorId="0" shapeId="0" xr:uid="{2D75BE05-54CD-40D1-AF93-C32755C8E9F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57" authorId="0" shapeId="0" xr:uid="{1771220C-4F81-4387-B67F-BAC22682577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57" authorId="0" shapeId="0" xr:uid="{E1321147-FE0B-4816-A796-6AC4C08DDEA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8" authorId="0" shapeId="0" xr:uid="{73C7138A-2A63-4FE9-BEDD-85D22A058E3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8" authorId="0" shapeId="0" xr:uid="{61CE4D0A-9909-4F22-993D-61F01A05EC8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8" authorId="0" shapeId="0" xr:uid="{5A41D4DD-10E4-4AC1-8237-07CDBD2A80F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8" authorId="0" shapeId="0" xr:uid="{859065AB-22DA-46F2-8511-38C6E73D58B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8" authorId="0" shapeId="0" xr:uid="{72D465E1-FB1D-43A1-B57B-5B6C3BB937D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58" authorId="0" shapeId="0" xr:uid="{CDEB0704-77E9-4108-AA08-7C15D13B14B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58" authorId="0" shapeId="0" xr:uid="{65546AD3-FB2F-4CEE-9766-AA0DE8D7E62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58" authorId="0" shapeId="0" xr:uid="{578C6167-549B-4684-85DF-938C134292B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58" authorId="0" shapeId="0" xr:uid="{F7062547-E7C5-4684-AB13-577F66AD5D3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58" authorId="0" shapeId="0" xr:uid="{8F685373-8DBB-473F-9F42-B0014F7ED05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58" authorId="0" shapeId="0" xr:uid="{CB540650-BA39-490A-8FB0-85FFE8BBA07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58" authorId="0" shapeId="0" xr:uid="{13F8A63B-1001-4254-9891-C97FEDD6CE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58" authorId="0" shapeId="0" xr:uid="{13822891-729F-4ABA-93E8-34B72F2CC0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1" authorId="0" shapeId="0" xr:uid="{BBFEC40E-14A5-4240-9271-18E81D77FA3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1" authorId="0" shapeId="0" xr:uid="{29B05AA5-8C9C-4D2D-B8EA-85BBCC6FC4F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1" authorId="0" shapeId="0" xr:uid="{95F268AA-2DD0-4E65-870A-BF0DB351373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1" authorId="0" shapeId="0" xr:uid="{FE7482C1-56E4-4BBC-B412-8E91063D3F8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61" authorId="0" shapeId="0" xr:uid="{98818004-E719-4615-B1A0-DEC5F91C1F8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1" authorId="0" shapeId="0" xr:uid="{9ECE2B8E-DFD6-47EF-B3AC-9A368042E53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1" authorId="0" shapeId="0" xr:uid="{B8003D2F-8170-4F44-848B-12307A8BE07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1" authorId="0" shapeId="0" xr:uid="{7C58FC18-0062-457A-B269-92BF2D1B56F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1" authorId="0" shapeId="0" xr:uid="{D94A4876-AB2A-4ED6-BE5F-A2389E4578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1" authorId="0" shapeId="0" xr:uid="{60AC8432-DD62-4CD7-BAC8-F377D48FE0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61" authorId="0" shapeId="0" xr:uid="{029A6AE9-A576-47AC-8A94-82F239BDB62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61" authorId="0" shapeId="0" xr:uid="{64932B60-4C05-49AC-815F-273B6E2EC18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61" authorId="0" shapeId="0" xr:uid="{1BA1D861-458B-4941-A8D6-48E9FDBA96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2" authorId="0" shapeId="0" xr:uid="{863A8DCB-E9F9-489A-A462-ED4A0A16AFF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2" authorId="0" shapeId="0" xr:uid="{312562E8-1C6D-46FD-A93C-6968A124670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2" authorId="0" shapeId="0" xr:uid="{55E80AA9-6634-41BB-B483-FC0F89B84C5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2" authorId="0" shapeId="0" xr:uid="{50CB19BA-EA6F-4D40-B553-592BECAC302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62" authorId="0" shapeId="0" xr:uid="{09D68454-2C49-4DAF-A366-BBCFD7C0256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2" authorId="0" shapeId="0" xr:uid="{2E6232F3-4A96-4404-804F-5DBE80DC99A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2" authorId="0" shapeId="0" xr:uid="{6BA03671-1032-4174-A4C2-65337D9567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2" authorId="0" shapeId="0" xr:uid="{A223EFEE-1FF5-4917-8196-76DFB798D3A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2" authorId="0" shapeId="0" xr:uid="{1B4E158D-8418-4149-A048-041518C37F8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2" authorId="0" shapeId="0" xr:uid="{E5D1E8BF-9458-4BB5-ABB8-A0377C9247C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62" authorId="0" shapeId="0" xr:uid="{7A6B09B1-B5CF-4010-A23D-CA6827B3E1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62" authorId="0" shapeId="0" xr:uid="{5FCA5792-0231-4474-932C-C8C2BFB22B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62" authorId="0" shapeId="0" xr:uid="{EF00012A-A359-4877-8996-E9BEAF19555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3" authorId="0" shapeId="0" xr:uid="{F1548EF2-6D2B-4317-B6C4-26586C198A6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3" authorId="0" shapeId="0" xr:uid="{D28FDF46-7075-440D-A928-C7EAA11B1D6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3" authorId="0" shapeId="0" xr:uid="{4F263516-F227-41A3-84FD-9B72B4CF4C2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3" authorId="0" shapeId="0" xr:uid="{F691BB60-8BD3-4EB8-86C9-E0A9E25CBF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63" authorId="0" shapeId="0" xr:uid="{2834E9B3-FE24-47BF-BD9F-142BD7DF04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3" authorId="0" shapeId="0" xr:uid="{7E56282B-F7F0-42D4-B6AB-2F01A9EF208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3" authorId="0" shapeId="0" xr:uid="{1829506C-83E2-45BA-A476-FBB962CDDA4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3" authorId="0" shapeId="0" xr:uid="{08030823-44B7-408C-89B8-08C0F4CD9A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3" authorId="0" shapeId="0" xr:uid="{E7EC63D8-56F4-4BAD-80C7-2A47C9A4F73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3" authorId="0" shapeId="0" xr:uid="{41BAE317-C6D5-47DC-BAC4-4477A91AF7D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63" authorId="0" shapeId="0" xr:uid="{C68BC445-5874-4F28-A52E-E3FD458A89D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63" authorId="0" shapeId="0" xr:uid="{4CE9022F-BB37-4777-8A52-7B392D9C5FA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63" authorId="0" shapeId="0" xr:uid="{587F5815-8D20-4128-8B40-A6613EE9165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4" authorId="0" shapeId="0" xr:uid="{28C2ABC0-164A-4AAE-AF55-4B05B5148F1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4" authorId="0" shapeId="0" xr:uid="{8F9001E4-3AB8-430C-9959-5E7410F717C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4" authorId="0" shapeId="0" xr:uid="{0888B847-BCDD-4A4C-BD40-8FB2C6145A2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4" authorId="0" shapeId="0" xr:uid="{1F405230-59C9-4978-B784-297240ACDAC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64" authorId="0" shapeId="0" xr:uid="{FCC89038-5DA1-41B0-BED6-960A25AC587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4" authorId="0" shapeId="0" xr:uid="{49DE1590-6AF4-46DD-B0A8-D5D2C60A00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4" authorId="0" shapeId="0" xr:uid="{F6C1DACA-AFC0-4AD6-9451-887E52F6D63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4" authorId="0" shapeId="0" xr:uid="{1B36C78C-1F16-4A6F-BC6F-C1F5C45E41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4" authorId="0" shapeId="0" xr:uid="{D4139272-7005-4B31-B76D-159DAC4D1ED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4" authorId="0" shapeId="0" xr:uid="{E9AF137C-3E64-4790-B315-20732AFCE1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64" authorId="0" shapeId="0" xr:uid="{9C35B71D-E84F-4B97-97EF-CB9CD4BD66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64" authorId="0" shapeId="0" xr:uid="{5AC1DF11-2892-4FCB-8B9E-9170A7C7166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64" authorId="0" shapeId="0" xr:uid="{06E7295F-B6C5-4F67-9769-ED7792A5EB1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5" authorId="0" shapeId="0" xr:uid="{F24CCB13-E88A-4DA3-B5AC-928EEB5503C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5" authorId="0" shapeId="0" xr:uid="{798ED9E8-1694-46CF-8716-9F7B16EF500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5" authorId="0" shapeId="0" xr:uid="{AFC67EC0-A7B1-433A-98AA-BCF74B5D632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5" authorId="0" shapeId="0" xr:uid="{8160B118-2621-42B3-9E1D-8A56F68A29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65" authorId="0" shapeId="0" xr:uid="{8031E650-6906-47CC-819D-C5D972063B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5" authorId="0" shapeId="0" xr:uid="{6255D550-ED87-419D-B7AC-3637B97A762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5" authorId="0" shapeId="0" xr:uid="{A17F5103-188B-428F-8DCC-47A62CC420D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5" authorId="0" shapeId="0" xr:uid="{EA52BF6C-003F-45E9-AB71-66B109760CC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5" authorId="0" shapeId="0" xr:uid="{81758610-5DCC-45E7-BC2E-0CBF074686E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5" authorId="0" shapeId="0" xr:uid="{D81E6E96-0A7D-41DC-8037-1A4BFCFDF83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65" authorId="0" shapeId="0" xr:uid="{86DC39DF-612C-49A7-946C-3D8F7ED6548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65" authorId="0" shapeId="0" xr:uid="{7378C976-E28F-4B0D-B001-74BB61F5463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65" authorId="0" shapeId="0" xr:uid="{B61E5EC5-F6AC-4D25-9572-A6289B7CC04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6" authorId="0" shapeId="0" xr:uid="{75521D97-38EC-460F-BEDA-597F208B895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6" authorId="0" shapeId="0" xr:uid="{4BFDD5C1-6939-4E85-8CA1-124A883D75B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6" authorId="0" shapeId="0" xr:uid="{D3C3F3F2-3A56-4CDE-987F-6DF72FEBAD6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6" authorId="0" shapeId="0" xr:uid="{048DF796-3B09-4432-809A-A582FDB7501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66" authorId="0" shapeId="0" xr:uid="{A2369307-285D-4923-8972-7E3D31F8DA6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6" authorId="0" shapeId="0" xr:uid="{714DF6A1-E208-47A4-8090-70522CFAEA8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6" authorId="0" shapeId="0" xr:uid="{91828CD9-3EA8-4A26-BC03-6C143E41B96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6" authorId="0" shapeId="0" xr:uid="{F333D43E-91E1-4245-A86D-B16CB524497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6" authorId="0" shapeId="0" xr:uid="{10F6734B-4099-4062-94B7-3806F953322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6" authorId="0" shapeId="0" xr:uid="{D7A33A70-D593-43B3-A170-DAF7D3DE97E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66" authorId="0" shapeId="0" xr:uid="{ED1B36E1-AE79-447C-A131-EFEB13C4770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66" authorId="0" shapeId="0" xr:uid="{BF1D6340-9D6A-4A56-A34E-3BB62E2BA98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66" authorId="0" shapeId="0" xr:uid="{2883571E-F7D3-44FB-93D5-87426FCC1F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7" authorId="0" shapeId="0" xr:uid="{2AB683E5-077B-4E1F-9C2E-4B5FF129D1A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7" authorId="0" shapeId="0" xr:uid="{8DB18318-6BEC-4222-BB86-E67E1B107A3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7" authorId="0" shapeId="0" xr:uid="{7341BF5E-7C0B-431F-BFE0-8989A234394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7" authorId="0" shapeId="0" xr:uid="{4FDECA47-F621-447A-81D2-1C36D1F3C15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67" authorId="0" shapeId="0" xr:uid="{0FD368D9-33CA-481D-B2C6-010C9B4759B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7" authorId="0" shapeId="0" xr:uid="{8033D87D-B6D2-43C6-933B-FC43C06D1F3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7" authorId="0" shapeId="0" xr:uid="{B30D0C5C-8E9E-4966-BA10-0F4A69249FD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7" authorId="0" shapeId="0" xr:uid="{9C5BCEB0-FADC-43FA-9AF0-3530A132D37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7" authorId="0" shapeId="0" xr:uid="{EB1C40F4-47A8-4DF7-86F0-20D8389332B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7" authorId="0" shapeId="0" xr:uid="{5D538623-C672-4598-9A44-E37330F8FFF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67" authorId="0" shapeId="0" xr:uid="{32A09407-3823-4375-B567-7D5A7403765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67" authorId="0" shapeId="0" xr:uid="{778B8200-D011-4777-9C7B-789A07B3BA7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67" authorId="0" shapeId="0" xr:uid="{827E5CF9-199A-4571-BEE1-6BF3492240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8" authorId="0" shapeId="0" xr:uid="{5186EEAF-A381-4429-80BD-5E7CB5B9531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8" authorId="0" shapeId="0" xr:uid="{A21CAF90-74D2-424C-88FC-A6791FB166B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8" authorId="0" shapeId="0" xr:uid="{CCAC0B09-92A4-4390-8A78-6D5DB506F95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8" authorId="0" shapeId="0" xr:uid="{1DDF8CA0-B5CB-4CD3-B533-914AD52DF26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68" authorId="0" shapeId="0" xr:uid="{B4AD1E86-4E4D-477E-BB9B-F5417BFF679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68" authorId="0" shapeId="0" xr:uid="{2DE13092-470D-46D0-9CC9-B56351A118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8" authorId="0" shapeId="0" xr:uid="{EB0CFC13-45C7-468F-A926-C910CB0BD3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8" authorId="0" shapeId="0" xr:uid="{B815154E-90F5-430E-A545-A326C34F031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8" authorId="0" shapeId="0" xr:uid="{B8738C67-2567-4D06-A264-C5A63961340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8" authorId="0" shapeId="0" xr:uid="{38A12A9D-0550-4A45-B3CE-8911399095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68" authorId="0" shapeId="0" xr:uid="{6F56CA5A-AB7D-4FA4-B85E-FAA386108C8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68" authorId="0" shapeId="0" xr:uid="{FC961A9D-39F7-4E4B-A014-5EB897342F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68" authorId="0" shapeId="0" xr:uid="{542DA8D0-6CA8-4537-88D0-52DD4964617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9" authorId="0" shapeId="0" xr:uid="{451642D9-F8BE-4CDE-8B3D-D640A16AF05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9" authorId="0" shapeId="0" xr:uid="{5E518A6E-AB56-46C1-996F-5BF938A56BB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9" authorId="0" shapeId="0" xr:uid="{D848768A-0F9C-425E-8BC1-2ED09A9C746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9" authorId="0" shapeId="0" xr:uid="{87A42200-11BA-4B84-A6DC-4B32207C706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69" authorId="0" shapeId="0" xr:uid="{A660FEBC-24CB-41A0-BD7B-660EFADD680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69" authorId="0" shapeId="0" xr:uid="{348B7092-30D2-46E6-A731-707F88D3989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69" authorId="0" shapeId="0" xr:uid="{9F1DBD83-F43B-446A-A6D4-8ABBBE8D965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9" authorId="0" shapeId="0" xr:uid="{3EF94F50-150E-421E-B85D-91CFFCA922B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9" authorId="0" shapeId="0" xr:uid="{31BBF7EB-2D9B-40F0-883A-1F74DABA59E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9" authorId="0" shapeId="0" xr:uid="{35F1D6B1-BBCF-4D5D-B500-100E092ABE3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69" authorId="0" shapeId="0" xr:uid="{D2356216-84B5-4EEE-9096-5AC1EC0FC8E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69" authorId="0" shapeId="0" xr:uid="{7F5A7AD0-6FA6-4821-9410-18040DA5320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69" authorId="0" shapeId="0" xr:uid="{BD8AF050-ED56-41B3-A268-88078163CDA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0" authorId="0" shapeId="0" xr:uid="{D7431BC9-C9A5-46DB-8CCE-3F374B915EF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70" authorId="0" shapeId="0" xr:uid="{4489D3F1-CED8-4EC6-B91D-34C83F95F99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70" authorId="0" shapeId="0" xr:uid="{F9645BEA-7CF2-4A0B-A3B7-A60C1DAA085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70" authorId="0" shapeId="0" xr:uid="{5934AF30-64D8-4B18-A5A7-7736F8A632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70" authorId="0" shapeId="0" xr:uid="{7A187D5D-65E7-4580-98F8-B68FB61E1E1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70" authorId="0" shapeId="0" xr:uid="{FB3379D7-FE0E-42F6-81F4-0710D918122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70" authorId="0" shapeId="0" xr:uid="{64EFAEA7-B8FF-4811-9F7A-9B05124FACF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70" authorId="0" shapeId="0" xr:uid="{438BF7E2-C01F-4974-8028-26AC6BF4CA2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70" authorId="0" shapeId="0" xr:uid="{BF15A55B-FDDE-470C-8F2C-87CE63F051B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70" authorId="0" shapeId="0" xr:uid="{0FC98FBA-A6BA-4998-9B42-2ED356E7A7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70" authorId="0" shapeId="0" xr:uid="{F1CB9402-8428-4096-9A52-4F9662BE1DC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70" authorId="0" shapeId="0" xr:uid="{2BAB22AA-DC4A-4CCB-B906-DEC5AECB372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70" authorId="0" shapeId="0" xr:uid="{285307FF-D579-40E8-BE7E-C60D63AA998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1" authorId="0" shapeId="0" xr:uid="{6D5B3D08-C40A-4764-814D-FDEA748A1EF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71" authorId="0" shapeId="0" xr:uid="{92DD158F-54E9-41F1-8046-17C11A4F495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71" authorId="0" shapeId="0" xr:uid="{7FA37A23-7662-4031-AD37-8030BBF6439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71" authorId="0" shapeId="0" xr:uid="{F05A0F70-BE2E-49C6-B492-7B2355B95F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71" authorId="0" shapeId="0" xr:uid="{F571116B-824A-485E-BF06-4DB5C1D1BD3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71" authorId="0" shapeId="0" xr:uid="{05732079-EC89-4E52-A3EB-D647DD641A2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71" authorId="0" shapeId="0" xr:uid="{A1D51E69-0698-4C59-9526-8C0352FAD41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71" authorId="0" shapeId="0" xr:uid="{12317D7C-AF4C-4457-B404-0B573527F15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71" authorId="0" shapeId="0" xr:uid="{E4FD967F-F6DC-46C3-8985-1552BA0F666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71" authorId="0" shapeId="0" xr:uid="{7D6DC221-0E91-413D-819A-7332F8E6B77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71" authorId="0" shapeId="0" xr:uid="{49BC0223-93B3-4B59-935A-F2CFD84B01E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71" authorId="0" shapeId="0" xr:uid="{335EEB79-B3B7-49BF-88B7-EEFF563A638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71" authorId="0" shapeId="0" xr:uid="{DA831B54-B8B5-4CE5-A868-FBB97F42FD4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2" authorId="0" shapeId="0" xr:uid="{5CD33931-94AF-4062-8D29-1090C7574AE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72" authorId="0" shapeId="0" xr:uid="{9940289D-79CA-4074-941D-0325142C5F5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72" authorId="0" shapeId="0" xr:uid="{A84907D3-B6AE-45BE-B390-7170F7E8563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72" authorId="0" shapeId="0" xr:uid="{82A9BC97-A1AD-43D7-998F-13A83B9A9A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72" authorId="0" shapeId="0" xr:uid="{8A72EC07-74E3-4D01-ACDF-D2B535F0738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72" authorId="0" shapeId="0" xr:uid="{A2584694-D107-44A2-A5F7-73943BC28D1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72" authorId="0" shapeId="0" xr:uid="{AFB7C979-621F-453F-8364-3EDCAC69AC0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72" authorId="0" shapeId="0" xr:uid="{467489D1-36E3-46D7-A59F-19B230DD41D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72" authorId="0" shapeId="0" xr:uid="{E74737DA-C3C9-4B9B-BA03-2EE4B9F8055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72" authorId="0" shapeId="0" xr:uid="{1B556F8F-952C-49A9-B611-4D912491C83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72" authorId="0" shapeId="0" xr:uid="{14F0030B-E933-46C2-8ED0-348B0CD6643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72" authorId="0" shapeId="0" xr:uid="{954C0B0F-820C-4818-B968-6C4275DA8F7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72" authorId="0" shapeId="0" xr:uid="{CA3F38BC-2FB6-476E-A038-1C304A3A925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5" authorId="0" shapeId="0" xr:uid="{1964A865-4949-4031-9436-EBE169ECC40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75" authorId="0" shapeId="0" xr:uid="{C9F83983-FC63-4812-817E-D9C3C5D49EB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75" authorId="0" shapeId="0" xr:uid="{A1136A6F-3DCD-4882-9D47-9E6675AC280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75" authorId="0" shapeId="0" xr:uid="{4E5A46B9-4D16-4DA5-BF2D-5DEF775EE5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75" authorId="0" shapeId="0" xr:uid="{B865414E-7B57-4110-89FE-0B753C8BCE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75" authorId="0" shapeId="0" xr:uid="{68821CF6-8A33-4B10-9B27-EC89E55015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75" authorId="0" shapeId="0" xr:uid="{9CF1C1A1-FE69-4603-A369-0A06ADBA65D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75" authorId="0" shapeId="0" xr:uid="{0D1060D6-5CA5-47B0-8E34-7E695248251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75" authorId="0" shapeId="0" xr:uid="{245B8DA2-1D6D-4853-961A-716B4AD854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75" authorId="0" shapeId="0" xr:uid="{16E76D01-516C-4457-B03A-67DA0BCCBAB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75" authorId="0" shapeId="0" xr:uid="{923EA200-6931-48BE-AFBF-E41934453B6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75" authorId="0" shapeId="0" xr:uid="{536D2607-78AB-4B34-873F-5D635A9651E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75" authorId="0" shapeId="0" xr:uid="{0DCCCF40-9713-482E-8727-026D980706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6" authorId="0" shapeId="0" xr:uid="{8E3F4719-4277-48C9-8D35-DAB6BAD6C04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76" authorId="0" shapeId="0" xr:uid="{305F62B8-D872-4CEF-BB96-1E850383500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76" authorId="0" shapeId="0" xr:uid="{CD79BBBE-7E01-4B2C-9C75-5133B37955D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76" authorId="0" shapeId="0" xr:uid="{963D1D3D-3098-48FB-B1AE-BB8225484D1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76" authorId="0" shapeId="0" xr:uid="{64A58A3A-99F8-4FF9-82B2-CBB84D1FA3E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76" authorId="0" shapeId="0" xr:uid="{952E8D47-3D2D-4F73-B0D9-EC7F2D51811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76" authorId="0" shapeId="0" xr:uid="{538263DA-691E-4338-B1E7-A5065513314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76" authorId="0" shapeId="0" xr:uid="{5D8132C4-C9C8-4741-B1F2-4F0072C0A60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76" authorId="0" shapeId="0" xr:uid="{BFC2B99C-C1F2-444E-8561-E58F3868AF7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76" authorId="0" shapeId="0" xr:uid="{F7F16AA7-FA67-4F5B-B785-5585FFF628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76" authorId="0" shapeId="0" xr:uid="{583725F3-AB99-4AF2-AEC7-6CA8B40E93C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76" authorId="0" shapeId="0" xr:uid="{13FE8C14-5DE1-471F-A932-BFAA7BB915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76" authorId="0" shapeId="0" xr:uid="{34BA719C-67DA-4474-B663-A4A1897A8B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7" authorId="0" shapeId="0" xr:uid="{3428BFF2-E58C-43FE-80E4-4662F9FB847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77" authorId="0" shapeId="0" xr:uid="{C7B4DAC1-DC75-4889-8CE7-B85C8C202D8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77" authorId="0" shapeId="0" xr:uid="{F60F87BE-A871-44E0-BDE7-AB26C2D3674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77" authorId="0" shapeId="0" xr:uid="{525DC04A-838C-4032-A8EB-77B7D5088E5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77" authorId="0" shapeId="0" xr:uid="{760F169D-33E2-47B5-882D-CD66DEFCC58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77" authorId="0" shapeId="0" xr:uid="{912F1BA2-8524-428F-BE0E-333CBC0C515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77" authorId="0" shapeId="0" xr:uid="{C208BEA5-4950-4B24-ABDC-9D487584615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77" authorId="0" shapeId="0" xr:uid="{0904FE7E-F0C2-46CD-B5E2-376DE5036F1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77" authorId="0" shapeId="0" xr:uid="{047F498A-C71C-48BD-8CAA-3217CDEAC7A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77" authorId="0" shapeId="0" xr:uid="{11DF77E9-83C4-415D-80DB-788E8BE8637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77" authorId="0" shapeId="0" xr:uid="{491D5099-1AA1-4939-B006-DDFC2C27858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77" authorId="0" shapeId="0" xr:uid="{444F6330-1195-408C-8067-37B0D625EC3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77" authorId="0" shapeId="0" xr:uid="{C3D04D31-B865-427C-BF37-1B059A0C782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8" authorId="0" shapeId="0" xr:uid="{0954E7BC-9B09-40F8-ADD5-A33050EA0A1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78" authorId="0" shapeId="0" xr:uid="{851D4FD6-409F-4A2C-A9B2-99173F0B28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78" authorId="0" shapeId="0" xr:uid="{3F3A7A8F-DE03-4158-AF28-55D523624B1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78" authorId="0" shapeId="0" xr:uid="{9C78B3C4-2122-4E49-9493-F55E575B1C4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78" authorId="0" shapeId="0" xr:uid="{884F873A-079A-4C72-B06E-14A75B963C2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78" authorId="0" shapeId="0" xr:uid="{4A4C93A5-034D-4276-BFDF-70EC0C5AA12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78" authorId="0" shapeId="0" xr:uid="{E59B2F73-084C-4B8A-A95B-2E387828A5A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78" authorId="0" shapeId="0" xr:uid="{27060C9A-1CA5-4067-8546-7FA3D4C0A77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78" authorId="0" shapeId="0" xr:uid="{70B4F849-0CEF-4EF4-ACBD-0B5A2A71B5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78" authorId="0" shapeId="0" xr:uid="{AC3669AA-96E4-4B4F-88D2-7336E6FCF93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78" authorId="0" shapeId="0" xr:uid="{D84D7301-ADC1-4B12-91B1-A5497F1CCB0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78" authorId="0" shapeId="0" xr:uid="{A939097A-D5BD-4BCE-92CB-D8F48D9F905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78" authorId="0" shapeId="0" xr:uid="{B6C34917-868C-42A7-A718-62CCEF2FC65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9" authorId="0" shapeId="0" xr:uid="{4B190CF9-C39F-4457-A046-3B0723BBB55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79" authorId="0" shapeId="0" xr:uid="{5194D3DF-8915-4169-AB0A-02D1A37AA23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79" authorId="0" shapeId="0" xr:uid="{68482EC0-3AA1-4A73-9F8B-105DB4E7414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79" authorId="0" shapeId="0" xr:uid="{E7EBFCE7-E731-40D0-BA32-C5F0EB7CA86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79" authorId="0" shapeId="0" xr:uid="{2A3477EB-B4E5-4EDE-B451-D8C00F7F561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79" authorId="0" shapeId="0" xr:uid="{2B88C7AD-FAF6-4B23-A2B6-6B7BF7C795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79" authorId="0" shapeId="0" xr:uid="{ACAD2D18-D969-477A-BF03-EE7DF34A46E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79" authorId="0" shapeId="0" xr:uid="{FEA337C9-B241-4865-B534-0B181A401C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79" authorId="0" shapeId="0" xr:uid="{879EC7D5-0D20-44D7-8C17-A17D80419D6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79" authorId="0" shapeId="0" xr:uid="{71E736EB-F348-438A-AEB9-7821A87CBE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79" authorId="0" shapeId="0" xr:uid="{70713884-1417-4862-AB0A-D90595CB5E9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79" authorId="0" shapeId="0" xr:uid="{3F67FCD2-A5A5-4875-BC08-EF7BD99343A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79" authorId="0" shapeId="0" xr:uid="{3963BA91-F923-4DDF-B29E-45D8523ED0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0" authorId="0" shapeId="0" xr:uid="{792B7844-0F4C-44B0-B143-85DF432099C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80" authorId="0" shapeId="0" xr:uid="{3B0E5149-1932-4E50-A013-B3FBE9B0517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80" authorId="0" shapeId="0" xr:uid="{188BEDE5-671F-4861-8131-A6C66DDCCAA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80" authorId="0" shapeId="0" xr:uid="{3D2AB9B2-D8D5-40E2-ADE3-97CA42EFF75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80" authorId="0" shapeId="0" xr:uid="{9300CA66-6FCF-4255-B3F3-8315C1C7AD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80" authorId="0" shapeId="0" xr:uid="{C9D5AC07-85BB-4727-A126-4C1738A24C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80" authorId="0" shapeId="0" xr:uid="{C970188B-800B-4EEF-B5DC-54F8B2CDD1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80" authorId="0" shapeId="0" xr:uid="{88F7288A-955F-4312-9195-9EAF82F0F93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80" authorId="0" shapeId="0" xr:uid="{8DD6A33C-872D-41E5-9191-FD1865D596E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80" authorId="0" shapeId="0" xr:uid="{ED97F554-767C-4323-A31F-60B9CCA8556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80" authorId="0" shapeId="0" xr:uid="{103C6BB8-E084-405E-AEE0-9DC9AD7258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80" authorId="0" shapeId="0" xr:uid="{7E190544-BAEF-49D1-A723-403C6B777D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80" authorId="0" shapeId="0" xr:uid="{A4D4CF30-A824-4FBC-BC4D-017A73F6626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1" authorId="0" shapeId="0" xr:uid="{16B71351-290A-4E84-BEF4-C4D576C287C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81" authorId="0" shapeId="0" xr:uid="{8FB009A3-117B-4B74-853D-6EB707E3A4F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81" authorId="0" shapeId="0" xr:uid="{C1481056-D86C-46E6-9042-EDDA7D4DAD3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81" authorId="0" shapeId="0" xr:uid="{337D93ED-67B7-461D-85FA-E57CEA31B8A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81" authorId="0" shapeId="0" xr:uid="{9185F7A3-0754-4664-8DE9-91E4E7C842A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81" authorId="0" shapeId="0" xr:uid="{33984211-8D22-4EEF-8720-841806BB896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81" authorId="0" shapeId="0" xr:uid="{6BEC9010-B7F0-4D6B-A5CD-E0B0487F082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81" authorId="0" shapeId="0" xr:uid="{3C8A77E4-F135-44B9-8F95-0744C16B3C8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81" authorId="0" shapeId="0" xr:uid="{6C000263-8FAF-485F-B192-CF6B3FB8C4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81" authorId="0" shapeId="0" xr:uid="{48F3655C-9833-4745-B84E-43DB857571E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81" authorId="0" shapeId="0" xr:uid="{6148C05F-FC39-4B14-BCBE-0E14DA8520D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81" authorId="0" shapeId="0" xr:uid="{4DC2771A-EA79-4D84-840C-117506542FD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81" authorId="0" shapeId="0" xr:uid="{DFC4A01D-2CD2-4309-9410-C7552CBB28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2" authorId="0" shapeId="0" xr:uid="{05187D8F-3DEF-4F9D-AB3B-C2EDB6CEE4D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82" authorId="0" shapeId="0" xr:uid="{7843772D-63AE-4F9E-8C20-5E3386AAEFF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82" authorId="0" shapeId="0" xr:uid="{BD6005AF-A99C-435A-86A5-3F222B68A33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82" authorId="0" shapeId="0" xr:uid="{3B75411A-C7EB-4AF3-9776-435C45C8F25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82" authorId="0" shapeId="0" xr:uid="{3B8CC3AC-19D9-408E-8455-14ED75192EB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82" authorId="0" shapeId="0" xr:uid="{024C1647-1D91-44E9-BEDB-55795C2DBBE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82" authorId="0" shapeId="0" xr:uid="{86AC8070-3D44-4909-89F9-F6A6A18F3A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82" authorId="0" shapeId="0" xr:uid="{F829E631-C544-41DF-8275-FF6FE29CC4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82" authorId="0" shapeId="0" xr:uid="{3EE2B549-AC24-49AE-85EF-39BD782758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82" authorId="0" shapeId="0" xr:uid="{87EEB1DF-4D88-411F-8804-8C76B32FF17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82" authorId="0" shapeId="0" xr:uid="{A215AC41-CD75-4D53-A1A7-1B623A55742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82" authorId="0" shapeId="0" xr:uid="{579B3CB3-9504-4EFF-9D1A-28579E3966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82" authorId="0" shapeId="0" xr:uid="{4B0E81D4-478F-4C14-B50A-C291454569F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3" authorId="0" shapeId="0" xr:uid="{A7370574-2DC1-4871-A805-96968FD2D35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83" authorId="0" shapeId="0" xr:uid="{C53AA5A4-3191-4DE2-B5EE-B8D2A91EAE4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83" authorId="0" shapeId="0" xr:uid="{2D7227D3-95A1-4689-8EF1-B1F75A2084B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83" authorId="0" shapeId="0" xr:uid="{5F927647-A04C-4703-B03A-B808BA144DC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83" authorId="0" shapeId="0" xr:uid="{826508B6-86E4-4F1B-9355-4FB424FB072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83" authorId="0" shapeId="0" xr:uid="{77DD916E-EF8A-4642-8A94-83C69D41A55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83" authorId="0" shapeId="0" xr:uid="{D127E9B9-99F7-4A04-B407-71A20628F3A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83" authorId="0" shapeId="0" xr:uid="{77644CC6-A92A-465C-B4F8-DF3146B04AE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83" authorId="0" shapeId="0" xr:uid="{97547AD9-E7CC-49AB-BB73-2068502CD05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83" authorId="0" shapeId="0" xr:uid="{40B6F6D2-14F4-4246-B21B-022DF6BD08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83" authorId="0" shapeId="0" xr:uid="{8F18CDEE-68E3-4C78-B94F-C0DC875CC5B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83" authorId="0" shapeId="0" xr:uid="{59FBF41B-F675-47CB-8586-77303E1D753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83" authorId="0" shapeId="0" xr:uid="{585ADB6B-0EBF-4E40-B3D3-4401BAB67E5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4" authorId="0" shapeId="0" xr:uid="{FFDE3781-DFAA-4FEB-8E61-15CC187F855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84" authorId="0" shapeId="0" xr:uid="{852E00F4-C591-4204-93A2-B680DDFC1F6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84" authorId="0" shapeId="0" xr:uid="{906249EA-7BCC-4BF0-8F7F-6DED067997C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84" authorId="0" shapeId="0" xr:uid="{0CE48920-4CEF-4B77-85B1-0949CEFB823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84" authorId="0" shapeId="0" xr:uid="{C3D2DAB7-348C-4472-8CA8-34FCE4DD9B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84" authorId="0" shapeId="0" xr:uid="{114527D1-99CA-464B-A261-D64553FAF7B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84" authorId="0" shapeId="0" xr:uid="{A0705821-47FB-4885-9FBD-F32F9C32B09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84" authorId="0" shapeId="0" xr:uid="{F769F16C-E3BD-4813-82C5-9875DABD35B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84" authorId="0" shapeId="0" xr:uid="{817B3211-0A07-4A51-A3EC-8D8B18D537A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84" authorId="0" shapeId="0" xr:uid="{8BA518B6-3241-467E-B592-52819F791D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84" authorId="0" shapeId="0" xr:uid="{BC11E587-81DD-4D9E-B4BF-A3469F0B5B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84" authorId="0" shapeId="0" xr:uid="{F739D1B3-3243-4BC3-AF29-ABC8880E020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84" authorId="0" shapeId="0" xr:uid="{99126768-EDEF-48FE-8632-B3CFE3DA6F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5" authorId="0" shapeId="0" xr:uid="{0BD67CF3-07D3-4B3E-A988-5FB164BF041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85" authorId="0" shapeId="0" xr:uid="{AA0E7ED6-BA62-45FF-8D84-44AE2AC3964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85" authorId="0" shapeId="0" xr:uid="{BB3CAC36-B074-46B9-B3F9-5517FF18454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85" authorId="0" shapeId="0" xr:uid="{74924989-5F59-4A9B-BD9D-CA3ECDF6366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85" authorId="0" shapeId="0" xr:uid="{C093750A-1BF8-46FC-9838-6F5E90DDD54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85" authorId="0" shapeId="0" xr:uid="{6F259988-4136-478B-85A9-E2B3F289CA1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85" authorId="0" shapeId="0" xr:uid="{EA0782BD-2544-48DE-AB62-AC598ABEE31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85" authorId="0" shapeId="0" xr:uid="{172C872B-893D-43DF-B0EE-CFC91878950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85" authorId="0" shapeId="0" xr:uid="{B12C5201-E8F7-4A90-9B5E-DA4E80FC4B9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85" authorId="0" shapeId="0" xr:uid="{C1AC5087-D9F7-4938-AC53-77ECF6F3E3F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85" authorId="0" shapeId="0" xr:uid="{82F27E1C-44EA-46DF-A9D3-01B94906FE8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85" authorId="0" shapeId="0" xr:uid="{52674D69-A99A-4A70-9F58-C19A5A790C6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85" authorId="0" shapeId="0" xr:uid="{910262FF-19D3-4158-A2D1-EBCDF067E49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6" authorId="0" shapeId="0" xr:uid="{45160E38-DC52-4806-8C5B-3E7E350CA38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86" authorId="0" shapeId="0" xr:uid="{F4DD0655-44DE-4CE2-A2E8-5D7902DFA69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86" authorId="0" shapeId="0" xr:uid="{BDF78729-ABA5-41E5-8990-E846DAF96C0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86" authorId="0" shapeId="0" xr:uid="{EAC846E9-11FC-422E-BF07-6B6ACA6A17E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86" authorId="0" shapeId="0" xr:uid="{5EFF371C-8851-4B1E-B008-B47AFD644A5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86" authorId="0" shapeId="0" xr:uid="{651082D7-1D86-434B-A0DF-7FAD88A1E79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86" authorId="0" shapeId="0" xr:uid="{1881076C-D1B5-4577-B185-9AA7019B00D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86" authorId="0" shapeId="0" xr:uid="{8BD5386B-E8D3-4654-A139-4F02933266A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86" authorId="0" shapeId="0" xr:uid="{EC02469D-B1C7-4638-8E73-DDF7AE075D1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86" authorId="0" shapeId="0" xr:uid="{E42B3D01-830C-4DC1-AEC9-674CCC47190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86" authorId="0" shapeId="0" xr:uid="{30CE7B89-9F2B-418A-ABF9-4CE6FE31560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86" authorId="0" shapeId="0" xr:uid="{FADB2720-C7DB-400A-8653-AB99B7368F6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86" authorId="0" shapeId="0" xr:uid="{069DCECD-E14D-4B1B-9F75-3803855251B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9" authorId="0" shapeId="0" xr:uid="{270674F3-0262-48CE-A6A8-A7E17910FF6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89" authorId="0" shapeId="0" xr:uid="{240BFFF2-9A80-437A-93D3-DAC85746A59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89" authorId="0" shapeId="0" xr:uid="{C9AB936C-625D-4B37-8423-0AE6E7DA049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89" authorId="0" shapeId="0" xr:uid="{699B67A1-EB92-4486-9CC1-C57277CC678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89" authorId="0" shapeId="0" xr:uid="{6411CCA1-C5F1-42F3-9BC4-25F5F16A061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89" authorId="0" shapeId="0" xr:uid="{F8F96213-C880-4FC3-BA92-CB97685736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89" authorId="0" shapeId="0" xr:uid="{7C023CC8-107C-4391-A5E2-1A75B51FD5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89" authorId="0" shapeId="0" xr:uid="{880FFC84-C8B8-4E88-84D3-08465C29C5B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89" authorId="0" shapeId="0" xr:uid="{4278868A-CC14-473A-824E-D83B35ECBA6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89" authorId="0" shapeId="0" xr:uid="{FFDA991B-5087-4F6C-BDD0-01A39479210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89" authorId="0" shapeId="0" xr:uid="{9D4D467C-16AF-46E5-8984-862302995E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89" authorId="0" shapeId="0" xr:uid="{C24ECCF0-0C71-4B4B-AF0C-62028F6AA49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89" authorId="0" shapeId="0" xr:uid="{F397DB18-B3D0-4050-98C3-AFE0C886B7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0" authorId="0" shapeId="0" xr:uid="{5A8C4BDE-BCC2-4BF9-A7C2-D712994BD0F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0" authorId="0" shapeId="0" xr:uid="{3551F88A-A42D-4FF6-8318-A6F77DAD966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0" authorId="0" shapeId="0" xr:uid="{93E3AC81-DFAA-4841-BDCD-CCEADAA4B5C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90" authorId="0" shapeId="0" xr:uid="{9B240B76-CD55-4869-A3F3-E483844AB2B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90" authorId="0" shapeId="0" xr:uid="{68CA3325-6B95-40A5-900D-DB9D72E6EC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0" authorId="0" shapeId="0" xr:uid="{1F69E776-46CF-4D5F-A721-259698CFD94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0" authorId="0" shapeId="0" xr:uid="{062E9DD4-19D2-4F8A-82B3-26C070B80BC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0" authorId="0" shapeId="0" xr:uid="{2890BADC-4D7C-47A5-8F50-7D6B581067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0" authorId="0" shapeId="0" xr:uid="{ADAE7594-2816-45B6-87E5-8599C09A16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0" authorId="0" shapeId="0" xr:uid="{198167E8-C74B-46B8-A0B9-4BA1443B13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90" authorId="0" shapeId="0" xr:uid="{C1A46663-9AA6-4E5F-B8B2-D5B0AF6EFF1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90" authorId="0" shapeId="0" xr:uid="{1453CA10-52A4-43FB-965D-58010714AA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90" authorId="0" shapeId="0" xr:uid="{F5BC8B80-8F62-4C48-9B1B-F62037C3214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1" authorId="0" shapeId="0" xr:uid="{EAF8016F-D7B0-4601-9C6B-A0501A66961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1" authorId="0" shapeId="0" xr:uid="{5153D089-8340-4867-BA4F-5DA8997BF5F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1" authorId="0" shapeId="0" xr:uid="{062BBA11-DCDD-4BC7-B7BA-3D1D059B047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91" authorId="0" shapeId="0" xr:uid="{75D37B69-3850-4DFC-B853-D3B6DA942DD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91" authorId="0" shapeId="0" xr:uid="{37673B4B-FBE7-4E41-919C-51F311825D2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1" authorId="0" shapeId="0" xr:uid="{0521105D-3018-44D8-AA0B-DEFB5E91448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1" authorId="0" shapeId="0" xr:uid="{CB9A94B3-3070-43B8-8B5C-1795750D789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1" authorId="0" shapeId="0" xr:uid="{184DF4D4-CBA0-4334-9A33-4ABC68BBB0B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1" authorId="0" shapeId="0" xr:uid="{B36692F3-9576-4FCF-83E3-6C60F38F920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1" authorId="0" shapeId="0" xr:uid="{28126DED-6043-43F7-989F-1E10F71B851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91" authorId="0" shapeId="0" xr:uid="{B203EF2C-7CCB-4E3E-B970-CBEB2364BCF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91" authorId="0" shapeId="0" xr:uid="{05CFE8C2-A15B-4F41-8E0A-F3A01E3034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91" authorId="0" shapeId="0" xr:uid="{0C8ADCEB-77F4-44A5-B8A0-CDD3FCA98A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2" authorId="0" shapeId="0" xr:uid="{E45CA2AA-0270-40FF-B054-3BDBE3D8B67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2" authorId="0" shapeId="0" xr:uid="{CC444801-081B-477A-9985-66B383015F0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2" authorId="0" shapeId="0" xr:uid="{ED9E92C9-02DE-4164-BD0C-45ED8D1F86D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92" authorId="0" shapeId="0" xr:uid="{FDB79DE0-3BAA-4901-9603-6E99F6D7B4B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92" authorId="0" shapeId="0" xr:uid="{5CCBA976-DE9E-4DBC-97B8-C815A0EF83C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2" authorId="0" shapeId="0" xr:uid="{3D24E49E-40F7-4108-91BC-A09502E0C64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2" authorId="0" shapeId="0" xr:uid="{84DDF6DF-1029-41C7-9940-FCE1D2EDDCE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2" authorId="0" shapeId="0" xr:uid="{F3F4CB60-FF13-447E-AE20-53FC3D8E713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2" authorId="0" shapeId="0" xr:uid="{B71CE25A-0CB9-457B-B45C-FB07B33086D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2" authorId="0" shapeId="0" xr:uid="{1CAD2DA5-224E-4040-AFA0-03525146FF8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92" authorId="0" shapeId="0" xr:uid="{140F2925-0A5F-42FC-B155-1BEDEBDD926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92" authorId="0" shapeId="0" xr:uid="{FBC06AC6-5A49-40E4-B5E5-9646D586DCC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92" authorId="0" shapeId="0" xr:uid="{02F83931-924A-4492-A0F7-7ACC65B94AB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3" authorId="0" shapeId="0" xr:uid="{4EA0024D-8F96-41E0-BE7C-6D426C8EB98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3" authorId="0" shapeId="0" xr:uid="{3A8232E5-7E3A-48B6-A098-AD811E01EF5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3" authorId="0" shapeId="0" xr:uid="{C67B8E9A-774F-487B-8154-7476A15C049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93" authorId="0" shapeId="0" xr:uid="{B6988F7B-D9D8-4856-A2D3-E8AD2CC98F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93" authorId="0" shapeId="0" xr:uid="{41F24DE8-89C7-47B6-97BE-4E8140D32FE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3" authorId="0" shapeId="0" xr:uid="{2F04E508-0FAE-4038-AE9F-DA657484A25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3" authorId="0" shapeId="0" xr:uid="{9449A85D-C3BB-4555-8CEF-4CADF508554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3" authorId="0" shapeId="0" xr:uid="{16B31C17-4E51-4EBB-BD31-CBB096879ED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3" authorId="0" shapeId="0" xr:uid="{FDC28148-4036-48A8-853B-62B89C5A0C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3" authorId="0" shapeId="0" xr:uid="{5B1B67F7-BBEB-4CAA-B7BD-A2DC9279D8F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93" authorId="0" shapeId="0" xr:uid="{56D48E60-3FC4-4DE7-B8A1-C6707E19FEB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93" authorId="0" shapeId="0" xr:uid="{E7933169-AA0E-44FB-9D88-C76999A64E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93" authorId="0" shapeId="0" xr:uid="{88C67A98-8667-4FFB-ADC9-87804B75759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4" authorId="0" shapeId="0" xr:uid="{05ED984A-2881-4AFE-B0CE-0DF329B7AE1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4" authorId="0" shapeId="0" xr:uid="{0A8D3375-0C2D-4B2C-852F-0F1619EFCA9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4" authorId="0" shapeId="0" xr:uid="{B34E43BB-B3E1-4C9E-9841-2976FE430A8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94" authorId="0" shapeId="0" xr:uid="{47F731B7-692B-4A13-8B8D-4AFA634AF39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94" authorId="0" shapeId="0" xr:uid="{0437205F-71C2-4858-999A-F2D407B6EF3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4" authorId="0" shapeId="0" xr:uid="{2A3CC7EE-1AA4-4FA4-B04A-B84A63E76F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4" authorId="0" shapeId="0" xr:uid="{56E79A7C-2867-4629-AF34-AEAE753D835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4" authorId="0" shapeId="0" xr:uid="{A90FAC5A-35B8-45C1-99BC-20E458EB18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4" authorId="0" shapeId="0" xr:uid="{34DE426A-A500-4B3D-8A76-6FFFF0A602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4" authorId="0" shapeId="0" xr:uid="{2C0214B8-146F-44CD-AB0C-D49BF6BB4E2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94" authorId="0" shapeId="0" xr:uid="{0F7B5CA0-1D42-4D89-A363-94EABD8069B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94" authorId="0" shapeId="0" xr:uid="{79B6E401-3069-48C2-8FEC-659B9805D11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94" authorId="0" shapeId="0" xr:uid="{5D787A5D-9BE9-49BB-9082-173A95301C4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5" authorId="0" shapeId="0" xr:uid="{5B0C007E-8EF4-4F4A-B779-A12F8F63FC9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5" authorId="0" shapeId="0" xr:uid="{D27E2CFC-C692-490E-8907-788A6B63A96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5" authorId="0" shapeId="0" xr:uid="{04A151F1-1586-4552-ACF8-4CBE6F16792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95" authorId="0" shapeId="0" xr:uid="{E5E7D886-6B4A-4F5A-8598-C31B491E319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95" authorId="0" shapeId="0" xr:uid="{0FDB6452-9F8A-4C90-91DA-1FA98831393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5" authorId="0" shapeId="0" xr:uid="{B3372837-8216-4EBC-A738-59811310EA4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5" authorId="0" shapeId="0" xr:uid="{A779FFB0-538C-49A1-B604-B4AB3BCE24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5" authorId="0" shapeId="0" xr:uid="{C3C42157-2A3B-47C4-91F8-464E6A3C47C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5" authorId="0" shapeId="0" xr:uid="{824D77DC-8E58-44B7-9B0B-1C911A1F265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5" authorId="0" shapeId="0" xr:uid="{7749E693-5145-4F7F-9261-D44C20AD9D2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95" authorId="0" shapeId="0" xr:uid="{2255EA47-7197-4042-A596-4D50F759EB4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95" authorId="0" shapeId="0" xr:uid="{F0CCC5EA-383E-4926-BCCF-746D769B823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95" authorId="0" shapeId="0" xr:uid="{EB9ED89B-CB53-4C78-A145-FE4059F9064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6" authorId="0" shapeId="0" xr:uid="{D018BEE6-E177-4216-976F-089448279BA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6" authorId="0" shapeId="0" xr:uid="{16747237-E801-4807-8CE2-EE2C79BE5AE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6" authorId="0" shapeId="0" xr:uid="{0D0FB9A4-117B-42C0-A2D9-77AADC67081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96" authorId="0" shapeId="0" xr:uid="{B8E6B48F-0C70-4442-B769-46F12938215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96" authorId="0" shapeId="0" xr:uid="{EED38AD6-4169-419F-86D8-F9066299839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96" authorId="0" shapeId="0" xr:uid="{88880932-3CA5-4E16-9ECD-E1D03BFEFF7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6" authorId="0" shapeId="0" xr:uid="{4F1C785F-5040-45C2-B719-A7229BD91E8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6" authorId="0" shapeId="0" xr:uid="{2E36E9F0-EBBE-4895-BDE0-916C580317B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6" authorId="0" shapeId="0" xr:uid="{3DABB91D-D5BC-408F-BFB2-7E295A32EAF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6" authorId="0" shapeId="0" xr:uid="{E68A193A-1460-45C8-BF9A-BE456B84432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96" authorId="0" shapeId="0" xr:uid="{5D54426D-9F89-40B7-985B-C4F3CC819CA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96" authorId="0" shapeId="0" xr:uid="{952AD316-806D-4A0C-9C6E-FA2AF1978C8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96" authorId="0" shapeId="0" xr:uid="{1F94C7F8-371F-41C4-92ED-2267F646BDF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7" authorId="0" shapeId="0" xr:uid="{EBBC90E4-CF6D-4F67-A4B7-26CC9832166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7" authorId="0" shapeId="0" xr:uid="{E9195FFD-0114-4954-B655-B3D75B70FF5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7" authorId="0" shapeId="0" xr:uid="{A070BA9D-D002-490A-B310-759174915A7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97" authorId="0" shapeId="0" xr:uid="{777E9BD7-4851-4D16-B698-50774F860DB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97" authorId="0" shapeId="0" xr:uid="{ACAE05C4-1A3B-4772-9CD9-3750186AD02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97" authorId="0" shapeId="0" xr:uid="{C59922F6-0B76-4F4A-94F9-CD045324A6E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97" authorId="0" shapeId="0" xr:uid="{C45FD227-0FC4-4D14-83C0-F4D5F0CFFFD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7" authorId="0" shapeId="0" xr:uid="{AC912037-08EA-4E67-B831-F8CC106A68D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7" authorId="0" shapeId="0" xr:uid="{A1D3E8F3-C78E-40C9-83A4-88A2892C216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7" authorId="0" shapeId="0" xr:uid="{AD8104AD-F872-4C70-9629-AE5BAD4603D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97" authorId="0" shapeId="0" xr:uid="{A5492AF8-247A-4BF2-BF45-93D8CE1D6F4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97" authorId="0" shapeId="0" xr:uid="{CB0A92B7-80FF-4FB6-874D-D601C7AE1F0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97" authorId="0" shapeId="0" xr:uid="{F790F5C2-AF37-4B92-9715-D424036FFCF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8" authorId="0" shapeId="0" xr:uid="{B8F1D779-070C-42C5-BDB0-B3D9FAC7BC7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8" authorId="0" shapeId="0" xr:uid="{C232C8C1-7946-40C7-A27C-9D05ED0FC32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8" authorId="0" shapeId="0" xr:uid="{11C615D9-292A-4AAD-A009-4F721F67A05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98" authorId="0" shapeId="0" xr:uid="{0193051F-8A86-4C16-AE17-E7931AE9A95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98" authorId="0" shapeId="0" xr:uid="{AF5DB958-C08B-4DBE-900A-DA7E30CC181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98" authorId="0" shapeId="0" xr:uid="{EF958035-6E43-419B-874D-7C6001C296C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98" authorId="0" shapeId="0" xr:uid="{BC7E2CC6-9DDB-4F03-A8F2-1536B54F79F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98" authorId="0" shapeId="0" xr:uid="{62128A9D-03ED-4ED3-BF4C-11E281BB683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98" authorId="0" shapeId="0" xr:uid="{708A9EC8-E46A-4F7A-8D9D-8E684931E33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8" authorId="0" shapeId="0" xr:uid="{3937366F-E967-4E1B-9FD7-2E0CCF775C6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98" authorId="0" shapeId="0" xr:uid="{C59F4D2A-E6C4-45EA-B367-F98E869F0A1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98" authorId="0" shapeId="0" xr:uid="{A93CF62A-5069-4672-9056-3F4CF592A44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98" authorId="0" shapeId="0" xr:uid="{0475E75C-29D1-4301-B67B-BA5560D33F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9" authorId="0" shapeId="0" xr:uid="{8BC807D6-A1A8-4595-8E7C-F763118AABE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9" authorId="0" shapeId="0" xr:uid="{4A330AA4-83D6-4964-9939-130CB3A8489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9" authorId="0" shapeId="0" xr:uid="{2DE33FD8-35D0-499F-B201-7989757C765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99" authorId="0" shapeId="0" xr:uid="{D0C6EA91-09B2-4A11-9DAE-5D190749D26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99" authorId="0" shapeId="0" xr:uid="{0A698BA2-A1EE-4961-94B9-3E719469AD4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99" authorId="0" shapeId="0" xr:uid="{1B08D0AA-69D0-487D-881A-66D701ABCB5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99" authorId="0" shapeId="0" xr:uid="{D08C753B-D38D-4931-8567-93F0D02174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99" authorId="0" shapeId="0" xr:uid="{DF9E3813-BEBA-494B-85E5-7A4AD272C5A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99" authorId="0" shapeId="0" xr:uid="{700E851B-2FE1-426C-843E-03FB3B844E1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99" authorId="0" shapeId="0" xr:uid="{801B7B0C-4C73-497C-AD4A-F4CB9D19085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99" authorId="0" shapeId="0" xr:uid="{EA3BE357-CFA5-49FA-8E9A-F034C51F5D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99" authorId="0" shapeId="0" xr:uid="{0CF793A9-3D47-44DB-BD31-2EC74B5E70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99" authorId="0" shapeId="0" xr:uid="{BBE45507-B95A-4F7E-853F-6130685F33F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0" authorId="0" shapeId="0" xr:uid="{C62CB3DE-77FC-4468-9E20-D710127427B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00" authorId="0" shapeId="0" xr:uid="{51E53CA2-41FE-4714-95B5-77C9481A452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00" authorId="0" shapeId="0" xr:uid="{E95E03B8-497A-4B09-96CA-3B1D956878C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00" authorId="0" shapeId="0" xr:uid="{B07CC5B0-187A-422D-9492-4DE5A69077B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00" authorId="0" shapeId="0" xr:uid="{200E9AA2-A3AC-42B2-9D75-53DA836DBCE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00" authorId="0" shapeId="0" xr:uid="{D728B998-D70E-47DB-AF41-002D65F3F41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00" authorId="0" shapeId="0" xr:uid="{2C0AE0A1-A6D0-4530-B584-B8B1127A447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00" authorId="0" shapeId="0" xr:uid="{2B18A152-1F3B-4ECE-9917-665860C931D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00" authorId="0" shapeId="0" xr:uid="{30A60720-BA41-4533-924C-CFFC36818B1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00" authorId="0" shapeId="0" xr:uid="{062728C7-4FD6-47B8-8598-94BDD7913F5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00" authorId="0" shapeId="0" xr:uid="{2F51FF5A-D0CB-4D9A-A863-F190933FED5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00" authorId="0" shapeId="0" xr:uid="{E1E50B2E-B297-4C02-BE14-F8982868E4F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00" authorId="0" shapeId="0" xr:uid="{574A6A44-47D6-425F-A874-E32FDB17A95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3" authorId="0" shapeId="0" xr:uid="{604A0158-631D-4A88-968C-EA09E318778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03" authorId="0" shapeId="0" xr:uid="{D3A2BE52-AFB0-400F-84A1-B83EBFA0B93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03" authorId="0" shapeId="0" xr:uid="{B605890F-82D7-417A-AA1A-D369085663E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03" authorId="0" shapeId="0" xr:uid="{19BE39B4-51D0-4AB9-996B-746749FE377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03" authorId="0" shapeId="0" xr:uid="{A0390043-BC29-4399-91A2-7A54DA0B2AB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03" authorId="0" shapeId="0" xr:uid="{2C16696E-D48B-4EAA-9C3C-88787332570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3" authorId="0" shapeId="0" xr:uid="{62868B27-997F-4FF5-8FF0-BB8D5E06A45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3" authorId="0" shapeId="0" xr:uid="{603D6AF9-F7E0-425C-945A-618968B2D3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3" authorId="0" shapeId="0" xr:uid="{CC461A07-0419-4E75-80B4-38D5658BF02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3" authorId="0" shapeId="0" xr:uid="{FACCA4A6-4EC7-4F4F-8A00-035E8131471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03" authorId="0" shapeId="0" xr:uid="{1C07E8C9-897C-4DAA-928C-33E1549C507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03" authorId="0" shapeId="0" xr:uid="{D07022A9-80C5-4358-BCDD-7FEED6D4363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03" authorId="0" shapeId="0" xr:uid="{60D2ACB9-F2F2-4BDA-872D-0170358E845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4" authorId="0" shapeId="0" xr:uid="{8F7CDE60-403A-4BE2-9563-98DC3991D8D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04" authorId="0" shapeId="0" xr:uid="{104CA212-FF15-4C51-B693-08DD9489BB5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04" authorId="0" shapeId="0" xr:uid="{CD5F81FF-362C-488B-A768-5A4E4BCD0C6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04" authorId="0" shapeId="0" xr:uid="{041188AF-85BB-4646-851C-D7D24306A8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04" authorId="0" shapeId="0" xr:uid="{34679B7E-49A7-490B-8F08-5F0E947DDC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04" authorId="0" shapeId="0" xr:uid="{D200BC3C-0A1D-4C88-932D-0EC64E8BFD7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4" authorId="0" shapeId="0" xr:uid="{37DE293B-E6D4-4DD1-B60F-5B6F7CB754B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4" authorId="0" shapeId="0" xr:uid="{0D1FADB1-802E-4157-A190-389CA0DDC38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4" authorId="0" shapeId="0" xr:uid="{CED174E0-2156-4B72-9CC6-14F166D83C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4" authorId="0" shapeId="0" xr:uid="{23688C80-8E1A-4CE0-8A01-6A9BBF23E4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04" authorId="0" shapeId="0" xr:uid="{C15DA77C-CC40-4300-B9F6-CE30A5FE365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04" authorId="0" shapeId="0" xr:uid="{8A268111-7754-469B-9C58-8BA7484B52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04" authorId="0" shapeId="0" xr:uid="{A8134B73-7EBF-455E-AA6D-420F5394295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5" authorId="0" shapeId="0" xr:uid="{AD142AB3-9860-41D3-9118-A212B8E885A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05" authorId="0" shapeId="0" xr:uid="{2B2A8563-01C9-4330-982B-BCB19DF0335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05" authorId="0" shapeId="0" xr:uid="{42B97498-4764-446F-B145-0C97708EA00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05" authorId="0" shapeId="0" xr:uid="{E69C2BC2-1763-4271-88F6-F424B2C1825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05" authorId="0" shapeId="0" xr:uid="{1B104868-FFCF-41E3-A62E-6DF59C61F7E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05" authorId="0" shapeId="0" xr:uid="{22F932BE-652B-4980-8AE8-E0582840B62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5" authorId="0" shapeId="0" xr:uid="{51D02F39-CD86-47F1-BDE1-3A6920933A2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5" authorId="0" shapeId="0" xr:uid="{9B55D710-7307-42AF-9776-922193E25C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5" authorId="0" shapeId="0" xr:uid="{CC453B49-C9A2-4D8D-AAA2-138F11DA57B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5" authorId="0" shapeId="0" xr:uid="{7B689253-4DE5-48FB-A3E3-27D1EB32A95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05" authorId="0" shapeId="0" xr:uid="{37F78998-B318-441F-87FE-AE3C8B32C22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05" authorId="0" shapeId="0" xr:uid="{A785DD7A-0484-4EE5-B5D3-A364E06B646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05" authorId="0" shapeId="0" xr:uid="{EA75496D-C163-40BA-8A72-3D8A55B023B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6" authorId="0" shapeId="0" xr:uid="{EB7B0873-A309-4B69-A50E-357A80A1CC4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06" authorId="0" shapeId="0" xr:uid="{E2FC04C9-CAE9-44A4-B529-84E57C76D42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06" authorId="0" shapeId="0" xr:uid="{39C09A4D-9AEC-486A-91D5-3E8C06F98BF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06" authorId="0" shapeId="0" xr:uid="{7425F290-D23C-42EC-B615-DB14B3DAC66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06" authorId="0" shapeId="0" xr:uid="{AB4649B0-91B7-4901-9D6A-6D6DD683B7A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06" authorId="0" shapeId="0" xr:uid="{0E6DA943-A24C-4F24-BA83-32A23478A07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6" authorId="0" shapeId="0" xr:uid="{BC8F9068-6C3E-4B38-8D36-B3D51161E2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6" authorId="0" shapeId="0" xr:uid="{471245B2-586C-4BE6-90AC-6EC6B73FFC4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6" authorId="0" shapeId="0" xr:uid="{122700B2-C4A1-4759-9D5B-C86B6429C8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6" authorId="0" shapeId="0" xr:uid="{F4942C0C-3EC1-444E-9E02-E31F60A471B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06" authorId="0" shapeId="0" xr:uid="{B251403E-A9FB-4AB6-82F6-07DD19D90DB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06" authorId="0" shapeId="0" xr:uid="{061F81E3-402F-411D-BCF1-5D83A5C9981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06" authorId="0" shapeId="0" xr:uid="{65F76946-DDEA-4188-866D-89ACC44C33D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7" authorId="0" shapeId="0" xr:uid="{DA8E21AE-3400-4606-9F4E-7C53B88A929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07" authorId="0" shapeId="0" xr:uid="{B45BC831-EA28-4AED-965C-AA7F7AA5B9D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07" authorId="0" shapeId="0" xr:uid="{B4FA20F2-F399-4111-9E83-452F72EFDF6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07" authorId="0" shapeId="0" xr:uid="{CED7AE0D-1AE7-4B22-ABC4-CE90A2F3BCC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07" authorId="0" shapeId="0" xr:uid="{540E4D85-6BBB-4FF3-A038-2E759E9E06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07" authorId="0" shapeId="0" xr:uid="{EEDC37D0-A452-476A-93EB-8B13986FFB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7" authorId="0" shapeId="0" xr:uid="{4FBC9E3C-EB7C-4961-BCAB-05E0122CA33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7" authorId="0" shapeId="0" xr:uid="{F4853FE0-A897-4287-8CE0-B814CB849B6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7" authorId="0" shapeId="0" xr:uid="{05CD8CAB-3F54-40A5-8D55-28F9F8D2632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7" authorId="0" shapeId="0" xr:uid="{3AF08A05-2044-4482-96DC-5DD67176F3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07" authorId="0" shapeId="0" xr:uid="{1DA43C0D-7A48-4DF8-AD7A-20C9DCCD194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07" authorId="0" shapeId="0" xr:uid="{9253B9B8-75D1-477C-AD7B-18C1EBB365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07" authorId="0" shapeId="0" xr:uid="{B85D79C4-4C23-42C7-96AB-FF52A15B9D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8" authorId="0" shapeId="0" xr:uid="{7A630210-43AE-47B1-9195-34B30652220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08" authorId="0" shapeId="0" xr:uid="{11B01123-01F4-4A38-B264-09A53DA90F3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08" authorId="0" shapeId="0" xr:uid="{D5BF6C93-1C3C-45B3-B68B-D55DF431F4E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08" authorId="0" shapeId="0" xr:uid="{7EFD4B76-2317-41C3-8A2C-99C81464301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08" authorId="0" shapeId="0" xr:uid="{37BBECBB-7EC2-4ABB-B381-324D814EB8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08" authorId="0" shapeId="0" xr:uid="{F3C336D5-A620-4ACA-BFBF-158C021ACAF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8" authorId="0" shapeId="0" xr:uid="{42B96F05-3550-4300-9F5D-6E9E545A330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8" authorId="0" shapeId="0" xr:uid="{6B080F80-93E9-46AB-96B0-0C4CCB53F21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8" authorId="0" shapeId="0" xr:uid="{8F444CEB-43FE-4083-A15C-FEC85847EE6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8" authorId="0" shapeId="0" xr:uid="{01AE843C-0A7E-4B8B-BF76-00385C4758B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08" authorId="0" shapeId="0" xr:uid="{0F6E6D92-E290-4656-8BF0-ECBF385C0AF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08" authorId="0" shapeId="0" xr:uid="{A2705DB3-9FD2-467B-9BB3-F09C0B2FF5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08" authorId="0" shapeId="0" xr:uid="{943D673D-56E1-41F2-AC98-A91CBA1AFB6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9" authorId="0" shapeId="0" xr:uid="{ED66C3A0-CFC9-4050-B4C5-6FB5224701E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09" authorId="0" shapeId="0" xr:uid="{B0DC90F7-120D-41E7-ABC2-23FAC38A492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09" authorId="0" shapeId="0" xr:uid="{97CCA28C-16A2-4B7B-9B6D-F43CB1BC693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09" authorId="0" shapeId="0" xr:uid="{0B38EBCD-9C6D-40DA-A826-7BB87C72214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09" authorId="0" shapeId="0" xr:uid="{A4DF6040-93BD-4BBF-9A91-30C50F6210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09" authorId="0" shapeId="0" xr:uid="{951746A4-840E-47D7-B0B2-5868B4DC9E4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9" authorId="0" shapeId="0" xr:uid="{9B172078-682B-4019-A842-4F347B9367C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9" authorId="0" shapeId="0" xr:uid="{0C3F5091-6CFB-42EC-8995-936285708C0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9" authorId="0" shapeId="0" xr:uid="{8F3C1F7E-8A35-490F-A875-CE2284077C8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9" authorId="0" shapeId="0" xr:uid="{53F02D47-E3DE-4EF2-9AE1-1F094F8DE3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09" authorId="0" shapeId="0" xr:uid="{AE3EB3B8-0FC2-4747-B5B2-DA2B879869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09" authorId="0" shapeId="0" xr:uid="{CB65CAC2-0CD2-49B6-A3A0-3A1227B1579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09" authorId="0" shapeId="0" xr:uid="{6153D6DF-A906-41ED-9D9E-875C842771F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0" authorId="0" shapeId="0" xr:uid="{82BF0D7E-A626-4F8B-9CD4-E8925E19B1C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10" authorId="0" shapeId="0" xr:uid="{82BF56E1-FA4B-4011-8239-07B0065373C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10" authorId="0" shapeId="0" xr:uid="{92F04D83-07F1-419A-8565-FCEBE5D54D3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10" authorId="0" shapeId="0" xr:uid="{CE93ED35-D2F2-46D7-8985-33793D58ADC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10" authorId="0" shapeId="0" xr:uid="{3AC8AEA3-85A2-4549-BF04-E3E780E934B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10" authorId="0" shapeId="0" xr:uid="{9E864718-029E-4FEB-B649-3316A287C3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10" authorId="0" shapeId="0" xr:uid="{020801F2-47E6-4AAA-925F-3F585774DF6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10" authorId="0" shapeId="0" xr:uid="{36288E53-52BF-4567-922B-9DD39747CCB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10" authorId="0" shapeId="0" xr:uid="{06E49955-A3D1-4F8F-B0B6-DFBC6C3B2EF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10" authorId="0" shapeId="0" xr:uid="{C280E382-BA66-4F41-B421-9B8881AC47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10" authorId="0" shapeId="0" xr:uid="{10119EDF-056C-4685-8D6E-E1FB0B7F18F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10" authorId="0" shapeId="0" xr:uid="{4002CFA6-6F94-4EF6-802F-03EF355C697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10" authorId="0" shapeId="0" xr:uid="{773B4397-F567-4D56-AF05-7DFCB908F9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1" authorId="0" shapeId="0" xr:uid="{A3083920-2B46-4E36-AE8B-36C4F0810CE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11" authorId="0" shapeId="0" xr:uid="{D0AF2EF7-40F7-43BD-8754-BC7FB4BD0CA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11" authorId="0" shapeId="0" xr:uid="{01418F48-61BD-40CD-8E4A-70FA633DEC5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11" authorId="0" shapeId="0" xr:uid="{CF350660-14A5-4396-8904-0C53F583FDF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11" authorId="0" shapeId="0" xr:uid="{A277192F-2003-4907-8BF0-EA6B33571BB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11" authorId="0" shapeId="0" xr:uid="{AC7871D4-8CD8-4201-A795-46B844A94BB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11" authorId="0" shapeId="0" xr:uid="{3D143CDD-43D6-41F7-91CA-05F8BE874B5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11" authorId="0" shapeId="0" xr:uid="{3C27A1F8-ECFD-4120-8AC4-B6A78F6AC1A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11" authorId="0" shapeId="0" xr:uid="{211A1EE9-2DA0-471C-81E5-9F40FB4F9B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11" authorId="0" shapeId="0" xr:uid="{0ED8FEDC-8F53-4830-9803-CF2A5080A24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11" authorId="0" shapeId="0" xr:uid="{F783C663-8DDD-4B68-B122-A0ABC21B9B2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11" authorId="0" shapeId="0" xr:uid="{786036CC-0F5D-43A9-97CA-3F8A82FBA2B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11" authorId="0" shapeId="0" xr:uid="{C3646AE5-E947-4AB5-B38C-C9BA85BF2C6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2" authorId="0" shapeId="0" xr:uid="{ADB19F31-D71C-4CA7-8BEC-510FA57E772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12" authorId="0" shapeId="0" xr:uid="{62A52418-DD67-45D6-8BFA-C2E08FABBC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12" authorId="0" shapeId="0" xr:uid="{1F9FA63A-7A4F-41C9-B107-EDD03B3EB7C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12" authorId="0" shapeId="0" xr:uid="{F4D81A2B-7685-4048-AC0D-2F3CD0C180A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12" authorId="0" shapeId="0" xr:uid="{52C16D32-CC36-4C7B-926B-5AEB8A7B4C8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12" authorId="0" shapeId="0" xr:uid="{68BC37B5-B8DE-4B76-A9FA-B978E749731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12" authorId="0" shapeId="0" xr:uid="{9466119D-5FD3-4EAA-8D31-6617DFF9601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12" authorId="0" shapeId="0" xr:uid="{6724DCBA-B486-406F-8501-87F8B3E0450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12" authorId="0" shapeId="0" xr:uid="{2E00A1BA-6E6B-483C-8F71-098B2BFA546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12" authorId="0" shapeId="0" xr:uid="{50071B73-4E7D-41CD-84EF-47B0C6DA7DB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12" authorId="0" shapeId="0" xr:uid="{1425C03B-D92D-4DE4-B2D2-1A03808438C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12" authorId="0" shapeId="0" xr:uid="{12793B15-6006-4DBB-ADC7-AC65A8371DF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12" authorId="0" shapeId="0" xr:uid="{A117307C-56D0-4A2B-B44A-155D250002C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3" authorId="0" shapeId="0" xr:uid="{1D5B4BA1-AE7B-4250-BCBB-1E95E33CB5B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13" authorId="0" shapeId="0" xr:uid="{D3F5BBB8-B48D-4755-BACE-D9B30144738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13" authorId="0" shapeId="0" xr:uid="{3B0E7C5B-D8FF-4805-97A3-EEAC9AD393D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13" authorId="0" shapeId="0" xr:uid="{CD63D989-F46F-4D38-8DA8-C5DC47F8374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13" authorId="0" shapeId="0" xr:uid="{BAABAE26-2693-40C8-BE54-58EAB811C02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13" authorId="0" shapeId="0" xr:uid="{60361249-387A-4EF2-8A0A-A1958965BD4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13" authorId="0" shapeId="0" xr:uid="{83B6CD97-4E24-43D1-B741-4AEE148C29F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13" authorId="0" shapeId="0" xr:uid="{EC1B4A2A-0FFB-4348-AEDF-4164D769578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13" authorId="0" shapeId="0" xr:uid="{D13553AD-88C4-4E0A-833E-31C563C35DB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13" authorId="0" shapeId="0" xr:uid="{7BF66CF3-1C55-4103-9353-17ADC03CD31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13" authorId="0" shapeId="0" xr:uid="{13E95BC5-6253-4C1C-AB7A-7DF5A5BF038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13" authorId="0" shapeId="0" xr:uid="{9E827E5F-143E-460D-9C0B-D81C0D86E18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13" authorId="0" shapeId="0" xr:uid="{B6AC9CF3-158C-409C-BFA8-4E92ED86991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4" authorId="0" shapeId="0" xr:uid="{39F30D17-92CA-4877-91C6-0AF8755CB54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14" authorId="0" shapeId="0" xr:uid="{A824269E-9FEA-49E3-B7B9-3BFC0024DC2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14" authorId="0" shapeId="0" xr:uid="{64E4E336-D0C1-4997-916F-F2A8CB7721E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14" authorId="0" shapeId="0" xr:uid="{D22C65CA-4266-450F-A0AE-B1AEDE7CEA6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14" authorId="0" shapeId="0" xr:uid="{DA038D6E-5E58-4FE6-B338-1EDCB0A0EDF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14" authorId="0" shapeId="0" xr:uid="{99F3DD8B-0944-4953-BE5F-A6D42151B06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14" authorId="0" shapeId="0" xr:uid="{F0A8D1E5-B3D1-4895-9BD0-05BDFAEF17D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14" authorId="0" shapeId="0" xr:uid="{967DC771-5E86-49ED-84D1-7271535E171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14" authorId="0" shapeId="0" xr:uid="{C4544DA4-6F96-4EAC-9FD7-22D8A1A99BD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14" authorId="0" shapeId="0" xr:uid="{C7EAB847-1FEB-4F82-A851-655BD51F2A4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14" authorId="0" shapeId="0" xr:uid="{50F862C0-CAD3-48DB-8D5D-AB5980CD6B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14" authorId="0" shapeId="0" xr:uid="{54D3055B-F7EB-491A-8CE2-604A8D8209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14" authorId="0" shapeId="0" xr:uid="{F9D80A71-5006-4DE4-8753-1DB03793F81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7" authorId="0" shapeId="0" xr:uid="{31A8BD00-8DC4-4B7E-94F4-B4453C15B6F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17" authorId="0" shapeId="0" xr:uid="{781CBDBA-0727-405A-B87E-7293E9F052F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17" authorId="0" shapeId="0" xr:uid="{89B07703-DF69-464D-8861-47F30B48813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17" authorId="0" shapeId="0" xr:uid="{F5DDD65C-6C24-4B51-A11C-B11B34F9309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17" authorId="0" shapeId="0" xr:uid="{86216E9E-2EFC-40D2-AF91-127FA40B87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17" authorId="0" shapeId="0" xr:uid="{5DC27902-A0F8-4208-A668-97F5B001A08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17" authorId="0" shapeId="0" xr:uid="{E62CB269-6724-458B-88A2-B680432F1F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17" authorId="0" shapeId="0" xr:uid="{7BA0A59E-DE63-45FC-8669-8806DEFE930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17" authorId="0" shapeId="0" xr:uid="{EBF7AEF9-2E24-47E5-AF05-348EEC1F32E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17" authorId="0" shapeId="0" xr:uid="{372EA3E3-6AFF-470A-B173-B164C7C2F78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17" authorId="0" shapeId="0" xr:uid="{EFB2D613-C0DE-4206-87FA-649179112A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17" authorId="0" shapeId="0" xr:uid="{7DC4C2E9-684B-4FF8-9DA8-5109A42078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17" authorId="0" shapeId="0" xr:uid="{B9021730-8E6B-48E1-A956-41220679200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8" authorId="0" shapeId="0" xr:uid="{44ABA089-CFCC-4B43-B654-DBFD12F6A37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18" authorId="0" shapeId="0" xr:uid="{F1FA134A-DC6E-480F-9217-486D614070E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18" authorId="0" shapeId="0" xr:uid="{59F7FB33-6BCE-4DA1-BA54-AEFD24C5836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18" authorId="0" shapeId="0" xr:uid="{24482BE9-29E5-47C9-8518-3E5452AB664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18" authorId="0" shapeId="0" xr:uid="{74DFED9F-C37B-4BB0-9204-66705869233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18" authorId="0" shapeId="0" xr:uid="{1D47E3F7-ED1B-45AB-B3EA-E9B4D89E9FD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18" authorId="0" shapeId="0" xr:uid="{66E730D8-2B60-4437-9950-7B18D331A7B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18" authorId="0" shapeId="0" xr:uid="{980D30DC-EED6-442C-AA99-3D3E1006D3C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18" authorId="0" shapeId="0" xr:uid="{3A014B9F-E9AA-4472-B1FE-93ECEAD0ED7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18" authorId="0" shapeId="0" xr:uid="{E23F0F5E-A87B-494C-AB38-3DB722D9B2A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18" authorId="0" shapeId="0" xr:uid="{8D0CBA9F-290F-4AEB-8B04-A4A4417E89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18" authorId="0" shapeId="0" xr:uid="{70DCEB6A-A49C-4CA7-AF47-1C3F13A209A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18" authorId="0" shapeId="0" xr:uid="{5249CA74-261B-475A-A61A-8DE001A48F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9" authorId="0" shapeId="0" xr:uid="{601B485E-0312-4EEA-92E5-1D5772D81F4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19" authorId="0" shapeId="0" xr:uid="{2A8D10B8-1AAA-4D2B-9CAB-9743222A3E9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19" authorId="0" shapeId="0" xr:uid="{99664847-FC7A-4ABE-AFF7-DF41E5456DF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19" authorId="0" shapeId="0" xr:uid="{F291FE2B-978F-4433-8C99-1BBCD90DD40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19" authorId="0" shapeId="0" xr:uid="{F1D66EAE-FCD6-48DA-94A2-086F8D5E11C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19" authorId="0" shapeId="0" xr:uid="{0F822FEE-1B83-4660-B249-E468FBCAB4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19" authorId="0" shapeId="0" xr:uid="{D9A6525B-590C-4CFB-8B5D-4B145BB308B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19" authorId="0" shapeId="0" xr:uid="{16C32D40-BF7E-4E21-848D-DF904FE1323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19" authorId="0" shapeId="0" xr:uid="{EA7E3C28-A4F9-4423-94B7-45585FE1C50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19" authorId="0" shapeId="0" xr:uid="{0FD69E45-8549-4DC2-AB9B-3AC51E5E933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19" authorId="0" shapeId="0" xr:uid="{2F591240-67AA-47C8-A454-09AFF09F711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19" authorId="0" shapeId="0" xr:uid="{55D6C306-14A5-4D08-B406-DEE45ED46CB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19" authorId="0" shapeId="0" xr:uid="{EC7681CF-ED3D-4057-A285-9ED8C95A846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0" authorId="0" shapeId="0" xr:uid="{6E605403-60F4-4151-BF77-0005C29948C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0" authorId="0" shapeId="0" xr:uid="{35916C10-F2EA-4A59-85B1-0450F2190E0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0" authorId="0" shapeId="0" xr:uid="{8D91F003-5707-4EAB-93B4-070E6655A56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0" authorId="0" shapeId="0" xr:uid="{E33D8BBC-8219-4B2A-9D60-43615F637B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20" authorId="0" shapeId="0" xr:uid="{4D302C8B-FC88-4C50-A2BF-7BCFEF2E7D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20" authorId="0" shapeId="0" xr:uid="{5D5D2538-CA7A-40A7-B119-CE253A9CB0C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20" authorId="0" shapeId="0" xr:uid="{06AEF508-9D13-45CC-AA0C-63CD0D219C8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20" authorId="0" shapeId="0" xr:uid="{78FE39FF-837F-42FE-9E82-97CA516E266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20" authorId="0" shapeId="0" xr:uid="{D7FE4FD7-D34E-4F3E-A4B0-614B15FF8E2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20" authorId="0" shapeId="0" xr:uid="{46B4AEC9-F848-40B2-B0E7-BC95F6A60A0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20" authorId="0" shapeId="0" xr:uid="{B7026128-04C8-492F-B898-744E15B4E10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20" authorId="0" shapeId="0" xr:uid="{A5E29E58-1926-4092-8873-AFD458CB234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20" authorId="0" shapeId="0" xr:uid="{889D60BC-4D55-4279-8EA2-36541967FF6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1" authorId="0" shapeId="0" xr:uid="{502B0648-2127-4263-913B-7993B63DC2D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1" authorId="0" shapeId="0" xr:uid="{F3D5074F-25D7-4BA3-BEE7-B4A7E76367A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1" authorId="0" shapeId="0" xr:uid="{EF8D9560-A827-43EF-B62B-AD772DA36AC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1" authorId="0" shapeId="0" xr:uid="{C8C9A29E-A3AF-43AC-9276-FE7A96E6918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21" authorId="0" shapeId="0" xr:uid="{0777B152-1A2F-4096-8CFA-09428CE46B6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21" authorId="0" shapeId="0" xr:uid="{19639C86-1FF6-4932-8767-29846A0300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21" authorId="0" shapeId="0" xr:uid="{E88CC29B-A538-4D5F-9C1C-7730D358AA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21" authorId="0" shapeId="0" xr:uid="{369CCF05-3D31-4020-ACDE-14B5A2C295A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21" authorId="0" shapeId="0" xr:uid="{21C0888D-01FB-4783-B62E-6E77606F50C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21" authorId="0" shapeId="0" xr:uid="{4176F16B-1B69-4FFC-AB7F-584BBD9E301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21" authorId="0" shapeId="0" xr:uid="{7FB47385-F9F1-42FB-81CB-0C303C05767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21" authorId="0" shapeId="0" xr:uid="{CCC657A7-643E-4825-92F2-A0220316BCC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21" authorId="0" shapeId="0" xr:uid="{301B8B69-1D92-4796-9372-66E5DDC850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2" authorId="0" shapeId="0" xr:uid="{834A7069-4070-4621-B003-3FDE1E55580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2" authorId="0" shapeId="0" xr:uid="{B1F8EB15-48FC-41A5-984C-E2EBF9A96A3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2" authorId="0" shapeId="0" xr:uid="{052827ED-CF89-4A64-A899-7ABEC08297C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2" authorId="0" shapeId="0" xr:uid="{F85527AA-595B-4E14-AE95-6E7BC9E15C2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22" authorId="0" shapeId="0" xr:uid="{3E29F3D1-97F8-4A01-9FFF-F0437E58ECE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22" authorId="0" shapeId="0" xr:uid="{EB747566-2D95-4D6C-978F-4F417672FAA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22" authorId="0" shapeId="0" xr:uid="{65D6C157-9334-467E-81B1-6ED6CC429F8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22" authorId="0" shapeId="0" xr:uid="{A72DC2A0-1212-4DB7-B249-B66773B84C3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22" authorId="0" shapeId="0" xr:uid="{D531CE39-A561-4122-903E-BA45E44A7DF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22" authorId="0" shapeId="0" xr:uid="{E4A3316D-4E79-4346-BA43-2D3DF49CA42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22" authorId="0" shapeId="0" xr:uid="{A16E9BF1-0107-4B17-B958-DF7BF065B01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22" authorId="0" shapeId="0" xr:uid="{23AA39D5-3D99-4EA1-A69B-2317540397A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22" authorId="0" shapeId="0" xr:uid="{95C570A2-AA6C-4FBE-B4E8-45333FB4FFC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3" authorId="0" shapeId="0" xr:uid="{21D93F55-C958-4796-BE74-C351B921751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3" authorId="0" shapeId="0" xr:uid="{00EC579A-3A7A-417C-853A-DE6DFE6D1BE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3" authorId="0" shapeId="0" xr:uid="{DA73A354-B28E-4F09-B0FB-D4676B5241A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3" authorId="0" shapeId="0" xr:uid="{E4B29E60-AD57-48C9-A802-659AE13FE83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23" authorId="0" shapeId="0" xr:uid="{B39CB28E-B904-4753-ABBA-89DC639098D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23" authorId="0" shapeId="0" xr:uid="{4B4B4B40-72C5-4E16-9A0F-6D9A2B0148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23" authorId="0" shapeId="0" xr:uid="{75D957C7-6895-47AD-AF8B-26AE3AC58E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23" authorId="0" shapeId="0" xr:uid="{C90214F4-E685-4A42-AF92-281529B3E1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23" authorId="0" shapeId="0" xr:uid="{BE4655BD-A1F3-4800-9845-97176A899B3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23" authorId="0" shapeId="0" xr:uid="{54DE14FD-0798-4121-8AC1-1419D04BE2A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23" authorId="0" shapeId="0" xr:uid="{AF47193B-26B2-45D3-AD54-0BF8D196FE7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23" authorId="0" shapeId="0" xr:uid="{364FB138-E317-4B87-9639-2AAB2EEEAAF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23" authorId="0" shapeId="0" xr:uid="{566AD313-2A57-414F-AA81-20909A5387E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4" authorId="0" shapeId="0" xr:uid="{27920EF7-0937-49BE-9FCE-2C5544DA3B7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4" authorId="0" shapeId="0" xr:uid="{A2F2ED91-1C8B-4D8B-AEBD-70FA24F7E90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4" authorId="0" shapeId="0" xr:uid="{F37D0495-AA3B-4FD1-BD1C-4C93F0B0BE9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4" authorId="0" shapeId="0" xr:uid="{583D7D6D-EA1B-4F0F-9AB1-08F3DBC6038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24" authorId="0" shapeId="0" xr:uid="{5A7904DB-189A-41D4-A5F3-C4E0AF4A0BE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24" authorId="0" shapeId="0" xr:uid="{14175695-0476-405D-AC22-7073325E9A2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24" authorId="0" shapeId="0" xr:uid="{EFC01D62-1455-4FBA-ADE8-D2D3A1091A6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24" authorId="0" shapeId="0" xr:uid="{CDC845A8-0804-49E2-B25C-ABB5F791617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24" authorId="0" shapeId="0" xr:uid="{A99DC0AE-080F-4EE9-84D7-0BE7166500E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24" authorId="0" shapeId="0" xr:uid="{B25CF521-FE80-43DE-B34C-2259AB6D66B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24" authorId="0" shapeId="0" xr:uid="{E1239C63-648D-4450-8AFA-77944451106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24" authorId="0" shapeId="0" xr:uid="{5821E9B4-6612-4BC5-801C-255AA0B78FE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24" authorId="0" shapeId="0" xr:uid="{4C8475D4-772E-4591-BBC3-834C8DF70E6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5" authorId="0" shapeId="0" xr:uid="{591DFB6E-18E3-435D-B360-C288123E9D9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5" authorId="0" shapeId="0" xr:uid="{0BF1DABF-1A14-4AC2-B441-410F56894C2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5" authorId="0" shapeId="0" xr:uid="{62FDC70F-5713-4E05-934E-84841722406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5" authorId="0" shapeId="0" xr:uid="{B3662BF8-187C-439C-8108-2A760A9BB00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25" authorId="0" shapeId="0" xr:uid="{65771638-E059-4408-B94F-68701DD0CE3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25" authorId="0" shapeId="0" xr:uid="{7260ADA9-7DB4-436F-849B-2A6F42848B8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25" authorId="0" shapeId="0" xr:uid="{ACFAB29F-2A33-41F9-AA40-96B6038D479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25" authorId="0" shapeId="0" xr:uid="{C981106E-6A83-4D14-8900-E13DB7F4214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25" authorId="0" shapeId="0" xr:uid="{C9BE183C-2898-4CB7-889C-A58525A770B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25" authorId="0" shapeId="0" xr:uid="{A37B2516-4E15-4246-B8DA-023FC0F2A1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25" authorId="0" shapeId="0" xr:uid="{EDB52690-74C8-4BAE-85DE-D5C882624A7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25" authorId="0" shapeId="0" xr:uid="{0B2DBC22-5C79-4E98-88AC-75530ED370C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25" authorId="0" shapeId="0" xr:uid="{BF0CE1F5-EBC7-4637-8142-F6EA948616D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6" authorId="0" shapeId="0" xr:uid="{B2F68D7C-55BC-42D7-A5A8-960BE2084BB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6" authorId="0" shapeId="0" xr:uid="{080B18A4-5FBF-4E0B-9389-4246964E162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6" authorId="0" shapeId="0" xr:uid="{EDBC8B9F-3734-45DE-A32B-D2C9EE3329B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6" authorId="0" shapeId="0" xr:uid="{816E5DC3-6963-418B-9F94-E863CE31826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26" authorId="0" shapeId="0" xr:uid="{BE05F9CC-9D50-47CC-8F0C-F18DFC2796B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26" authorId="0" shapeId="0" xr:uid="{05720EA8-9EC1-4970-9F8B-10509583E43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26" authorId="0" shapeId="0" xr:uid="{D756DBC1-2ACF-494E-97F6-DF59B1EBBAC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26" authorId="0" shapeId="0" xr:uid="{5332CC37-A816-4F1B-930B-80D15773E4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26" authorId="0" shapeId="0" xr:uid="{F167B11B-8B30-4853-92A7-9E4B7C4783B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26" authorId="0" shapeId="0" xr:uid="{EE581F42-0568-4E6F-9265-F7104968ABE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26" authorId="0" shapeId="0" xr:uid="{E27DA9C4-48CC-4DDF-9226-EF44DBB8089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26" authorId="0" shapeId="0" xr:uid="{BBB22D5D-A6A7-48CA-818A-1649846B276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26" authorId="0" shapeId="0" xr:uid="{BC9A0EB5-7204-4BA5-ABD1-D2031D99D1B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7" authorId="0" shapeId="0" xr:uid="{3F763A64-A788-4667-B2DB-7D20B2D1736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7" authorId="0" shapeId="0" xr:uid="{62889F78-3AB3-404F-BCA7-609BD8880A8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7" authorId="0" shapeId="0" xr:uid="{57F8649E-2FEC-48A2-AB35-15F1F534C56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7" authorId="0" shapeId="0" xr:uid="{BDBB564A-8D39-4CC8-84A7-57418BE0562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27" authorId="0" shapeId="0" xr:uid="{804314EA-9ED4-466D-BAE3-42847EBF66F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27" authorId="0" shapeId="0" xr:uid="{67D6EFFC-134F-4183-802C-39426BED615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27" authorId="0" shapeId="0" xr:uid="{FBA819CE-8D7C-452D-B522-46AA874CA16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27" authorId="0" shapeId="0" xr:uid="{FE4626AD-913E-4CBF-BBD4-19C0EA2D64F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27" authorId="0" shapeId="0" xr:uid="{9118ACAC-2550-4266-920D-2C50A23FF6A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27" authorId="0" shapeId="0" xr:uid="{32E293D5-1D39-4B3C-8C6A-5C8985C43B9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27" authorId="0" shapeId="0" xr:uid="{23BDBE18-CA0A-4E48-A908-1B0B248E8B3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27" authorId="0" shapeId="0" xr:uid="{558549C2-1948-4A74-BBC7-E88403C4741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27" authorId="0" shapeId="0" xr:uid="{1BC828C7-7152-4627-991A-1F0539E4850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8" authorId="0" shapeId="0" xr:uid="{5C6A4BD2-DF04-4F4B-B150-75F6D657361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8" authorId="0" shapeId="0" xr:uid="{F634C589-9C56-467B-913C-637A7FF3B9D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8" authorId="0" shapeId="0" xr:uid="{7191847C-D678-4CED-A714-DABD5385ABC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8" authorId="0" shapeId="0" xr:uid="{A89506B1-A145-4332-9C74-8233D674CB5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28" authorId="0" shapeId="0" xr:uid="{D85C47F1-B2D2-49F6-94D6-CE03F084FBA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28" authorId="0" shapeId="0" xr:uid="{E014C2A4-2D7E-4C20-A254-897BE3564FC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28" authorId="0" shapeId="0" xr:uid="{EADDE45C-9FA2-429D-A04E-25A04705761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28" authorId="0" shapeId="0" xr:uid="{49CBCDF2-0B0D-45B2-B6D5-025C385F5F3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28" authorId="0" shapeId="0" xr:uid="{E82A6BF0-3B00-4838-ADBA-B24F43B76D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28" authorId="0" shapeId="0" xr:uid="{7C2AB67F-E5EB-4CA1-9071-AF638158D27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28" authorId="0" shapeId="0" xr:uid="{64B1F452-8B9A-43B4-B0BA-811FF6FDE00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28" authorId="0" shapeId="0" xr:uid="{2E905D80-1666-4309-987B-E3CDFFD5FC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28" authorId="0" shapeId="0" xr:uid="{88CF0735-5960-419C-8660-165B884D97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1" authorId="0" shapeId="0" xr:uid="{76FE2727-4256-48D8-93AF-32A5A302D06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1" authorId="0" shapeId="0" xr:uid="{DBE2A1A5-B2D2-4B76-9F94-03F444C849C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1" authorId="0" shapeId="0" xr:uid="{A7841A1A-064D-4FA2-8FCE-AA6BB9270EF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1" authorId="0" shapeId="0" xr:uid="{AB853959-6DC4-4BDA-AEA9-A4E540AA448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31" authorId="0" shapeId="0" xr:uid="{83425EF9-72DC-45BA-9A81-EB49C23D6AF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31" authorId="0" shapeId="0" xr:uid="{194EDB31-8372-4CA7-A5E3-A70C6FFB67A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31" authorId="0" shapeId="0" xr:uid="{A6F0C676-8108-4ACD-891D-ABFEC3050F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31" authorId="0" shapeId="0" xr:uid="{1E80AA70-1C9C-43D7-97E8-4D69C5C382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31" authorId="0" shapeId="0" xr:uid="{DBC2D04B-0845-41C6-BDED-C9088DAB3BF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31" authorId="0" shapeId="0" xr:uid="{0A9E3289-7400-4681-86B2-8F2986B6623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31" authorId="0" shapeId="0" xr:uid="{0D436C38-5C28-458D-93F7-84B61802264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31" authorId="0" shapeId="0" xr:uid="{1534FDB5-ED14-420D-917A-08AB265206C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31" authorId="0" shapeId="0" xr:uid="{6A3C87DA-105B-45BA-95AF-26E18F695BD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2" authorId="0" shapeId="0" xr:uid="{D3800390-0123-4CBC-9BA3-2694981D95C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2" authorId="0" shapeId="0" xr:uid="{9E18B552-A078-483F-9621-D136FC5764C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2" authorId="0" shapeId="0" xr:uid="{72FC99B1-4308-42DB-B8B3-D65C48C236F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2" authorId="0" shapeId="0" xr:uid="{F601315E-37B5-4CF6-9A55-A7FF0CF8B1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32" authorId="0" shapeId="0" xr:uid="{BED6C1DC-8024-4467-98F0-383D332B683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32" authorId="0" shapeId="0" xr:uid="{96DCD0DA-5FFE-4C1D-98E4-7679875E7A3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32" authorId="0" shapeId="0" xr:uid="{4B74590B-2993-407B-811A-BBB28137B2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32" authorId="0" shapeId="0" xr:uid="{51CBCFBB-3F7E-4D37-866E-D0E79F67843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32" authorId="0" shapeId="0" xr:uid="{45F7B9B3-259E-4F0A-AF2D-3AD6CCEBC9F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32" authorId="0" shapeId="0" xr:uid="{51B98059-CDA8-4945-BEE9-E46F28257E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32" authorId="0" shapeId="0" xr:uid="{B57A2D0D-0A98-425E-A026-A944E0B08A0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32" authorId="0" shapeId="0" xr:uid="{49E80DE5-7FF4-4835-AF67-C4B668E396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32" authorId="0" shapeId="0" xr:uid="{4683502E-CE12-462B-833D-8D347FE62B8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3" authorId="0" shapeId="0" xr:uid="{C23914AE-ECE8-4741-9718-16924661116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3" authorId="0" shapeId="0" xr:uid="{0A92CDD8-6797-465B-A4DA-3041272C3CA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3" authorId="0" shapeId="0" xr:uid="{5A436DD7-BE70-4478-9C2F-4ED853D8C56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3" authorId="0" shapeId="0" xr:uid="{8D5ADD84-1BF8-4E76-B4B9-0BF08662F0A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33" authorId="0" shapeId="0" xr:uid="{E0F64BB6-2D9C-4B45-AFFA-3C05C75B69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33" authorId="0" shapeId="0" xr:uid="{75F44E2D-5862-4E7F-918A-53AAF741EB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33" authorId="0" shapeId="0" xr:uid="{1EFB9AA8-2E93-457C-8A88-6907A1690F4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33" authorId="0" shapeId="0" xr:uid="{233E5834-D5B3-4F1B-939D-322F5DE5205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33" authorId="0" shapeId="0" xr:uid="{4B10543A-CC1E-4553-A808-ACF187BF7F9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33" authorId="0" shapeId="0" xr:uid="{999525D6-8936-4F52-B580-24E83BAA23B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33" authorId="0" shapeId="0" xr:uid="{3C925A47-9AC2-4ED0-8783-972CBA657BE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33" authorId="0" shapeId="0" xr:uid="{D65E2B62-A9B0-4BBB-98D7-201A23DB0CE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33" authorId="0" shapeId="0" xr:uid="{8BECB872-35ED-499D-85BD-5705BB5845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4" authorId="0" shapeId="0" xr:uid="{30ADF1E0-A4D2-4C42-95B6-8D2197FE55F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4" authorId="0" shapeId="0" xr:uid="{E827B55A-BFF5-4FCA-8E8E-8AFF83D2B08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4" authorId="0" shapeId="0" xr:uid="{EBDC2E03-7889-4EED-A765-C819FD191E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4" authorId="0" shapeId="0" xr:uid="{90E5C6E2-948A-4DEF-A525-9F29C6FBCC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34" authorId="0" shapeId="0" xr:uid="{068E61C4-C93D-49E7-9DE7-209E2EF49AC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34" authorId="0" shapeId="0" xr:uid="{C2E5B95B-2721-4813-924D-BE8CB51F21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34" authorId="0" shapeId="0" xr:uid="{6E67B84B-7FD6-4159-8767-014A7AAF83E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34" authorId="0" shapeId="0" xr:uid="{72AC47B1-8ABA-4BE3-A11D-97506FBA543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34" authorId="0" shapeId="0" xr:uid="{63C9C4D5-C598-4502-893E-DF88F6E729D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34" authorId="0" shapeId="0" xr:uid="{282CF64E-2C65-4CE9-89B7-CC8B1FE8CFF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34" authorId="0" shapeId="0" xr:uid="{EE2E6448-C8C2-4FA9-99BD-27C63F09DED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34" authorId="0" shapeId="0" xr:uid="{3A05D3F9-158E-4F56-8FD4-3BFFA91BEC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34" authorId="0" shapeId="0" xr:uid="{008EFE99-8721-458F-978E-F3DA67BE097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5" authorId="0" shapeId="0" xr:uid="{C96E5DD0-77A1-481A-B263-AE307DDBEA9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5" authorId="0" shapeId="0" xr:uid="{0D6D8F38-5B3D-41F8-98BB-B82ABE22E7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5" authorId="0" shapeId="0" xr:uid="{AEFA1F5B-6583-43A4-9D19-F3004BA22C0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5" authorId="0" shapeId="0" xr:uid="{26C11DC5-F164-41D5-B961-31150AB7995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35" authorId="0" shapeId="0" xr:uid="{F541742B-74B8-407C-AEF2-6BA57F09ED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35" authorId="0" shapeId="0" xr:uid="{C7CF69BF-BEBD-42BC-BAA4-631D537F55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35" authorId="0" shapeId="0" xr:uid="{63BA1A18-48FB-44DD-8F57-C8ED27B2674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35" authorId="0" shapeId="0" xr:uid="{76623EC3-8744-4963-8D82-F65A306F65A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35" authorId="0" shapeId="0" xr:uid="{A5CFB0A8-8056-478E-8795-D7014EF590F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35" authorId="0" shapeId="0" xr:uid="{532E55FF-7B15-4244-BA3F-CF65DD03842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35" authorId="0" shapeId="0" xr:uid="{064AA8FB-FD03-4FA7-8824-D344D2D6B8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35" authorId="0" shapeId="0" xr:uid="{3932237E-43EA-470E-8B66-DDF387281F7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35" authorId="0" shapeId="0" xr:uid="{19692343-7280-4CA9-A8F2-CB461D1899E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6" authorId="0" shapeId="0" xr:uid="{9243435E-220D-442F-841A-65F0D693DD2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6" authorId="0" shapeId="0" xr:uid="{924762D2-0CC1-4A4D-B5E5-7583197AE77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6" authorId="0" shapeId="0" xr:uid="{6DFBF9CD-24EB-436C-843B-5C50FD05041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6" authorId="0" shapeId="0" xr:uid="{E5661902-BE4F-4F9D-B113-778877A9781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36" authorId="0" shapeId="0" xr:uid="{F705EADF-F967-4C18-98DA-395A819ABC3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36" authorId="0" shapeId="0" xr:uid="{F5D874C3-4D26-4B11-BBE1-98EFEF70CD5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36" authorId="0" shapeId="0" xr:uid="{CE588757-D6DC-4B5E-B6CF-2BC005D0F83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36" authorId="0" shapeId="0" xr:uid="{A28D02BB-1F0B-416D-9949-FB3C42462B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36" authorId="0" shapeId="0" xr:uid="{39B0C40A-1DDD-4D90-A9E1-F467A0B325E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36" authorId="0" shapeId="0" xr:uid="{414C7F7C-BB39-4A05-955A-1E5A2786F9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36" authorId="0" shapeId="0" xr:uid="{2DD140E7-A9F4-42E4-84D0-FAB981053F9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36" authorId="0" shapeId="0" xr:uid="{21E4DA80-04EF-4506-8D76-FEE6FDFF3F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36" authorId="0" shapeId="0" xr:uid="{1C712294-CE23-4D5A-8ED0-A76A5557A70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7" authorId="0" shapeId="0" xr:uid="{B4050AAD-C353-4FB0-8F92-FACAAF858E0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7" authorId="0" shapeId="0" xr:uid="{07984411-7462-4C63-A830-872FA91759C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7" authorId="0" shapeId="0" xr:uid="{33EA34A7-62EA-45AB-9B47-C9E8E7677B6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7" authorId="0" shapeId="0" xr:uid="{43084D9F-AFA6-4564-85DC-FD3262BCF39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37" authorId="0" shapeId="0" xr:uid="{ADAF578B-61EE-4493-862D-C3FAE585C98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37" authorId="0" shapeId="0" xr:uid="{4BB50E78-B78A-4B7F-B38B-964640A7A5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37" authorId="0" shapeId="0" xr:uid="{906F5C38-9CBE-4177-8732-FCC10DF9AF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37" authorId="0" shapeId="0" xr:uid="{B46DFBB8-B934-4338-BE69-1278F69C52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37" authorId="0" shapeId="0" xr:uid="{FD41CBA1-7EE1-4172-96AE-9F32581D386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37" authorId="0" shapeId="0" xr:uid="{C2DBD57E-4D65-4C5E-8865-C4576F0AA3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37" authorId="0" shapeId="0" xr:uid="{3A355D4A-64A6-4171-AB28-489EEA44CCF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37" authorId="0" shapeId="0" xr:uid="{0D09AF0A-AFC6-4A12-8270-6DC0E587EC4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37" authorId="0" shapeId="0" xr:uid="{D319A855-880F-4CB4-8288-3EE1BDA8E0D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8" authorId="0" shapeId="0" xr:uid="{F2CDB825-B822-471F-AE08-000B4A86DA0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8" authorId="0" shapeId="0" xr:uid="{CD67624D-C131-4D19-9AE3-7D30833FF2D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8" authorId="0" shapeId="0" xr:uid="{6BF97438-A3AC-433C-856F-0D078E5F7D8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8" authorId="0" shapeId="0" xr:uid="{DBF5498A-6D43-4984-B08A-EEEC8D584D6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38" authorId="0" shapeId="0" xr:uid="{E48B9035-CE4B-474A-9988-208D9E65F83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38" authorId="0" shapeId="0" xr:uid="{03DFE1F4-E46F-41E3-A98D-88F536C8B6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38" authorId="0" shapeId="0" xr:uid="{2A885331-6F84-4052-8544-C5E0568E318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38" authorId="0" shapeId="0" xr:uid="{67C9ACC7-8F8B-4338-A8B6-E8518D8AE67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38" authorId="0" shapeId="0" xr:uid="{8EEB9325-1826-42E0-9EE6-1F16EF63369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38" authorId="0" shapeId="0" xr:uid="{EF7C9788-1169-4EF8-937B-B792356A304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38" authorId="0" shapeId="0" xr:uid="{2FB3894C-152E-4B52-9C9C-FFE1DDA8E94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38" authorId="0" shapeId="0" xr:uid="{99DA5573-3F0B-4C6B-B5C1-728B032659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38" authorId="0" shapeId="0" xr:uid="{E593E224-FA18-4E72-8158-FD0228D5D69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9" authorId="0" shapeId="0" xr:uid="{2FB659AB-9E36-4D74-A592-AEFA5EF2073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9" authorId="0" shapeId="0" xr:uid="{A3CDC060-727E-4B6E-9812-BBE5540F9FC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9" authorId="0" shapeId="0" xr:uid="{081B755E-4017-4170-925D-42C347A27CD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9" authorId="0" shapeId="0" xr:uid="{45F3EDB6-3A5D-48FA-99AA-E28995809BF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39" authorId="0" shapeId="0" xr:uid="{A3C81C19-B007-4E83-937A-842A1B4CEA2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39" authorId="0" shapeId="0" xr:uid="{4F03B4AF-C28C-41B6-A958-67C72581EA1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39" authorId="0" shapeId="0" xr:uid="{15ACAD46-2E06-42A7-A0EA-394873D7562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39" authorId="0" shapeId="0" xr:uid="{84C7564E-0EBA-486D-A672-E3D42F5DCEE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39" authorId="0" shapeId="0" xr:uid="{F011817B-81D9-4F92-941F-68DB3D86A33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39" authorId="0" shapeId="0" xr:uid="{6FDE3135-2E34-42FF-BDD3-EC04C11AF61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39" authorId="0" shapeId="0" xr:uid="{F5AD5E55-EFF7-4B60-8F1A-EA6077F02FF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39" authorId="0" shapeId="0" xr:uid="{67422322-AA28-45E1-B822-D5E8171DC0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39" authorId="0" shapeId="0" xr:uid="{B7811096-B8D2-41AA-86CD-218862EB228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0" authorId="0" shapeId="0" xr:uid="{CB2FF8E1-E276-4BFF-9C13-E3DAB9A1A34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40" authorId="0" shapeId="0" xr:uid="{51219A5B-46B1-4D2B-91FB-8EA0BE2D8DB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40" authorId="0" shapeId="0" xr:uid="{00CCB6DA-E24A-41A6-96EA-854D1CD6EF6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40" authorId="0" shapeId="0" xr:uid="{8FC38EAA-10FD-4569-8F32-F79DCDB2E29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40" authorId="0" shapeId="0" xr:uid="{C5F62F51-D0E2-47E6-B579-FC14C04BD20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40" authorId="0" shapeId="0" xr:uid="{174BA5BF-72EF-4685-A99C-2CC10CA79BB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40" authorId="0" shapeId="0" xr:uid="{6A5B7B33-C943-459A-AAAC-48EC671D0D6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40" authorId="0" shapeId="0" xr:uid="{52C4F3D9-770B-4666-BF51-72A9795DF41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40" authorId="0" shapeId="0" xr:uid="{E513FCF9-9F5F-47CB-A793-B5B60E7E23F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40" authorId="0" shapeId="0" xr:uid="{1DB6BF48-B24B-412A-A147-807B10452D9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40" authorId="0" shapeId="0" xr:uid="{047D0FD5-86BC-49AF-94B4-DECCC950950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40" authorId="0" shapeId="0" xr:uid="{1BA5BA4D-D586-4B79-94A2-88D3D2A62D8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40" authorId="0" shapeId="0" xr:uid="{B579F149-DC9A-49F3-B669-8049DE88962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1" authorId="0" shapeId="0" xr:uid="{F7D061F1-D82F-48BC-887C-6B5D77B0EDE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41" authorId="0" shapeId="0" xr:uid="{8687D0DE-DA83-4497-95F5-C490B12DE0A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41" authorId="0" shapeId="0" xr:uid="{8BB78095-D032-4F92-A4BB-9B48CC0A443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41" authorId="0" shapeId="0" xr:uid="{B1FCFC0D-A30E-4B54-A596-C85E6906BF7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41" authorId="0" shapeId="0" xr:uid="{8DC8E731-FF88-4B3F-A50F-69EE18EA1B6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41" authorId="0" shapeId="0" xr:uid="{0A9B7D50-F18B-4E9C-A3B8-1D976042664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41" authorId="0" shapeId="0" xr:uid="{3DAA88C2-DC4C-49A3-95FE-4A34BFBD3EF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41" authorId="0" shapeId="0" xr:uid="{A73BE843-2B88-47D1-8AFF-CEDB2DFB6AE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41" authorId="0" shapeId="0" xr:uid="{A51054DD-4F7A-49AD-8CBA-A33CDF00A2A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41" authorId="0" shapeId="0" xr:uid="{01495E3C-DD18-4A36-B97E-E983D207CDA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41" authorId="0" shapeId="0" xr:uid="{A52924CF-25EF-4539-A127-D1F774DB480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41" authorId="0" shapeId="0" xr:uid="{962691A6-E616-4FE8-BDC3-F4CC16F49C8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41" authorId="0" shapeId="0" xr:uid="{74C2BC10-EDD3-4FC3-A2F2-3B196FB3CA9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2" authorId="0" shapeId="0" xr:uid="{255D25EC-CE99-48FD-A3FB-B98020D6229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42" authorId="0" shapeId="0" xr:uid="{CD2D448B-91A3-4BCE-A463-5ACB02C561B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42" authorId="0" shapeId="0" xr:uid="{CAD1B271-F673-4F94-9B33-F2AE427D73B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42" authorId="0" shapeId="0" xr:uid="{FA92EDA7-CAA1-4975-AC12-81898C2FC9F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42" authorId="0" shapeId="0" xr:uid="{3006E933-2B1F-4FE9-894E-3F46CDAC2F2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42" authorId="0" shapeId="0" xr:uid="{46868DB1-7951-42DE-8159-F9FB5EB7AE2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42" authorId="0" shapeId="0" xr:uid="{7E67B6AA-AC3C-4ED7-9FAA-3ED220DC2A9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42" authorId="0" shapeId="0" xr:uid="{3B2BFA3D-B204-4979-8FD6-89DF109EF31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42" authorId="0" shapeId="0" xr:uid="{4B0EB0B6-AE4E-43DE-BD4C-2038B1C314C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42" authorId="0" shapeId="0" xr:uid="{C22FD579-42BD-42FA-A747-D5E9A996232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42" authorId="0" shapeId="0" xr:uid="{17081342-7C88-4497-9B69-E242C5D7ED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42" authorId="0" shapeId="0" xr:uid="{7B67FDB6-4D8C-4C33-9B55-5C66A000515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42" authorId="0" shapeId="0" xr:uid="{C45834C6-A57B-4991-9D62-ECB1D695947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5" authorId="0" shapeId="0" xr:uid="{B7B57C48-5A51-45D3-A5F3-0012110EBB0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45" authorId="0" shapeId="0" xr:uid="{42547B1C-061F-4AC9-A305-1FC76AAD505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45" authorId="0" shapeId="0" xr:uid="{20E6F77C-7A97-4ACE-9510-4FEB55C7275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45" authorId="0" shapeId="0" xr:uid="{A3DF6D0A-86A0-4305-B971-E609E5E9E16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45" authorId="0" shapeId="0" xr:uid="{1833E202-90C6-4AAD-B9E5-0C1F066EC74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45" authorId="0" shapeId="0" xr:uid="{88558D8F-8F83-4A89-B8E5-9DD31BD8D3E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45" authorId="0" shapeId="0" xr:uid="{BFA0B9C4-60E5-41D6-A596-2C11876800E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45" authorId="0" shapeId="0" xr:uid="{6E077EEB-EA11-4EB7-AE7C-9C726D6D457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45" authorId="0" shapeId="0" xr:uid="{CCD60292-5EF8-41FB-BD0E-13E002E12CC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45" authorId="0" shapeId="0" xr:uid="{30372CCF-4872-4C5B-A7B1-DDB3AE3328D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45" authorId="0" shapeId="0" xr:uid="{3681A01A-24CE-4C0C-AC8B-D8FEF32D135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45" authorId="0" shapeId="0" xr:uid="{2B103E3A-84F9-4266-A7F7-7E302FB2197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45" authorId="0" shapeId="0" xr:uid="{16903D56-46C8-4D9B-B500-079CEE4A213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6" authorId="0" shapeId="0" xr:uid="{5D267993-B169-4890-A9C5-7751DEEAC94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46" authorId="0" shapeId="0" xr:uid="{286FD47C-6BCD-4287-B4A0-35733DC40D2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46" authorId="0" shapeId="0" xr:uid="{D568AE94-F1E8-4C15-B754-2B766483DB4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46" authorId="0" shapeId="0" xr:uid="{30FAB728-212F-4038-AE47-A5CE125F8DE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46" authorId="0" shapeId="0" xr:uid="{3CC8F9F3-B016-444D-BA9F-8B7E6172AC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46" authorId="0" shapeId="0" xr:uid="{A7B26C92-D59B-4619-B4C5-CDCCDB5E26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46" authorId="0" shapeId="0" xr:uid="{7ECE2E80-5684-44F1-8C91-EFF5FE29A7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46" authorId="0" shapeId="0" xr:uid="{2C03F2AA-C8D8-4C28-A5B7-7473275496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46" authorId="0" shapeId="0" xr:uid="{D89977A6-E7C1-4689-8745-8EA02309C72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46" authorId="0" shapeId="0" xr:uid="{F66459C5-606C-41BF-AA76-2146EE667EC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46" authorId="0" shapeId="0" xr:uid="{74B674E9-AC15-4B59-8A67-6F6381190AD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46" authorId="0" shapeId="0" xr:uid="{B9BD7ED7-320D-441F-883A-2FBE86745FE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46" authorId="0" shapeId="0" xr:uid="{25C74F0B-07FF-4029-B22E-F0A90EAE004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7" authorId="0" shapeId="0" xr:uid="{03C3549C-35F9-4E60-857E-99124CC5827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47" authorId="0" shapeId="0" xr:uid="{E868BF33-91F8-47DB-9838-6E26671B8B2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47" authorId="0" shapeId="0" xr:uid="{C2F1B973-EE54-4794-8C06-84A2466CA04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47" authorId="0" shapeId="0" xr:uid="{1E629202-685F-4B2F-9B00-5D9755CEDC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47" authorId="0" shapeId="0" xr:uid="{BF3948DB-0F30-4BE6-A3AE-4A627A1363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47" authorId="0" shapeId="0" xr:uid="{78F59AB0-56A7-4D65-9AF1-0587D644532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47" authorId="0" shapeId="0" xr:uid="{9D33A3C9-596D-4C80-901F-92F41068017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47" authorId="0" shapeId="0" xr:uid="{BEB4EA94-0BF9-4FE2-8ECA-C41D87F2C5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47" authorId="0" shapeId="0" xr:uid="{B7813CBA-3104-4EF5-ADDA-07E5A22F73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47" authorId="0" shapeId="0" xr:uid="{F10D0172-00F3-4C88-AE0C-A8674D6DE62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47" authorId="0" shapeId="0" xr:uid="{9A3A21BC-1D00-4BEF-959E-47C3AD664A7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47" authorId="0" shapeId="0" xr:uid="{FC0F911D-1674-40A3-B691-1073CBAC128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47" authorId="0" shapeId="0" xr:uid="{BFE3FCC3-CF6B-4EB6-9463-CAC6FF5010F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8" authorId="0" shapeId="0" xr:uid="{37AA4168-171F-45C8-925F-746246E58D0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48" authorId="0" shapeId="0" xr:uid="{35B780D1-0F56-4F90-BD10-4C1A63ACD4A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48" authorId="0" shapeId="0" xr:uid="{B598B50D-486D-4B1D-AA7A-DB3618A068D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48" authorId="0" shapeId="0" xr:uid="{C53BF417-4130-4A3B-9E8D-8219560BD4D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48" authorId="0" shapeId="0" xr:uid="{2B5A5FE2-FFDC-4838-89BF-465081DA4CD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48" authorId="0" shapeId="0" xr:uid="{87FD049E-2EC0-4F9D-975E-8604975964F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48" authorId="0" shapeId="0" xr:uid="{0B02A886-C106-4310-92E4-ED92DB4E1C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48" authorId="0" shapeId="0" xr:uid="{6B4BECEC-E060-4314-A6C3-8428B5725F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48" authorId="0" shapeId="0" xr:uid="{FC099AC9-C3E4-437F-9D67-A6E5EC707B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48" authorId="0" shapeId="0" xr:uid="{734CFF64-3125-4462-A933-E93648BE7F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48" authorId="0" shapeId="0" xr:uid="{0B988D6F-3F95-43F8-9D7F-66CDE995B8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48" authorId="0" shapeId="0" xr:uid="{ADD06029-0F5F-4551-B811-90B2425C37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48" authorId="0" shapeId="0" xr:uid="{FAD4A869-2BF1-4DB6-9BFF-A04A2C6D3D4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9" authorId="0" shapeId="0" xr:uid="{F5970D54-EC59-4B9B-9C30-1BAA5FCE520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49" authorId="0" shapeId="0" xr:uid="{35365565-CD6A-48EA-B883-3DEBE11695A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49" authorId="0" shapeId="0" xr:uid="{797D7B33-CD17-47F0-BA88-A545AA73848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49" authorId="0" shapeId="0" xr:uid="{4EE10873-6BD4-40E8-84FB-7963594B82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49" authorId="0" shapeId="0" xr:uid="{A54D4C3D-49AF-4F05-A6F9-2EADD8E29F5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49" authorId="0" shapeId="0" xr:uid="{89208372-A5E3-4DF5-AA8D-3AB12EC91C0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49" authorId="0" shapeId="0" xr:uid="{2FA77911-B2EB-4320-BBB3-449A8DDD86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49" authorId="0" shapeId="0" xr:uid="{0C4B6534-9BDF-432C-9ED8-289C7993FE0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49" authorId="0" shapeId="0" xr:uid="{12C19E16-31C9-46DC-8E08-AAFB3AFB747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49" authorId="0" shapeId="0" xr:uid="{DFA19932-3107-4B9B-AD23-B432764239C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49" authorId="0" shapeId="0" xr:uid="{3718236F-A614-43A6-934F-98D29CC82E3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49" authorId="0" shapeId="0" xr:uid="{2F3DF34A-BD3B-4907-9AD1-4F87C673B8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49" authorId="0" shapeId="0" xr:uid="{3FAE50B6-357B-4A7E-ACED-3C4FB5B977B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0" authorId="0" shapeId="0" xr:uid="{984B687D-D145-4CF1-8EB1-D642D495CF5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50" authorId="0" shapeId="0" xr:uid="{472D3A23-95E3-4EB2-8CD9-FBF70B05E88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50" authorId="0" shapeId="0" xr:uid="{7DD832C5-B662-471B-A4BF-A37971A9548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50" authorId="0" shapeId="0" xr:uid="{7ED98BBD-5A06-4BAD-91C9-AEB74C90D8F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50" authorId="0" shapeId="0" xr:uid="{7DF27ADF-C664-4CBD-85EF-076D7105DA3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50" authorId="0" shapeId="0" xr:uid="{7C8EBBEF-6AB3-46FA-A9B6-88EC56B5345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50" authorId="0" shapeId="0" xr:uid="{4742953A-9D7B-47CC-AC89-1D470BA3E24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50" authorId="0" shapeId="0" xr:uid="{E47C4932-74A8-46AF-9CCC-1D463A8116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50" authorId="0" shapeId="0" xr:uid="{3B3E7E4F-790E-4050-B621-5940C47780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50" authorId="0" shapeId="0" xr:uid="{F3F44B54-8820-46BD-9336-8AEAF650947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50" authorId="0" shapeId="0" xr:uid="{2775491F-E11F-4828-A205-0718D2411D2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50" authorId="0" shapeId="0" xr:uid="{AD8AF8EB-00CB-4B07-85D3-829E206DD0D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50" authorId="0" shapeId="0" xr:uid="{C1719DAA-31E1-4107-A528-0126A86560A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1" authorId="0" shapeId="0" xr:uid="{4CF776B8-0787-4B35-92CB-95C87A2166C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51" authorId="0" shapeId="0" xr:uid="{F09192D6-5D66-40CA-8DE0-BBFE922970B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51" authorId="0" shapeId="0" xr:uid="{3D7C1EA4-3D2F-4AF4-ADDC-980D5AD44C2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51" authorId="0" shapeId="0" xr:uid="{78A83272-4C6B-453D-9B6B-58420777E26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51" authorId="0" shapeId="0" xr:uid="{30F869EF-B1A4-49C3-A9E7-A1E867A19A3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51" authorId="0" shapeId="0" xr:uid="{F5921CAC-DB24-4650-9E7E-FEA39AA1733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51" authorId="0" shapeId="0" xr:uid="{01B5C3B4-1EF9-4877-8DAD-0541BE0DE3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51" authorId="0" shapeId="0" xr:uid="{8420F704-BA9A-424B-85ED-8FF44412144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51" authorId="0" shapeId="0" xr:uid="{AE2EF3A4-EC1D-4E35-923C-71D4C769384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51" authorId="0" shapeId="0" xr:uid="{E416262E-5731-4352-9E35-DDCE11F49E1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51" authorId="0" shapeId="0" xr:uid="{3F0DE7A6-37A5-4393-936C-BE808B5C711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51" authorId="0" shapeId="0" xr:uid="{E7E13B29-32FC-4543-ADCE-310768ED037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51" authorId="0" shapeId="0" xr:uid="{F1FEB5F5-5313-46B8-A2E4-CD856827EA0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2" authorId="0" shapeId="0" xr:uid="{E9861EE0-B3F0-4BE2-9C71-B049105AF46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52" authorId="0" shapeId="0" xr:uid="{E4603F01-D369-4C23-8526-D333B5B830A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52" authorId="0" shapeId="0" xr:uid="{B7C9CA80-5E18-4029-B59C-EF3406199E3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52" authorId="0" shapeId="0" xr:uid="{B1E788F3-1F64-48B8-87E1-9F1F59E4E92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52" authorId="0" shapeId="0" xr:uid="{C7AF8E1D-8844-4804-8542-E2D09B8B39B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52" authorId="0" shapeId="0" xr:uid="{27622376-1DF7-46CF-B4F2-95181080CB4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52" authorId="0" shapeId="0" xr:uid="{D12D036F-7853-4F60-8ACA-DBCAD81127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52" authorId="0" shapeId="0" xr:uid="{2F56A8A6-3F62-497D-8C83-F4096A645FA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52" authorId="0" shapeId="0" xr:uid="{4022E584-1859-4765-88B9-EF84E713B8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52" authorId="0" shapeId="0" xr:uid="{F37AF17F-683C-404E-8678-E6F07F03AD5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52" authorId="0" shapeId="0" xr:uid="{CAC42A55-1C91-48B8-8389-33A872C5B1F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52" authorId="0" shapeId="0" xr:uid="{4ED326FD-A3E7-4B1B-BF21-1E26FAACF0B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52" authorId="0" shapeId="0" xr:uid="{3384A3D1-27B2-42DF-9652-CED4901755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3" authorId="0" shapeId="0" xr:uid="{5FF9F702-179D-464B-9662-0174E1096D7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53" authorId="0" shapeId="0" xr:uid="{66DC2502-6DFD-4604-90AC-BFA329F46EA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53" authorId="0" shapeId="0" xr:uid="{0A662C5A-F2DB-4286-9D98-3B26AE57404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53" authorId="0" shapeId="0" xr:uid="{3DE81D02-CD67-4966-BBCA-1AD1983D55A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53" authorId="0" shapeId="0" xr:uid="{A1D3E8C2-295B-4E80-91C5-8B33818F6C5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53" authorId="0" shapeId="0" xr:uid="{BC029986-994F-46B6-B397-9148E13FF69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53" authorId="0" shapeId="0" xr:uid="{384E04EB-B498-409F-8D3D-3B698C5CAA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53" authorId="0" shapeId="0" xr:uid="{43C8CA4A-7EB3-4D49-AB33-8BFF9AFE30A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53" authorId="0" shapeId="0" xr:uid="{5C7635E9-6DA3-4018-83C5-35AC102ECD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53" authorId="0" shapeId="0" xr:uid="{0ABDC2BE-DDAD-4045-AFE8-3081CB01C4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53" authorId="0" shapeId="0" xr:uid="{A842E7B6-CCE2-4E6E-9264-44307CF4F18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53" authorId="0" shapeId="0" xr:uid="{9EACFEAC-F767-44E5-AFA4-8DEB48D8E76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53" authorId="0" shapeId="0" xr:uid="{9F80D714-0EAF-49F3-A868-FB77609D92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4" authorId="0" shapeId="0" xr:uid="{D52865C7-E932-4FC6-A692-17624CF083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54" authorId="0" shapeId="0" xr:uid="{AE60A323-D790-4665-89A0-D0E88EA3BC8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54" authorId="0" shapeId="0" xr:uid="{86CEE430-A40E-4219-914F-1E50AB3C50F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54" authorId="0" shapeId="0" xr:uid="{F28BB5BC-F8BD-48E3-8EDA-138F7027C51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54" authorId="0" shapeId="0" xr:uid="{BF99A398-7D59-4F68-B98B-E3B8A0AFA9E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54" authorId="0" shapeId="0" xr:uid="{AC1758AE-DBFC-4700-B3F1-589551A2FB8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54" authorId="0" shapeId="0" xr:uid="{73D3D8EB-BC9D-4434-A767-C1C603AFB3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54" authorId="0" shapeId="0" xr:uid="{7EAF1521-CC4E-4038-A6CE-4485DBD629D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54" authorId="0" shapeId="0" xr:uid="{950C878B-B6DD-4767-88F9-E8E3547FE91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54" authorId="0" shapeId="0" xr:uid="{DE686731-0DB8-4E3F-B554-843C6F2D95F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54" authorId="0" shapeId="0" xr:uid="{7A30E3B0-1737-496B-879D-450393629AE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54" authorId="0" shapeId="0" xr:uid="{18D9BB66-3FC0-4229-8C42-3D235F8301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54" authorId="0" shapeId="0" xr:uid="{DE1A63ED-1398-44A1-B759-41111F0C3D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5" authorId="0" shapeId="0" xr:uid="{46E73D33-C798-4829-915E-7001C139E66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55" authorId="0" shapeId="0" xr:uid="{7B1C1CF1-AA70-451F-A467-E729CE2C679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55" authorId="0" shapeId="0" xr:uid="{19EB6DDF-ADFB-4EE9-960E-987CEFD18F6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55" authorId="0" shapeId="0" xr:uid="{09F1091A-0F7D-4273-9C6D-B19DB822944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55" authorId="0" shapeId="0" xr:uid="{5347B25E-11D2-42C3-B944-D11AE1F7CEF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55" authorId="0" shapeId="0" xr:uid="{9D04C324-BAA2-4C9C-ACC1-DE16A2174AA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55" authorId="0" shapeId="0" xr:uid="{189C515E-C903-44EA-AC64-5769BB588D9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55" authorId="0" shapeId="0" xr:uid="{F93C6B02-E6EB-4D78-BADC-FA48C827BE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55" authorId="0" shapeId="0" xr:uid="{97E7A7B5-7152-43AE-8285-CD8311C8A18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55" authorId="0" shapeId="0" xr:uid="{C16FBA81-BFAD-41FF-8F2A-599760E059A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55" authorId="0" shapeId="0" xr:uid="{22339082-0B1D-4201-81C9-6AFD4D8E51F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55" authorId="0" shapeId="0" xr:uid="{DFC47C30-8597-44F4-A697-28A59AD1A83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55" authorId="0" shapeId="0" xr:uid="{A84968F5-8A14-4E09-A1AE-1002C5DC4A9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6" authorId="0" shapeId="0" xr:uid="{627DDD6B-A87C-4D4F-B16C-12F63CBB140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56" authorId="0" shapeId="0" xr:uid="{7DC8702E-3462-4E24-944E-174D631206F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56" authorId="0" shapeId="0" xr:uid="{ECB08D2F-252F-46AC-A5B1-120BC1CC583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56" authorId="0" shapeId="0" xr:uid="{CF0CB552-D902-42DC-8572-9DAEB5CCB67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56" authorId="0" shapeId="0" xr:uid="{AA1B78BF-D5E3-48D0-B5B4-8C826F60C0F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56" authorId="0" shapeId="0" xr:uid="{84A0EF0E-49F0-4337-92FB-FC824214EEF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56" authorId="0" shapeId="0" xr:uid="{05843DC2-6870-432D-9E9E-751EDB95C3F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56" authorId="0" shapeId="0" xr:uid="{9E8A6C65-F6F6-4CB7-A9AA-03D3A93A318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56" authorId="0" shapeId="0" xr:uid="{6D5E1D13-53A4-429D-8D5E-B95F66AAAAD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56" authorId="0" shapeId="0" xr:uid="{E25BD2E3-AE06-4F81-8297-72FB2A5FE18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56" authorId="0" shapeId="0" xr:uid="{D831D4A9-C4C9-4EBD-BF61-D084C798AFA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56" authorId="0" shapeId="0" xr:uid="{5C540481-7084-4833-B124-2BB913E9AE8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56" authorId="0" shapeId="0" xr:uid="{3167B56A-3DFA-4E47-8DFF-90DEE8D9F84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9" authorId="0" shapeId="0" xr:uid="{5E379423-C141-491A-9609-5953695198D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59" authorId="0" shapeId="0" xr:uid="{D7C7B2D4-66E7-4FC4-A0BF-28DF723AB5A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59" authorId="0" shapeId="0" xr:uid="{297484A8-3C35-4257-95A3-621C6731FAE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59" authorId="0" shapeId="0" xr:uid="{70944D3B-0F01-4D55-A6B5-CF7A4F6F094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59" authorId="0" shapeId="0" xr:uid="{B3F2DAFE-CC84-4EC6-AA0B-A98150B1597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59" authorId="0" shapeId="0" xr:uid="{77374941-87AE-4681-B135-83AE5255395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59" authorId="0" shapeId="0" xr:uid="{C169DE65-4172-4DC6-B1E9-EEF0745E72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59" authorId="0" shapeId="0" xr:uid="{F7D6B1D0-AC98-44EF-85F7-0DFF67EF735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59" authorId="0" shapeId="0" xr:uid="{FA85F0D4-6292-42E8-878C-54A1B2BE97A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59" authorId="0" shapeId="0" xr:uid="{E5F91ECB-7480-48F5-B83B-DE83D82A34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59" authorId="0" shapeId="0" xr:uid="{055E7BFB-83A2-42D8-BF72-CFC30351A2D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59" authorId="0" shapeId="0" xr:uid="{1E954CD1-2A8C-4C42-A696-8771CEACFB4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59" authorId="0" shapeId="0" xr:uid="{6E2EBEEA-E371-4C4F-B339-A8EE38C9C44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0" authorId="0" shapeId="0" xr:uid="{D16C5B30-2086-4D5F-BF26-4C76B9DC991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0" authorId="0" shapeId="0" xr:uid="{D3C6A0CB-DEB0-4B64-96A2-ED2FCFEFCED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0" authorId="0" shapeId="0" xr:uid="{F4C41C31-014B-4F5B-B7D3-937943716A1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0" authorId="0" shapeId="0" xr:uid="{F89F5E0D-0008-40C0-BF75-C33F2445142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60" authorId="0" shapeId="0" xr:uid="{81970AF3-4CDA-4912-9B67-91C38EE07E6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60" authorId="0" shapeId="0" xr:uid="{29725F17-F73A-4E6F-8758-F265EB69585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60" authorId="0" shapeId="0" xr:uid="{990AFB9E-0E98-4C6E-8329-4573CB81C0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60" authorId="0" shapeId="0" xr:uid="{58346197-7A98-4ADC-BBE4-A3279AA3EAA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60" authorId="0" shapeId="0" xr:uid="{B68CD530-6CCC-4B3B-B248-E190E6A8029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60" authorId="0" shapeId="0" xr:uid="{DA541130-5CBB-46A6-AB17-8AE4979475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60" authorId="0" shapeId="0" xr:uid="{73EA6B27-B832-41BE-B64A-625BE143035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60" authorId="0" shapeId="0" xr:uid="{8D60FF74-C8E8-4329-AF30-16AB9FD109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60" authorId="0" shapeId="0" xr:uid="{5F32A592-8285-4D3A-B6C9-2159BB1CE52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1" authorId="0" shapeId="0" xr:uid="{FE1F7515-564E-4280-925E-9453A8163A2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1" authorId="0" shapeId="0" xr:uid="{27C893C3-3B94-4933-8573-0839CAE988C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1" authorId="0" shapeId="0" xr:uid="{4C5E9EEC-858C-46D6-A95D-46D9CBA8AB5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1" authorId="0" shapeId="0" xr:uid="{970F1519-9CB5-4C00-9951-7B0E21A5538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61" authorId="0" shapeId="0" xr:uid="{01B53C8B-F3DD-4EFB-A6C2-7907B69983E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61" authorId="0" shapeId="0" xr:uid="{0D739CAB-B6CE-4BF6-86D2-968F641778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61" authorId="0" shapeId="0" xr:uid="{65AB8FFA-7D18-4E74-AFED-B3DF5A75B6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61" authorId="0" shapeId="0" xr:uid="{8EF7D7A4-0E1C-4A55-91A2-3E3C2380DE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61" authorId="0" shapeId="0" xr:uid="{645E2EAD-EEB5-4540-9679-920BAA9977C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61" authorId="0" shapeId="0" xr:uid="{39C48F27-7C50-4CCC-80CA-ADF905A11C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61" authorId="0" shapeId="0" xr:uid="{2D6F8069-D751-4E6C-9294-080E892482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61" authorId="0" shapeId="0" xr:uid="{FBC89E64-521D-403D-A1E7-301CAFE55C6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61" authorId="0" shapeId="0" xr:uid="{69580865-E326-45E1-895D-17153D12B45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2" authorId="0" shapeId="0" xr:uid="{F42A49C0-8624-4AA8-B398-B61EB277BD6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2" authorId="0" shapeId="0" xr:uid="{8E648BF7-CFE1-4E55-B9C0-DFD3E5FDE0C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2" authorId="0" shapeId="0" xr:uid="{58D928E0-FCF8-4356-B345-D607EED386A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2" authorId="0" shapeId="0" xr:uid="{34A37731-4CFC-414A-8DAD-43653294764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62" authorId="0" shapeId="0" xr:uid="{B48DF7DB-49B9-46CF-9EBD-018CD07B844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62" authorId="0" shapeId="0" xr:uid="{725F1E16-7EB1-4812-BD4E-CBB27BF587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62" authorId="0" shapeId="0" xr:uid="{AE71BBA8-C00F-419E-B4DD-FE41CCE953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62" authorId="0" shapeId="0" xr:uid="{6F70C92F-6239-403B-A91B-851F8D9C211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62" authorId="0" shapeId="0" xr:uid="{2D3AABB7-27DD-4D15-97FC-832D41E7E8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62" authorId="0" shapeId="0" xr:uid="{9D304694-1645-4DDE-BD17-5C41D5B11C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62" authorId="0" shapeId="0" xr:uid="{F795CE0A-7F91-4AF2-8F6A-094E92C35D6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62" authorId="0" shapeId="0" xr:uid="{1C06EADA-AD67-48CB-AAD7-AC8234174C5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62" authorId="0" shapeId="0" xr:uid="{2C50D9AD-6ED4-4BD3-B158-BE752A764EF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3" authorId="0" shapeId="0" xr:uid="{E61B89C2-193B-4DA6-BF53-3C93876FA36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3" authorId="0" shapeId="0" xr:uid="{9FC5AEA7-DDF4-4268-802B-F29A0EDE138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3" authorId="0" shapeId="0" xr:uid="{5EB55839-8F17-4E60-94C1-04714AE7CEA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3" authorId="0" shapeId="0" xr:uid="{FB171367-BF89-4569-B31D-F47F628BA9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63" authorId="0" shapeId="0" xr:uid="{26E45B33-3C72-47AC-855C-5045B8B5F63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63" authorId="0" shapeId="0" xr:uid="{FCF49AE0-4C46-434F-96E4-8B9138CECC2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63" authorId="0" shapeId="0" xr:uid="{B7094948-3386-40C5-8972-FA0901B9857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63" authorId="0" shapeId="0" xr:uid="{097CEA0B-2C39-4046-A380-DBCC25C4FDC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63" authorId="0" shapeId="0" xr:uid="{10B16E6A-53BE-4924-91A6-37F4511278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63" authorId="0" shapeId="0" xr:uid="{F5FA8777-0D39-4BF8-92A6-63B1B9BAB08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63" authorId="0" shapeId="0" xr:uid="{E3BF5E66-6139-4EC7-9776-911EE0FDCA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63" authorId="0" shapeId="0" xr:uid="{6C8D0157-C529-4810-A0FF-6369A6E8C43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63" authorId="0" shapeId="0" xr:uid="{B64570BF-9253-4CEC-B147-377231B8F73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4" authorId="0" shapeId="0" xr:uid="{FAB9C65B-9A3A-4295-A6AA-AC0B05293AB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4" authorId="0" shapeId="0" xr:uid="{797CDE4F-A1FF-4467-BE61-762C3EEFA29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4" authorId="0" shapeId="0" xr:uid="{5174C96F-688E-4E5B-A72F-203B62F2302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4" authorId="0" shapeId="0" xr:uid="{46BE3234-A4B0-44B6-9DAF-65101F5CB32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64" authorId="0" shapeId="0" xr:uid="{1F25351A-1CD8-4909-B37D-F96AEB0D6A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64" authorId="0" shapeId="0" xr:uid="{76420306-3C9B-4511-B7F8-AE7F3ABBE93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64" authorId="0" shapeId="0" xr:uid="{EEBA607D-67CE-4434-9892-5F409BFC87E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64" authorId="0" shapeId="0" xr:uid="{CF0B0FCC-0FB8-4483-8306-85BC01BC45F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64" authorId="0" shapeId="0" xr:uid="{0D72FA86-F156-4FBB-9D0F-6DE371B6393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64" authorId="0" shapeId="0" xr:uid="{5C4F9587-1B03-4302-948D-759DBF87922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64" authorId="0" shapeId="0" xr:uid="{BDA70932-4A8A-4AF2-9C4B-D2744C144AC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64" authorId="0" shapeId="0" xr:uid="{2C4E0ED5-45BD-443B-9538-6A585E46FC1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64" authorId="0" shapeId="0" xr:uid="{E260DBEE-7033-448F-87A0-08BF2AB3D5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5" authorId="0" shapeId="0" xr:uid="{E0E0FE2D-0968-417A-A3B9-2D8CFA814F0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5" authorId="0" shapeId="0" xr:uid="{0C6C9F56-5109-4D7F-B9E3-436CC771C7A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5" authorId="0" shapeId="0" xr:uid="{040C4C6C-6BBB-4E2E-B9BC-C8804FD3DBE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5" authorId="0" shapeId="0" xr:uid="{7ED35654-2503-4D4E-ACA7-2C094C10AEC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65" authorId="0" shapeId="0" xr:uid="{CBD0F8F1-7F72-4F69-8CB2-0921ABCF527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65" authorId="0" shapeId="0" xr:uid="{9AA423DA-92F0-4125-AD68-6B92F426DCF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65" authorId="0" shapeId="0" xr:uid="{CEC47F08-38EE-404D-9487-833FA9E38D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65" authorId="0" shapeId="0" xr:uid="{2BBDCD7D-47B1-4A75-9055-B429CE801D7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65" authorId="0" shapeId="0" xr:uid="{D82B3E38-1F81-4EA2-A7D5-E535F922F83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65" authorId="0" shapeId="0" xr:uid="{1E98E8E9-0C9A-42CF-85B9-CD959B6477F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65" authorId="0" shapeId="0" xr:uid="{5975E577-15CA-4B85-8586-8A23963F8C6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65" authorId="0" shapeId="0" xr:uid="{BC20C5B1-20E8-4A12-902E-58E05D9A5D7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65" authorId="0" shapeId="0" xr:uid="{F816D3FE-D5E2-49B1-974F-AEEC403E17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6" authorId="0" shapeId="0" xr:uid="{CFFA136C-D511-4EAD-B8A1-304C7996894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6" authorId="0" shapeId="0" xr:uid="{B73FCD73-38C4-4AA6-89BA-81401B5A496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6" authorId="0" shapeId="0" xr:uid="{AFFD2CE7-BC94-4C7C-B722-9F9ED02C79C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6" authorId="0" shapeId="0" xr:uid="{7A100112-6491-4750-B781-A261D7731C7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66" authorId="0" shapeId="0" xr:uid="{3BDB3EAE-6DB4-4944-B482-382A55293E1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66" authorId="0" shapeId="0" xr:uid="{D8294408-A08E-47D0-923C-BBDFBD4511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66" authorId="0" shapeId="0" xr:uid="{23DB9532-CF20-4EF3-B00D-E2A8B3DCC22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66" authorId="0" shapeId="0" xr:uid="{09A11353-A130-463B-A288-B8F496707A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66" authorId="0" shapeId="0" xr:uid="{BAB521A7-A04B-41A2-A436-4FC6E90EBE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66" authorId="0" shapeId="0" xr:uid="{11640837-B807-4207-B5A0-7CCAB4CAA10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66" authorId="0" shapeId="0" xr:uid="{B56AFAFE-CBEA-4867-B775-42D721D582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66" authorId="0" shapeId="0" xr:uid="{09F5F07E-97EF-4DA8-B8A8-B14BD635085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66" authorId="0" shapeId="0" xr:uid="{73FCBA52-FDF4-47CB-9F13-70826773CE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7" authorId="0" shapeId="0" xr:uid="{041E2B36-A256-448C-92B7-095F9E9B86E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7" authorId="0" shapeId="0" xr:uid="{AB25DD4B-6FE6-4EBA-BC23-A7B8616BF57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7" authorId="0" shapeId="0" xr:uid="{657F35F6-C3DB-49F5-ABFA-1C8EAB1390D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7" authorId="0" shapeId="0" xr:uid="{EB93ED92-B5BF-418B-B172-F96F54D7042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67" authorId="0" shapeId="0" xr:uid="{DA9993B1-E840-4B84-823E-99833BB378A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67" authorId="0" shapeId="0" xr:uid="{93E34CFC-C98E-4707-8609-3CE603EFA16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67" authorId="0" shapeId="0" xr:uid="{1180729B-0C21-474D-A6DF-D084C616696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67" authorId="0" shapeId="0" xr:uid="{6CAD7FBA-24A5-4772-945D-125C9527A6C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67" authorId="0" shapeId="0" xr:uid="{E5B1496E-AF25-46B8-BF2B-8FBD50B0DF8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67" authorId="0" shapeId="0" xr:uid="{4D95B6AF-82C3-47C9-9674-0F0726FBF6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67" authorId="0" shapeId="0" xr:uid="{0D2E1A1D-5BCF-40C6-A479-299E1AB4948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67" authorId="0" shapeId="0" xr:uid="{5F2194BD-B731-4907-AA23-BC97FA2C85C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67" authorId="0" shapeId="0" xr:uid="{6421798E-1D14-4F47-BC9F-884FE5F12AC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8" authorId="0" shapeId="0" xr:uid="{68ACD364-9CCB-43AB-99EE-FC519BFDFB7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8" authorId="0" shapeId="0" xr:uid="{C72B4243-0C2B-45AA-BD6C-90F9DD20D30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8" authorId="0" shapeId="0" xr:uid="{A00B8A91-D420-4A1A-BD90-59DF88CABFD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8" authorId="0" shapeId="0" xr:uid="{2C8F0533-C662-471B-99FF-7095411B841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68" authorId="0" shapeId="0" xr:uid="{A82AAD7E-17B8-4018-BC49-03E191C208D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68" authorId="0" shapeId="0" xr:uid="{6DBECE1E-99F2-40B8-AAB2-37C2ABF5B8B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68" authorId="0" shapeId="0" xr:uid="{740F1E1C-9880-4D57-B699-B3C7FE5EFD2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68" authorId="0" shapeId="0" xr:uid="{3299DFAF-0834-450B-8A52-A11AEB1A56D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68" authorId="0" shapeId="0" xr:uid="{188A145D-990C-45F7-9C79-F29235A6DA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68" authorId="0" shapeId="0" xr:uid="{4FBD7E04-CD04-406C-A7F5-35AC56C55EE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68" authorId="0" shapeId="0" xr:uid="{9C15E061-C0C7-4CBB-B61B-A9AB939D4D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68" authorId="0" shapeId="0" xr:uid="{061D915A-D2F0-4FD3-B616-33FDA984DFD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68" authorId="0" shapeId="0" xr:uid="{B2744D65-D9EA-49FB-B97B-18E7F24DF37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9" authorId="0" shapeId="0" xr:uid="{70C2FF09-2233-4843-9FA2-C474AF1FA52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9" authorId="0" shapeId="0" xr:uid="{4EFF5B62-ED22-42E9-B7EA-0612BB70ECB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9" authorId="0" shapeId="0" xr:uid="{E2AD7231-812B-4ABC-BF3C-EBA16688154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9" authorId="0" shapeId="0" xr:uid="{2668C3A7-79F8-4278-B799-3D428C4FC18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69" authorId="0" shapeId="0" xr:uid="{70B51CFE-4960-4A03-8015-4D76440869F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69" authorId="0" shapeId="0" xr:uid="{4D18C947-08F3-4EAC-A1ED-A0C1E672909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69" authorId="0" shapeId="0" xr:uid="{4A3D7E9D-C6A0-43BB-9DCC-8A3A03F2831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69" authorId="0" shapeId="0" xr:uid="{FE6BE238-AF29-4C64-B40A-F124A523503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69" authorId="0" shapeId="0" xr:uid="{D2426736-20DE-405C-A598-9C2CFBBB6ED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69" authorId="0" shapeId="0" xr:uid="{2123A95E-96A1-4467-9E4D-F38AF08BCC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69" authorId="0" shapeId="0" xr:uid="{35BC04EA-9AEE-4E9C-AD59-417EF7580DA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69" authorId="0" shapeId="0" xr:uid="{CAE4E87D-AB50-43C3-A7E7-8AF10F2F56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69" authorId="0" shapeId="0" xr:uid="{87D728EF-D662-4E75-B733-8659270D093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70" authorId="0" shapeId="0" xr:uid="{4DE3638A-DD73-43D8-AE40-4448E7DC803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70" authorId="0" shapeId="0" xr:uid="{B8BCCCAC-9875-476E-91DF-1C5F9757CA2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70" authorId="0" shapeId="0" xr:uid="{C24EAF0D-DF59-4B6D-BE58-FC202AED800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70" authorId="0" shapeId="0" xr:uid="{D4CC6693-A11A-4A83-8F32-6D7D4219F3C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70" authorId="0" shapeId="0" xr:uid="{4A2B2FD5-ADA8-4608-B853-2E28A6AE0CD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70" authorId="0" shapeId="0" xr:uid="{CC612B87-BD30-4C78-A920-015070C4848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70" authorId="0" shapeId="0" xr:uid="{FB4DE130-9D4A-4D03-A28B-5B575599B0F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70" authorId="0" shapeId="0" xr:uid="{29B9C812-EF6F-4AB9-8C9E-449D7E9FF96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70" authorId="0" shapeId="0" xr:uid="{02209E47-1C5D-4BDA-9E6B-42F4A40B950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70" authorId="0" shapeId="0" xr:uid="{A7A5BDA1-2C75-4C4F-8F0A-36B5B8A2796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70" authorId="0" shapeId="0" xr:uid="{D512F05F-993E-4DC0-9564-624CB422456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70" authorId="0" shapeId="0" xr:uid="{19CA4E82-DBD7-4EC5-AE6C-7CCE390549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70" authorId="0" shapeId="0" xr:uid="{83D95467-648A-46E6-B8E7-5CBAE631BE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73" authorId="0" shapeId="0" xr:uid="{454488A4-22C9-4F3D-91FB-1CFE89E5675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73" authorId="0" shapeId="0" xr:uid="{441B04F9-E435-4C34-9504-68860B44B78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73" authorId="0" shapeId="0" xr:uid="{A7172737-A7B2-4C01-84C0-9697FEECAE4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73" authorId="0" shapeId="0" xr:uid="{0F0E70AF-F661-413E-9F45-DCA145EF807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73" authorId="0" shapeId="0" xr:uid="{15A20F7B-89C4-4DB2-9ABB-6CF14DEC90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73" authorId="0" shapeId="0" xr:uid="{CE1CBEC1-DD9A-4641-9C90-E1F1E5D2AF8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73" authorId="0" shapeId="0" xr:uid="{CBA23D72-4153-47C9-9475-FB06EB69A4F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73" authorId="0" shapeId="0" xr:uid="{2C2C0541-7AE8-41F6-9EBF-D244152847E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73" authorId="0" shapeId="0" xr:uid="{768BEDDF-883E-434E-98A0-0E8907860AE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73" authorId="0" shapeId="0" xr:uid="{1D8D8DD9-0D2C-47EF-B24F-D5D5150E478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73" authorId="0" shapeId="0" xr:uid="{87A0F996-C47A-4684-B28E-42C80E0330A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73" authorId="0" shapeId="0" xr:uid="{0467D44F-992A-466F-8207-4FCEEFE545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73" authorId="0" shapeId="0" xr:uid="{F34ACA1B-9428-4F28-8FFD-BC8F9150ED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74" authorId="0" shapeId="0" xr:uid="{2BFE725C-DD86-4E33-97E1-D45E4168A33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74" authorId="0" shapeId="0" xr:uid="{79ADD7E5-54D4-4206-B02C-433FAD305EF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74" authorId="0" shapeId="0" xr:uid="{9DCD432E-4663-46AC-A6E9-EC92CB97877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74" authorId="0" shapeId="0" xr:uid="{3E5C2D4F-1503-4C23-ABA3-60A1BC85843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74" authorId="0" shapeId="0" xr:uid="{B491540A-01B6-40FA-ADF4-C811177A799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74" authorId="0" shapeId="0" xr:uid="{6F81834D-3B1E-4A08-B025-5AC1CB9EAC8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74" authorId="0" shapeId="0" xr:uid="{CE3E06B4-4E66-4778-BBE7-15925D572F7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74" authorId="0" shapeId="0" xr:uid="{7ED79617-649F-4703-AEB6-4381B891A08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74" authorId="0" shapeId="0" xr:uid="{D8F1B406-B945-48ED-926E-4066AA41F49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74" authorId="0" shapeId="0" xr:uid="{D63A63B3-8004-49A0-96D4-9159578E9F6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74" authorId="0" shapeId="0" xr:uid="{8C4A8A29-C56D-475E-8905-66004FC629D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74" authorId="0" shapeId="0" xr:uid="{7A3DB7C8-5A53-477B-BB69-23587BA2DDB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74" authorId="0" shapeId="0" xr:uid="{0C279B9A-4239-4F22-8882-7894EE505BB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75" authorId="0" shapeId="0" xr:uid="{B3073E73-F1CC-4CC2-A3BA-345D4BE2D57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75" authorId="0" shapeId="0" xr:uid="{A3A55A3E-2D36-4082-8FF0-646C5AD5E1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75" authorId="0" shapeId="0" xr:uid="{19BD5DEB-5668-4FFB-9197-191E9F679FE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75" authorId="0" shapeId="0" xr:uid="{29A0B7E1-4047-4171-8D35-F9C8CC43864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75" authorId="0" shapeId="0" xr:uid="{52CE0827-13A0-4AF8-B21D-43453C28975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75" authorId="0" shapeId="0" xr:uid="{4B00E3EE-03DD-40FC-B0FF-E8FA53B3ACB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75" authorId="0" shapeId="0" xr:uid="{89853DA0-5D73-477F-A3D9-BE1AED9D675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75" authorId="0" shapeId="0" xr:uid="{4359A617-B5D7-4F8E-9624-04FE5316A47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75" authorId="0" shapeId="0" xr:uid="{B79C7E67-C198-453B-B000-50A5C8C6E80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75" authorId="0" shapeId="0" xr:uid="{941BB11A-FFF3-4B2C-ADE6-C2182A0FF04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75" authorId="0" shapeId="0" xr:uid="{6D134938-87A6-47CF-A29F-513CC7E7734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75" authorId="0" shapeId="0" xr:uid="{D457EB3B-AB1A-47E5-B057-70DC9DF598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75" authorId="0" shapeId="0" xr:uid="{96950087-6212-4C56-9556-FA24A0BDF01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76" authorId="0" shapeId="0" xr:uid="{03C7C9B0-84CB-4C06-9DE0-B37F4B2EFE6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76" authorId="0" shapeId="0" xr:uid="{68109DC5-651F-4138-ABDB-1706FCE9C5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76" authorId="0" shapeId="0" xr:uid="{1F0E17A9-2257-40C8-8B8E-8E0382EBCA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76" authorId="0" shapeId="0" xr:uid="{E8F0DAA8-AE36-4C3F-BB23-E3C4B382B7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76" authorId="0" shapeId="0" xr:uid="{2A77C4CC-3FFA-43B1-87FB-336DBF1F3F4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76" authorId="0" shapeId="0" xr:uid="{CA99D01A-4A2B-4C71-B8AC-D4EC1E23FE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76" authorId="0" shapeId="0" xr:uid="{33C18433-C0A1-4556-9609-FF7B61DD087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76" authorId="0" shapeId="0" xr:uid="{02DDECE1-3309-4A3B-B132-D06CC9FB1C3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76" authorId="0" shapeId="0" xr:uid="{4FA944CA-9195-435B-A80B-369D18B34DF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76" authorId="0" shapeId="0" xr:uid="{FF32AF04-2509-4CA1-9674-3E06CC98BA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76" authorId="0" shapeId="0" xr:uid="{6144EC16-2CCF-4587-9FA0-3A9BEFD2E45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76" authorId="0" shapeId="0" xr:uid="{B0634ADC-A305-4032-9E07-EC570F8E54A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76" authorId="0" shapeId="0" xr:uid="{DCCD3BBE-A0A7-44FB-9A18-2913CC6E497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77" authorId="0" shapeId="0" xr:uid="{1FB01C7B-6C5D-4728-8DAA-C32A3DCD2F9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77" authorId="0" shapeId="0" xr:uid="{2B4EB08A-0AED-451F-9A0C-7CA1B024014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77" authorId="0" shapeId="0" xr:uid="{F57F9853-DB96-4D2D-A4F3-E3FB9559383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77" authorId="0" shapeId="0" xr:uid="{DEC30ACA-1FA8-4997-8C4F-6AD824E360A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77" authorId="0" shapeId="0" xr:uid="{8AE4929D-AD94-464C-B4BC-E02B4A0AD8E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77" authorId="0" shapeId="0" xr:uid="{FAF2074F-E7CA-4EC2-8317-255C3697F5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77" authorId="0" shapeId="0" xr:uid="{3605B258-AF10-4084-90D6-718ACA9E61C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77" authorId="0" shapeId="0" xr:uid="{EB7934DF-EDA8-4DB2-9DB9-05C6C6F2707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77" authorId="0" shapeId="0" xr:uid="{BE1CC708-3D30-4A68-933B-E5E2F65E0F5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77" authorId="0" shapeId="0" xr:uid="{E5430F98-4F02-4329-8E89-77B64B4A78E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77" authorId="0" shapeId="0" xr:uid="{89562606-FFE0-41F0-ADBE-0BA1A2E96F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77" authorId="0" shapeId="0" xr:uid="{0E642D50-6C17-46D4-9628-5B66242522C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77" authorId="0" shapeId="0" xr:uid="{340F8322-7ED3-45E1-9645-C5C01297FC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78" authorId="0" shapeId="0" xr:uid="{F8FD1306-AD42-4130-9415-BFB3B052C76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78" authorId="0" shapeId="0" xr:uid="{98C12FD8-CFFD-4824-87EF-B5711C5AAD2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78" authorId="0" shapeId="0" xr:uid="{9F178DF2-96D9-416D-95F8-9336808D702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78" authorId="0" shapeId="0" xr:uid="{DD705551-51B6-4967-A945-FE3177F870A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78" authorId="0" shapeId="0" xr:uid="{2B26EB13-9B18-4EA4-8091-6CE477B7C03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78" authorId="0" shapeId="0" xr:uid="{1BEACADF-29EB-475F-B2AF-A65C1A6DFC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78" authorId="0" shapeId="0" xr:uid="{8DF590FB-F024-4726-9507-AF79404021E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78" authorId="0" shapeId="0" xr:uid="{24DE4115-4BAE-4583-A4D2-CA41A194FA5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78" authorId="0" shapeId="0" xr:uid="{A39BCC5B-4B02-44C5-A682-A74EB8196E0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78" authorId="0" shapeId="0" xr:uid="{EB00D849-4D05-4204-9BC2-B00C4C08D6F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78" authorId="0" shapeId="0" xr:uid="{C7BD0C64-DB6A-41AE-B621-1CDCF20783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78" authorId="0" shapeId="0" xr:uid="{A1F0D12A-BFD9-48D1-AE0C-C4AE7A1FFE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78" authorId="0" shapeId="0" xr:uid="{AF9DC3C5-B8F6-4DC8-AC40-426E3326C99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79" authorId="0" shapeId="0" xr:uid="{7CBFA8CE-43AB-4BDD-BA60-4D15BC1C1CB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79" authorId="0" shapeId="0" xr:uid="{1437006E-8FA7-4DDD-8ED1-8ED0CF40EDF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79" authorId="0" shapeId="0" xr:uid="{C7DC96A8-3A0B-4A11-8533-863974BB9D0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79" authorId="0" shapeId="0" xr:uid="{155351E0-8BAA-4808-9CE9-AD3071C496F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79" authorId="0" shapeId="0" xr:uid="{A464B46E-19C3-4895-ADA0-E5DCB66A18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79" authorId="0" shapeId="0" xr:uid="{B40C9C72-7EB7-4376-B82F-B28F75BA202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79" authorId="0" shapeId="0" xr:uid="{E3E4CEE8-760A-47CF-9266-0A6D15E284A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79" authorId="0" shapeId="0" xr:uid="{32A787AD-5BFD-4DC1-A1B0-B68229E0E0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79" authorId="0" shapeId="0" xr:uid="{D3A1C12E-FE03-40F4-B2AD-FE28590E477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79" authorId="0" shapeId="0" xr:uid="{E935A71B-F7B2-46A2-A96A-6E1E241F9AE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79" authorId="0" shapeId="0" xr:uid="{E819A7E6-FC01-447D-8652-53D95B7124F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79" authorId="0" shapeId="0" xr:uid="{7D22D1E4-7D3F-4592-9528-FE00136AC36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79" authorId="0" shapeId="0" xr:uid="{F35F91CE-51C6-4B1A-AC81-FB106AC219C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80" authorId="0" shapeId="0" xr:uid="{EFB0AFA9-815F-4EB9-80BD-838B77AB9AA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80" authorId="0" shapeId="0" xr:uid="{B5F22009-223C-410D-917E-8B57BB69954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80" authorId="0" shapeId="0" xr:uid="{98793BBB-E9E1-4895-9E65-B9FE9BF66D8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80" authorId="0" shapeId="0" xr:uid="{F4A3CA49-E1FC-4293-BF5F-160A642D617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80" authorId="0" shapeId="0" xr:uid="{8B3CDE4A-4476-424E-8709-B0C65178742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80" authorId="0" shapeId="0" xr:uid="{63776CD3-F84D-4D86-9548-377833F1715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80" authorId="0" shapeId="0" xr:uid="{E7597D58-EA35-40E4-89C1-1BD5BC64EA1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80" authorId="0" shapeId="0" xr:uid="{AB35D6AD-4533-4B16-AA12-ED369B8BBE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80" authorId="0" shapeId="0" xr:uid="{433DA52E-0D93-4E08-8DAC-3D8DF6EADA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80" authorId="0" shapeId="0" xr:uid="{63307562-2BC2-4071-B1D9-D804434AB9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80" authorId="0" shapeId="0" xr:uid="{48585537-F749-4E95-A01B-53A29B12CD5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80" authorId="0" shapeId="0" xr:uid="{2D9315C5-F2F8-49A3-BED0-7DA708D821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80" authorId="0" shapeId="0" xr:uid="{798F04EA-884C-4177-99FC-5EC64CB79B5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81" authorId="0" shapeId="0" xr:uid="{09227B70-D4B3-45E3-A80D-9260E419F06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81" authorId="0" shapeId="0" xr:uid="{F5C486D0-9150-4A29-A1B0-4C7983F3D2E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81" authorId="0" shapeId="0" xr:uid="{440216B9-4D9E-4774-8827-27203B0A3A5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81" authorId="0" shapeId="0" xr:uid="{30B2E355-9722-43EE-AB6D-7B65327B043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81" authorId="0" shapeId="0" xr:uid="{2FCB28C8-D765-42BA-9A92-0CC20F3FA3A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81" authorId="0" shapeId="0" xr:uid="{22863400-EB9A-4C39-9166-E2949093284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81" authorId="0" shapeId="0" xr:uid="{AFC0D859-35D4-4028-9720-F7663626442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81" authorId="0" shapeId="0" xr:uid="{13059B2D-D62E-4A7F-8847-492E86B071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81" authorId="0" shapeId="0" xr:uid="{0D17C6AC-5081-4FC8-860A-F93F8410C8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81" authorId="0" shapeId="0" xr:uid="{D25D5410-D70F-452E-816C-2B82D7A7338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81" authorId="0" shapeId="0" xr:uid="{92BC0A64-D8EE-43EE-AE0E-B126EF55470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81" authorId="0" shapeId="0" xr:uid="{897B0996-F423-4469-ABC7-FD773B7D17E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81" authorId="0" shapeId="0" xr:uid="{E09818FB-8066-4C19-9DC9-B7B3376FF04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82" authorId="0" shapeId="0" xr:uid="{DA73222F-0AF1-4598-A5F3-3E928BDC6F3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82" authorId="0" shapeId="0" xr:uid="{C3D6EA0F-5398-41DF-97C2-284729ABE6D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82" authorId="0" shapeId="0" xr:uid="{BB4FF5A9-E904-428D-B799-A3468A76B2F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82" authorId="0" shapeId="0" xr:uid="{7C37A1B5-43C5-439A-AD4E-845CB81398D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82" authorId="0" shapeId="0" xr:uid="{FE33F9F5-4839-4469-86E7-C74585C9496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82" authorId="0" shapeId="0" xr:uid="{F8118AEA-1E62-46F0-83A1-C01510F91A1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82" authorId="0" shapeId="0" xr:uid="{379EDF09-5FB7-40B8-800D-6DED6B5C8A6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82" authorId="0" shapeId="0" xr:uid="{0344ADF7-B55F-4807-893D-11B9704C173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82" authorId="0" shapeId="0" xr:uid="{0FAD4D10-0227-4725-B9E4-D8C9524BD4E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82" authorId="0" shapeId="0" xr:uid="{11625049-DA00-407C-87F0-A65E3488895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82" authorId="0" shapeId="0" xr:uid="{C23760E7-4D6D-431C-A458-013660112D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82" authorId="0" shapeId="0" xr:uid="{DDB7DCDD-E699-4095-A3FB-66F8BE3BFF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82" authorId="0" shapeId="0" xr:uid="{C83C4AFA-EBB7-4938-A8FF-4B5610FD9C7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83" authorId="0" shapeId="0" xr:uid="{0D015F23-1ED0-4A44-A715-F17BBFFC331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83" authorId="0" shapeId="0" xr:uid="{B8AC0D94-91E5-4DCB-96B9-4ED21D87E3B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83" authorId="0" shapeId="0" xr:uid="{BF9A9098-C4AF-4133-8954-5EA0B16626A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83" authorId="0" shapeId="0" xr:uid="{C13209F8-F558-4913-B858-DF5892CDCA2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83" authorId="0" shapeId="0" xr:uid="{1ED6AFBC-7C54-4C34-BA05-DD88098111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83" authorId="0" shapeId="0" xr:uid="{6A6A7ED0-EC8B-4EA1-A9A4-30A6EC7094E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83" authorId="0" shapeId="0" xr:uid="{FAEEE309-9F76-4BA7-984B-52F7BCE03BE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83" authorId="0" shapeId="0" xr:uid="{D1DB5B81-D698-4D63-BD98-58606FDADBD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83" authorId="0" shapeId="0" xr:uid="{D4CE9555-B40B-4349-8248-5ACE3C92BD2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83" authorId="0" shapeId="0" xr:uid="{17A911E8-5842-455B-AE4A-F97CE5DAE8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83" authorId="0" shapeId="0" xr:uid="{FDFD9B2D-1EAE-4AE6-9C1E-5D543751EC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83" authorId="0" shapeId="0" xr:uid="{87A91D06-7196-4490-845A-F92F452DEFC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83" authorId="0" shapeId="0" xr:uid="{00DB1D51-0864-45ED-96E5-C731522B7AB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84" authorId="0" shapeId="0" xr:uid="{EC82BF9B-C71F-45E7-A67D-BA07414788F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84" authorId="0" shapeId="0" xr:uid="{475BA677-22EE-497A-8E49-CC7B335C802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84" authorId="0" shapeId="0" xr:uid="{769192A6-E192-4CC6-BEB3-1AF6B35C933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84" authorId="0" shapeId="0" xr:uid="{2403DAF8-9FA1-4143-8820-9370162FD8E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84" authorId="0" shapeId="0" xr:uid="{DFBA33FB-03ED-4DA8-BEEB-7D66EA934EC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84" authorId="0" shapeId="0" xr:uid="{EE12C495-A4C7-4BA4-90DE-ED3E470062D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84" authorId="0" shapeId="0" xr:uid="{215BCE50-05F6-4382-B6EC-465FC81BE98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84" authorId="0" shapeId="0" xr:uid="{A499C9BB-1388-4BB2-9DD0-3626D539D68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84" authorId="0" shapeId="0" xr:uid="{FF984D4A-A452-495E-9060-36A3A5E4273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84" authorId="0" shapeId="0" xr:uid="{5DB12A3B-1045-446D-8248-368AC2010D5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84" authorId="0" shapeId="0" xr:uid="{BF04891F-DB72-49A7-A35E-6D1C3C660D0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84" authorId="0" shapeId="0" xr:uid="{3EA84CB3-C437-49C3-AC69-C6063614A95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84" authorId="0" shapeId="0" xr:uid="{A7BB4998-6062-45E8-9374-991ED0431DF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87" authorId="0" shapeId="0" xr:uid="{1FC8B44E-E1C5-45B5-A55D-BF911D44235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87" authorId="0" shapeId="0" xr:uid="{DC7F7125-50E9-48CA-84A3-B624E406932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87" authorId="0" shapeId="0" xr:uid="{88627544-89BF-4194-B062-5EA6737CAD4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87" authorId="0" shapeId="0" xr:uid="{42068279-F4D5-4B95-81D5-C4679A740C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87" authorId="0" shapeId="0" xr:uid="{867DE2A7-19A4-48BB-834B-41814D4B347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87" authorId="0" shapeId="0" xr:uid="{7B01F726-5D3D-4FF2-9896-42AF217C36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87" authorId="0" shapeId="0" xr:uid="{729FBF9E-29DB-4769-84F1-BC4DDE92BFC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87" authorId="0" shapeId="0" xr:uid="{8146F256-5798-4C86-8C72-3EB3A23EA2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87" authorId="0" shapeId="0" xr:uid="{FEAA0DBF-75BF-46BF-9C5F-1FE631772B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87" authorId="0" shapeId="0" xr:uid="{CA853301-5651-403B-9864-3BB1701400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87" authorId="0" shapeId="0" xr:uid="{8ED1432D-94FC-4DC8-80DD-D80D2D6A2D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87" authorId="0" shapeId="0" xr:uid="{BAEF4B3A-E71F-4CA9-83A0-24FC85CC06F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87" authorId="0" shapeId="0" xr:uid="{8D956A0E-522C-4AB9-9DA5-BDD5213B99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88" authorId="0" shapeId="0" xr:uid="{9261E87E-2451-476A-B538-A8F7466CDFF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88" authorId="0" shapeId="0" xr:uid="{391A20B0-D6DC-4E59-AADF-479DEFC0EFF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88" authorId="0" shapeId="0" xr:uid="{86D45D55-00B8-4F9D-8884-4318AEC7178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88" authorId="0" shapeId="0" xr:uid="{F8462561-C193-4288-90C4-3511386022F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88" authorId="0" shapeId="0" xr:uid="{043E3DFC-8DA3-4E98-990F-3D6B38FD0B6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88" authorId="0" shapeId="0" xr:uid="{CEB98CBB-700F-474E-B242-025C8190B57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88" authorId="0" shapeId="0" xr:uid="{022B7545-8672-4EED-9AB0-6B6D9134581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88" authorId="0" shapeId="0" xr:uid="{1C2FD843-8BF6-4F67-8CC9-C1683126404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88" authorId="0" shapeId="0" xr:uid="{7A08E3FD-7A73-497E-9BFF-95852700F3E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88" authorId="0" shapeId="0" xr:uid="{A6656A0A-3629-42F5-BD03-A57F088632C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88" authorId="0" shapeId="0" xr:uid="{10749906-4609-45CE-870B-49AD417FC30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88" authorId="0" shapeId="0" xr:uid="{2E538B0C-D1D6-4EE4-AAD0-4EB6C08140A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88" authorId="0" shapeId="0" xr:uid="{82B378D8-A5E9-49EE-9118-5BBAC890527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89" authorId="0" shapeId="0" xr:uid="{FC32AF74-71B2-4F37-93E2-AE4DBE7F301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89" authorId="0" shapeId="0" xr:uid="{D0920FAB-8FE4-44E0-A3B0-24BB1076FF3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89" authorId="0" shapeId="0" xr:uid="{D6CE5728-D044-4AD4-8670-30A250F53D1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89" authorId="0" shapeId="0" xr:uid="{871A2C37-38F6-44B1-97D6-DD6EAD60434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89" authorId="0" shapeId="0" xr:uid="{06165F92-D667-4B4E-AF42-E7E5285DD94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89" authorId="0" shapeId="0" xr:uid="{4102DFB6-B00D-4F5C-8DE7-6AC5DE230B5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89" authorId="0" shapeId="0" xr:uid="{C813E1BF-E3B9-477F-9DDD-8068C63173E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89" authorId="0" shapeId="0" xr:uid="{ABE2A573-A6CD-47C8-A1DB-869D3F16D50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89" authorId="0" shapeId="0" xr:uid="{CE4410C4-AEA1-4333-8DFF-FFB0AFA0BC4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89" authorId="0" shapeId="0" xr:uid="{C9CF3E4B-31A0-49CD-ACCB-ED31286D6E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89" authorId="0" shapeId="0" xr:uid="{FCE89F82-CAA9-43CB-B269-367D6FD45E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89" authorId="0" shapeId="0" xr:uid="{73276BC5-8694-407B-A0E2-9EB82AC9FDB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89" authorId="0" shapeId="0" xr:uid="{873C7209-5BCF-48A4-9372-64305C99A44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0" authorId="0" shapeId="0" xr:uid="{C46564F6-23BC-4A56-A992-7C69B0F00C3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90" authorId="0" shapeId="0" xr:uid="{72BFAE9A-4AB3-4AAA-8C5B-355F9EA423E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0" authorId="0" shapeId="0" xr:uid="{E02909A7-DAD4-490C-8D41-25612776791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90" authorId="0" shapeId="0" xr:uid="{8C569775-46A1-4193-95CE-1877A320058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90" authorId="0" shapeId="0" xr:uid="{C9D18C7B-E0DD-4919-A371-0C539E29547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90" authorId="0" shapeId="0" xr:uid="{FAEFB023-9CDF-4542-9BB7-5CA08448102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90" authorId="0" shapeId="0" xr:uid="{1400110A-973E-492A-828B-0225984134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90" authorId="0" shapeId="0" xr:uid="{9EE31446-A0EA-45A0-B2D0-DF3E3B35C62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90" authorId="0" shapeId="0" xr:uid="{7FCC6420-B529-40AD-8077-07EA10F6F78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90" authorId="0" shapeId="0" xr:uid="{B9C4F47F-B5C0-4E8F-BC5C-843094C10D8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90" authorId="0" shapeId="0" xr:uid="{D3925A2A-52B5-4708-A5CA-338DB29BBC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90" authorId="0" shapeId="0" xr:uid="{4E3B3768-5727-44B0-87F0-4C697100061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90" authorId="0" shapeId="0" xr:uid="{71742B0D-267C-4E49-90CB-894FBE182EB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1" authorId="0" shapeId="0" xr:uid="{7A5FADF9-3982-4134-A848-61709DF4887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91" authorId="0" shapeId="0" xr:uid="{64E64734-2854-4EBA-87B2-B0884DDE57B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1" authorId="0" shapeId="0" xr:uid="{E547E42B-93E0-4EEC-A6E2-7053CAA3F1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91" authorId="0" shapeId="0" xr:uid="{3B84F103-E430-4DFF-8301-43822E20466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91" authorId="0" shapeId="0" xr:uid="{804FDAC4-0977-4804-8D03-78F935FE935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91" authorId="0" shapeId="0" xr:uid="{8B164193-B826-4670-806C-F8984D8DAF6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91" authorId="0" shapeId="0" xr:uid="{D2FA7A79-4CFE-4735-B6CA-B86D3F05AE9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91" authorId="0" shapeId="0" xr:uid="{3D1FD5E2-9A3C-41BD-8190-256EBBF6F35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91" authorId="0" shapeId="0" xr:uid="{804AE4C2-4450-4EA2-8930-2B0F59C0679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91" authorId="0" shapeId="0" xr:uid="{AF357DC2-00EF-4A04-901D-3CDCF2018B5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91" authorId="0" shapeId="0" xr:uid="{41240D01-B554-4EEB-B6D9-B7C1AC4C41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91" authorId="0" shapeId="0" xr:uid="{99913C64-5110-430B-BE4F-8F8E9E974FC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91" authorId="0" shapeId="0" xr:uid="{14D4833A-6587-43B7-B8E9-4315BB02A6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2" authorId="0" shapeId="0" xr:uid="{B0BE6C2D-2DC7-49BE-91A9-B32DFB9B096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92" authorId="0" shapeId="0" xr:uid="{26C26D6B-CA60-46FD-86A5-9650EE96845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2" authorId="0" shapeId="0" xr:uid="{47B5473F-EC4D-46F2-A398-9E1FB11B113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92" authorId="0" shapeId="0" xr:uid="{3F0BE43F-7AD0-44DF-8385-F3F87C6CF2F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92" authorId="0" shapeId="0" xr:uid="{BBBC2B5D-F96A-4E6D-881A-D6A0BB6404E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92" authorId="0" shapeId="0" xr:uid="{63E29879-BFDA-40D4-9CBE-1E9B83D3694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92" authorId="0" shapeId="0" xr:uid="{202CFF2D-5835-41FB-961D-3446809760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92" authorId="0" shapeId="0" xr:uid="{89015033-BCCF-4D08-8A51-4D8DE07C4CD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92" authorId="0" shapeId="0" xr:uid="{4B4926A0-C737-45C9-B51F-B294002CA1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92" authorId="0" shapeId="0" xr:uid="{74520DED-7031-4CF5-9C9A-312D45A790E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92" authorId="0" shapeId="0" xr:uid="{0EA1A844-039C-473B-820E-676734896CF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92" authorId="0" shapeId="0" xr:uid="{DD2A5855-AEDF-42D4-B0FB-D8470CE200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92" authorId="0" shapeId="0" xr:uid="{295BFBFC-5320-4065-9097-A13D6F39F2B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3" authorId="0" shapeId="0" xr:uid="{3D53DB49-2F27-4192-A81D-6CBCD062CAE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93" authorId="0" shapeId="0" xr:uid="{1BE74057-B3F5-428D-8BA8-4AF27F98A82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3" authorId="0" shapeId="0" xr:uid="{A24D6FA4-313F-4854-BFD5-6FB4986FCFE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93" authorId="0" shapeId="0" xr:uid="{4A1FD177-169A-4D5D-B737-2D0FED5FDBB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93" authorId="0" shapeId="0" xr:uid="{DC05FE23-5615-43F9-87A4-3769EDC16BC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93" authorId="0" shapeId="0" xr:uid="{9BB215F7-AA74-4F6E-AAC6-1EC0C038C39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93" authorId="0" shapeId="0" xr:uid="{A5C87218-585F-423C-9BA9-CE6A100213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93" authorId="0" shapeId="0" xr:uid="{165B3A48-C4EC-4B81-8C73-FEBEBA296CA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93" authorId="0" shapeId="0" xr:uid="{DF61C244-BDBB-4F99-B379-D2053720FD8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93" authorId="0" shapeId="0" xr:uid="{3507D0E3-A34E-4C53-A88A-5647AC4760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93" authorId="0" shapeId="0" xr:uid="{D4B22927-BA44-4AEA-88EA-55749AEE266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93" authorId="0" shapeId="0" xr:uid="{C4353674-1C50-4CC3-B34B-B9B293D15C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93" authorId="0" shapeId="0" xr:uid="{77A03826-54A3-475A-B955-F2D1B7D58D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4" authorId="0" shapeId="0" xr:uid="{D09DD80E-2339-4BC9-B0F7-A5046B0FCBD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94" authorId="0" shapeId="0" xr:uid="{7C490BA8-BDAF-4713-BF30-7FBB5B0B655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4" authorId="0" shapeId="0" xr:uid="{50DE20EA-1BC2-439F-A1FC-C987DA246DC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94" authorId="0" shapeId="0" xr:uid="{F58C1D3F-7504-4BFC-93A3-9383A322538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94" authorId="0" shapeId="0" xr:uid="{AF176209-63A7-44E7-A8AD-10418166A54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94" authorId="0" shapeId="0" xr:uid="{8F46F6B8-9667-44C0-AE40-B57FD1139BF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94" authorId="0" shapeId="0" xr:uid="{1A4D5646-37BF-4126-BC69-4D444C4F663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94" authorId="0" shapeId="0" xr:uid="{73550143-64AE-4849-9158-7FFDAD17B98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94" authorId="0" shapeId="0" xr:uid="{AE1F76E5-1232-4C55-B9C0-8B484C0584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94" authorId="0" shapeId="0" xr:uid="{AC285303-7EDE-4FAD-A9D8-2CAE632CF95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94" authorId="0" shapeId="0" xr:uid="{4F1E05A8-882F-4436-8C98-EA9CA7D14D7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94" authorId="0" shapeId="0" xr:uid="{BBEBB5E8-D3F6-4F13-8925-CB1377E0ED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94" authorId="0" shapeId="0" xr:uid="{D256C273-B9D0-4F75-9EC7-BAD1C1458B8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5" authorId="0" shapeId="0" xr:uid="{3BF0FAD5-D56B-4182-B657-C188CD93C4F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95" authorId="0" shapeId="0" xr:uid="{D4002359-B76B-439E-AD93-5434ED4576B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5" authorId="0" shapeId="0" xr:uid="{1A1A8B75-27F4-4BA5-80B8-8AC8753F48F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95" authorId="0" shapeId="0" xr:uid="{E934F9E3-D712-49F8-9C6D-302BE6C8765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95" authorId="0" shapeId="0" xr:uid="{B34D111B-C97D-43F2-B8FE-A4925872C7B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95" authorId="0" shapeId="0" xr:uid="{A4CCB524-4C58-4154-BF09-496EFB5E8C1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95" authorId="0" shapeId="0" xr:uid="{B7E0F7A7-4C6E-4DD0-9E59-DEC16CF039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95" authorId="0" shapeId="0" xr:uid="{B0A6AAF7-4CD5-4E4F-AB1F-2F85A6900E8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95" authorId="0" shapeId="0" xr:uid="{8633BF11-B5C9-4789-9939-7D4855EBC27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95" authorId="0" shapeId="0" xr:uid="{64919475-EF18-46E7-A73E-A1615B6036A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95" authorId="0" shapeId="0" xr:uid="{30EBDEFA-649B-4BD8-BA7F-C4B55E1A6E7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95" authorId="0" shapeId="0" xr:uid="{259D0077-D7E4-43B9-8AA3-D6276CE6867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95" authorId="0" shapeId="0" xr:uid="{33AA0889-37FB-4038-A17C-AF4322FD032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6" authorId="0" shapeId="0" xr:uid="{6ADC02ED-8141-46DD-B0B8-C25AFAC1638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96" authorId="0" shapeId="0" xr:uid="{B70A24CC-D5F3-4426-9B64-22AA281B041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6" authorId="0" shapeId="0" xr:uid="{153EE9D2-F2D0-4DBD-B5B2-B36887CAA7D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96" authorId="0" shapeId="0" xr:uid="{2A4FDC81-4141-4661-BBA0-12DAA6604C3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96" authorId="0" shapeId="0" xr:uid="{2076B400-13CE-48A9-BBC2-31D1E968765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96" authorId="0" shapeId="0" xr:uid="{93B8239B-7D21-455B-AADA-08E01B04149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96" authorId="0" shapeId="0" xr:uid="{520FFFC7-8FB2-44E7-858C-DF601C1976C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96" authorId="0" shapeId="0" xr:uid="{8A521F42-5640-41A7-813B-AB2EAAE15B6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96" authorId="0" shapeId="0" xr:uid="{0FA49F3B-11F4-4BF8-8D86-FC1B3A6DA4C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96" authorId="0" shapeId="0" xr:uid="{68017C39-079F-4D9F-95C6-81DACDB0211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96" authorId="0" shapeId="0" xr:uid="{085113AB-5D8A-40CC-BA4F-DBC556E4B74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96" authorId="0" shapeId="0" xr:uid="{C703E9B0-4C5B-4F35-AC7A-60B8A1A1C0C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96" authorId="0" shapeId="0" xr:uid="{A565DB07-C50F-4592-ABA6-ACF6DA48765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7" authorId="0" shapeId="0" xr:uid="{795874C7-1928-4D1D-AAC4-8879DAB2BDF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97" authorId="0" shapeId="0" xr:uid="{2D8B5C44-3B9B-4945-8D6F-9EFD1A19C97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7" authorId="0" shapeId="0" xr:uid="{7EB4BED6-EE9B-410D-AFC1-3943AE0BDE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97" authorId="0" shapeId="0" xr:uid="{A4F73557-BA7C-4455-9A07-24B0BE0533C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97" authorId="0" shapeId="0" xr:uid="{CC0A0CBB-0285-42D0-A1BA-53337E55544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97" authorId="0" shapeId="0" xr:uid="{B3495070-C72D-4E06-89FA-E7E66D43187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97" authorId="0" shapeId="0" xr:uid="{460AC0D8-FBD1-4F17-AEE5-B5D304A22BC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97" authorId="0" shapeId="0" xr:uid="{CED04AD8-09D8-4241-829E-676C06EBDE0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97" authorId="0" shapeId="0" xr:uid="{48633DA7-056F-43D5-A87A-263A40A4046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97" authorId="0" shapeId="0" xr:uid="{DA12D90F-01A8-4C9B-8381-FDED3D028E6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97" authorId="0" shapeId="0" xr:uid="{BB0157DE-0C6F-4A8C-B6D5-2079BFD25CE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97" authorId="0" shapeId="0" xr:uid="{EF3CA3B1-C95E-441A-834D-612215E0644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97" authorId="0" shapeId="0" xr:uid="{07265A04-6115-4C58-BAB6-52F034D3B70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8" authorId="0" shapeId="0" xr:uid="{EAD45B18-144C-4BBF-9B76-69F0D7AA6CD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98" authorId="0" shapeId="0" xr:uid="{DDB373D5-D004-4DA3-B22D-0E5CBA712F0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8" authorId="0" shapeId="0" xr:uid="{63828FA5-18E7-4F5B-90A8-0A511E1913A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98" authorId="0" shapeId="0" xr:uid="{989125C1-2F48-4071-B9C8-398F29D9686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98" authorId="0" shapeId="0" xr:uid="{2A13C939-BDFC-4925-9CD4-86169A3026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98" authorId="0" shapeId="0" xr:uid="{6A53B817-06CD-43F2-9380-7DF2ECA6115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98" authorId="0" shapeId="0" xr:uid="{6041F4BE-0ECE-4058-BAEB-1C103D187F6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98" authorId="0" shapeId="0" xr:uid="{E95C6E7A-7EC3-4D91-92B6-63231A041B0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98" authorId="0" shapeId="0" xr:uid="{4F4B182F-D8BA-4078-82E9-A6B332D23F6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98" authorId="0" shapeId="0" xr:uid="{6ABF86B7-48A1-4764-9305-603D8F7774E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98" authorId="0" shapeId="0" xr:uid="{02AEB4D8-30BA-4073-82FF-907E49C796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98" authorId="0" shapeId="0" xr:uid="{9F2B971B-9591-4A17-98C6-B9400006BBE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98" authorId="0" shapeId="0" xr:uid="{60422B46-955E-4D1F-8A04-3F611279153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01" authorId="0" shapeId="0" xr:uid="{0E3CFD10-E0F3-453E-8C96-CD00DA583B1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1" authorId="0" shapeId="0" xr:uid="{D41D0A4F-6044-4BE6-93BE-CF3A303AB97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1" authorId="0" shapeId="0" xr:uid="{43336461-95D9-4342-9A8D-ED910ABDDF2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1" authorId="0" shapeId="0" xr:uid="{12C7829A-B083-4B4F-917C-237CF13585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01" authorId="0" shapeId="0" xr:uid="{AABDA76B-779A-4ACC-8F00-20A1912B0C7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01" authorId="0" shapeId="0" xr:uid="{F371293E-C44A-4722-8411-25FF180EE9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01" authorId="0" shapeId="0" xr:uid="{07A2AFB0-142E-4EDB-9684-B7DDDE0258C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01" authorId="0" shapeId="0" xr:uid="{C5401A8F-8A7A-44D9-9F31-37517A7F97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01" authorId="0" shapeId="0" xr:uid="{0B421A94-A4D9-47C0-9562-C072A7401BC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01" authorId="0" shapeId="0" xr:uid="{C5FB64AD-AB08-48FB-9119-384425757E9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01" authorId="0" shapeId="0" xr:uid="{1FF10B75-CEC2-4B47-A4A0-D8DFFCCCA4A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01" authorId="0" shapeId="0" xr:uid="{ED0C4D07-01D5-4F4B-9B18-7B7E357FF53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01" authorId="0" shapeId="0" xr:uid="{3E92E80B-5EE4-47DE-B277-2F049B5DEFD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02" authorId="0" shapeId="0" xr:uid="{C02BBC59-C802-43F5-9925-6937AF8F58E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2" authorId="0" shapeId="0" xr:uid="{8679CE59-B24C-4932-916D-13CED17B2D5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2" authorId="0" shapeId="0" xr:uid="{BBA39C3B-E46C-453B-9E96-2276256B861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2" authorId="0" shapeId="0" xr:uid="{5A9DF2F3-B044-4E2A-9C23-AED42147417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02" authorId="0" shapeId="0" xr:uid="{77A775AB-7342-44CE-9D92-4611B63193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02" authorId="0" shapeId="0" xr:uid="{50EB6419-9B82-485D-A72D-6A098027CD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02" authorId="0" shapeId="0" xr:uid="{21B20EDF-BF2C-495A-9865-0C6D813060B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02" authorId="0" shapeId="0" xr:uid="{605B6AA2-2820-48A1-897E-E60FD9CED7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02" authorId="0" shapeId="0" xr:uid="{0D0997C0-2D52-40AD-9FF3-EB3F60AEF7C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02" authorId="0" shapeId="0" xr:uid="{933499F6-F62B-41B2-BAF0-0B634DA5448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02" authorId="0" shapeId="0" xr:uid="{DCEDD31F-3CF0-43C5-B631-FC21140CA6D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02" authorId="0" shapeId="0" xr:uid="{20B42796-079F-4062-9F47-87B99E0B10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02" authorId="0" shapeId="0" xr:uid="{454DB240-FEFE-4982-B12D-4D7E9F76129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03" authorId="0" shapeId="0" xr:uid="{EB02C94A-3988-4203-99BE-838ABE5C474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3" authorId="0" shapeId="0" xr:uid="{911AFAEA-9F6D-40E6-BC6E-437869B5E31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3" authorId="0" shapeId="0" xr:uid="{128F34BB-D450-4858-897A-28F41B476FA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3" authorId="0" shapeId="0" xr:uid="{E44C02C2-2CF7-47F1-99C0-779D0F1BDDF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03" authorId="0" shapeId="0" xr:uid="{F2C73021-746B-4DE6-B9BD-2657F4B984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03" authorId="0" shapeId="0" xr:uid="{C6DFCD87-39D9-4DAD-AA30-8F44ECA6E6A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03" authorId="0" shapeId="0" xr:uid="{CDC27E81-4651-4046-B0F3-CC8F5360697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03" authorId="0" shapeId="0" xr:uid="{A70DB11B-5588-4055-A91F-5ADD681F88E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03" authorId="0" shapeId="0" xr:uid="{EA0E7308-32FD-4A71-986D-74FA89275E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03" authorId="0" shapeId="0" xr:uid="{7A604FA5-889D-4474-842F-31F4E8899F7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03" authorId="0" shapeId="0" xr:uid="{03D0A525-71FB-47EA-AA65-4BBB90F11F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03" authorId="0" shapeId="0" xr:uid="{0EB54CD2-F238-4321-A34B-A2804FC0420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03" authorId="0" shapeId="0" xr:uid="{FD4F1BBA-21BB-4AB1-8A01-C82D227BDFD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04" authorId="0" shapeId="0" xr:uid="{A25C85B4-840E-4058-97C8-637D451B91A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4" authorId="0" shapeId="0" xr:uid="{0D85C4AA-AD62-477D-B88A-B56D01D5B1E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4" authorId="0" shapeId="0" xr:uid="{85601E9C-5AF5-48BE-AE85-71B5606947F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4" authorId="0" shapeId="0" xr:uid="{0F9A6FE3-0EB1-470C-9207-3025B316C12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04" authorId="0" shapeId="0" xr:uid="{3FDC44C4-62D7-49E9-A3BB-041A95AF23C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04" authorId="0" shapeId="0" xr:uid="{FAD8C409-C473-4BE3-BA3D-CB11C220963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04" authorId="0" shapeId="0" xr:uid="{61A2FC84-A8EF-40BC-A4B6-95AC66EA6E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04" authorId="0" shapeId="0" xr:uid="{4933B019-BA19-4ECC-A772-7625094BCC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04" authorId="0" shapeId="0" xr:uid="{02A3C303-75C6-4B68-8BDB-9E052301DA6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04" authorId="0" shapeId="0" xr:uid="{99D0F992-DCD1-4E7C-85FA-DB4624C8F6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04" authorId="0" shapeId="0" xr:uid="{E1AB8995-7D3D-42FF-BDFA-80E7A0964E6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04" authorId="0" shapeId="0" xr:uid="{85E1482A-7C71-4DC0-A169-20CA3FDF404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04" authorId="0" shapeId="0" xr:uid="{9AFEB1BF-EFBB-4B8E-A410-2BC0AC1D2B2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05" authorId="0" shapeId="0" xr:uid="{06EBA4BC-0684-4D23-804D-40D72298BDD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5" authorId="0" shapeId="0" xr:uid="{70702DF1-90D4-4E32-A748-F6D70037647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5" authorId="0" shapeId="0" xr:uid="{00667129-1489-4454-A8C6-8C8B5024CE5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5" authorId="0" shapeId="0" xr:uid="{132FEBA6-067C-4CF1-B915-B1D3A27CB17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05" authorId="0" shapeId="0" xr:uid="{F264C9B2-B77C-4E08-B4CD-5F7BBB92E1A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05" authorId="0" shapeId="0" xr:uid="{005A1B35-45B3-4BBE-8C41-7B8957C9417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05" authorId="0" shapeId="0" xr:uid="{ECCB85A4-5C94-4881-85F1-91960576FFD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05" authorId="0" shapeId="0" xr:uid="{9A5EE56C-CED6-44C1-8011-367D938261C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05" authorId="0" shapeId="0" xr:uid="{34FF8FD3-22B1-4970-9294-1F2322CD420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05" authorId="0" shapeId="0" xr:uid="{029E5295-7630-4DB7-8585-3FC51D0278B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05" authorId="0" shapeId="0" xr:uid="{3F80318E-0332-4937-9133-1B49AC0DFE2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05" authorId="0" shapeId="0" xr:uid="{55F362A0-18BA-41CA-A75B-75913301053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05" authorId="0" shapeId="0" xr:uid="{94F1F4C0-A1A9-41AC-BE46-69696F7552C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06" authorId="0" shapeId="0" xr:uid="{B9B7FB1D-DD45-4722-A0E3-BD8F1B23CF6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6" authorId="0" shapeId="0" xr:uid="{84480DE2-ECC7-4556-9783-DA66D62496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6" authorId="0" shapeId="0" xr:uid="{F881187F-75A2-48B3-96C7-C330D62A84D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6" authorId="0" shapeId="0" xr:uid="{0BB8D805-629C-4109-80A4-7D053770068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06" authorId="0" shapeId="0" xr:uid="{3FFCF5D2-E825-4F5C-9B49-5B39ED0E87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06" authorId="0" shapeId="0" xr:uid="{7DF54A40-0D75-4CD9-B908-5726233140D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06" authorId="0" shapeId="0" xr:uid="{632BA795-5D6D-4B04-9F91-520EB70C4F2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06" authorId="0" shapeId="0" xr:uid="{FD59ED3C-92DF-4949-8C77-B698CE8721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06" authorId="0" shapeId="0" xr:uid="{537199B3-61B2-4210-B123-820FDBF08BF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06" authorId="0" shapeId="0" xr:uid="{09E56BA7-029B-401D-823B-C8AC2A9E99B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06" authorId="0" shapeId="0" xr:uid="{4FAAA3B4-6505-4487-8582-C41F3F135A0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06" authorId="0" shapeId="0" xr:uid="{B90C55BF-8AE3-4975-813F-0C3EDB95FB6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06" authorId="0" shapeId="0" xr:uid="{E5404FFB-4004-410B-9A06-39589769425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07" authorId="0" shapeId="0" xr:uid="{06B0DD79-B9CF-4372-9346-4E29DF51A4B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7" authorId="0" shapeId="0" xr:uid="{1C5A4EF9-9700-4BED-927F-F7EA2CE5F16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7" authorId="0" shapeId="0" xr:uid="{514E2D8D-2D93-48CD-A895-DF5617CAF07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7" authorId="0" shapeId="0" xr:uid="{3428EA58-4108-4B95-B2EF-735813C2E8E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07" authorId="0" shapeId="0" xr:uid="{2C2AD888-9361-419D-B411-E42B6B5E3D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07" authorId="0" shapeId="0" xr:uid="{5CD62802-E28D-44C8-BB3E-94592592784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07" authorId="0" shapeId="0" xr:uid="{D5A3C843-8C28-416E-B459-8E259103BE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07" authorId="0" shapeId="0" xr:uid="{D9C026C1-746E-4226-AD33-4254616DFBB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07" authorId="0" shapeId="0" xr:uid="{3773999A-8DEC-4E87-88E0-DBE7E5FBEEF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07" authorId="0" shapeId="0" xr:uid="{A20E5A64-8B96-4B45-914A-7775DD3207B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07" authorId="0" shapeId="0" xr:uid="{8F31B133-27D4-44B2-BA37-1584BF6BE01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07" authorId="0" shapeId="0" xr:uid="{548FB571-65D3-4E9D-888F-D82BF1208A8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07" authorId="0" shapeId="0" xr:uid="{9E003703-CECD-48D2-ABD6-D170C5E31CA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08" authorId="0" shapeId="0" xr:uid="{3DA08C7F-181A-4B17-A2F4-1C68F201C63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8" authorId="0" shapeId="0" xr:uid="{9AAC90C6-400B-4CD0-B0BA-A876B2939CA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8" authorId="0" shapeId="0" xr:uid="{92FC47D2-A7BB-47D7-9D34-F37FF622561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8" authorId="0" shapeId="0" xr:uid="{322724A4-D4BC-42C7-ACBF-114C374E1BE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08" authorId="0" shapeId="0" xr:uid="{DB1ACAD6-44AF-4599-A1AA-6D0B1425446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08" authorId="0" shapeId="0" xr:uid="{2BE06B04-DBB0-4375-80DD-49B95029EAF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08" authorId="0" shapeId="0" xr:uid="{CC8EB04E-B2DD-478C-8C9D-D69B63409D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08" authorId="0" shapeId="0" xr:uid="{2A58554F-5006-4F79-A34E-883A01DF5B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08" authorId="0" shapeId="0" xr:uid="{0706D7CC-267E-4855-982C-3B94FAB43C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08" authorId="0" shapeId="0" xr:uid="{B0B24CF2-6D4F-4DCD-9D04-6EC61542295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08" authorId="0" shapeId="0" xr:uid="{0AD95D74-8CBC-4B80-B289-8BDE2B46B25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08" authorId="0" shapeId="0" xr:uid="{EBB0FA0A-6F60-4CCB-A42F-A74CB04AC49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08" authorId="0" shapeId="0" xr:uid="{FCE2F1C0-DBAC-4E2E-9D04-8AE374858CE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09" authorId="0" shapeId="0" xr:uid="{C67CDA11-D949-4CC6-B1E2-94B078DD3D9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9" authorId="0" shapeId="0" xr:uid="{2218658B-5BAA-4998-B675-4CFF87FB7C3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9" authorId="0" shapeId="0" xr:uid="{109DF9DB-F3E7-4CF5-8A1A-E57DE5CFDFD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9" authorId="0" shapeId="0" xr:uid="{013A95D3-3E4C-462B-8DED-EAE9AE6332E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09" authorId="0" shapeId="0" xr:uid="{3178EDEE-9A60-4FDD-99D9-BBFD5A047FA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09" authorId="0" shapeId="0" xr:uid="{83D7C115-83BE-4431-9EAD-B8B2BB9F76B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09" authorId="0" shapeId="0" xr:uid="{12930F32-A9A4-4F99-ABF2-42B885A60C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09" authorId="0" shapeId="0" xr:uid="{1E39B66E-7A77-4B9B-A9D8-E1994C492CD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09" authorId="0" shapeId="0" xr:uid="{4151D831-7D35-40B6-AD48-7033ED576F6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09" authorId="0" shapeId="0" xr:uid="{687B7AC0-91CF-4281-8A35-7B6A04E1D9E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09" authorId="0" shapeId="0" xr:uid="{BC3D8E0B-98B1-427C-80AC-5C61ED11E7A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09" authorId="0" shapeId="0" xr:uid="{05BF248B-DB42-469B-AB27-8506995334F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09" authorId="0" shapeId="0" xr:uid="{DFFAC531-32FB-44B8-8ABC-4D29A75C7FF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10" authorId="0" shapeId="0" xr:uid="{82B0D002-53A5-4369-884E-B8939E35A11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10" authorId="0" shapeId="0" xr:uid="{2B847008-902C-4A49-818D-1A8824B17F2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10" authorId="0" shapeId="0" xr:uid="{86B83B16-4379-4C9B-8710-9577266EAFA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10" authorId="0" shapeId="0" xr:uid="{C3CF039B-A507-4E60-B2A7-6A1962C306D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10" authorId="0" shapeId="0" xr:uid="{C1D6683D-6CC4-4002-9E97-101CB82F5C3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10" authorId="0" shapeId="0" xr:uid="{5AB17951-030C-4A1D-8309-67613BEBB36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10" authorId="0" shapeId="0" xr:uid="{F4B3D336-4598-45C5-B9C0-AFC34B81720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10" authorId="0" shapeId="0" xr:uid="{046F396B-9537-4B71-A2A8-FC17A34427D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10" authorId="0" shapeId="0" xr:uid="{762050DF-5AF4-4A8D-A006-44B7E106416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10" authorId="0" shapeId="0" xr:uid="{E4ED3A2A-0C6F-43B7-85D3-DF4E7DC3EE2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10" authorId="0" shapeId="0" xr:uid="{21788A05-89A3-4700-B2C2-15EE1B7780C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10" authorId="0" shapeId="0" xr:uid="{D6DC3B28-6FCD-4A0A-BAB8-2D1B3692DD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10" authorId="0" shapeId="0" xr:uid="{18554A6C-686E-4097-B8F1-E589F55E27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11" authorId="0" shapeId="0" xr:uid="{0733E44F-0852-4D01-AF70-A361E5AB73A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11" authorId="0" shapeId="0" xr:uid="{0BFD2E59-BD20-4E62-A6C1-B6C95285132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11" authorId="0" shapeId="0" xr:uid="{4C7D6B9B-C3C2-408A-8FB8-6E7D5513684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11" authorId="0" shapeId="0" xr:uid="{9C0301C3-1C27-476D-99ED-D2827FD4902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11" authorId="0" shapeId="0" xr:uid="{13198F1A-8285-4C27-BEF1-1364EB814B5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11" authorId="0" shapeId="0" xr:uid="{C0DD9304-7755-4EF5-9EA3-D28172F4702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11" authorId="0" shapeId="0" xr:uid="{08796425-5085-4D61-B3A7-440F01192FE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11" authorId="0" shapeId="0" xr:uid="{AC9A258A-12E5-47F0-9A4E-BBFE546C1F2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11" authorId="0" shapeId="0" xr:uid="{2FB8994D-5FB4-4173-9B76-98C936916AE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11" authorId="0" shapeId="0" xr:uid="{F2557660-C56D-4E0A-A29D-8AE9BBEDC13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11" authorId="0" shapeId="0" xr:uid="{A3E41F54-DA01-432D-B10C-88799357416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11" authorId="0" shapeId="0" xr:uid="{66EF36FD-AC8C-4E46-ACE9-A187DD7399D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11" authorId="0" shapeId="0" xr:uid="{BBCE02FA-F481-47C4-BB3E-4DD66B14942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12" authorId="0" shapeId="0" xr:uid="{74204681-A191-497C-B256-233BA9F2CDB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12" authorId="0" shapeId="0" xr:uid="{4FB53F2D-90B1-4D93-8EE1-EF596CD6AE5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12" authorId="0" shapeId="0" xr:uid="{34EA6353-4FA5-430C-AA8D-1FC023D11C2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12" authorId="0" shapeId="0" xr:uid="{87B251AB-8044-476A-8ED6-3C79966DF91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12" authorId="0" shapeId="0" xr:uid="{386976E9-C4CA-48A4-9C17-0F2550D1575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12" authorId="0" shapeId="0" xr:uid="{31B97002-5443-4C0F-B45E-B6967C37A4D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12" authorId="0" shapeId="0" xr:uid="{327A5206-637A-4083-80BB-6342A036900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12" authorId="0" shapeId="0" xr:uid="{C717E173-A0C3-485F-9A66-A87A7451666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12" authorId="0" shapeId="0" xr:uid="{6C377D57-A89C-47BC-AE2A-3A96EA1B6B5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12" authorId="0" shapeId="0" xr:uid="{E1499812-3EA9-448D-AEC3-2F72E670E9E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212" authorId="0" shapeId="0" xr:uid="{25DB33E4-A782-4086-B95C-B5AB7A4D1AB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12" authorId="0" shapeId="0" xr:uid="{823363CB-4700-4281-9637-16323DEC20C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12" authorId="0" shapeId="0" xr:uid="{5613862E-80FD-4F5F-960B-573F2CDC2D9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15" authorId="0" shapeId="0" xr:uid="{462D8417-68D5-42BE-8EE7-377A906C809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15" authorId="0" shapeId="0" xr:uid="{3B0DD529-40F6-4E0B-BEB2-59961A0B75B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15" authorId="0" shapeId="0" xr:uid="{1E2EA426-9F94-43C9-96E7-8A63F9319E7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15" authorId="0" shapeId="0" xr:uid="{A5E6A718-A0CC-474F-81FD-20BA8344B3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15" authorId="0" shapeId="0" xr:uid="{B4FB5E0A-AC4A-48DE-8C24-8BC7829DCC0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15" authorId="0" shapeId="0" xr:uid="{A44C8CFF-F642-47A1-B29A-23CCDA313C1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15" authorId="0" shapeId="0" xr:uid="{20A0A0D8-B7E5-468B-BE61-BDFEA103A49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15" authorId="0" shapeId="0" xr:uid="{659557CD-F263-4560-B29B-FA6491A3AAF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15" authorId="0" shapeId="0" xr:uid="{7DBFBEB6-51BA-4C5E-9966-181C8EFE88B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15" authorId="0" shapeId="0" xr:uid="{AF017589-9CDA-44BA-8FCA-78E8144662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15" authorId="0" shapeId="0" xr:uid="{CA984428-B55A-4B11-A305-DD7C7ACC78B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15" authorId="0" shapeId="0" xr:uid="{A33A9AC8-9D7F-493A-A55A-8AA6BCDE883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15" authorId="0" shapeId="0" xr:uid="{0A7C550A-207E-4221-9D90-B75C8447700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16" authorId="0" shapeId="0" xr:uid="{D733B0AF-A2E9-4111-B2CF-3F570B4B928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16" authorId="0" shapeId="0" xr:uid="{01B10B7E-3E25-4C2A-8247-10DD70CB4C5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16" authorId="0" shapeId="0" xr:uid="{0628AE41-0BFA-4EE2-BBC7-E07F4075EFF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16" authorId="0" shapeId="0" xr:uid="{00DD4A8D-BFEC-4283-BBA0-AC077E88D52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16" authorId="0" shapeId="0" xr:uid="{BC7B6DE7-C799-411A-8E1E-A3AB4B7708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16" authorId="0" shapeId="0" xr:uid="{7FD2337D-51ED-417B-9132-3FC91470A78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16" authorId="0" shapeId="0" xr:uid="{FE0D7D4D-74D1-41BD-B47D-D690A3A68C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16" authorId="0" shapeId="0" xr:uid="{5785C47C-DC52-4A71-A65A-4ECDF084594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16" authorId="0" shapeId="0" xr:uid="{5F2862A6-6B0B-4529-B8E9-9C4954ADC0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16" authorId="0" shapeId="0" xr:uid="{71E362E7-8486-4ED4-9CBE-338B747C953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16" authorId="0" shapeId="0" xr:uid="{6A9598DC-E548-4B81-BEA9-FA346908C0E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16" authorId="0" shapeId="0" xr:uid="{37494D29-3044-4F6C-9ABE-C583ED0898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16" authorId="0" shapeId="0" xr:uid="{E0EF6707-08C2-4313-AE86-495E1F94720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17" authorId="0" shapeId="0" xr:uid="{E61C78A2-3261-4930-B59F-76498093D35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17" authorId="0" shapeId="0" xr:uid="{2F950483-8EF7-4B66-991F-92C7DD1E389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17" authorId="0" shapeId="0" xr:uid="{45F23887-1251-4821-9FB6-D1D44C8D13C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17" authorId="0" shapeId="0" xr:uid="{629663C7-A348-4E95-880D-287DCD1E28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17" authorId="0" shapeId="0" xr:uid="{DA6234DA-A2C6-4A48-B4EA-841C4C50566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17" authorId="0" shapeId="0" xr:uid="{2429EA6A-6B46-4454-8505-1670C524BA9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17" authorId="0" shapeId="0" xr:uid="{1A74218E-C1F3-4737-BBD6-F6F3C5D8E67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17" authorId="0" shapeId="0" xr:uid="{BE1C9EA0-2321-4472-97A3-4DD6A9BFC6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17" authorId="0" shapeId="0" xr:uid="{09CC5B43-1196-415E-8540-8963D980BE6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17" authorId="0" shapeId="0" xr:uid="{CA627DA3-F19D-43ED-9094-92DEE6954B0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17" authorId="0" shapeId="0" xr:uid="{379CB817-5991-4A8B-99D2-5529B1BB6A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17" authorId="0" shapeId="0" xr:uid="{B1112E6F-81F4-4538-8BCB-787C863EFAE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17" authorId="0" shapeId="0" xr:uid="{38DA8ECB-03A6-4E46-9873-DEC3582FDE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18" authorId="0" shapeId="0" xr:uid="{F79C7243-2E85-4526-A699-0190172BED2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18" authorId="0" shapeId="0" xr:uid="{E52610A4-94F0-41B4-8115-CBC49ED23C2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18" authorId="0" shapeId="0" xr:uid="{298A4CEC-A9BA-4562-8F72-1FEB7DCBD23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18" authorId="0" shapeId="0" xr:uid="{ED9561A1-56C7-4FC5-AF7E-147C22E4521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18" authorId="0" shapeId="0" xr:uid="{0541FFFA-BD03-4EC2-AC75-D27CD636195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18" authorId="0" shapeId="0" xr:uid="{1BD50425-8949-40E2-AE24-68CEC7BD1FD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18" authorId="0" shapeId="0" xr:uid="{7E3795D4-0B94-4A79-9EF4-9EDBBC14836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18" authorId="0" shapeId="0" xr:uid="{3032BFC2-6DF9-4A0B-8223-5E02C9F5B0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18" authorId="0" shapeId="0" xr:uid="{50979C3C-1D5C-4FD5-8976-B8344794885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18" authorId="0" shapeId="0" xr:uid="{C7B4F28E-1876-47FF-8B6D-D933EC8DFA7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18" authorId="0" shapeId="0" xr:uid="{41750940-C963-4027-869C-8EDAB4E1152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18" authorId="0" shapeId="0" xr:uid="{F33D8BF1-9C74-4609-9424-0F495531BD6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18" authorId="0" shapeId="0" xr:uid="{830FB468-5455-4A2C-92CD-2E2B9B4FF4E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19" authorId="0" shapeId="0" xr:uid="{41D06E46-BDD3-4AFE-AAE7-423EA1BD0D7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19" authorId="0" shapeId="0" xr:uid="{3D04F4D4-E82B-4C24-88B9-BE59078D7FA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19" authorId="0" shapeId="0" xr:uid="{7A90BCAC-79EB-46CC-A7CE-D22A155B0E6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19" authorId="0" shapeId="0" xr:uid="{839FD3B0-06E1-4528-9C36-DD5EEE15939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19" authorId="0" shapeId="0" xr:uid="{80AD128F-A680-43E3-AB5E-737B93102E2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19" authorId="0" shapeId="0" xr:uid="{22A6069E-BECC-44B4-92F2-F6D0F087EB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19" authorId="0" shapeId="0" xr:uid="{9BF052D3-4AED-42C1-BD02-D58DCDF0494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19" authorId="0" shapeId="0" xr:uid="{83D4714F-818C-4C38-A0B8-3C5EB0F3B75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19" authorId="0" shapeId="0" xr:uid="{55DE3B85-434E-49DC-B7BD-D752756087E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19" authorId="0" shapeId="0" xr:uid="{C7E7D59E-5695-492E-8A31-14316CE9B03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19" authorId="0" shapeId="0" xr:uid="{B3134539-CD9B-43CF-94B6-EFF4E71C16C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19" authorId="0" shapeId="0" xr:uid="{75325A99-89BA-49E9-B546-3A73AA3D4C1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19" authorId="0" shapeId="0" xr:uid="{EEB0902B-AF24-4210-B278-FA8BD819C56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20" authorId="0" shapeId="0" xr:uid="{765748CC-3D2C-46E7-96C1-B5505B2051D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20" authorId="0" shapeId="0" xr:uid="{6CE12A91-6605-4BE1-827E-DA0891036F9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20" authorId="0" shapeId="0" xr:uid="{3B7F58E5-046B-4AC8-96B5-6725EFE3357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20" authorId="0" shapeId="0" xr:uid="{FAA2012A-338B-4451-81FC-473CEB7E1D2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20" authorId="0" shapeId="0" xr:uid="{C43BDD54-36A4-40BC-A722-89A9E2AA347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20" authorId="0" shapeId="0" xr:uid="{4434D9A8-555A-4E9E-95A7-2CCEB6F308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20" authorId="0" shapeId="0" xr:uid="{8E44AE89-EFC2-4AD6-B291-50101DC5C2B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20" authorId="0" shapeId="0" xr:uid="{FFD29A2B-F70D-4C21-A670-26960451711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20" authorId="0" shapeId="0" xr:uid="{F37865BE-462E-42F8-985C-AAC1C836E3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20" authorId="0" shapeId="0" xr:uid="{E982674D-BF7F-4665-B96A-9B1F9E7BB89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20" authorId="0" shapeId="0" xr:uid="{686A4126-D9F3-454D-A519-B9EBF1E188E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20" authorId="0" shapeId="0" xr:uid="{D20A251C-33B1-448E-948E-7A10673C81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20" authorId="0" shapeId="0" xr:uid="{CB69A8BB-2909-44E5-A3B5-C4EC4FCBBCB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21" authorId="0" shapeId="0" xr:uid="{67BDA710-38CB-42D5-86CA-E589A1D2558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21" authorId="0" shapeId="0" xr:uid="{77DB4CEF-5270-4765-8958-A774249D6B7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21" authorId="0" shapeId="0" xr:uid="{B338CAE1-DD24-45A7-AED2-28FA0F528E3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21" authorId="0" shapeId="0" xr:uid="{5C3573E7-534A-4840-BDFC-3138E6BEEDD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21" authorId="0" shapeId="0" xr:uid="{6D52AF6B-A2ED-4C1E-8C72-C7558EF9D5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21" authorId="0" shapeId="0" xr:uid="{361CAA19-6430-4E06-8593-C4685F9C2C6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21" authorId="0" shapeId="0" xr:uid="{54EBBA45-578C-49B5-AE42-F4E3580D4A4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21" authorId="0" shapeId="0" xr:uid="{FC793E8A-05F5-4A65-85D7-F76AED07F3D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21" authorId="0" shapeId="0" xr:uid="{860FEDDD-E3D7-423E-AC1B-A8193DE5EDB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21" authorId="0" shapeId="0" xr:uid="{75BF8C6D-1BF2-4A86-A3F3-10BB2659291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21" authorId="0" shapeId="0" xr:uid="{5D89ED41-5F6D-485C-982C-B4A4F46DC7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21" authorId="0" shapeId="0" xr:uid="{7E086CC1-CDF7-4375-AAD6-BB2BC472A52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21" authorId="0" shapeId="0" xr:uid="{96E99AF2-0F40-4C1A-B839-21C26A1DB52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22" authorId="0" shapeId="0" xr:uid="{13C3D71E-04C0-489A-ADD8-7F30DECC119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22" authorId="0" shapeId="0" xr:uid="{AFD64EB4-B5E9-4421-9882-36F24A4AEAD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22" authorId="0" shapeId="0" xr:uid="{7D829BA5-9607-4DBD-AB42-FF07A25FFD1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22" authorId="0" shapeId="0" xr:uid="{98F742C6-79C6-4722-857E-C283E8A4819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22" authorId="0" shapeId="0" xr:uid="{50EF2B18-7802-4B8C-BE97-BFD3E965E0C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22" authorId="0" shapeId="0" xr:uid="{EADA1AC0-2770-4BAA-8D42-6CCC1911AA7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22" authorId="0" shapeId="0" xr:uid="{CA99E2B0-D60F-4547-AFB3-B772306B100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22" authorId="0" shapeId="0" xr:uid="{C3EFF17B-7432-4D88-85C2-73198EC8A5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22" authorId="0" shapeId="0" xr:uid="{A7D6A8FA-3740-41F9-9C32-5710439A886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22" authorId="0" shapeId="0" xr:uid="{BE330E7A-A93A-4237-8411-07400860EB2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22" authorId="0" shapeId="0" xr:uid="{F5203140-01CF-4C1B-AD12-7BCBCA73C4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22" authorId="0" shapeId="0" xr:uid="{8D6BE947-14E7-4994-B930-6EF7970FB33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22" authorId="0" shapeId="0" xr:uid="{7D22F370-54A6-4A11-8A30-2A8BD998552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23" authorId="0" shapeId="0" xr:uid="{41DC312B-05D9-48E1-A516-6A041908713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23" authorId="0" shapeId="0" xr:uid="{58A130A8-DDA7-4A00-B7DA-157713AD8D9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23" authorId="0" shapeId="0" xr:uid="{7A80F68C-BD56-4D74-A4F9-C5D775D956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23" authorId="0" shapeId="0" xr:uid="{E396EC59-AB83-46FB-9335-9D7B48C2EFE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23" authorId="0" shapeId="0" xr:uid="{B0CF2B8E-5422-4446-8430-608E5E8DD37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23" authorId="0" shapeId="0" xr:uid="{EE28B058-F2CC-4F2C-B4F4-D3CFB4E6C36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23" authorId="0" shapeId="0" xr:uid="{4C2A4347-CDE2-45B0-9BA5-C7281A73E22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23" authorId="0" shapeId="0" xr:uid="{DFD75912-BA19-44DE-B720-E062E09AF9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23" authorId="0" shapeId="0" xr:uid="{EE26B18E-6DC9-4B6E-B715-78A8FBBCD3F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23" authorId="0" shapeId="0" xr:uid="{D2D9BE5C-189A-4933-AF32-D8C0670F899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23" authorId="0" shapeId="0" xr:uid="{270E3870-6842-4A4F-BCC3-A34D3301FB2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23" authorId="0" shapeId="0" xr:uid="{42BC82A7-BF41-4938-B229-F49C17A0ED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23" authorId="0" shapeId="0" xr:uid="{2AFBAE30-A9DD-4E17-85EB-1B12D6D2B7D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24" authorId="0" shapeId="0" xr:uid="{AEFC4D9B-CFC8-4758-AAB5-E007F938BE2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24" authorId="0" shapeId="0" xr:uid="{753F232C-E772-41FE-90F9-D28506B8E95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24" authorId="0" shapeId="0" xr:uid="{9A665527-980A-4034-9405-5DF344E0CB8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24" authorId="0" shapeId="0" xr:uid="{74362023-5DFB-4C40-8DC6-A2AEEE22205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24" authorId="0" shapeId="0" xr:uid="{B6879A91-6163-4ADF-A20B-401112D6E9C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24" authorId="0" shapeId="0" xr:uid="{CA685970-1E85-4F25-B966-39C588E23AC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24" authorId="0" shapeId="0" xr:uid="{A9F068DB-6237-49E1-A1E8-94464FCF247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24" authorId="0" shapeId="0" xr:uid="{05FA7B95-E07E-43C5-A82F-CF7761AC321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24" authorId="0" shapeId="0" xr:uid="{B21C6662-F36F-4DAC-B922-032C48964C5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24" authorId="0" shapeId="0" xr:uid="{A80D95BC-4835-4A98-971F-9573B158FA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24" authorId="0" shapeId="0" xr:uid="{6D87FE73-DC08-439C-84BD-5C83362D12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24" authorId="0" shapeId="0" xr:uid="{7AF9E5F4-2844-4A82-8D90-18BC90DEF1D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24" authorId="0" shapeId="0" xr:uid="{5FDF924E-4EEE-43D7-ABDB-148482FEE3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25" authorId="0" shapeId="0" xr:uid="{D12A6BD3-1993-4A3F-BE2B-B65BE38F63D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25" authorId="0" shapeId="0" xr:uid="{5B04271C-650D-4B38-AFCA-E42FCB5B35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25" authorId="0" shapeId="0" xr:uid="{3136E9F6-515D-4509-B806-94BA83C22DF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25" authorId="0" shapeId="0" xr:uid="{79575459-F2AF-4AC5-86AD-E0A4987847A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25" authorId="0" shapeId="0" xr:uid="{D8E538A4-865D-4A78-B028-04F035A2D30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25" authorId="0" shapeId="0" xr:uid="{444E5FE3-509A-4BE8-882E-745AD88D6DE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25" authorId="0" shapeId="0" xr:uid="{87F3DA93-0EBD-465D-8AD8-62C01F01939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25" authorId="0" shapeId="0" xr:uid="{39BB867E-0F5E-497B-814A-2B0AAF673D3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25" authorId="0" shapeId="0" xr:uid="{966F67A1-FA41-4BD7-B23B-BA1021BD539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25" authorId="0" shapeId="0" xr:uid="{083F5565-5785-479A-A5F5-B197450B8F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25" authorId="0" shapeId="0" xr:uid="{9A26481A-4790-4F89-A0A5-9F059FF98F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25" authorId="0" shapeId="0" xr:uid="{D072A5EA-191D-464F-AC6F-18480EBFC1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25" authorId="0" shapeId="0" xr:uid="{17A1DC98-2641-443E-8EC1-C374FD2FF0F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26" authorId="0" shapeId="0" xr:uid="{8D9125DD-1152-4181-9A9D-70BE821948F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26" authorId="0" shapeId="0" xr:uid="{6998091A-7C35-4DB4-9C60-DF8B4E41899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26" authorId="0" shapeId="0" xr:uid="{A561E8C4-8EF5-4F8B-84F5-8A66D492EF5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26" authorId="0" shapeId="0" xr:uid="{6A84C04C-1162-4447-BD34-B3DD64F1500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26" authorId="0" shapeId="0" xr:uid="{1580B393-13A2-4ED8-B928-C6087EAE132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26" authorId="0" shapeId="0" xr:uid="{544C242B-8F5B-454E-AC7C-45250B8FF82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26" authorId="0" shapeId="0" xr:uid="{25178731-8CC6-4C9C-B279-DC5DFC3FFC1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26" authorId="0" shapeId="0" xr:uid="{9C66C93F-EB95-4C65-A23A-5E6CA7BA69C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26" authorId="0" shapeId="0" xr:uid="{C65F02CE-F950-4CA2-A7E1-1315F270829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26" authorId="0" shapeId="0" xr:uid="{16647835-5776-4E9A-99FC-BC47720E797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226" authorId="0" shapeId="0" xr:uid="{E19B084C-6501-4F65-A6DE-0A0A48A524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26" authorId="0" shapeId="0" xr:uid="{F0DEAF5A-C93B-4E80-B779-27BDD54C8B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26" authorId="0" shapeId="0" xr:uid="{AF54CE6A-C56D-4F90-A976-38BC76CCB9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29" authorId="0" shapeId="0" xr:uid="{D708E78E-CF9F-4761-91BB-6917898D2C4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29" authorId="0" shapeId="0" xr:uid="{63B0E1FA-75F0-4C9E-8285-C8C8747D7D1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29" authorId="0" shapeId="0" xr:uid="{66F05CA4-31EB-44B8-9CB5-3358E1A0B74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29" authorId="0" shapeId="0" xr:uid="{F97EFA74-B6CA-4AE7-B5A8-89A684AE9EB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29" authorId="0" shapeId="0" xr:uid="{881C4BE2-1F59-4799-B9DC-C8BDF5057E3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29" authorId="0" shapeId="0" xr:uid="{FF5DC42C-E5A5-4E92-A09E-E3F72827407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29" authorId="0" shapeId="0" xr:uid="{F0CA5CAD-7FE8-4B74-A195-444F9C560B7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29" authorId="0" shapeId="0" xr:uid="{563594FF-1841-4BCA-9494-52DBE94C56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29" authorId="0" shapeId="0" xr:uid="{4242813A-4B26-4651-B39C-E35C3350B35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29" authorId="0" shapeId="0" xr:uid="{7BCA67CC-4FC5-4EB0-9E6C-DE03CE1B925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29" authorId="0" shapeId="0" xr:uid="{DC1133A3-925B-4663-A021-F7AC03B4DF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29" authorId="0" shapeId="0" xr:uid="{763E56CD-FD1F-436C-98A4-70C6532FA2B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29" authorId="0" shapeId="0" xr:uid="{912EC1D5-3A2B-410F-8C0E-849895C8E2F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0" authorId="0" shapeId="0" xr:uid="{D372B838-2AD4-471E-8905-01C1D0C5800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0" authorId="0" shapeId="0" xr:uid="{9C889025-4DFC-4BB8-BB29-EBC40F392DD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0" authorId="0" shapeId="0" xr:uid="{8DD8EDC7-08D6-473F-8452-3B3B59AC1EA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0" authorId="0" shapeId="0" xr:uid="{C7B4C86F-D5F4-4FDF-B451-8F80721BF7E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30" authorId="0" shapeId="0" xr:uid="{EC58EC3B-582C-49CE-856A-7286333A8D4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30" authorId="0" shapeId="0" xr:uid="{B2468413-0484-44E1-B73C-51822139C8E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30" authorId="0" shapeId="0" xr:uid="{E1A68630-5E56-40F1-9CEF-001BA10FAA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30" authorId="0" shapeId="0" xr:uid="{69B1FC25-67C1-430B-867C-FD3F7E58E3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30" authorId="0" shapeId="0" xr:uid="{289B4C13-3B69-41CF-B94A-8074576A56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30" authorId="0" shapeId="0" xr:uid="{3EA230A5-583C-4113-9C18-C2BEAAA1817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30" authorId="0" shapeId="0" xr:uid="{EB05DE7F-272D-4213-A283-7C0B9D95FDC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30" authorId="0" shapeId="0" xr:uid="{33573CEA-9653-417F-9691-7E6EBF7BCCE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30" authorId="0" shapeId="0" xr:uid="{C1708D93-4204-48D9-B3B9-78BD194A467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1" authorId="0" shapeId="0" xr:uid="{AA71D074-16DF-45B5-B558-4462DC8C220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1" authorId="0" shapeId="0" xr:uid="{2EB1C399-4F51-4124-AC63-1B38FC82A64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1" authorId="0" shapeId="0" xr:uid="{01C30DB2-D232-4EB6-B1E3-500C6BCDAC0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1" authorId="0" shapeId="0" xr:uid="{AA478F8A-DFD6-4F7C-94B0-B3B8A4CBA58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31" authorId="0" shapeId="0" xr:uid="{3DC4E542-F22F-4F97-B788-0747D2BBBF6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31" authorId="0" shapeId="0" xr:uid="{9CB85D5A-618D-47CD-A657-57A14A9BFA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31" authorId="0" shapeId="0" xr:uid="{3F39A399-DDA8-4CFF-8008-879C58D48FC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31" authorId="0" shapeId="0" xr:uid="{F889B879-26CD-406E-8B12-88D1AF68DD6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31" authorId="0" shapeId="0" xr:uid="{59544B6C-7816-40E6-97E7-74685E7A0E7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31" authorId="0" shapeId="0" xr:uid="{7524BDB9-D051-4CAA-9F04-7886E8CB6D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31" authorId="0" shapeId="0" xr:uid="{09652BD7-792C-463B-82F0-7D43D4504CC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31" authorId="0" shapeId="0" xr:uid="{89193682-0EFF-4B41-BD16-D27C7311B1E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31" authorId="0" shapeId="0" xr:uid="{36D6D2C9-A936-4C55-8219-296231097E0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2" authorId="0" shapeId="0" xr:uid="{A710A0D6-CE88-4289-A80A-D865ECC63D2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2" authorId="0" shapeId="0" xr:uid="{0287FA3A-B7D8-47EA-841B-81A8D140E50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2" authorId="0" shapeId="0" xr:uid="{6A984E61-AF15-4DFD-A763-78D03A778DB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2" authorId="0" shapeId="0" xr:uid="{AE257B13-4857-40CF-BE58-1905496B3B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32" authorId="0" shapeId="0" xr:uid="{4A671988-DA38-40B7-BC58-0312F33554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32" authorId="0" shapeId="0" xr:uid="{A4D662D3-A599-4AB8-81BB-9EA72B298D0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32" authorId="0" shapeId="0" xr:uid="{95120D01-AD82-4F5E-92EB-B2BAEFA42D5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32" authorId="0" shapeId="0" xr:uid="{1624F1AA-FF6C-4D74-B5DB-22551A1665F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32" authorId="0" shapeId="0" xr:uid="{DB29667B-15BE-42DB-91C0-DD7672B84F1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32" authorId="0" shapeId="0" xr:uid="{94899EB4-B52B-4B8C-A093-5341125638F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32" authorId="0" shapeId="0" xr:uid="{83A50A34-55D1-4B16-A52F-3D982660065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32" authorId="0" shapeId="0" xr:uid="{CBDB5667-B777-42A3-9206-CB4D98B92C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32" authorId="0" shapeId="0" xr:uid="{E5928A0C-3CA3-4BC8-957E-76B44A569B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3" authorId="0" shapeId="0" xr:uid="{F1121C71-7C07-497C-8463-AE05404E5FE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3" authorId="0" shapeId="0" xr:uid="{157C3092-E10D-444D-95B9-D47359B64C3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3" authorId="0" shapeId="0" xr:uid="{708BAB93-B596-45EA-A696-79AFF62421F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3" authorId="0" shapeId="0" xr:uid="{619E702D-225D-4DE2-B81F-9B9C6442D8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33" authorId="0" shapeId="0" xr:uid="{E9F492A6-2D42-4535-BFD8-08DCA84615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33" authorId="0" shapeId="0" xr:uid="{E0139E23-F24E-4CB7-80D9-2CAEF57CB0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33" authorId="0" shapeId="0" xr:uid="{5E771ED2-8B54-4026-BADE-ACD5445E9B2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33" authorId="0" shapeId="0" xr:uid="{F655FBB7-DE8C-4136-AACA-2BF741DACE5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33" authorId="0" shapeId="0" xr:uid="{D29D1E62-225A-4507-9E4D-1508C278E82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33" authorId="0" shapeId="0" xr:uid="{7C82EC90-1E98-445A-8225-AFD504E930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33" authorId="0" shapeId="0" xr:uid="{CEC8A0FF-A7B7-4B31-BBFE-F611CDF04E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33" authorId="0" shapeId="0" xr:uid="{BC234C0D-A1CD-424A-AEE5-7DF8D99BDAF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33" authorId="0" shapeId="0" xr:uid="{8CC39DB2-1E2E-474A-A0EB-1BB1B5F8867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4" authorId="0" shapeId="0" xr:uid="{4146A44C-6208-48CC-A919-594AD5B39C5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4" authorId="0" shapeId="0" xr:uid="{184B1FFF-D72C-4D2B-96D9-CD4E1D39D0D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4" authorId="0" shapeId="0" xr:uid="{BB5F4FA4-ED34-4E37-97A8-D068641172E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4" authorId="0" shapeId="0" xr:uid="{9646F4AD-709B-4F4F-BCEA-B7F32FA97A7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34" authorId="0" shapeId="0" xr:uid="{4B146265-09B7-4623-AC59-8A17FDA79D8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34" authorId="0" shapeId="0" xr:uid="{1E999ECB-313B-4B56-8A66-DB3DD971E1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34" authorId="0" shapeId="0" xr:uid="{BDC33BDF-C515-4F8B-A19F-3662B230E87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34" authorId="0" shapeId="0" xr:uid="{BBC2171C-E93A-4F51-B103-7C51B86232A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34" authorId="0" shapeId="0" xr:uid="{9957F82E-4E6E-4B09-B3E4-2B37B677B4A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34" authorId="0" shapeId="0" xr:uid="{C185B043-A291-47CB-ACE5-816BFC66E36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34" authorId="0" shapeId="0" xr:uid="{F86784AB-EF40-487E-8050-17EADC66D6E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34" authorId="0" shapeId="0" xr:uid="{96CB8DDE-D4C5-4FEF-8BB8-4C863809CA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34" authorId="0" shapeId="0" xr:uid="{2DEEDEF2-AA4D-453B-96ED-5E0E3511A15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5" authorId="0" shapeId="0" xr:uid="{EEF3028F-8216-4320-A8E1-60FB5612A51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5" authorId="0" shapeId="0" xr:uid="{31A04E18-88D2-4FD4-9BF7-6B471AF8E6D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5" authorId="0" shapeId="0" xr:uid="{70FAC6B9-67D2-4AE5-B2E4-5A02F971F8D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5" authorId="0" shapeId="0" xr:uid="{197F70DA-F46B-4FA7-A977-EA552766603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35" authorId="0" shapeId="0" xr:uid="{AD87BA94-7D82-4FDD-8B04-ECF80C641E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35" authorId="0" shapeId="0" xr:uid="{04A48634-A34D-425F-8DF2-7CD775E7587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35" authorId="0" shapeId="0" xr:uid="{F4DD4B4F-9392-4EE6-BE44-4AC66FF2AAC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35" authorId="0" shapeId="0" xr:uid="{28C07733-4CE8-4A6C-9B0E-CCA8BB22BF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35" authorId="0" shapeId="0" xr:uid="{488E8DD9-EEE1-4BA1-AA23-E694A9952A0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35" authorId="0" shapeId="0" xr:uid="{4BB4A299-DAE7-4F7B-9394-F0FE42D24AD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35" authorId="0" shapeId="0" xr:uid="{38D54DC4-89B1-4E17-B967-96E7C6C12D4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35" authorId="0" shapeId="0" xr:uid="{A14E0BA1-D619-4908-B85A-295AD928E5A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35" authorId="0" shapeId="0" xr:uid="{65A5E09A-54FF-414F-86B4-22FE320783E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6" authorId="0" shapeId="0" xr:uid="{B27A4BE5-F17B-4A89-A2CD-C5DF281C11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6" authorId="0" shapeId="0" xr:uid="{A5F430D5-D006-4E8D-8756-A1D2AECDD68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6" authorId="0" shapeId="0" xr:uid="{E83A5E1A-410D-41B7-B182-F2350D785CD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6" authorId="0" shapeId="0" xr:uid="{D15A3EE4-D95A-4264-8444-F2CCA51EE09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36" authorId="0" shapeId="0" xr:uid="{0E3E9EB0-1282-4C2B-B146-BDB9789EE92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36" authorId="0" shapeId="0" xr:uid="{B025B847-9F6C-460D-9563-179AA204F63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36" authorId="0" shapeId="0" xr:uid="{31AC22B9-9ACC-4462-AA9A-F5D9768EDC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36" authorId="0" shapeId="0" xr:uid="{D98B3DD6-7634-459D-A084-FFDD1CEE175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36" authorId="0" shapeId="0" xr:uid="{685664A3-E8E1-4011-81F2-C080ED7776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36" authorId="0" shapeId="0" xr:uid="{E99CCD60-B661-4DB1-BBDA-F9CBA89BBA8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36" authorId="0" shapeId="0" xr:uid="{218D08CC-2A0A-4767-8F13-CEBDBD371E2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36" authorId="0" shapeId="0" xr:uid="{A415E904-0038-43C1-BA1D-AB184FDADE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36" authorId="0" shapeId="0" xr:uid="{3DC6934D-F72D-4C61-B6F4-CD7BB3DB902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7" authorId="0" shapeId="0" xr:uid="{4F9CA45C-F3ED-4F2C-913E-D4A868ED53B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7" authorId="0" shapeId="0" xr:uid="{B43BD5CE-B4E6-43E0-9A72-62209C771E3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7" authorId="0" shapeId="0" xr:uid="{F23630BC-D8E6-4597-90B2-7EE7583B943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7" authorId="0" shapeId="0" xr:uid="{8D886A58-9C46-4F52-9837-D59A698C728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37" authorId="0" shapeId="0" xr:uid="{169BEDCA-DDE7-4B07-8975-6A037184805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37" authorId="0" shapeId="0" xr:uid="{1043E266-AFB9-43B1-8761-835ED6C597E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37" authorId="0" shapeId="0" xr:uid="{F59A2279-3CA1-4788-B4A6-CF3DEFEA2F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37" authorId="0" shapeId="0" xr:uid="{0A88A547-1CB6-4E2C-857B-1E35B59623F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37" authorId="0" shapeId="0" xr:uid="{9BB9DD2C-98B2-445F-9AD6-77098B7F36B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37" authorId="0" shapeId="0" xr:uid="{31CCB2E3-1793-46B0-A126-679BAC6BD17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37" authorId="0" shapeId="0" xr:uid="{731A1513-DE74-4B4E-B977-23B299296EC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37" authorId="0" shapeId="0" xr:uid="{DEFD8F0F-F635-4BC1-A8FB-293397704CA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37" authorId="0" shapeId="0" xr:uid="{8FFD678E-324F-4F5A-805F-8205CC9B5DC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8" authorId="0" shapeId="0" xr:uid="{DA9DBAFC-9642-44BF-930C-C23904CABDC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8" authorId="0" shapeId="0" xr:uid="{FA48C0A0-CCAB-4D3F-8464-337EA3DBB89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8" authorId="0" shapeId="0" xr:uid="{A330EAF4-6A46-4A0F-9F60-D0486374A54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8" authorId="0" shapeId="0" xr:uid="{AE34B34C-A482-4BE3-AA33-182413C4097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38" authorId="0" shapeId="0" xr:uid="{CA04924F-7345-4AB3-A2E8-D52D157EB3B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38" authorId="0" shapeId="0" xr:uid="{53FC974A-9FFA-49A2-94C8-5B8B859026E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38" authorId="0" shapeId="0" xr:uid="{E153CE90-F9AB-4C3F-B6BD-7FCBB875BC0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38" authorId="0" shapeId="0" xr:uid="{473886E8-4DBE-41AC-AF5A-99FD14D9517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38" authorId="0" shapeId="0" xr:uid="{53DBB67E-BCC0-4C2A-ABEA-15E5E0963E1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38" authorId="0" shapeId="0" xr:uid="{BE471977-12A3-4489-9D6A-AE67527BE4B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38" authorId="0" shapeId="0" xr:uid="{CF109B56-4BCF-42B6-9D24-07467B3B568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38" authorId="0" shapeId="0" xr:uid="{2CD2BEE9-8650-4E48-B89B-28796204678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38" authorId="0" shapeId="0" xr:uid="{397FCB77-1BF1-4446-BE85-F90B6A2EF9D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9" authorId="0" shapeId="0" xr:uid="{5DF1B8E1-82F0-4245-ACFF-11B59B5B761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9" authorId="0" shapeId="0" xr:uid="{68E7DC60-0EFE-4406-9792-12E597A4ADF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9" authorId="0" shapeId="0" xr:uid="{57CEFE14-4BBD-4A34-AC15-DDD64420F6A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9" authorId="0" shapeId="0" xr:uid="{1BE10666-06C8-4094-BE66-285CD7BE6C9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39" authorId="0" shapeId="0" xr:uid="{E6A842DA-6EE1-43AF-81CA-0A5A179706F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39" authorId="0" shapeId="0" xr:uid="{0A0AC288-5632-4EA9-A18E-D42469A5777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39" authorId="0" shapeId="0" xr:uid="{E29EE508-2E57-432C-94AC-72A1FC448F6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39" authorId="0" shapeId="0" xr:uid="{F5502BC9-F6B5-4744-9017-14701BA2AE6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39" authorId="0" shapeId="0" xr:uid="{85A322FA-3330-4CCF-8FF2-768A8420AB4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39" authorId="0" shapeId="0" xr:uid="{4B8BA803-4CE0-492B-B6EE-4E14765ED48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39" authorId="0" shapeId="0" xr:uid="{FBF7CDC3-5FE1-4F4B-94E1-14376E7835D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39" authorId="0" shapeId="0" xr:uid="{99C5337B-21E8-4350-B7E2-3273A0318BB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39" authorId="0" shapeId="0" xr:uid="{13ED21FA-5907-4FFC-9463-AE59E772D85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40" authorId="0" shapeId="0" xr:uid="{31621878-7BB2-48C4-8585-7D23191A704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40" authorId="0" shapeId="0" xr:uid="{6433D034-E823-44A1-A3AC-8C979A5F085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40" authorId="0" shapeId="0" xr:uid="{2813CDA9-51D5-4544-A72E-A05EB026E35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40" authorId="0" shapeId="0" xr:uid="{DE04A937-AC6E-4B35-829B-2AA634E9D8B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40" authorId="0" shapeId="0" xr:uid="{DF44E69F-97E6-4861-944A-29378696F10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40" authorId="0" shapeId="0" xr:uid="{F04BD49A-9F3A-4AE7-B39A-2400449BD19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40" authorId="0" shapeId="0" xr:uid="{F9DC7C45-74A5-4391-BE28-612EDF70C20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40" authorId="0" shapeId="0" xr:uid="{AD29003C-7F6A-4A3D-A0AA-75DB156FDE6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40" authorId="0" shapeId="0" xr:uid="{8B409A30-DC26-426B-9950-3734B14592E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40" authorId="0" shapeId="0" xr:uid="{EB4E7D08-5E97-4D84-8F81-612BCEEB407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240" authorId="0" shapeId="0" xr:uid="{C15F47EB-8A51-49E4-9669-2939C9C6EB5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40" authorId="0" shapeId="0" xr:uid="{6F8800E3-C8BA-474B-9EFB-D04E44D5CE5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40" authorId="0" shapeId="0" xr:uid="{A7D1BB4D-E782-499C-8357-F3B1E2C070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43" authorId="0" shapeId="0" xr:uid="{1872B4D5-9BD0-44BA-A176-9B187254DA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43" authorId="0" shapeId="0" xr:uid="{85C9EBF5-A864-47CB-9DDE-00B19E28AFF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43" authorId="0" shapeId="0" xr:uid="{97515259-C486-482B-B24E-EF050177A36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43" authorId="0" shapeId="0" xr:uid="{E53B661A-BF25-435F-95FF-C9D947C835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43" authorId="0" shapeId="0" xr:uid="{914245A7-6024-4B72-8CA1-38792FD0E06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43" authorId="0" shapeId="0" xr:uid="{4C40AF57-2A3C-431D-9A3B-39571AA6C9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43" authorId="0" shapeId="0" xr:uid="{5CEA302A-F1B2-4D2B-9643-5FF06D144AD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43" authorId="0" shapeId="0" xr:uid="{EBE1D203-400A-4472-B838-6A2DF05E043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43" authorId="0" shapeId="0" xr:uid="{AF608622-4E47-4E15-B32B-CB7D0779B2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43" authorId="0" shapeId="0" xr:uid="{2620845B-E205-4796-BBD8-95A486C6880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43" authorId="0" shapeId="0" xr:uid="{C05D526F-8FC8-4D3F-AA07-28E689D4427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43" authorId="0" shapeId="0" xr:uid="{FD5C3B6A-9379-4CFD-8C53-74363C45873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43" authorId="0" shapeId="0" xr:uid="{147DF40C-4269-44A2-A249-7A1822029EB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44" authorId="0" shapeId="0" xr:uid="{31D296D4-0F9E-4D7D-8A81-3398F4FA6F0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44" authorId="0" shapeId="0" xr:uid="{181FBDD1-1D10-4FD8-B210-1FC4EA1D98F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44" authorId="0" shapeId="0" xr:uid="{AC0197C5-4E92-4B60-B7BA-2C3315CE39B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44" authorId="0" shapeId="0" xr:uid="{EADAB516-6964-4A0F-B88E-43FA716178F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44" authorId="0" shapeId="0" xr:uid="{64EBFE19-FC08-435B-9468-0AF0DD99D79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44" authorId="0" shapeId="0" xr:uid="{2BA05E4F-20F9-4B21-A8BD-ECF8CBC453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44" authorId="0" shapeId="0" xr:uid="{822BF73A-587C-4C23-B6F2-FA05631CBDC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44" authorId="0" shapeId="0" xr:uid="{B18A9B4B-F1E3-448A-B67F-C28ABBC258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44" authorId="0" shapeId="0" xr:uid="{51429593-E2AE-4FB9-A977-3E2878BC0DE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44" authorId="0" shapeId="0" xr:uid="{C68737D0-CD5B-4528-86BE-83ECEC366B7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44" authorId="0" shapeId="0" xr:uid="{2DACB4E8-4583-458C-A40D-5B0DF31EB33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44" authorId="0" shapeId="0" xr:uid="{B8673015-1622-47B8-93F8-AA01ED6A41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44" authorId="0" shapeId="0" xr:uid="{CF25D322-5975-443C-9853-68FAB78DF35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45" authorId="0" shapeId="0" xr:uid="{2E7191C3-2940-4DCA-BF56-17B726FC02F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45" authorId="0" shapeId="0" xr:uid="{01EA29F6-492D-4612-9BB1-D1E0A8E1F1D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45" authorId="0" shapeId="0" xr:uid="{BDD8C8CC-715B-433C-96F9-9473352DBBB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45" authorId="0" shapeId="0" xr:uid="{1032C669-5AA1-4CF1-8904-940B64679C1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45" authorId="0" shapeId="0" xr:uid="{12005DF1-5D86-407E-962A-0380E763155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45" authorId="0" shapeId="0" xr:uid="{B34663B9-425F-41FC-96D0-E2D843C9DFB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45" authorId="0" shapeId="0" xr:uid="{2D310C46-111B-4786-9226-49C37106EE6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45" authorId="0" shapeId="0" xr:uid="{C91083A4-8348-4AED-8914-7CE711127D1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45" authorId="0" shapeId="0" xr:uid="{5BE58444-17AF-4C30-9408-2775CF4958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45" authorId="0" shapeId="0" xr:uid="{F47E82B9-B65A-4B90-AC43-84FC770559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45" authorId="0" shapeId="0" xr:uid="{DEABB2D3-C778-437C-81F6-C06E3A31CD4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45" authorId="0" shapeId="0" xr:uid="{B7496430-9D93-466C-9D7A-39BA11A28B4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45" authorId="0" shapeId="0" xr:uid="{286E152C-E052-4669-B950-00CE8150990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46" authorId="0" shapeId="0" xr:uid="{455CF8C8-E71F-4C66-B265-42774F026E2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46" authorId="0" shapeId="0" xr:uid="{1E785CDA-2E1D-4CEC-A245-8B227ACE1A9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46" authorId="0" shapeId="0" xr:uid="{5EFD03DD-E296-465D-9608-87D5C66DF28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46" authorId="0" shapeId="0" xr:uid="{CF9F3D27-97D1-4560-8D28-30B1FCC538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46" authorId="0" shapeId="0" xr:uid="{662446A6-F62A-458E-AB99-654D731E0E0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46" authorId="0" shapeId="0" xr:uid="{0DA25B2B-1EA6-4871-A715-D689935EE7F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46" authorId="0" shapeId="0" xr:uid="{1F3762B3-4F7B-4A7C-B358-78B1DE38C1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46" authorId="0" shapeId="0" xr:uid="{ECEC9487-90E8-4AFA-A041-66805AECAE8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46" authorId="0" shapeId="0" xr:uid="{9A57095F-F1AE-4145-AB8B-95719BBBDE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46" authorId="0" shapeId="0" xr:uid="{B2F86230-588D-40B5-900D-5B382D62CA8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46" authorId="0" shapeId="0" xr:uid="{693AF12B-2095-4FFA-9245-27FF9358075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46" authorId="0" shapeId="0" xr:uid="{C6A4124A-9031-4B1E-A5FB-CF5EA36946C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46" authorId="0" shapeId="0" xr:uid="{9D4EC565-EAB1-44CF-973B-847B908D91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47" authorId="0" shapeId="0" xr:uid="{F73B60A5-A3D1-40F5-B4F2-0B887C19C90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47" authorId="0" shapeId="0" xr:uid="{67A2281F-4DD1-4CAD-A15D-A9E745C0045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47" authorId="0" shapeId="0" xr:uid="{7C17B318-E67E-46B5-A2E9-4F214C05087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47" authorId="0" shapeId="0" xr:uid="{85568FB5-9183-40B7-9902-94507566C3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47" authorId="0" shapeId="0" xr:uid="{AD98AE85-2239-40F5-8AB6-8DE284ABED8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47" authorId="0" shapeId="0" xr:uid="{290F5B88-85E6-4E8B-81D2-155614C54A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47" authorId="0" shapeId="0" xr:uid="{0990C2FA-A4CC-4455-91E1-5147DC48BCB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47" authorId="0" shapeId="0" xr:uid="{8BB580B8-BD59-4F12-BCCB-4270A67423C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47" authorId="0" shapeId="0" xr:uid="{CDDB2622-E74B-4618-B488-9669E40DC2A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47" authorId="0" shapeId="0" xr:uid="{DC174FC3-EEC5-4506-A62F-7CFE79E8E65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47" authorId="0" shapeId="0" xr:uid="{2E1E33ED-7564-45AB-9FE5-8B3C7F25EF3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47" authorId="0" shapeId="0" xr:uid="{6874FDD2-BDFC-447D-9732-54FB04253D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47" authorId="0" shapeId="0" xr:uid="{BF0DFFE6-E4DE-4603-A2D9-CA9FD6B5692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48" authorId="0" shapeId="0" xr:uid="{1840F8EB-E2C4-476F-84CE-80E4AF823B9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48" authorId="0" shapeId="0" xr:uid="{9B43D540-98CE-4C13-ACC3-BB09D9D193D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48" authorId="0" shapeId="0" xr:uid="{5E5323F7-94F1-4E75-9670-7F148959472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48" authorId="0" shapeId="0" xr:uid="{C01C6013-2890-4852-9888-F6B2F5793CA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48" authorId="0" shapeId="0" xr:uid="{E4FADE2D-0133-4DD5-B068-1B2D0386DD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48" authorId="0" shapeId="0" xr:uid="{297345C8-B701-4BC8-955F-BD6445712F5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48" authorId="0" shapeId="0" xr:uid="{79825D27-43D8-483B-9B53-17AA769E857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48" authorId="0" shapeId="0" xr:uid="{243BF9BC-884F-4C53-86D2-D71399803D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48" authorId="0" shapeId="0" xr:uid="{217CF899-C701-4EA9-B6E7-67EBA6A51C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48" authorId="0" shapeId="0" xr:uid="{07F68510-3035-4D85-9D83-E0C4662E51D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48" authorId="0" shapeId="0" xr:uid="{EE1ED5FA-89F9-4E56-833B-06EF490CA3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48" authorId="0" shapeId="0" xr:uid="{822F2837-3913-4C94-A25F-F122B94FC51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48" authorId="0" shapeId="0" xr:uid="{9E33AE0F-7ADF-4AAA-A390-E3C37E2F5F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49" authorId="0" shapeId="0" xr:uid="{160FEFE8-D621-4CD4-9D6E-16E8A4E715B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49" authorId="0" shapeId="0" xr:uid="{8E8E9326-5160-4BDE-B1BC-D8796041614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49" authorId="0" shapeId="0" xr:uid="{D3E3D551-2FC2-445E-9179-94B93CFE82F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49" authorId="0" shapeId="0" xr:uid="{7538E9F5-8ADF-4074-8A61-E6F623E4CAD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49" authorId="0" shapeId="0" xr:uid="{6995521E-1AD4-490A-884B-E5B095C396E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49" authorId="0" shapeId="0" xr:uid="{DB4CCC0B-7394-4185-B833-8D999EBB8BF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49" authorId="0" shapeId="0" xr:uid="{400CB299-B0D8-4176-ADFB-696C0D349FB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49" authorId="0" shapeId="0" xr:uid="{E18D268C-8082-42A3-9984-8BB245F6F6F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49" authorId="0" shapeId="0" xr:uid="{C26A85AD-81BE-4C7F-96AC-52C5A8E9112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49" authorId="0" shapeId="0" xr:uid="{659BEDF0-562A-4988-BB49-ECF6C5F6622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49" authorId="0" shapeId="0" xr:uid="{C3061BB1-DFC2-48FA-9CFF-4D7ED38B882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49" authorId="0" shapeId="0" xr:uid="{A094444B-F2D8-4358-A5A5-7728DF7CC17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49" authorId="0" shapeId="0" xr:uid="{51B461F8-CE7E-47FC-B436-6058C181E4C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50" authorId="0" shapeId="0" xr:uid="{1C1A1B1C-450C-4F83-BB6B-CFACC76287E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50" authorId="0" shapeId="0" xr:uid="{A5748FBD-4246-43F1-B0A9-C5A56D46BD1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50" authorId="0" shapeId="0" xr:uid="{568C356E-61F8-4DC3-82FA-48F87E2307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50" authorId="0" shapeId="0" xr:uid="{1AE20F9B-7E63-406E-8A7C-C0938CFCEE3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50" authorId="0" shapeId="0" xr:uid="{4E92BF7D-617C-4386-8564-FACA48B4011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50" authorId="0" shapeId="0" xr:uid="{22025D29-04A0-43A3-8E04-C8A18C8FFC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50" authorId="0" shapeId="0" xr:uid="{925AAD38-2ED1-4A81-8D38-7A3FC74E838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50" authorId="0" shapeId="0" xr:uid="{ECBE5DB7-3481-4973-AFDA-FCC37EB5D7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50" authorId="0" shapeId="0" xr:uid="{50B9283C-E9BB-45C7-8B62-6F835995C7F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50" authorId="0" shapeId="0" xr:uid="{5DE0E71D-A69B-499E-A718-03596D4C05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50" authorId="0" shapeId="0" xr:uid="{04B33D86-056D-432E-9033-77184D6FC7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50" authorId="0" shapeId="0" xr:uid="{57A241B2-DF2B-4A95-B8DA-BB48881DA4F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50" authorId="0" shapeId="0" xr:uid="{17006169-AF6E-4E23-888F-2113EE48FE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51" authorId="0" shapeId="0" xr:uid="{E76F4AF4-FDF6-4455-9670-3AEF9AD4748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51" authorId="0" shapeId="0" xr:uid="{4C80A875-ED6B-48B6-AE86-120686940EC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51" authorId="0" shapeId="0" xr:uid="{7829E9AF-40B0-4791-AE0B-B10EE7A45B0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51" authorId="0" shapeId="0" xr:uid="{9A1F637A-30A8-46AA-8475-1FA67AF9F1D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51" authorId="0" shapeId="0" xr:uid="{F265AC13-880D-4491-9E08-1C1A04E4576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51" authorId="0" shapeId="0" xr:uid="{67191439-3648-4E47-905F-EE54583FEE4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51" authorId="0" shapeId="0" xr:uid="{5E884D39-B164-4CB2-B147-F516967F4DC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51" authorId="0" shapeId="0" xr:uid="{E3FE8CEC-301D-4015-8C76-41A3C72208D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51" authorId="0" shapeId="0" xr:uid="{10A9F41A-333D-47B1-AAE1-6D497815C8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51" authorId="0" shapeId="0" xr:uid="{CBDD53CB-8FFF-4D1C-974F-B6D34EF8141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51" authorId="0" shapeId="0" xr:uid="{E0FA4300-E2C8-4EC6-A4DB-F2075C1DE73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51" authorId="0" shapeId="0" xr:uid="{F1EAED62-4D86-4936-B12D-8FA08FEDC47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51" authorId="0" shapeId="0" xr:uid="{FD675A54-67FB-44A9-9519-2327BE2548C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52" authorId="0" shapeId="0" xr:uid="{02AA243B-B5E3-4177-B014-B20E3E0FD37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52" authorId="0" shapeId="0" xr:uid="{84950856-9298-4B20-8960-316179363BD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52" authorId="0" shapeId="0" xr:uid="{98D7CB28-3242-4F2B-8C07-B510C335028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52" authorId="0" shapeId="0" xr:uid="{EA3DEB05-EC36-462E-8901-0DE35051D28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52" authorId="0" shapeId="0" xr:uid="{66BED183-34AE-4D52-8732-C864FB0C4B7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52" authorId="0" shapeId="0" xr:uid="{B747F73C-A043-4348-9E2A-C759E9B91CF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52" authorId="0" shapeId="0" xr:uid="{011F0B1A-B356-4502-B66A-B4E9F9D9D16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52" authorId="0" shapeId="0" xr:uid="{8B2D6F3F-F4DC-4731-9AE3-663D8C67E1B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52" authorId="0" shapeId="0" xr:uid="{209218AF-CC72-42AF-8DFF-F145149E478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52" authorId="0" shapeId="0" xr:uid="{17A5EBAE-BC8E-4909-9107-26FA35760B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52" authorId="0" shapeId="0" xr:uid="{19B04FFA-67E5-4570-9E8E-438789C134A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52" authorId="0" shapeId="0" xr:uid="{5A5F5626-2AA1-4279-A9CF-B0F99952BDE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52" authorId="0" shapeId="0" xr:uid="{ADD5F208-D5E9-4C21-BEB0-CA44235CF23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53" authorId="0" shapeId="0" xr:uid="{2A92306F-469E-471D-91E7-07C9CE05DEF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53" authorId="0" shapeId="0" xr:uid="{CE24523E-CC48-486C-A412-498C1B836EC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53" authorId="0" shapeId="0" xr:uid="{792916BF-453A-442D-B8A9-D2E6D3E5466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53" authorId="0" shapeId="0" xr:uid="{7A6FABF2-7C1B-447B-8EE1-4D90D9FCD8B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53" authorId="0" shapeId="0" xr:uid="{23A68536-8196-4704-8ACB-3F653B9F1BB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53" authorId="0" shapeId="0" xr:uid="{BCE55290-06DA-47AC-A63F-95EEDC38629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53" authorId="0" shapeId="0" xr:uid="{8A6191EA-2958-4510-A041-E572031AE7D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53" authorId="0" shapeId="0" xr:uid="{1763DAFA-308C-4960-8F67-40CAAA37E63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53" authorId="0" shapeId="0" xr:uid="{545141F0-178D-4339-8BA2-267D850A3E2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53" authorId="0" shapeId="0" xr:uid="{A92C09CD-A0F2-42C8-AC99-EC3989090CE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53" authorId="0" shapeId="0" xr:uid="{677D82A0-6C55-4F1D-9A1B-1DFB8908EA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53" authorId="0" shapeId="0" xr:uid="{1AF43485-A573-4C41-AA82-997EADCD437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53" authorId="0" shapeId="0" xr:uid="{C47BDF81-9CAC-4E7A-8DD9-F889483AC4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54" authorId="0" shapeId="0" xr:uid="{15B58132-DADE-4562-80EC-EB204D947D7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54" authorId="0" shapeId="0" xr:uid="{343E5046-0B4A-43FB-8376-4F73DE79256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54" authorId="0" shapeId="0" xr:uid="{99244073-CB76-43E3-B3ED-DBF2F4D5E25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54" authorId="0" shapeId="0" xr:uid="{F8C8CC79-A547-4754-8C39-12147EEC727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54" authorId="0" shapeId="0" xr:uid="{45D2C017-2267-4FCB-BD06-2A4B0120EAE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54" authorId="0" shapeId="0" xr:uid="{8C509F8C-457A-453D-9E60-AB6F6B9B870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54" authorId="0" shapeId="0" xr:uid="{E5056860-2D17-410D-B060-6B823F21A93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54" authorId="0" shapeId="0" xr:uid="{A5D0366A-927B-4D29-A039-930B4CF2EE0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54" authorId="0" shapeId="0" xr:uid="{2363CCA7-47AB-48EE-AA39-F1BFFBA8368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54" authorId="0" shapeId="0" xr:uid="{485C4EFF-EE5A-43F3-96F9-100ACF66E35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254" authorId="0" shapeId="0" xr:uid="{68CEE886-6A6D-4BE2-B184-7A9A9CEB69D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54" authorId="0" shapeId="0" xr:uid="{582511A3-7993-4D8B-A152-6CB6D4D3600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54" authorId="0" shapeId="0" xr:uid="{F45AA07A-2365-416D-8B77-42D4361738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57" authorId="0" shapeId="0" xr:uid="{2A3B2D4B-5AC1-45D8-8FC0-A09EBA03346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57" authorId="0" shapeId="0" xr:uid="{D172836B-6853-4FD8-BF3A-67485872C01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57" authorId="0" shapeId="0" xr:uid="{F64F02C4-628C-46E3-A09B-BDDA8DBC9CB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57" authorId="0" shapeId="0" xr:uid="{206A36A3-2F2A-4AC1-ACC5-479C2530F6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57" authorId="0" shapeId="0" xr:uid="{FF22C047-1C75-4AE8-80CF-E59B656C760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57" authorId="0" shapeId="0" xr:uid="{20EC1CB2-A53A-44FD-99EC-D1F2F01AD25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57" authorId="0" shapeId="0" xr:uid="{6CD863B8-2901-4FF7-824B-E2ECAF1BC28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57" authorId="0" shapeId="0" xr:uid="{0A094401-D0C7-4CE0-A36C-87B39826B52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57" authorId="0" shapeId="0" xr:uid="{2A84F226-6275-4B25-8976-B5399B1D7DC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57" authorId="0" shapeId="0" xr:uid="{173B2879-12F3-4114-8E8E-5E95827DF13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57" authorId="0" shapeId="0" xr:uid="{8020411B-B831-4972-93FE-530309CF398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57" authorId="0" shapeId="0" xr:uid="{6A0C7F7B-1875-405C-80DA-1908C46AB81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57" authorId="0" shapeId="0" xr:uid="{49BF6ED6-82F4-4063-8E1B-79A1440E0F0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58" authorId="0" shapeId="0" xr:uid="{968CB452-C1B4-495D-A4A5-B8072E77A0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58" authorId="0" shapeId="0" xr:uid="{39690FA2-3410-488D-B69D-5562470AF24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58" authorId="0" shapeId="0" xr:uid="{DB7EF9F7-DE7D-428B-A944-F8448A940EA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58" authorId="0" shapeId="0" xr:uid="{AD26ADDD-A4A5-452B-B312-A1896FCD07F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58" authorId="0" shapeId="0" xr:uid="{9FC165D6-D78D-4F92-85A1-31C50B8C25C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58" authorId="0" shapeId="0" xr:uid="{6F372055-6047-4A5F-94B3-86D0C58D7E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58" authorId="0" shapeId="0" xr:uid="{7B6DFD9E-16A0-4185-A43D-7A3F22B43D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58" authorId="0" shapeId="0" xr:uid="{2160B626-7D7F-4673-9833-EC602BEA1C5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58" authorId="0" shapeId="0" xr:uid="{9EE8EB7D-97D1-4D1E-B7E1-9EB87C3304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58" authorId="0" shapeId="0" xr:uid="{0C29337C-240A-4BE8-A2BD-83E076DC9B3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58" authorId="0" shapeId="0" xr:uid="{11384A34-D788-497E-B52A-B6C742BCB65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58" authorId="0" shapeId="0" xr:uid="{A4F135B2-44C9-47A3-A85B-073DF37C531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58" authorId="0" shapeId="0" xr:uid="{E3C4519F-145F-497F-ACF5-8B8BEB1A233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59" authorId="0" shapeId="0" xr:uid="{59EC4372-2235-452A-A925-1BE9CE9A3DD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59" authorId="0" shapeId="0" xr:uid="{073E03FB-5EF8-444A-B1F4-CD1311E5D47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59" authorId="0" shapeId="0" xr:uid="{949A3D7C-851A-4674-8203-2D003E89C49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59" authorId="0" shapeId="0" xr:uid="{1EDCCFB9-20FC-443D-B878-268EE8DA1F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59" authorId="0" shapeId="0" xr:uid="{98958D3A-D89D-4FE9-843D-725FB222195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59" authorId="0" shapeId="0" xr:uid="{2893440F-2E31-40D9-BE6A-A81DF5CCEC1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59" authorId="0" shapeId="0" xr:uid="{1BF2449A-180A-4FB8-8329-3BAA4555BCF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59" authorId="0" shapeId="0" xr:uid="{3BF5028F-5A4D-4720-8971-483B038C07C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59" authorId="0" shapeId="0" xr:uid="{07876137-0579-4517-BF1D-7FC1DF06E83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59" authorId="0" shapeId="0" xr:uid="{9743C740-9653-4038-90F4-6EE65D8A93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59" authorId="0" shapeId="0" xr:uid="{F49CE2AF-97B7-4C52-9664-2D12D51E73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59" authorId="0" shapeId="0" xr:uid="{84AB73EF-04A3-4618-BF21-28BA6ABE464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59" authorId="0" shapeId="0" xr:uid="{488F6893-D37C-460B-9C7A-57D971396F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60" authorId="0" shapeId="0" xr:uid="{CA3A33B9-0B55-4684-9E91-C559D5C0858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60" authorId="0" shapeId="0" xr:uid="{2C9144F7-8E81-4FE1-8338-7B62ABC046F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60" authorId="0" shapeId="0" xr:uid="{8E005E2E-76F7-4941-9018-474E9C43F61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60" authorId="0" shapeId="0" xr:uid="{7CA8E18D-252D-4EC2-9FCE-53102ACFB5B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60" authorId="0" shapeId="0" xr:uid="{41541DB7-E14C-43D1-8074-4DC1529FC2B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60" authorId="0" shapeId="0" xr:uid="{22E34EFF-A244-483E-8EC1-9462BE03C1D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60" authorId="0" shapeId="0" xr:uid="{DB211755-A87C-49E3-866A-3304A7246B1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60" authorId="0" shapeId="0" xr:uid="{E12D93E5-F79E-4FB5-A0C6-2B56BD485B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60" authorId="0" shapeId="0" xr:uid="{0FFB92FF-4964-44EB-8FDE-A682D0F7F15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60" authorId="0" shapeId="0" xr:uid="{D6831DCB-C64C-4F38-89BC-C3F8908467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60" authorId="0" shapeId="0" xr:uid="{54111828-A47B-492A-B76D-3F20F903B4D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60" authorId="0" shapeId="0" xr:uid="{ACC17D6F-6659-4E83-9726-DE235102E74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60" authorId="0" shapeId="0" xr:uid="{F483F582-4A14-44F9-AC32-631FB81E33E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61" authorId="0" shapeId="0" xr:uid="{9EA6579D-B665-41DF-A520-BD4A7BC4E2B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61" authorId="0" shapeId="0" xr:uid="{B7B5D977-14BD-4A33-8C0B-23CA2D41599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61" authorId="0" shapeId="0" xr:uid="{21EF08E6-E2BC-4F69-AC0E-105CD4F667F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61" authorId="0" shapeId="0" xr:uid="{0FF899B5-480A-4042-99ED-B89569FFF43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61" authorId="0" shapeId="0" xr:uid="{32FC4B2F-6B72-4294-AA60-A6A49C8AD53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61" authorId="0" shapeId="0" xr:uid="{5969414B-4F80-42B4-9DCE-0024E5BF8C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61" authorId="0" shapeId="0" xr:uid="{FA5674C7-223B-4C0A-B293-135D9F25388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61" authorId="0" shapeId="0" xr:uid="{4DBB6E33-D30C-4298-A3C3-A88A1FB4AAF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61" authorId="0" shapeId="0" xr:uid="{DDCF39EB-1383-42EF-8F7E-760BB03F6F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61" authorId="0" shapeId="0" xr:uid="{89E74811-EB3C-48BE-8822-77229F5E9E8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61" authorId="0" shapeId="0" xr:uid="{7609C9A4-DADC-4BC1-B8C4-6FF32EAF4BC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61" authorId="0" shapeId="0" xr:uid="{B7CD9D2F-838C-41D2-8FF8-85B911334B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61" authorId="0" shapeId="0" xr:uid="{69A7C107-C130-4294-A80B-7CFF45AEB8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62" authorId="0" shapeId="0" xr:uid="{B8692498-9094-4582-9CA0-8DE6BF58278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62" authorId="0" shapeId="0" xr:uid="{91FCDE04-FCA4-49E1-95AF-A6BCCE7F532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62" authorId="0" shapeId="0" xr:uid="{7EDC3293-4AA3-4E8A-A10F-4A28FA0F3C0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62" authorId="0" shapeId="0" xr:uid="{71188558-6B3A-4D26-AE00-707BB913A5E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62" authorId="0" shapeId="0" xr:uid="{D796C29E-7FD4-4FCB-A233-041DE26AEF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62" authorId="0" shapeId="0" xr:uid="{DC7DF110-0A68-4016-B17E-492F1F51CA1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62" authorId="0" shapeId="0" xr:uid="{8AB52BF0-1036-4349-BE27-A215CACD00C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62" authorId="0" shapeId="0" xr:uid="{A376B1C1-0067-40F8-8606-39F931CD644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62" authorId="0" shapeId="0" xr:uid="{05025C81-0101-4A82-880F-5E86C9365A5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62" authorId="0" shapeId="0" xr:uid="{54AA9827-9821-48BF-94EA-B8A08796DDF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62" authorId="0" shapeId="0" xr:uid="{D168EB7C-0C9E-4EFB-8B7E-221D6DBA778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62" authorId="0" shapeId="0" xr:uid="{5C8DB3E4-522B-4629-9A09-58ABBEFEE1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62" authorId="0" shapeId="0" xr:uid="{43C0B437-11B8-473C-BB6C-76F1AC10032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63" authorId="0" shapeId="0" xr:uid="{AA3D0ADA-C609-4062-B3F4-2E22241251A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63" authorId="0" shapeId="0" xr:uid="{1B7494A9-5B5D-41B6-A087-EB08F6E6A4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63" authorId="0" shapeId="0" xr:uid="{FEA7F857-6186-44B7-BFB9-23CDB9859B1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63" authorId="0" shapeId="0" xr:uid="{C051BDA9-2C05-4008-88D8-0530E9B4776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63" authorId="0" shapeId="0" xr:uid="{B28C4C62-1BBA-4962-B415-945123BCAAF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63" authorId="0" shapeId="0" xr:uid="{C5537CCD-FCDB-47FF-BF4E-D73E7768236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63" authorId="0" shapeId="0" xr:uid="{F5172FDB-3196-4283-9F4F-EF97934D6C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63" authorId="0" shapeId="0" xr:uid="{43464C65-73CD-464C-B950-D8FC526F134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63" authorId="0" shapeId="0" xr:uid="{8ED4BC8A-5AD5-48A6-AE0F-B3C0DF2ADAC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63" authorId="0" shapeId="0" xr:uid="{18E0582A-E014-4319-9D0E-F0E5080FF0F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63" authorId="0" shapeId="0" xr:uid="{2AACB830-AF53-4B39-A56B-A911FC6DC9F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63" authorId="0" shapeId="0" xr:uid="{E6244195-FEA0-44FB-A771-BA060F1786F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63" authorId="0" shapeId="0" xr:uid="{FD02BB4A-7D6D-4E4F-872B-60C0FBB7CF4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64" authorId="0" shapeId="0" xr:uid="{D91A9777-E032-4D60-9953-4BBF3929005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64" authorId="0" shapeId="0" xr:uid="{7A6E039E-2304-4FF4-9657-B1C4E30EBEF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64" authorId="0" shapeId="0" xr:uid="{CFD11C74-52B9-469B-B73F-A121BB84878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64" authorId="0" shapeId="0" xr:uid="{12AE161D-EC4F-4F12-8673-448E3BB62D4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64" authorId="0" shapeId="0" xr:uid="{DBF05A8A-63BE-40C1-9399-36AFB6A2649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64" authorId="0" shapeId="0" xr:uid="{54DAFAB4-776E-4C36-BBFB-EC31200B343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64" authorId="0" shapeId="0" xr:uid="{CDA75C27-6CAA-47D1-BA7A-B8480478D7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64" authorId="0" shapeId="0" xr:uid="{AEC5923E-CA68-4B49-9497-BD7224E0C06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64" authorId="0" shapeId="0" xr:uid="{3BFDD5F0-7861-4457-89A6-32E07EB309E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64" authorId="0" shapeId="0" xr:uid="{CCB78B04-7B31-46F9-B5ED-C6F2E09E9D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64" authorId="0" shapeId="0" xr:uid="{C0CA1FB5-F917-4887-85D8-5480B93865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64" authorId="0" shapeId="0" xr:uid="{59F80B3D-7AD8-469C-875F-541B000144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64" authorId="0" shapeId="0" xr:uid="{2B12C254-66E2-4B60-B206-4C89C82AB1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65" authorId="0" shapeId="0" xr:uid="{CA3C082E-F1C1-453E-92A9-E208663F108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65" authorId="0" shapeId="0" xr:uid="{DAF1B08E-EEDF-431C-9C96-7E32B618160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65" authorId="0" shapeId="0" xr:uid="{320BC4E4-9946-4262-8100-CB270B477DE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65" authorId="0" shapeId="0" xr:uid="{3EB619BB-C424-4F79-A0AA-5B0276B749E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65" authorId="0" shapeId="0" xr:uid="{3BE9CCAE-666F-4159-ABD0-9CC5C5F4111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65" authorId="0" shapeId="0" xr:uid="{EF8A499A-D082-424D-9FDC-FBBC7755F9C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65" authorId="0" shapeId="0" xr:uid="{C349DCF2-2933-4D71-907A-A8D6D587884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65" authorId="0" shapeId="0" xr:uid="{70810C46-6C80-4A08-8B26-342AC8BE62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65" authorId="0" shapeId="0" xr:uid="{FB0AB20D-D884-4D25-BDBF-EFB1D4A2A01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65" authorId="0" shapeId="0" xr:uid="{399C7CA4-F3FA-4212-BF84-FD0AAF812B0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65" authorId="0" shapeId="0" xr:uid="{5E6A5F62-D197-4150-B034-B7846253A5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65" authorId="0" shapeId="0" xr:uid="{EA0E7476-806C-4553-B15F-DCA7AFBD3F9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65" authorId="0" shapeId="0" xr:uid="{8693D6EE-380B-4360-AA29-B057E7202E6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66" authorId="0" shapeId="0" xr:uid="{6E6D9B06-1F2C-4128-BE4F-37039949AB6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66" authorId="0" shapeId="0" xr:uid="{BBBDF4F0-3690-40F2-9687-6490C3D2D5B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66" authorId="0" shapeId="0" xr:uid="{6D574BD4-79F9-4187-A5F8-972EB561DC1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66" authorId="0" shapeId="0" xr:uid="{8C165275-2FF6-4051-BC59-6CC3EF15EB8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66" authorId="0" shapeId="0" xr:uid="{E98D8D7C-027D-428C-8543-9BD5EC6E2BD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66" authorId="0" shapeId="0" xr:uid="{22525065-9D79-4995-9C2C-72E0E90E6BB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66" authorId="0" shapeId="0" xr:uid="{80AC91C2-1E45-40C3-A98B-71E039D8B3C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66" authorId="0" shapeId="0" xr:uid="{BD6D002C-6258-4A30-B1B6-ADF1E563D18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66" authorId="0" shapeId="0" xr:uid="{F937ACB6-332E-41E2-912B-E952E5A429A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66" authorId="0" shapeId="0" xr:uid="{5225C3F7-86BA-42FD-AC77-E0EBE51E60E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66" authorId="0" shapeId="0" xr:uid="{40028E71-7AC2-493B-B846-3408AFDDA50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66" authorId="0" shapeId="0" xr:uid="{9ECEA772-F133-45A9-92F3-0060B3FD704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66" authorId="0" shapeId="0" xr:uid="{003A946B-2A5B-468D-A994-B20BF1CDB7A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67" authorId="0" shapeId="0" xr:uid="{6B23D853-A336-4280-8FD2-519DA7B37A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67" authorId="0" shapeId="0" xr:uid="{0F7F4CA7-7992-48EC-9D29-897830E7612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67" authorId="0" shapeId="0" xr:uid="{6737F437-7678-4074-8576-33A03D60971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67" authorId="0" shapeId="0" xr:uid="{897D9ADC-5715-40E7-A0EA-25B86F71A50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67" authorId="0" shapeId="0" xr:uid="{01E521A3-7C56-43A6-8149-D4DBB74F1A0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67" authorId="0" shapeId="0" xr:uid="{3E85D58E-9942-4E55-BA6F-694779EB4D3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67" authorId="0" shapeId="0" xr:uid="{039FF39E-62D0-4E30-9843-559669F563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67" authorId="0" shapeId="0" xr:uid="{C533EC6C-B4DC-4A65-B989-290BB7F9E73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67" authorId="0" shapeId="0" xr:uid="{FAFDA953-F364-4C93-B67A-1B88E98BA7D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67" authorId="0" shapeId="0" xr:uid="{3B6815E7-2905-4E9F-BCCC-0221861A00E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67" authorId="0" shapeId="0" xr:uid="{27D766FA-257A-485E-B247-5D8335958F6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67" authorId="0" shapeId="0" xr:uid="{E7E8CD5D-2341-446B-969C-352F21E1E7D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67" authorId="0" shapeId="0" xr:uid="{C4E11E25-6B46-4F50-8C48-AD659FAD28F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68" authorId="0" shapeId="0" xr:uid="{F75F8C23-3BF5-4723-8665-2F217B79BFE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68" authorId="0" shapeId="0" xr:uid="{15DECA95-E000-4A6F-88D8-B9C09E9CD94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68" authorId="0" shapeId="0" xr:uid="{0B591C68-5D7E-4CC5-8649-AE35CF963A5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68" authorId="0" shapeId="0" xr:uid="{601A195A-BB95-416C-997D-3BB788C749F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68" authorId="0" shapeId="0" xr:uid="{40BC303B-6DFF-49A1-86C2-3B47D17BE5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68" authorId="0" shapeId="0" xr:uid="{2B2B839B-E461-42E2-AC5E-818C4005DD4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68" authorId="0" shapeId="0" xr:uid="{4DBCDEAA-C90A-4A59-A493-4C2D98AF566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68" authorId="0" shapeId="0" xr:uid="{BF9A8799-2CEA-41E9-8023-A07A44310E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68" authorId="0" shapeId="0" xr:uid="{9A4CE09F-BD00-4603-8A82-4B31BBF9062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68" authorId="0" shapeId="0" xr:uid="{04C81875-94A2-480D-ACD8-3F28F925C29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268" authorId="0" shapeId="0" xr:uid="{D467F783-EBB6-4C85-B753-F4A6C62125E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68" authorId="0" shapeId="0" xr:uid="{512EB530-A934-4F76-9679-5CE81EDF58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68" authorId="0" shapeId="0" xr:uid="{1AAADB92-839C-48F0-86EF-23D71BC69C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71" authorId="0" shapeId="0" xr:uid="{06C06444-38C3-4FCD-A3C3-E6BE51496F6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71" authorId="0" shapeId="0" xr:uid="{D3B0EA92-9921-4F29-8C8A-11D8A338144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71" authorId="0" shapeId="0" xr:uid="{BAC28111-789C-4D51-948E-A29571157F5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71" authorId="0" shapeId="0" xr:uid="{266DFEF9-6C40-4AC7-9B91-723489D333D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71" authorId="0" shapeId="0" xr:uid="{7F588A30-0D01-4D94-A723-02B25AB4952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71" authorId="0" shapeId="0" xr:uid="{2E6D1E84-D6A9-47C9-9D46-7470793E7A7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71" authorId="0" shapeId="0" xr:uid="{541CEA98-5C05-440B-9FA7-4354720E40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71" authorId="0" shapeId="0" xr:uid="{C817C51B-65B2-43D3-BEB0-AE6D6E77A03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71" authorId="0" shapeId="0" xr:uid="{BEA41A29-8EF5-4CD2-8DE4-134412E4C41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71" authorId="0" shapeId="0" xr:uid="{D6E1634E-2EFE-4131-BBF0-87FAAA37097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71" authorId="0" shapeId="0" xr:uid="{1030D6C4-0305-46FA-8227-5B648A2149E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71" authorId="0" shapeId="0" xr:uid="{1DC510B6-5408-4822-B03B-53C232917D6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71" authorId="0" shapeId="0" xr:uid="{FCC1B6B0-C69A-4E01-9122-861A329EA88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72" authorId="0" shapeId="0" xr:uid="{55F8E9E9-F264-4C2A-8AE2-B8DCF832A0F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72" authorId="0" shapeId="0" xr:uid="{0F1050F4-2FFF-4C23-B78C-2ECB0753AA8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72" authorId="0" shapeId="0" xr:uid="{5E1917D0-193C-4CD3-95E5-9E1BF88DBD4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72" authorId="0" shapeId="0" xr:uid="{07766601-3F71-4108-82BD-96B09111E9F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72" authorId="0" shapeId="0" xr:uid="{51F5C35E-7724-463B-A705-C93391210E2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72" authorId="0" shapeId="0" xr:uid="{2C2F6D48-BA1F-460B-A84E-E38C611C729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72" authorId="0" shapeId="0" xr:uid="{BF11E2F9-DB14-4B60-B832-3C9C8A62B4D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72" authorId="0" shapeId="0" xr:uid="{EA4E8EB4-21AA-497F-BD58-C2E151D2019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72" authorId="0" shapeId="0" xr:uid="{E3CB3965-7DE3-4207-AFA1-4698D1E36EB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72" authorId="0" shapeId="0" xr:uid="{AFD10DAA-2B54-492E-B033-59F72132650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72" authorId="0" shapeId="0" xr:uid="{C1CB6F7D-EC99-4C5B-AC74-3B1E4B53DC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72" authorId="0" shapeId="0" xr:uid="{A632A9A4-73D5-47EB-8A14-C006C1F14B8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72" authorId="0" shapeId="0" xr:uid="{42BB6D4E-EEC3-401C-9A39-4EE95953BBD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73" authorId="0" shapeId="0" xr:uid="{9469040A-07C8-4E8A-A99A-CBD66E9FC87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73" authorId="0" shapeId="0" xr:uid="{98EFEA7B-A255-454B-9C5D-A92E012183E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73" authorId="0" shapeId="0" xr:uid="{3ADBC4F2-479E-4C87-90A2-8111AE1437B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73" authorId="0" shapeId="0" xr:uid="{239AE207-C49A-42F1-ADE5-DE75C2019F0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73" authorId="0" shapeId="0" xr:uid="{8D3CD30B-172C-4954-9803-8517F59C377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73" authorId="0" shapeId="0" xr:uid="{72D29F18-913E-4EBC-B547-7381E11464C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73" authorId="0" shapeId="0" xr:uid="{68D7E7AC-4C48-4E45-BFC0-705B3D2DB44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73" authorId="0" shapeId="0" xr:uid="{BC0A50C0-1642-4B9C-81CE-9572F4A4154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73" authorId="0" shapeId="0" xr:uid="{20ADAEF0-DA36-4B03-91C3-1F2F3E8C8A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73" authorId="0" shapeId="0" xr:uid="{56987F12-1BD4-420A-B225-0848C69845C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73" authorId="0" shapeId="0" xr:uid="{76A770A2-D45F-49F6-AB49-6FE73B7C32D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73" authorId="0" shapeId="0" xr:uid="{310DE0E5-E950-47B6-9F16-7B94FF7F21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73" authorId="0" shapeId="0" xr:uid="{E749EBB3-2E1B-488D-A818-A263771416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74" authorId="0" shapeId="0" xr:uid="{CC9A4618-44A5-410A-BA20-95BD4356E02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74" authorId="0" shapeId="0" xr:uid="{DF6B9498-7A23-4E89-9D92-AB4B982E5B5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74" authorId="0" shapeId="0" xr:uid="{EFAE08EB-7A99-478F-B950-B2BF89E7ADF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74" authorId="0" shapeId="0" xr:uid="{BB54A672-296D-445F-8190-E942AD7C047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74" authorId="0" shapeId="0" xr:uid="{3D46ABC5-17BA-45AB-90FB-164ED0A2600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74" authorId="0" shapeId="0" xr:uid="{6DDFF830-AFC7-44C1-A751-03C83605F10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74" authorId="0" shapeId="0" xr:uid="{6F7660F9-393B-4632-BED1-E34BA2DFDC3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74" authorId="0" shapeId="0" xr:uid="{FC731069-650F-43D4-96E5-612B242FC0C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74" authorId="0" shapeId="0" xr:uid="{9625B975-C9FA-4495-81F8-32E2C46385F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74" authorId="0" shapeId="0" xr:uid="{720A74BC-75CE-41FD-A1D4-10247E57074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74" authorId="0" shapeId="0" xr:uid="{30C04243-BCF8-4F2A-BCBF-41E3F31EAA4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74" authorId="0" shapeId="0" xr:uid="{6A9236C5-BD80-4D8C-854F-FAD65988338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74" authorId="0" shapeId="0" xr:uid="{3068D647-FFC8-49DA-BFEC-80EA3B94F00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75" authorId="0" shapeId="0" xr:uid="{9E34C6EF-9517-4226-8697-F8B1EEED73A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75" authorId="0" shapeId="0" xr:uid="{D503D9A7-BA22-4DD4-B44B-28EF9B6CBA4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75" authorId="0" shapeId="0" xr:uid="{A4675A80-0055-4F03-B6D1-FD441F5CD2B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75" authorId="0" shapeId="0" xr:uid="{387B7C1E-5BEA-4419-B422-474AF1A9A0F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75" authorId="0" shapeId="0" xr:uid="{8A882213-BEFA-4F1C-864C-2289D1A8B03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75" authorId="0" shapeId="0" xr:uid="{3EFFD038-94D9-44A1-8C32-60AE32AB914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75" authorId="0" shapeId="0" xr:uid="{7433718C-6D56-41B0-A3CE-E611FE5BB9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75" authorId="0" shapeId="0" xr:uid="{03CD8DEA-351C-4264-8F15-FFA6631B159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75" authorId="0" shapeId="0" xr:uid="{35D5560E-AB94-476D-BDF7-4EE367138F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75" authorId="0" shapeId="0" xr:uid="{A0094914-4FD0-45F2-9A11-60BCF7C750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75" authorId="0" shapeId="0" xr:uid="{A3F3CB54-0EA8-40E8-B477-335FCBFB4E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75" authorId="0" shapeId="0" xr:uid="{E96F2362-A053-4BF5-A26C-BA312B51C6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75" authorId="0" shapeId="0" xr:uid="{0F70120C-BF35-4D22-9C80-F36D7442DA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76" authorId="0" shapeId="0" xr:uid="{477C7E20-BBFD-4777-BF49-9D56AA804B3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76" authorId="0" shapeId="0" xr:uid="{8B638393-E534-41F9-991F-36B04904B16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76" authorId="0" shapeId="0" xr:uid="{41DE74D0-611A-44B6-B357-89DC5B2D69F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76" authorId="0" shapeId="0" xr:uid="{DE98028F-704F-4489-B885-B82396C9426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76" authorId="0" shapeId="0" xr:uid="{BA058D0E-D085-4D46-A04C-1E9F0F58E91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76" authorId="0" shapeId="0" xr:uid="{9768FD7D-7E2F-4217-85AD-AA6F7FDE053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76" authorId="0" shapeId="0" xr:uid="{C7B38B8D-47F4-42E6-931B-32C551197E9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76" authorId="0" shapeId="0" xr:uid="{4B973F3C-A073-4008-88E7-33EE3EC2CE7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76" authorId="0" shapeId="0" xr:uid="{3537775E-127B-4411-A87F-D001D288AF3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76" authorId="0" shapeId="0" xr:uid="{7135E940-6425-4E23-B203-DC7B5DFF79C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76" authorId="0" shapeId="0" xr:uid="{B9027E69-C2D3-4947-9729-FCD564A1BB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76" authorId="0" shapeId="0" xr:uid="{EE47A704-1A54-42FC-9FA1-9338EA8E28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76" authorId="0" shapeId="0" xr:uid="{02F46B73-661A-4FF1-9F77-EDB2721C0EB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77" authorId="0" shapeId="0" xr:uid="{9FAA6D2A-E2A6-4AB2-8003-2C743A0E539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77" authorId="0" shapeId="0" xr:uid="{63461063-F12A-4E49-B76B-81E8C985BFB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77" authorId="0" shapeId="0" xr:uid="{698AD5BC-0923-4C2B-8E66-CAF40E93D12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77" authorId="0" shapeId="0" xr:uid="{0961F2E7-8EE0-440E-9706-34A2ABCD36C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77" authorId="0" shapeId="0" xr:uid="{E6CE5587-AD20-4507-94D7-8C027FA659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77" authorId="0" shapeId="0" xr:uid="{5136AC81-E8C9-46EE-B6C6-248E86FEA60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77" authorId="0" shapeId="0" xr:uid="{B9E08FB3-AB8C-484A-8C4D-A231FD500C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77" authorId="0" shapeId="0" xr:uid="{5A022610-2420-492B-BD2D-B96FCF8A736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77" authorId="0" shapeId="0" xr:uid="{0AEC1D71-0254-44D1-82DF-6BE241F43FC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77" authorId="0" shapeId="0" xr:uid="{76FAB371-0DA2-43C7-B336-73ACBA0EFD3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77" authorId="0" shapeId="0" xr:uid="{C04E9904-6B25-4B4B-8427-F278F52653D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77" authorId="0" shapeId="0" xr:uid="{9C2AD010-9335-4EB3-B5EC-7014B01980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77" authorId="0" shapeId="0" xr:uid="{CEB704B1-ADA8-44FC-82D0-8337D39774D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78" authorId="0" shapeId="0" xr:uid="{EF864E05-5B9A-4794-A32A-E2435D148A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78" authorId="0" shapeId="0" xr:uid="{27608841-949B-4018-8425-1197EC43EB8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78" authorId="0" shapeId="0" xr:uid="{9A76E353-5F52-4822-AF11-793DA97B4D7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78" authorId="0" shapeId="0" xr:uid="{EBE01806-11E8-4570-8896-41ECD5B0027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78" authorId="0" shapeId="0" xr:uid="{E27CAA09-D4E4-41E1-AE2E-283F42CC896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78" authorId="0" shapeId="0" xr:uid="{F18FA13A-EB0B-4C6A-8056-08EF9BE28FE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78" authorId="0" shapeId="0" xr:uid="{EE8B05B7-5DCB-4FE4-B3B6-7E22D9E46D6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78" authorId="0" shapeId="0" xr:uid="{B02106C0-6F44-4D54-A72C-E0D1F055472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78" authorId="0" shapeId="0" xr:uid="{C23A7C20-9D23-49B7-89A8-1B3BA92537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78" authorId="0" shapeId="0" xr:uid="{F4B65AD8-C9F3-4F6C-8FE8-13366FD1658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78" authorId="0" shapeId="0" xr:uid="{A0D376B9-B963-4D38-A8A7-060DD8BEF38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78" authorId="0" shapeId="0" xr:uid="{D84C0FFF-0775-4B45-A308-DB2E95CBB22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78" authorId="0" shapeId="0" xr:uid="{1FD40A94-1B64-437B-A7B6-157A3A83A4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79" authorId="0" shapeId="0" xr:uid="{B0A5D22F-3053-42CB-85CB-B579DB94739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79" authorId="0" shapeId="0" xr:uid="{AC79DF88-95A0-4453-858F-5F2FA5F8259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79" authorId="0" shapeId="0" xr:uid="{366895BD-CAB0-479E-8B14-9734C9FC76F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79" authorId="0" shapeId="0" xr:uid="{64AC9CF7-EC46-4C58-9015-F1D2D2C55A5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79" authorId="0" shapeId="0" xr:uid="{2133670B-6363-4993-AA73-FF75387632E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79" authorId="0" shapeId="0" xr:uid="{80FB4EF0-9E58-4F68-8477-4D79DFA94C8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79" authorId="0" shapeId="0" xr:uid="{784678B2-83A6-454F-842F-289C49D45D8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79" authorId="0" shapeId="0" xr:uid="{63664728-90DA-423F-A11A-0CFE8558B0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79" authorId="0" shapeId="0" xr:uid="{BD7ABD33-483F-459C-BAC6-557A772A9E8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79" authorId="0" shapeId="0" xr:uid="{6B1F441E-DD9D-4ED0-9374-2D7264380A3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79" authorId="0" shapeId="0" xr:uid="{036CAF9E-BFCA-4091-9B5F-4D995FA4AB5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79" authorId="0" shapeId="0" xr:uid="{09285C29-5290-4AD1-9709-CFA9E3FFACE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79" authorId="0" shapeId="0" xr:uid="{55624379-A58D-4C5D-BF48-803D9891636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80" authorId="0" shapeId="0" xr:uid="{EA61ECEB-C1A7-4007-B4FC-4B219358775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80" authorId="0" shapeId="0" xr:uid="{082EAD47-02FD-4444-B24F-C82BBB78B58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80" authorId="0" shapeId="0" xr:uid="{DCF60593-B3A8-46CF-811F-7D4F0D279E9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80" authorId="0" shapeId="0" xr:uid="{DCF58953-B7F8-4F3F-8603-B3C48CDCAB2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80" authorId="0" shapeId="0" xr:uid="{AB962361-4F2C-4888-B13A-79696E9C30F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80" authorId="0" shapeId="0" xr:uid="{642D0B67-E3E4-4050-BC5C-54D8845E4BD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80" authorId="0" shapeId="0" xr:uid="{27647126-7262-4265-BC6C-977E1925D92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80" authorId="0" shapeId="0" xr:uid="{8D60B9A3-3F98-4717-ACDD-1D3AA8F9CF6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80" authorId="0" shapeId="0" xr:uid="{D0F42351-3CE7-4D9B-A558-FF5D969CDA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80" authorId="0" shapeId="0" xr:uid="{EB6D3468-4624-43C7-BEE0-A69B7AFCA4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80" authorId="0" shapeId="0" xr:uid="{CF82E299-3A86-48BB-922B-72FDC979AC4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80" authorId="0" shapeId="0" xr:uid="{274B17AD-DF1B-4FAE-AB6D-D2F6BE5916F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80" authorId="0" shapeId="0" xr:uid="{08740137-3663-4EC2-9E51-BBC48641E83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81" authorId="0" shapeId="0" xr:uid="{0BCB3565-FB06-450D-9222-BF69D293077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81" authorId="0" shapeId="0" xr:uid="{5B8481FA-E9E6-4BDD-8418-F7C4624CE87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81" authorId="0" shapeId="0" xr:uid="{D529FE2F-1961-4028-B5CF-B0D937CCC04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81" authorId="0" shapeId="0" xr:uid="{223A2642-AE40-4D30-A4A7-F48A1AB454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81" authorId="0" shapeId="0" xr:uid="{C637790A-0F78-4DDD-B4FE-0CB6D16DC71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81" authorId="0" shapeId="0" xr:uid="{9288B93A-02D3-4F59-9DDC-3103BD8001C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81" authorId="0" shapeId="0" xr:uid="{0C71750E-6806-4142-81F9-03ABCE2707E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81" authorId="0" shapeId="0" xr:uid="{703F6175-4335-404F-9EF1-063185FDBB2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81" authorId="0" shapeId="0" xr:uid="{07E06786-3385-4654-9356-44F6A1AB153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81" authorId="0" shapeId="0" xr:uid="{CDFFBE55-563F-4161-9F3C-B27DFD2139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81" authorId="0" shapeId="0" xr:uid="{FAABFA89-9A0E-4112-8DEE-C7A1EDBCAA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81" authorId="0" shapeId="0" xr:uid="{D1F516CC-1556-4B7F-9000-E4E1F137C85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81" authorId="0" shapeId="0" xr:uid="{78439A0E-EDE1-4913-B7C9-4E905CA742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82" authorId="0" shapeId="0" xr:uid="{56C62C4E-933B-4C45-A9CC-FAD9B42B969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82" authorId="0" shapeId="0" xr:uid="{D4B6F91E-C165-4543-81A2-93CF973E9DC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82" authorId="0" shapeId="0" xr:uid="{0DAB5C9F-5783-44B8-A0B2-365680C5E29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82" authorId="0" shapeId="0" xr:uid="{09CC8BFA-316E-4A65-90BF-E7AB35A1135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82" authorId="0" shapeId="0" xr:uid="{ED9855EB-17BC-4F26-BACF-D3E4CB9F234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82" authorId="0" shapeId="0" xr:uid="{C4F078A3-F75C-4BB1-A5E4-D4F333598C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82" authorId="0" shapeId="0" xr:uid="{370628F0-4539-4C3D-A817-365575DFA0E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82" authorId="0" shapeId="0" xr:uid="{761EDFEA-942F-4F4F-A3CC-A1FD54AB5EF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82" authorId="0" shapeId="0" xr:uid="{AA6755D8-26E2-4DED-B6CE-D2BC1DF8E49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82" authorId="0" shapeId="0" xr:uid="{D4DEC096-65A1-4F8F-9D4A-6A41CE5814A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282" authorId="0" shapeId="0" xr:uid="{BF9120B5-5C76-4625-AC16-7ADE87568C7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82" authorId="0" shapeId="0" xr:uid="{E2615D92-CF80-4484-8505-F7B0040B36C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82" authorId="0" shapeId="0" xr:uid="{B8A5EAFB-58C0-4257-90C6-1FAD1FBAA3D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85" authorId="0" shapeId="0" xr:uid="{09AD495D-D718-4A6C-944A-ADA8BE27C3B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85" authorId="0" shapeId="0" xr:uid="{DB2EC581-CF04-4C09-96FB-E2C4957D0E3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85" authorId="0" shapeId="0" xr:uid="{C013B3E5-603B-4A7B-B2F5-75EB9927333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85" authorId="0" shapeId="0" xr:uid="{7163BBEF-BEDA-420E-8B91-E59BAF3F245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85" authorId="0" shapeId="0" xr:uid="{E344A579-191D-4EEB-891D-B5A570A8D90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85" authorId="0" shapeId="0" xr:uid="{5DA97B04-AC6D-48BD-8D91-0A8A0E09B7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85" authorId="0" shapeId="0" xr:uid="{0A7D6D3E-C528-4CD3-B09B-7E0C8A068E0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85" authorId="0" shapeId="0" xr:uid="{6EAC3311-68E4-42FC-AD9C-074EB2F2A0F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85" authorId="0" shapeId="0" xr:uid="{C586FBBA-147F-45DD-B664-78A5AE2FA25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85" authorId="0" shapeId="0" xr:uid="{88DFCBBA-B9AD-48DA-8391-7E9351C8533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85" authorId="0" shapeId="0" xr:uid="{26EACE2F-73AB-4EA9-9B3F-19F4726991E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85" authorId="0" shapeId="0" xr:uid="{3FFE99BE-13C0-422A-9BAE-AF02E13FEF1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85" authorId="0" shapeId="0" xr:uid="{C731A7E9-5DCD-4C7A-A3B6-4429E401B4C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86" authorId="0" shapeId="0" xr:uid="{8B579F19-2D61-4A30-A73F-ED1467CE485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86" authorId="0" shapeId="0" xr:uid="{D2251501-5A37-4AAC-9C70-3C43E7225FF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86" authorId="0" shapeId="0" xr:uid="{37497114-28BB-4D77-B51A-EA2BD794D26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86" authorId="0" shapeId="0" xr:uid="{5909976E-0C54-4A30-B136-0769AFFE5C1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86" authorId="0" shapeId="0" xr:uid="{A019A557-0643-43D6-9CCE-DC71E7D0EC6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86" authorId="0" shapeId="0" xr:uid="{BFBCEA82-66BB-49F5-B566-5B97F0092C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86" authorId="0" shapeId="0" xr:uid="{DA73332B-CF8B-489B-AB79-BD6372ECB9F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86" authorId="0" shapeId="0" xr:uid="{97A05237-7AE3-48D0-8150-5FA6D1B7FD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86" authorId="0" shapeId="0" xr:uid="{F892CD98-8547-41BE-B584-0ED17B8D160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86" authorId="0" shapeId="0" xr:uid="{EFAFDBEE-B609-4ED7-AC8F-47FB7A80C71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86" authorId="0" shapeId="0" xr:uid="{A97B8021-4906-49D1-AA65-1EB158804EF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86" authorId="0" shapeId="0" xr:uid="{2E512523-AD26-4B53-AF2A-58755FAC86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86" authorId="0" shapeId="0" xr:uid="{40B633D7-55C9-49F6-AC73-962E0034AAD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87" authorId="0" shapeId="0" xr:uid="{C36386C4-6286-4B89-8CE7-6E1118716EB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87" authorId="0" shapeId="0" xr:uid="{7349870B-9D54-4B65-A8F5-75873B2B798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87" authorId="0" shapeId="0" xr:uid="{C3E7B88B-49C9-432F-80A4-0C4E9E74F82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87" authorId="0" shapeId="0" xr:uid="{797CCAB2-6EE9-408E-80C3-87051AA466C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87" authorId="0" shapeId="0" xr:uid="{D883F434-CD34-4E7F-B149-9F214E6B2F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87" authorId="0" shapeId="0" xr:uid="{955A5F24-F223-4E16-877F-A91ADC337E6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87" authorId="0" shapeId="0" xr:uid="{82170C9D-C0B4-494A-8F78-9A003CC5CED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87" authorId="0" shapeId="0" xr:uid="{F1AF183D-3CCE-4D2B-B1C8-0703BA0A56A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87" authorId="0" shapeId="0" xr:uid="{DA5F8875-9C45-46DC-843B-3F28D09272D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87" authorId="0" shapeId="0" xr:uid="{A83A1EC8-CFE2-4BF4-98E4-0673DB3E6A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87" authorId="0" shapeId="0" xr:uid="{E8902056-2636-4596-9E15-B1AD788CE73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87" authorId="0" shapeId="0" xr:uid="{95DBF75C-3278-4A56-9F8A-D9F0EEA3124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87" authorId="0" shapeId="0" xr:uid="{DD147CB5-8EFD-4B0B-A85E-B7B27063A4C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88" authorId="0" shapeId="0" xr:uid="{91544947-FA98-4C5E-BBDE-32B12E80F57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88" authorId="0" shapeId="0" xr:uid="{56E1F998-1257-4C5C-9A26-CA66E7BDCD0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88" authorId="0" shapeId="0" xr:uid="{8BC82A85-1918-45F5-83F7-A2413EE39AA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88" authorId="0" shapeId="0" xr:uid="{2778175D-C8FC-4D83-875C-7479A020ADF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88" authorId="0" shapeId="0" xr:uid="{5592370A-F1BA-4A77-8467-20BAA9F907F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88" authorId="0" shapeId="0" xr:uid="{70F45F02-1E18-4414-93C2-E926A54A11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88" authorId="0" shapeId="0" xr:uid="{115781E1-720F-4C43-AF97-E80BA79240D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88" authorId="0" shapeId="0" xr:uid="{509ED17C-BF1D-4DE2-AF34-28B786636F3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88" authorId="0" shapeId="0" xr:uid="{8427CAED-F8BE-48FF-9914-34AA5D2D57D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88" authorId="0" shapeId="0" xr:uid="{04B33CFD-2860-4945-ADFF-D21C0C92CBA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88" authorId="0" shapeId="0" xr:uid="{EFFC1111-20A9-46D6-B186-F016BB52492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88" authorId="0" shapeId="0" xr:uid="{BED79C1D-39C1-4E2D-8C8B-7ACDC81978C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88" authorId="0" shapeId="0" xr:uid="{F2BE7323-9F42-4A18-994D-FF45974991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89" authorId="0" shapeId="0" xr:uid="{FCF8AF0D-41C0-4411-98DF-05914E32ED8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89" authorId="0" shapeId="0" xr:uid="{C5D9493A-6EAC-4BD6-9D3B-AEC8DC51E87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89" authorId="0" shapeId="0" xr:uid="{5CC42850-3388-421C-AFBE-4AFEFEB96A0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89" authorId="0" shapeId="0" xr:uid="{0F6D9C32-275C-4E0E-A70A-69994C71B8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89" authorId="0" shapeId="0" xr:uid="{BE2A3ADD-F600-4272-B5F7-F7268DBCE62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89" authorId="0" shapeId="0" xr:uid="{DFDD75C5-2E72-4C12-ABA1-6C916FDA7AE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89" authorId="0" shapeId="0" xr:uid="{E4049B37-2CAD-429A-8EF4-A86B6836093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89" authorId="0" shapeId="0" xr:uid="{FC2D8DD8-7C3B-4605-A6F8-B4FE4756BEF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89" authorId="0" shapeId="0" xr:uid="{11DB4E5A-687C-4884-91A4-E450E03DCCB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89" authorId="0" shapeId="0" xr:uid="{22F84E1C-A0FD-4469-B57C-B4F9153A26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89" authorId="0" shapeId="0" xr:uid="{C91A1A92-C738-4DED-9CA8-AC71F7C1DC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89" authorId="0" shapeId="0" xr:uid="{0D5AE949-25DA-4949-BE47-C1F88478402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89" authorId="0" shapeId="0" xr:uid="{EDBB4AA8-C19F-4B17-A3CA-D49A227A5E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90" authorId="0" shapeId="0" xr:uid="{E726083E-7A1A-4E2A-8551-9FF1CE48CA2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90" authorId="0" shapeId="0" xr:uid="{F5EEB6AB-2EC8-4835-B50D-97D7F7B4371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90" authorId="0" shapeId="0" xr:uid="{A8938980-2479-402B-9C73-7A25A42E148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90" authorId="0" shapeId="0" xr:uid="{41FA23E6-4ECE-4D4A-A9CC-80065DFBE1C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90" authorId="0" shapeId="0" xr:uid="{E0523C9C-7DDA-408D-9356-F3A690C7A8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90" authorId="0" shapeId="0" xr:uid="{8C55AC7F-2007-42D8-9267-63C20174C8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90" authorId="0" shapeId="0" xr:uid="{B345714D-AC9F-4F9C-B5C1-CA9D2ABA59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90" authorId="0" shapeId="0" xr:uid="{C11086C9-3260-4755-A79B-CBAABFEBF82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90" authorId="0" shapeId="0" xr:uid="{D8A8BE13-475D-4850-9426-6F863F821CA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90" authorId="0" shapeId="0" xr:uid="{88840C94-E4FD-4423-BACD-8942D41F132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90" authorId="0" shapeId="0" xr:uid="{A45D77D5-F96D-4164-9BE1-5F43F88EC4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90" authorId="0" shapeId="0" xr:uid="{59FA4947-7953-43CC-819D-30E4ADE10E3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90" authorId="0" shapeId="0" xr:uid="{8ABB1FDD-D2B2-4FBA-9473-A2C0E52E4E9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91" authorId="0" shapeId="0" xr:uid="{75932056-74E1-47FF-9645-E5C5CD9CA86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91" authorId="0" shapeId="0" xr:uid="{287DD2CA-E7DF-419C-8E60-8D81D4CFC48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91" authorId="0" shapeId="0" xr:uid="{4F12B006-397B-4B86-8B2D-28AE2EC2BC9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91" authorId="0" shapeId="0" xr:uid="{BBCC4C17-D78D-41DF-BBBB-9A9CAAD0CD8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91" authorId="0" shapeId="0" xr:uid="{4229D4C1-E12E-43FB-949F-1E0C8B02A5E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91" authorId="0" shapeId="0" xr:uid="{46AC1EE1-F8F5-4D37-9BFB-F73041BB39C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91" authorId="0" shapeId="0" xr:uid="{D0867D14-B8D8-4652-978E-3D3AD99A47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91" authorId="0" shapeId="0" xr:uid="{7F046AA2-929B-4351-8F29-AD87A05EC9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91" authorId="0" shapeId="0" xr:uid="{FBD3B137-3965-4E4F-A1C8-F0EBA46B2E7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91" authorId="0" shapeId="0" xr:uid="{0B0E4D94-7368-4356-A4D3-AE55DCC4C11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91" authorId="0" shapeId="0" xr:uid="{32D02B95-537C-411C-8444-61BC4FB0563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91" authorId="0" shapeId="0" xr:uid="{4D08F498-157A-44D7-A699-377537632F5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91" authorId="0" shapeId="0" xr:uid="{29A326E3-A59E-45A2-9857-5C952CC43CA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92" authorId="0" shapeId="0" xr:uid="{24E6C509-E1A5-474D-B50C-42A368A40F4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92" authorId="0" shapeId="0" xr:uid="{7E6A112A-EE55-4767-ABF4-53AAF51D6B0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92" authorId="0" shapeId="0" xr:uid="{8327558C-F4C5-4231-87BB-08BC94DDEF4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92" authorId="0" shapeId="0" xr:uid="{2A6D21AB-A262-46B5-AC39-DD38DEDC994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92" authorId="0" shapeId="0" xr:uid="{F64A48A9-786C-4969-AB55-CC6E0C699F1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92" authorId="0" shapeId="0" xr:uid="{B7CA097D-47A4-4FCA-AEE5-B4F9F2608E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92" authorId="0" shapeId="0" xr:uid="{388F71E5-453B-4D02-A5C4-D041BBB4BA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92" authorId="0" shapeId="0" xr:uid="{7DC87913-8392-4284-9246-803946CA9E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92" authorId="0" shapeId="0" xr:uid="{2BD15E4E-C7BA-43EC-9E25-F1D329F8BA2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92" authorId="0" shapeId="0" xr:uid="{D88187AA-8DDB-475A-92B7-C499340928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92" authorId="0" shapeId="0" xr:uid="{E2847669-E671-40B1-87E3-640687C8E1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92" authorId="0" shapeId="0" xr:uid="{CE8FA101-B506-4C36-8536-A2DE82F5E70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92" authorId="0" shapeId="0" xr:uid="{DE5912AD-4A27-42AD-88D0-A18825B237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93" authorId="0" shapeId="0" xr:uid="{2F5D271A-3A74-48A2-ADC2-3484F1A0232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93" authorId="0" shapeId="0" xr:uid="{4B439129-C895-4C37-832D-1C75F70703B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93" authorId="0" shapeId="0" xr:uid="{58B63141-937B-4AD4-A464-34567CC02B7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93" authorId="0" shapeId="0" xr:uid="{2BF5C2A3-4519-437C-A580-D0416064DED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93" authorId="0" shapeId="0" xr:uid="{4CA63299-0FC7-4070-9BAE-9BD5704A817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93" authorId="0" shapeId="0" xr:uid="{59EFE62B-DA64-42E1-9E48-57B20D369A9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93" authorId="0" shapeId="0" xr:uid="{89275C84-1772-44E3-909C-CDF37D8AFE4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93" authorId="0" shapeId="0" xr:uid="{7FDDE3A3-13D4-43EC-923C-9325C5CD68A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93" authorId="0" shapeId="0" xr:uid="{863520D5-85FE-4A45-BA30-2B894F9EEF7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93" authorId="0" shapeId="0" xr:uid="{77B30E14-5E24-4D9A-B494-A5C12EE8760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93" authorId="0" shapeId="0" xr:uid="{C083B289-C606-4638-B6E4-802663AFE94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93" authorId="0" shapeId="0" xr:uid="{E19AA9B5-4428-4151-A321-CE24B14129F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93" authorId="0" shapeId="0" xr:uid="{5A08CAFB-996F-4D38-AE3B-631DA08E0AD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94" authorId="0" shapeId="0" xr:uid="{5BAF5030-ED7F-4870-9509-8FCC3EDCCF5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94" authorId="0" shapeId="0" xr:uid="{BD90FC6F-AD1C-45E7-A5FB-CB0AA32427D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94" authorId="0" shapeId="0" xr:uid="{D162619B-6C2A-46C9-BE9A-D7C79F14B1E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94" authorId="0" shapeId="0" xr:uid="{C947450D-DD6B-42D4-B5A5-885BED79955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94" authorId="0" shapeId="0" xr:uid="{5521E45F-A5B5-4F1A-B39F-B9E2D939660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94" authorId="0" shapeId="0" xr:uid="{ACC89AD5-19F1-42B0-A0E8-595B9C87BB8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94" authorId="0" shapeId="0" xr:uid="{F3F5B564-1A00-4B46-A83A-9676E994A8F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94" authorId="0" shapeId="0" xr:uid="{A0A9923F-B352-4339-B147-2A9BF34BA72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94" authorId="0" shapeId="0" xr:uid="{9DBA4ED2-A4CC-46C0-AE9E-B15DD759090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94" authorId="0" shapeId="0" xr:uid="{4CCD0EDA-C564-4EAC-8357-18F0554634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94" authorId="0" shapeId="0" xr:uid="{54EC6C07-C40C-4285-900B-1B87E482F93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94" authorId="0" shapeId="0" xr:uid="{C6E22CB6-2FD4-4DE9-905F-DFC2B605E24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94" authorId="0" shapeId="0" xr:uid="{56AEE869-15D8-4123-BC6B-D804BCD93E1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95" authorId="0" shapeId="0" xr:uid="{7061D667-E81F-428D-B197-81136EFCC98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95" authorId="0" shapeId="0" xr:uid="{F2DF36EA-6BCF-4600-B9CA-EE804BCF284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95" authorId="0" shapeId="0" xr:uid="{B2B12B70-F9CC-4BC8-B277-B862D8301E0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95" authorId="0" shapeId="0" xr:uid="{9DD72FA3-BE0D-4109-B89A-A2B70E069B2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95" authorId="0" shapeId="0" xr:uid="{E91CE624-F009-4F72-B8CE-6CE4BB2FC3F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95" authorId="0" shapeId="0" xr:uid="{223962CA-5FA9-4E59-A966-14878F2529A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95" authorId="0" shapeId="0" xr:uid="{6843B5C2-1308-4DCC-8AC6-78E12E28F4E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95" authorId="0" shapeId="0" xr:uid="{2F6766F2-A9EF-498F-A5C2-71A1C8A8BCA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95" authorId="0" shapeId="0" xr:uid="{2E7A5E88-8DB8-4595-81AB-49E7914B2A5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95" authorId="0" shapeId="0" xr:uid="{63ABD3DE-5A45-48CA-88F4-32BFB16CE8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95" authorId="0" shapeId="0" xr:uid="{155BDFA4-6D80-4FAA-97CF-36959A0267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95" authorId="0" shapeId="0" xr:uid="{3B6CE7A8-412C-4F61-9B62-C35BEBE298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95" authorId="0" shapeId="0" xr:uid="{7A6BA269-76EB-41BB-B31E-C1C44901315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96" authorId="0" shapeId="0" xr:uid="{8A8D50EE-AF40-40F8-ACAE-ADF010B6F16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96" authorId="0" shapeId="0" xr:uid="{3E843A72-8837-4AD5-B187-80F0A25E98B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96" authorId="0" shapeId="0" xr:uid="{13DD7E65-1DC5-40AC-AC15-061015C9DDA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96" authorId="0" shapeId="0" xr:uid="{547E3BF6-054E-4F76-85FF-2843AAECD15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96" authorId="0" shapeId="0" xr:uid="{90409A0C-C9DF-4652-BC1D-366B7661A0F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96" authorId="0" shapeId="0" xr:uid="{512820D5-5790-473D-B5EB-6F38F1893FA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96" authorId="0" shapeId="0" xr:uid="{570D6807-B9E3-4D95-9F11-7D4383B8D18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96" authorId="0" shapeId="0" xr:uid="{CA4E33BD-5BC7-43B3-9C73-16D4EDB6AF4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96" authorId="0" shapeId="0" xr:uid="{CDEF1819-B796-4F9F-9C39-C69791B9AF4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96" authorId="0" shapeId="0" xr:uid="{9CE95BF5-2106-4C69-A388-CE2F338AB97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296" authorId="0" shapeId="0" xr:uid="{727F0A1A-0856-428A-8E42-90ACC7D1BEF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96" authorId="0" shapeId="0" xr:uid="{1260126C-9E08-4FE8-A0E0-A97A9F1C74B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96" authorId="0" shapeId="0" xr:uid="{BBB4CD48-3A4D-40F5-B54D-E81D7956A2A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99" authorId="0" shapeId="0" xr:uid="{30652364-3B41-4F2F-A0B9-67E2CEF6CBC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99" authorId="0" shapeId="0" xr:uid="{F03A4077-9D16-4488-AD4A-299B91FCB61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99" authorId="0" shapeId="0" xr:uid="{C4828F28-2B39-4DE6-8D32-2956DEE9488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99" authorId="0" shapeId="0" xr:uid="{5130EFA1-768D-4EC6-BE4B-F42515C26D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99" authorId="0" shapeId="0" xr:uid="{831420C3-18AE-4875-942B-2A9AF36643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99" authorId="0" shapeId="0" xr:uid="{0CFA1863-1D33-42D0-98D5-C4E45BE7397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99" authorId="0" shapeId="0" xr:uid="{0E68FE7E-4C27-4081-8263-C52637B4F1D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99" authorId="0" shapeId="0" xr:uid="{16EF2A1F-7C40-4685-85CE-13C374CC9D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99" authorId="0" shapeId="0" xr:uid="{B9F3A6CA-64BC-42CF-9FC0-21D27C669F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99" authorId="0" shapeId="0" xr:uid="{32624930-223C-407D-8562-027904BAF8D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99" authorId="0" shapeId="0" xr:uid="{E981E641-690C-4965-93D0-6F31E3CDF3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99" authorId="0" shapeId="0" xr:uid="{7148AF69-6F25-4755-A61B-5ED5C87691F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99" authorId="0" shapeId="0" xr:uid="{D2AEF317-DBDC-4DB6-82C9-922F641C149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00" authorId="0" shapeId="0" xr:uid="{56660654-2B10-49B8-B332-034A4D5ADA5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00" authorId="0" shapeId="0" xr:uid="{B30EDDCD-B62B-483B-A2B4-63869B16277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00" authorId="0" shapeId="0" xr:uid="{5F41600C-AE99-4591-A6B1-950EBF1E695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00" authorId="0" shapeId="0" xr:uid="{BECA138D-E98E-4C5D-B5A7-C3D2CE016CE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00" authorId="0" shapeId="0" xr:uid="{F9EA3E1A-B02E-4735-9EF3-72883FBF849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00" authorId="0" shapeId="0" xr:uid="{B5E7CE84-0A87-4B8D-954B-F9D53338C6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00" authorId="0" shapeId="0" xr:uid="{D0D47D12-880D-4C77-9C87-200AAA9C48F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00" authorId="0" shapeId="0" xr:uid="{391D23F3-D160-4511-AF20-C044A69926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00" authorId="0" shapeId="0" xr:uid="{C624AEC9-CE20-41DB-AC80-7947796035A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00" authorId="0" shapeId="0" xr:uid="{55BDD23D-609F-4C88-990C-A67E64CE01F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00" authorId="0" shapeId="0" xr:uid="{DFD730A0-81D5-476E-ACD6-D1032A0E85F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00" authorId="0" shapeId="0" xr:uid="{B5A545A7-2069-4351-80EF-1DE8894A88C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00" authorId="0" shapeId="0" xr:uid="{0CD9104B-EABC-401D-AAFD-F4DEB77E27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01" authorId="0" shapeId="0" xr:uid="{998559AE-F9DB-4DA1-8433-ABD9E90AB4F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01" authorId="0" shapeId="0" xr:uid="{D1BEAA6E-3EDF-4839-9CD2-5BB2EE394BA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01" authorId="0" shapeId="0" xr:uid="{302D81E6-13C1-4E60-A288-E6DA0A9051F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01" authorId="0" shapeId="0" xr:uid="{BAAD61D0-0FF4-4C21-86EB-B0E52FB3FD5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01" authorId="0" shapeId="0" xr:uid="{3094DE94-3558-43C3-91E3-0507214DD4A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01" authorId="0" shapeId="0" xr:uid="{F27C51FF-3AA1-40D5-94C6-BF805868518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01" authorId="0" shapeId="0" xr:uid="{F9A214FB-D721-4F4A-B6E5-34E317762FF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01" authorId="0" shapeId="0" xr:uid="{CEECE1EF-7FAD-4C85-821B-F0E9AB74A66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01" authorId="0" shapeId="0" xr:uid="{38406C93-4D58-40FC-819E-925E483E3AB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01" authorId="0" shapeId="0" xr:uid="{20CE487C-1A69-4A53-942E-190FC98A22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01" authorId="0" shapeId="0" xr:uid="{AAD6D765-628F-43EF-9CD5-4664F3B12DA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01" authorId="0" shapeId="0" xr:uid="{2874F46B-814E-4BDE-87AB-6EE2EB5BE1C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01" authorId="0" shapeId="0" xr:uid="{3299BCFE-C540-4333-A1B2-7C9B4DEF58E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02" authorId="0" shapeId="0" xr:uid="{2A0F334D-F80E-4DE8-9460-00A13ECAC32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02" authorId="0" shapeId="0" xr:uid="{08B2D69B-7FA7-42DB-92F3-E5851241515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02" authorId="0" shapeId="0" xr:uid="{F8B403A9-25BE-40F7-A284-74E1673E2B7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02" authorId="0" shapeId="0" xr:uid="{4A718FEB-072F-4427-AD29-52465604B9C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02" authorId="0" shapeId="0" xr:uid="{9795B382-B0C2-48AD-969A-37060C28125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02" authorId="0" shapeId="0" xr:uid="{604A16D8-7842-474A-AE4C-4D35136309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02" authorId="0" shapeId="0" xr:uid="{76A07F78-100C-43C0-8F1F-A03996D038B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02" authorId="0" shapeId="0" xr:uid="{4FB9748F-3D92-4FDF-912E-9C8E14C350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02" authorId="0" shapeId="0" xr:uid="{6DA73EF6-D94B-4D38-90C6-B5AB008FD7F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02" authorId="0" shapeId="0" xr:uid="{26FCB779-1413-45AA-BCDD-065E035B25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02" authorId="0" shapeId="0" xr:uid="{9A7FBBA8-D549-4801-B79F-2550CD948A4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02" authorId="0" shapeId="0" xr:uid="{5E1F69E8-3BA0-4D85-8C12-0298FF46142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02" authorId="0" shapeId="0" xr:uid="{3590CF1C-1128-4F17-97F9-DFF8AB7F1F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03" authorId="0" shapeId="0" xr:uid="{61011B9D-3B5F-4B4D-B349-A2D613E0FFF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03" authorId="0" shapeId="0" xr:uid="{EBBF6540-E8ED-483C-9413-9D17779EDAF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03" authorId="0" shapeId="0" xr:uid="{153F145F-7CFC-4CE2-9CDD-7883E2581EC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03" authorId="0" shapeId="0" xr:uid="{65042D32-2C1B-47F6-9536-8C2BE7405B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03" authorId="0" shapeId="0" xr:uid="{A65B2A28-0B3C-4B94-8B9B-6B333DEAE6C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03" authorId="0" shapeId="0" xr:uid="{DB7EDC70-DF8D-4588-A0E0-97B7020966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03" authorId="0" shapeId="0" xr:uid="{8970F723-5588-4174-A196-6EC9BA668FD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03" authorId="0" shapeId="0" xr:uid="{7DE95383-4E5C-4BC2-BEF9-A2CF709E19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03" authorId="0" shapeId="0" xr:uid="{1FFA36E9-F607-44C4-97E3-7E900A77B2F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03" authorId="0" shapeId="0" xr:uid="{508BEE83-87E3-4DBB-AB76-62E56804F29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03" authorId="0" shapeId="0" xr:uid="{66C3662E-2071-4E24-9BE0-89DED7FD15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03" authorId="0" shapeId="0" xr:uid="{B805133F-7C35-46F4-B0D3-12096FDA935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03" authorId="0" shapeId="0" xr:uid="{E6BA3C02-454C-4F23-82A8-330A3077DA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04" authorId="0" shapeId="0" xr:uid="{23AC095D-C291-4A87-B484-80E0FD7CA8B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04" authorId="0" shapeId="0" xr:uid="{C5404011-BBB0-40A7-BD4E-E8622A78CF0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04" authorId="0" shapeId="0" xr:uid="{FA1089EB-0A44-4EFB-A900-4348118E6AC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04" authorId="0" shapeId="0" xr:uid="{675ED0F6-441C-4E4D-8FB3-7479A49AB9A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04" authorId="0" shapeId="0" xr:uid="{E85136A3-FF71-4969-B670-FC4A9285575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04" authorId="0" shapeId="0" xr:uid="{2A892B31-B656-4A56-9A55-BB95C584C94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04" authorId="0" shapeId="0" xr:uid="{6EF9A03F-9613-4BA6-B22A-F118A2E5E60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04" authorId="0" shapeId="0" xr:uid="{CD732660-D303-4B9D-BCB1-F93A207A54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04" authorId="0" shapeId="0" xr:uid="{26A3C0DF-C12B-4050-BE3F-7B43F68D63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04" authorId="0" shapeId="0" xr:uid="{D8F9A3E4-8C95-4FEF-A078-1240B6804DF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04" authorId="0" shapeId="0" xr:uid="{22144182-B921-45E4-AC0C-26B5395786F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04" authorId="0" shapeId="0" xr:uid="{D5555601-E34E-4994-B142-C9F768DE0E4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04" authorId="0" shapeId="0" xr:uid="{4C2E00C1-63DF-402D-9E24-A899F87974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05" authorId="0" shapeId="0" xr:uid="{E4905736-2DFB-453E-B432-97F233FE6DD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05" authorId="0" shapeId="0" xr:uid="{5F2F519F-71BA-423A-8D3F-C45D752634A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05" authorId="0" shapeId="0" xr:uid="{728DD06C-F5B7-4F87-8B56-2EE33E49D8F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05" authorId="0" shapeId="0" xr:uid="{551B9C29-2398-4438-BF74-3732165FB85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05" authorId="0" shapeId="0" xr:uid="{E4C32034-9989-4566-8A11-614BFA7E04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05" authorId="0" shapeId="0" xr:uid="{424FC4C6-449F-4920-8B2B-CD973D5D494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05" authorId="0" shapeId="0" xr:uid="{775803B8-D028-44F1-8FD6-EAE3D6A92AA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05" authorId="0" shapeId="0" xr:uid="{0B29E826-CB57-4178-866C-5F95A01E5F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05" authorId="0" shapeId="0" xr:uid="{F5E9F882-8DDB-433E-AE25-3A839F37072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05" authorId="0" shapeId="0" xr:uid="{03A99C35-C09E-4E41-B052-63EF787F436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05" authorId="0" shapeId="0" xr:uid="{A499C71B-F686-4504-AF8D-B623C19FD32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05" authorId="0" shapeId="0" xr:uid="{DEADAAB5-AEBA-4311-ADCC-D67C79A49B2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05" authorId="0" shapeId="0" xr:uid="{7BD88FCA-50C3-4A41-A62F-634D04AC916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06" authorId="0" shapeId="0" xr:uid="{12519310-F3AB-4D38-A560-5A41F6BBA2B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06" authorId="0" shapeId="0" xr:uid="{22329B0B-CC59-4C50-A93C-8B153E1C54D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06" authorId="0" shapeId="0" xr:uid="{64400C46-D84F-443F-8AA1-B90B89CCC47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06" authorId="0" shapeId="0" xr:uid="{61893748-7C90-4DAA-BDE5-E886AE50F7E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06" authorId="0" shapeId="0" xr:uid="{490B5B4C-8536-4765-94D8-677FB1B77E2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06" authorId="0" shapeId="0" xr:uid="{7F43BA07-2AD2-48C5-A640-EBC6AFEF9F8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06" authorId="0" shapeId="0" xr:uid="{7D25FF67-8C27-4C15-AF46-143B057A64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06" authorId="0" shapeId="0" xr:uid="{DCACA478-DAA9-493C-996B-0027C0BAD4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06" authorId="0" shapeId="0" xr:uid="{B4477EBB-10E7-46C1-9682-27C670A647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06" authorId="0" shapeId="0" xr:uid="{58BA5F52-AAAD-417E-8AE9-C9E53FD8B0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06" authorId="0" shapeId="0" xr:uid="{3CD1974F-CBB0-49B2-8366-AD1E9DD413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06" authorId="0" shapeId="0" xr:uid="{9B21FA75-9234-4E82-A7A4-1A006B84B23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06" authorId="0" shapeId="0" xr:uid="{630EA06F-BD3D-4781-A272-DCEA5A033B1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07" authorId="0" shapeId="0" xr:uid="{DDE4C621-2DF8-4BB6-B97B-0DDF5CAC642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07" authorId="0" shapeId="0" xr:uid="{C966DB64-3035-422E-B0E6-4A0782A0562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07" authorId="0" shapeId="0" xr:uid="{331C2A8A-EA27-406B-871A-77AEBF3B47F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07" authorId="0" shapeId="0" xr:uid="{C11F7A54-8821-42E2-AA91-9030DC11E5F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07" authorId="0" shapeId="0" xr:uid="{CEFFE882-9954-47D9-A5E1-4D6CC90AA51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07" authorId="0" shapeId="0" xr:uid="{E08268BB-46F8-40DE-8911-6A3E3F7141B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307" authorId="0" shapeId="0" xr:uid="{FAEBBEC2-96E9-41F5-B3A0-02FDE039AAD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07" authorId="0" shapeId="0" xr:uid="{135C373B-D67F-479F-88F5-4C8CF14180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07" authorId="0" shapeId="0" xr:uid="{2A3D7D95-6940-4F2C-A9E3-10A197BD62A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07" authorId="0" shapeId="0" xr:uid="{3EF24797-4534-4F4F-8DDE-4AD7E341715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07" authorId="0" shapeId="0" xr:uid="{48C0914A-4D51-4A06-8852-AD1B0DD5F76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07" authorId="0" shapeId="0" xr:uid="{5415DBD3-525C-452A-A569-13BCC99DDD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07" authorId="0" shapeId="0" xr:uid="{E978E4B5-3842-4E39-A1F1-7992FE272C4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08" authorId="0" shapeId="0" xr:uid="{00B3D619-6811-4890-9E80-51E932105AD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08" authorId="0" shapeId="0" xr:uid="{2C258850-99D6-4931-881F-13A6EE1E9F5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08" authorId="0" shapeId="0" xr:uid="{B4D48C30-B8ED-4839-9436-7B34CA07087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08" authorId="0" shapeId="0" xr:uid="{8C295B33-0945-4379-8ECF-92412F07FFB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08" authorId="0" shapeId="0" xr:uid="{95103E84-6937-4946-97BB-702C4E8511D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08" authorId="0" shapeId="0" xr:uid="{FCFED769-91B8-4774-88D8-608F42A7D6B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308" authorId="0" shapeId="0" xr:uid="{FFF3A59C-A428-46D6-830C-F8A616AFE54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308" authorId="0" shapeId="0" xr:uid="{A3148CBE-8630-4F63-820B-344B8B152DC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308" authorId="0" shapeId="0" xr:uid="{A06F76D3-2025-4E46-BE3C-DA17B8986A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08" authorId="0" shapeId="0" xr:uid="{6F1CD0B4-DF73-47FA-A042-17598F00F8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08" authorId="0" shapeId="0" xr:uid="{1B97EE0B-273A-4CCE-891C-5728FD5D326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08" authorId="0" shapeId="0" xr:uid="{77071A64-7F75-4BE8-AAC3-83492454521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08" authorId="0" shapeId="0" xr:uid="{111D7E8C-54C1-408E-8441-7C370C0D7CA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09" authorId="0" shapeId="0" xr:uid="{4BDA2D04-0AA3-4F27-AD5B-8FF1F9E45C4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09" authorId="0" shapeId="0" xr:uid="{FFC95B0D-B12F-448D-8552-0876AB6DB2F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09" authorId="0" shapeId="0" xr:uid="{B39084E7-EE20-4935-85B1-9B4825DCA47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09" authorId="0" shapeId="0" xr:uid="{DCC564DC-3149-4A03-8A33-B83591B8572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09" authorId="0" shapeId="0" xr:uid="{165B7C38-6692-4247-9262-74A534E418D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09" authorId="0" shapeId="0" xr:uid="{AEF6EDE2-5C0F-4A9E-B782-B414DB2D5E1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309" authorId="0" shapeId="0" xr:uid="{23D86419-107C-46A1-9E63-FCC564F4CBC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309" authorId="0" shapeId="0" xr:uid="{756F61D3-7BDC-4F9E-A5D5-2ABB892FCF0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309" authorId="0" shapeId="0" xr:uid="{290466EA-4820-4B6B-8891-C307FBCBA5E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309" authorId="0" shapeId="0" xr:uid="{B201FDD5-1A41-4F9A-B006-52B000569B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09" authorId="0" shapeId="0" xr:uid="{74B36C1D-4009-49A0-AA8A-410BA635308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09" authorId="0" shapeId="0" xr:uid="{8920AB00-6989-49B3-81E1-A8BF7F2797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09" authorId="0" shapeId="0" xr:uid="{6D425869-7A6B-4842-AF89-B9C325FE2F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10" authorId="0" shapeId="0" xr:uid="{124D0D30-4C04-4ABB-ADBD-726285F1496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10" authorId="0" shapeId="0" xr:uid="{8E526559-5005-4D68-9CB2-CBF9020722C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10" authorId="0" shapeId="0" xr:uid="{A4BC49A6-4864-4719-B1FA-787DB468AF6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10" authorId="0" shapeId="0" xr:uid="{03D3BB13-6774-4C90-A97F-6F99C93DE2A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10" authorId="0" shapeId="0" xr:uid="{57814813-F060-4ACC-9709-A115481CAC8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10" authorId="0" shapeId="0" xr:uid="{52356246-A537-4598-89CF-F4AFD150316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310" authorId="0" shapeId="0" xr:uid="{7C9E38D5-780B-4BC7-A18A-82A97350A0A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310" authorId="0" shapeId="0" xr:uid="{81A14178-DDDD-4120-A9D0-EA7DB845FFD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310" authorId="0" shapeId="0" xr:uid="{67F2407C-2B79-4796-9534-CDEF30D1341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310" authorId="0" shapeId="0" xr:uid="{6FCDE67F-9E13-4FE5-9E42-035CF20AAFE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310" authorId="0" shapeId="0" xr:uid="{CE31D417-ACB6-4E59-BAAE-4451F939A3C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10" authorId="0" shapeId="0" xr:uid="{37F59F7A-E4C0-4EFE-9333-9FBA52F3B41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N310" authorId="0" shapeId="0" xr:uid="{8ABE3B1B-0D93-46DB-9551-38005DF64B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</commentList>
</comments>
</file>

<file path=xl/sharedStrings.xml><?xml version="1.0" encoding="utf-8"?>
<sst xmlns="http://schemas.openxmlformats.org/spreadsheetml/2006/main" count="5406" uniqueCount="384">
  <si>
    <t>Calories (Kcal)</t>
  </si>
  <si>
    <t>Carbs (g)</t>
  </si>
  <si>
    <t>Fibre (g)</t>
  </si>
  <si>
    <t>Protein (g)</t>
  </si>
  <si>
    <t>Vitamin C (mg)</t>
  </si>
  <si>
    <t>Calcium (mg)</t>
  </si>
  <si>
    <t>Iron (mg)</t>
  </si>
  <si>
    <t>Cost per Portion ($)</t>
  </si>
  <si>
    <t>Saturated fat(g)</t>
  </si>
  <si>
    <t xml:space="preserve">Cholesterol (mg) </t>
  </si>
  <si>
    <t xml:space="preserve">Sodium (mg) </t>
  </si>
  <si>
    <t>Grains</t>
  </si>
  <si>
    <t>Vegetables</t>
  </si>
  <si>
    <t>Fruits</t>
  </si>
  <si>
    <t>Apple</t>
  </si>
  <si>
    <t>Blueberries</t>
  </si>
  <si>
    <t>Grape fruit</t>
  </si>
  <si>
    <t>Low Fat Yogurt</t>
  </si>
  <si>
    <t>Cottage Cheese</t>
  </si>
  <si>
    <t>Peanuts</t>
  </si>
  <si>
    <t>Chickpeas</t>
  </si>
  <si>
    <t>Lima Beans</t>
  </si>
  <si>
    <t>Wheat Pasta</t>
  </si>
  <si>
    <t>Cucumber, raw, sliced</t>
  </si>
  <si>
    <t>Avacado, raw</t>
  </si>
  <si>
    <t>Spinach, raw</t>
  </si>
  <si>
    <t>Lentils, raw</t>
  </si>
  <si>
    <t>Constraints</t>
  </si>
  <si>
    <t>LHS</t>
  </si>
  <si>
    <t>RHS</t>
  </si>
  <si>
    <t>&gt;=</t>
  </si>
  <si>
    <t>&lt;=</t>
  </si>
  <si>
    <t>Total</t>
  </si>
  <si>
    <t>Almonds</t>
  </si>
  <si>
    <t>Brown rice, Cooked</t>
  </si>
  <si>
    <t>Bread, Whole wheat</t>
  </si>
  <si>
    <t>Carrots, baby raw</t>
  </si>
  <si>
    <t>Brococoli, boiled, with salt</t>
  </si>
  <si>
    <t>Tomato, slices</t>
  </si>
  <si>
    <t>Peach, raw</t>
  </si>
  <si>
    <t>Decision Variables</t>
  </si>
  <si>
    <t>Objective to minimize cost of daily meal</t>
  </si>
  <si>
    <t>Mimimum daily cost of optimal diet for diabetic</t>
  </si>
  <si>
    <t>Dairy Product</t>
  </si>
  <si>
    <t>Milk, skimmed</t>
  </si>
  <si>
    <t>=</t>
  </si>
  <si>
    <t>Good Fats</t>
  </si>
  <si>
    <t>F1</t>
  </si>
  <si>
    <t>F2</t>
  </si>
  <si>
    <t>F3</t>
  </si>
  <si>
    <t>F4</t>
  </si>
  <si>
    <t>Objective</t>
  </si>
  <si>
    <t>Maximum Protien (g)</t>
  </si>
  <si>
    <t>Maximum Vitamin C (mg)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</si>
  <si>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</si>
  <si>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</si>
  <si>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</si>
  <si>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</si>
  <si>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</si>
  <si>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</si>
  <si>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</si>
  <si>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</si>
  <si>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</si>
  <si>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</si>
  <si>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</si>
  <si>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</si>
  <si>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</si>
  <si>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</si>
  <si>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</si>
  <si>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</si>
  <si>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</si>
  <si>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Microsoft Excel 16.0 Sensitivity Report</t>
  </si>
  <si>
    <t>Variable Cells</t>
  </si>
  <si>
    <t>Cell</t>
  </si>
  <si>
    <t>Name</t>
  </si>
  <si>
    <t>Final</t>
  </si>
  <si>
    <t>Value</t>
  </si>
  <si>
    <t>Reduced</t>
  </si>
  <si>
    <t>Cost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</si>
  <si>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</si>
  <si>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</si>
  <si>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</si>
  <si>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</si>
  <si>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</si>
  <si>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</si>
  <si>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</si>
  <si>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</si>
  <si>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$D$4</t>
  </si>
  <si>
    <t>Brown rice, Cooked Optimum Number of Portions</t>
  </si>
  <si>
    <t>$D$5</t>
  </si>
  <si>
    <t>Wheat Pasta Optimum Number of Portions</t>
  </si>
  <si>
    <t>$D$6</t>
  </si>
  <si>
    <t>Bread, Whole wheat Optimum Number of Portions</t>
  </si>
  <si>
    <t>$D$7</t>
  </si>
  <si>
    <t>Cucumber, raw, sliced Optimum Number of Portions</t>
  </si>
  <si>
    <t>$D$8</t>
  </si>
  <si>
    <t>Spinach, raw Optimum Number of Portions</t>
  </si>
  <si>
    <t>$D$9</t>
  </si>
  <si>
    <t>Carrots, baby raw Optimum Number of Portions</t>
  </si>
  <si>
    <t>$D$10</t>
  </si>
  <si>
    <t>Brococoli, boiled, with salt Optimum Number of Portions</t>
  </si>
  <si>
    <t>$D$11</t>
  </si>
  <si>
    <t>Tomato, slices Optimum Number of Portions</t>
  </si>
  <si>
    <t>$D$12</t>
  </si>
  <si>
    <t>Apple Optimum Number of Portions</t>
  </si>
  <si>
    <t>$D$13</t>
  </si>
  <si>
    <t>Blueberries Optimum Number of Portions</t>
  </si>
  <si>
    <t>$D$14</t>
  </si>
  <si>
    <t>Peach, raw Optimum Number of Portions</t>
  </si>
  <si>
    <t>$D$15</t>
  </si>
  <si>
    <t>Grape fruit Optimum Number of Portions</t>
  </si>
  <si>
    <t>$D$16</t>
  </si>
  <si>
    <t>Low Fat Yogurt Optimum Number of Portions</t>
  </si>
  <si>
    <t>$D$17</t>
  </si>
  <si>
    <t>Milk, skimmed Optimum Number of Portions</t>
  </si>
  <si>
    <t>$D$18</t>
  </si>
  <si>
    <t>Cottage Cheese Optimum Number of Portions</t>
  </si>
  <si>
    <t>$D$19</t>
  </si>
  <si>
    <t>Peanuts Optimum Number of Portions</t>
  </si>
  <si>
    <t>$D$20</t>
  </si>
  <si>
    <t>Avacado, raw Optimum Number of Portions</t>
  </si>
  <si>
    <t>$D$21</t>
  </si>
  <si>
    <t>Almonds Optimum Number of Portions</t>
  </si>
  <si>
    <t>$D$22</t>
  </si>
  <si>
    <t>Lima Beans Optimum Number of Portions</t>
  </si>
  <si>
    <t>$D$23</t>
  </si>
  <si>
    <t>Lentils, raw Optimum Number of Portions</t>
  </si>
  <si>
    <t>$D$24</t>
  </si>
  <si>
    <t>Chickpeas Optimum Number of Portions</t>
  </si>
  <si>
    <t>$C$62</t>
  </si>
  <si>
    <t>$C$63</t>
  </si>
  <si>
    <t>$C$64</t>
  </si>
  <si>
    <t>$C$65</t>
  </si>
  <si>
    <t>$C$66</t>
  </si>
  <si>
    <t>$C$67</t>
  </si>
  <si>
    <t>$C$41</t>
  </si>
  <si>
    <t>Maximum Protien (g) LHS</t>
  </si>
  <si>
    <t>$C$42</t>
  </si>
  <si>
    <t>Maximum Vitamin C (mg) LHS</t>
  </si>
  <si>
    <t>$C$43</t>
  </si>
  <si>
    <t>$C$35</t>
  </si>
  <si>
    <t>$C$36</t>
  </si>
  <si>
    <t>$C$37</t>
  </si>
  <si>
    <t>$C$38</t>
  </si>
  <si>
    <t>$C$39</t>
  </si>
  <si>
    <t>$C$60</t>
  </si>
  <si>
    <t>$C$61</t>
  </si>
  <si>
    <t>$C$40</t>
  </si>
  <si>
    <t>$C$46</t>
  </si>
  <si>
    <t>$C$50</t>
  </si>
  <si>
    <t>$C$44</t>
  </si>
  <si>
    <t>$C$45</t>
  </si>
  <si>
    <t>$C$47</t>
  </si>
  <si>
    <t>$C$48</t>
  </si>
  <si>
    <t>$C$49</t>
  </si>
  <si>
    <t>$C$52</t>
  </si>
  <si>
    <t>$C$51</t>
  </si>
  <si>
    <t>$C$54</t>
  </si>
  <si>
    <t>$C$55</t>
  </si>
  <si>
    <t>$C$53</t>
  </si>
  <si>
    <t>$C$57</t>
  </si>
  <si>
    <t>$C$56</t>
  </si>
  <si>
    <t>$C$58</t>
  </si>
  <si>
    <t>$C$59</t>
  </si>
  <si>
    <t>$E$44</t>
  </si>
  <si>
    <t xml:space="preserve">Amount of Calories </t>
  </si>
  <si>
    <t>$D$30</t>
  </si>
  <si>
    <t>Data for chart</t>
  </si>
  <si>
    <t>Not feasible</t>
  </si>
  <si>
    <t>$D$30,$D$4:$D$24</t>
  </si>
  <si>
    <t/>
  </si>
  <si>
    <t>$E$45</t>
  </si>
  <si>
    <t>Amount of Calories</t>
  </si>
  <si>
    <t>Amount of Carbs</t>
  </si>
  <si>
    <t>Output</t>
  </si>
  <si>
    <t>Inputs</t>
  </si>
  <si>
    <t>Optimum Number of Servings/day</t>
  </si>
  <si>
    <t>Brown rice, cooked</t>
  </si>
  <si>
    <t>196g</t>
  </si>
  <si>
    <t>95g</t>
  </si>
  <si>
    <t>Bread, whole wheat, toast</t>
  </si>
  <si>
    <t>33g</t>
  </si>
  <si>
    <t>119g</t>
  </si>
  <si>
    <t>30g</t>
  </si>
  <si>
    <t>85g</t>
  </si>
  <si>
    <t>Brocolli,boiled, with salt</t>
  </si>
  <si>
    <t>78g</t>
  </si>
  <si>
    <t>20g</t>
  </si>
  <si>
    <t>Apple, raw</t>
  </si>
  <si>
    <t>165g</t>
  </si>
  <si>
    <t>68g</t>
  </si>
  <si>
    <t>150g</t>
  </si>
  <si>
    <t>100g</t>
  </si>
  <si>
    <t>Dairy Products</t>
  </si>
  <si>
    <t>245g</t>
  </si>
  <si>
    <t>244g</t>
  </si>
  <si>
    <t>146g</t>
  </si>
  <si>
    <t>50g</t>
  </si>
  <si>
    <t>Chicken breast, grilled, no skin</t>
  </si>
  <si>
    <t>120g</t>
  </si>
  <si>
    <t>Egg, scrambled</t>
  </si>
  <si>
    <t>55g</t>
  </si>
  <si>
    <t>Wild Salmon, cooked</t>
  </si>
  <si>
    <t>227g</t>
  </si>
  <si>
    <t>Total Nutrition in optimized Diet</t>
  </si>
  <si>
    <t>Mimimum daily cost of optimal diet for diabetic, $</t>
  </si>
  <si>
    <t>Brown rice, cooked Optimum Number of Servings/day</t>
  </si>
  <si>
    <t>Wheat Pasta Optimum Number of Servings/day</t>
  </si>
  <si>
    <t>Bread, whole wheat, toast Optimum Number of Servings/day</t>
  </si>
  <si>
    <t>Cucumber, raw, sliced Optimum Number of Servings/day</t>
  </si>
  <si>
    <t>Spinach, raw Optimum Number of Servings/day</t>
  </si>
  <si>
    <t>Carrots, baby raw Optimum Number of Servings/day</t>
  </si>
  <si>
    <t>Brocolli,boiled, with salt Optimum Number of Servings/day</t>
  </si>
  <si>
    <t>Tomato, slices Optimum Number of Servings/day</t>
  </si>
  <si>
    <t>Apple, raw Optimum Number of Servings/day</t>
  </si>
  <si>
    <t>Blueberries Optimum Number of Servings/day</t>
  </si>
  <si>
    <t>Peach, raw Optimum Number of Servings/day</t>
  </si>
  <si>
    <t>Grape fruit Optimum Number of Servings/day</t>
  </si>
  <si>
    <t>Low Fat Yogurt Optimum Number of Servings/day</t>
  </si>
  <si>
    <t>Milk, skimmed Optimum Number of Servings/day</t>
  </si>
  <si>
    <t>Peanuts Optimum Number of Servings/day</t>
  </si>
  <si>
    <t>Avacado, raw Optimum Number of Servings/day</t>
  </si>
  <si>
    <t>Almonds Optimum Number of Servings/day</t>
  </si>
  <si>
    <t>Chicken breast, grilled, no skin Optimum Number of Servings/day</t>
  </si>
  <si>
    <t>Egg, scrambled Optimum Number of Servings/day</t>
  </si>
  <si>
    <t>$D$25</t>
  </si>
  <si>
    <t>Wild Salmon, cooked Optimum Number of Servings/day</t>
  </si>
  <si>
    <t>$C$33</t>
  </si>
  <si>
    <t>$C$34</t>
  </si>
  <si>
    <t>$D$29,$D$6:$D$25</t>
  </si>
  <si>
    <t xml:space="preserve">Amount of minimum Calories required </t>
  </si>
  <si>
    <t>$D$29</t>
  </si>
  <si>
    <t>Amount of minimum Calories required</t>
  </si>
  <si>
    <t>Amount of maximum carbs required</t>
  </si>
  <si>
    <t>Output and Amount of minimum Calories required value for chart</t>
  </si>
  <si>
    <t>Amount of minimum Calories required value</t>
  </si>
  <si>
    <t>Output and Amount of maximum carbs required value for chart</t>
  </si>
  <si>
    <t>Amount of maximum carbs required value</t>
  </si>
  <si>
    <t>$E$39</t>
  </si>
  <si>
    <t>Amount of minimum calories required</t>
  </si>
  <si>
    <t>Twoway analysis for Solver model in Veg_diet_model_solution worksheet</t>
  </si>
  <si>
    <t>Output and Amount of minimum calories required value for chart</t>
  </si>
  <si>
    <t>Amount of minimum calories required value</t>
  </si>
  <si>
    <t>Amount of maximum Carbs required</t>
  </si>
  <si>
    <t>Amount of minimum calories required (cell $E$44) values along side, Amount of maximum Carbs required (cell $E$39) values along top, output cell in corner</t>
  </si>
  <si>
    <t>Output and Amount of maximum Carbs required value for chart</t>
  </si>
  <si>
    <t>Amount of maximum Carbs required value</t>
  </si>
  <si>
    <t>Serving size
 (g)</t>
  </si>
  <si>
    <t>Calories 
(Kcal)</t>
  </si>
  <si>
    <t>Sat Fat
(g)</t>
  </si>
  <si>
    <t>Cholestrol 
(mg)</t>
  </si>
  <si>
    <t>Sodium 
(mg)</t>
  </si>
  <si>
    <t>Carbs
(g)</t>
  </si>
  <si>
    <t>Fibre 
(g)</t>
  </si>
  <si>
    <t>NaturalSugar 
(g)</t>
  </si>
  <si>
    <t>Protein 
(g)</t>
  </si>
  <si>
    <t>Vitamin C
(mg)</t>
  </si>
  <si>
    <t>Calcium 
(mg)</t>
  </si>
  <si>
    <t>Iron
 (mg)</t>
  </si>
  <si>
    <t>Cost per Portion
($)</t>
  </si>
  <si>
    <t>Broccoli,boiled, with salt</t>
  </si>
  <si>
    <t>Non-Dairy 
and dips</t>
  </si>
  <si>
    <t>Almond Milk,
unsweetened</t>
  </si>
  <si>
    <t>Soya milk,
unsweetened</t>
  </si>
  <si>
    <t>Tofu</t>
  </si>
  <si>
    <t>Proteins Rich
 Foods</t>
  </si>
  <si>
    <t>Input</t>
  </si>
  <si>
    <t>Maximum daily intake 
of Calories (kcal)</t>
  </si>
  <si>
    <t>Maximum daily intake 
of Saturated Fat (g)</t>
  </si>
  <si>
    <t>Cholestrol (mg)</t>
  </si>
  <si>
    <t>Maximum daily intake 
of Sodium (mg)</t>
  </si>
  <si>
    <t>Maximum daily intake of
 carbohydrates (g)</t>
  </si>
  <si>
    <t xml:space="preserve">Maximum daily intake of calories from good fat food </t>
  </si>
  <si>
    <t xml:space="preserve">Maximum daily intake of calories from protein rich food </t>
  </si>
  <si>
    <t>Maximum daily servings of vegetable servings</t>
  </si>
  <si>
    <t>Maximum daily servings of
 fruits</t>
  </si>
  <si>
    <t>Maximum daily intake 
of iron (mg)</t>
  </si>
  <si>
    <t>Maximum daily intake 
of calcium (mg)</t>
  </si>
  <si>
    <t>Minimum daily intake of 
Calories (kcal)</t>
  </si>
  <si>
    <t>Minimum daily intake of
 Carbohydrates (g)</t>
  </si>
  <si>
    <t>Minimum daily intake of
 protien (g)</t>
  </si>
  <si>
    <t>Minimum daily intake of 
Vitamin C (mg)</t>
  </si>
  <si>
    <t>Minimum daily intake of 
Calcium (mg)</t>
  </si>
  <si>
    <t>Minimum daily intake of 
Iron (mg)</t>
  </si>
  <si>
    <t>Minimum daily intake of calories from protein rich foods</t>
  </si>
  <si>
    <t>Minimum daily intake of calories from
vegtables, fruits and grains</t>
  </si>
  <si>
    <t xml:space="preserve">Minimum daily intake of calories from Good Fat </t>
  </si>
  <si>
    <t>Minimum daily intake of fiber (g)</t>
  </si>
  <si>
    <t>Minimum daily servings of Avacadoes</t>
  </si>
  <si>
    <t>Daily vegetable servings, minimum</t>
  </si>
  <si>
    <t>Minimum daily servings of 
Cucumber, raw, sliced</t>
  </si>
  <si>
    <t>Minimum daily servings of 
Spinach, raw</t>
  </si>
  <si>
    <t>Minimum daily servings of 
Carrots, baby raw</t>
  </si>
  <si>
    <t>Minimum daily servings of
 Brocolli,boiled, with salt</t>
  </si>
  <si>
    <t>Minimum daily servings of 
tomato, slices</t>
  </si>
  <si>
    <t>Minimum fruits servings daily</t>
  </si>
  <si>
    <t xml:space="preserve">Maximum daily serving from 
non-dairy </t>
  </si>
  <si>
    <t>Natural Sugar (g)</t>
  </si>
  <si>
    <t>Decision Variable</t>
  </si>
  <si>
    <t>Mimimum daily cost of 
optimal diet for diabetic</t>
  </si>
  <si>
    <t>Proteins Rich Food</t>
  </si>
  <si>
    <t>Protien Rich Food</t>
  </si>
  <si>
    <t>Maximum daily intake of calories from 
vegetables, fruits and grains</t>
  </si>
  <si>
    <t>Worksheet: [BAN630_Project_Diet_Plan.xlsx]Veg_diet_model_solution</t>
  </si>
  <si>
    <t>Maximum daily intake 
of Calories (kcal) LHS</t>
  </si>
  <si>
    <t>Maximum daily intake 
of Saturated Fat (g) LHS</t>
  </si>
  <si>
    <t>Cholestrol (mg) LHS</t>
  </si>
  <si>
    <t>Maximum daily intake 
of Sodium (mg) LHS</t>
  </si>
  <si>
    <t>Maximum daily intake of
 carbohydrates (g) LHS</t>
  </si>
  <si>
    <t>Maximum daily intake 
of calcium (mg) LHS</t>
  </si>
  <si>
    <t>Minimum daily intake of 
Calories (kcal) LHS</t>
  </si>
  <si>
    <t>Minimum daily intake of
 Carbohydrates (g) LHS</t>
  </si>
  <si>
    <t>Minimum daily intake of fiber (g) LHS</t>
  </si>
  <si>
    <t>Minimum daily intake of
 protien (g) LHS</t>
  </si>
  <si>
    <t>Minimum daily intake of 
Vitamin C (mg) LHS</t>
  </si>
  <si>
    <t>Minimum daily intake of 
Calcium (mg) LHS</t>
  </si>
  <si>
    <t>Minimum daily intake of 
Iron (mg) LHS</t>
  </si>
  <si>
    <t>Maximum daily intake of calories from 
vegetables, fruits and grains LHS</t>
  </si>
  <si>
    <t>Maximum daily intake of calories from good fat food  LHS</t>
  </si>
  <si>
    <t>Maximum daily intake of calories from protein rich food  LHS</t>
  </si>
  <si>
    <t>Maximum daily servings of vegetable servings LHS</t>
  </si>
  <si>
    <t>Maximum daily servings of
 fruits LHS</t>
  </si>
  <si>
    <t>Minimum daily intake of calories from
vegtables, fruits and grains LHS</t>
  </si>
  <si>
    <t>Minimum daily intake of calories from Good Fat  LHS</t>
  </si>
  <si>
    <t>Minimum daily intake of calories from protein rich foods LHS</t>
  </si>
  <si>
    <t>Daily vegetable servings, minimum LHS</t>
  </si>
  <si>
    <t>Minimum fruits servings daily LHS</t>
  </si>
  <si>
    <t>Minimum daily servings of Avacadoes LHS</t>
  </si>
  <si>
    <t>Minimum daily servings of 
Cucumber, raw, sliced LHS</t>
  </si>
  <si>
    <t>Minimum daily servings of 
Spinach, raw LHS</t>
  </si>
  <si>
    <t>Minimum daily servings of 
Carrots, baby raw LHS</t>
  </si>
  <si>
    <t>Minimum daily servings of
 Brocolli,boiled, with salt LHS</t>
  </si>
  <si>
    <t>Minimum daily servings of 
tomato, slices LHS</t>
  </si>
  <si>
    <t>Maximum daily serving from 
non-dairy  LHS</t>
  </si>
  <si>
    <t>Report Created: 13-03-2021 15:47:51</t>
  </si>
  <si>
    <t>Oneway analysis for Solver model in Veg_diet_model_solution worksheet</t>
  </si>
  <si>
    <t>Amount of minimum Calories required (cell $E$44) values along side, output cell(s) along top</t>
  </si>
  <si>
    <t>Report Created: 13-03-2021 15:57:48</t>
  </si>
  <si>
    <t>Maximum daily intake 
of iron (mg) LHS</t>
  </si>
  <si>
    <t>Worksheet: [BAN630_Project_Diet_Plan.xlsx]Vegan_diet_model_solution</t>
  </si>
  <si>
    <t>Report Created: 13-03-2021 15:59:08</t>
  </si>
  <si>
    <t>Bread, whole wheat, toast Optimum Number 
of Portions</t>
  </si>
  <si>
    <t>Brown rice, cooked Optimum Number 
of Portions</t>
  </si>
  <si>
    <t>Wheat Pasta Optimum Number 
of Portions</t>
  </si>
  <si>
    <t>Cucumber, raw, sliced Optimum Number 
of Portions</t>
  </si>
  <si>
    <t>Spinach, raw Optimum Number 
of Portions</t>
  </si>
  <si>
    <t>Carrots, baby raw Optimum Number 
of Portions</t>
  </si>
  <si>
    <t>Broccoli,boiled, with salt Optimum Number 
of Portions</t>
  </si>
  <si>
    <t>Tomato, slices Optimum Number 
of Portions</t>
  </si>
  <si>
    <t>Apple, raw Optimum Number 
of Portions</t>
  </si>
  <si>
    <t>Blueberries Optimum Number 
of Portions</t>
  </si>
  <si>
    <t>Peach, raw Optimum Number 
of Portions</t>
  </si>
  <si>
    <t>Grape fruit Optimum Number 
of Portions</t>
  </si>
  <si>
    <t>Almond Milk,
unsweetened Optimum Number 
of Portions</t>
  </si>
  <si>
    <t>Soya milk,
unsweetened Optimum Number 
of Portions</t>
  </si>
  <si>
    <t>Avacado, raw Optimum Number 
of Portions</t>
  </si>
  <si>
    <t>Almonds Optimum Number 
of Portions</t>
  </si>
  <si>
    <t>Peanuts Optimum Number 
of Portions</t>
  </si>
  <si>
    <t>Tofu Optimum Number 
of Portions</t>
  </si>
  <si>
    <t>Lima Beans Optimum Number 
of Portions</t>
  </si>
  <si>
    <t>Lentils, raw Optimum Number 
of Portions</t>
  </si>
  <si>
    <t>Chickpeas Optimum Number 
of Portions</t>
  </si>
  <si>
    <t>$E$42</t>
  </si>
  <si>
    <t>Amount of minimum Calories required  (cell $E$42) values along side, output cell(s) along top</t>
  </si>
  <si>
    <t>$D$29,$D$5:$D$25</t>
  </si>
  <si>
    <t>Oneway analysis for Solver model in Vegan_diet_model_solution worksheet</t>
  </si>
  <si>
    <t>Amount of minimum calories required (cell $E$42) values along side, output cell(s) along top</t>
  </si>
  <si>
    <t>$E$37</t>
  </si>
  <si>
    <t>Amount of minimum Calories required (cell $E$42) values along side, Amount of maximum carbs required (cell $E$37) values along top, output cell in corner</t>
  </si>
  <si>
    <t>Twoway analysis for Solver model in Vegan_diet_model_solution worksheet</t>
  </si>
  <si>
    <t>Amount of minimum calories required (cell $E$42) values along side, Amount of maximum carbs required (cell $E$37) values along top, output cell in corner</t>
  </si>
  <si>
    <t>Food Items (i)</t>
  </si>
  <si>
    <t>Protien Rich food</t>
  </si>
  <si>
    <t>Mathematical formulation of diet plan</t>
  </si>
  <si>
    <t>Vegetarian Meal Plan</t>
  </si>
  <si>
    <t>Non-Vegetarian Meal Plan</t>
  </si>
  <si>
    <t>Vegan Meal Plan</t>
  </si>
  <si>
    <t>Food Item (i)</t>
  </si>
  <si>
    <t>Food items
(i)</t>
  </si>
  <si>
    <t>Food Category (k)</t>
  </si>
  <si>
    <t>Serving Size (g)</t>
  </si>
  <si>
    <t>Worksheet: [BAN630_Project_Diet_Plan.xlsx]Non_Veg_diet_model_solution</t>
  </si>
  <si>
    <t>Oneway analysis for Solver model in Non_Veg_diet_model_solution worksheet</t>
  </si>
  <si>
    <t>Twoway analysis for Solver model in Non_Veg_diet_model_solution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</si>
</sst>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"/>
  </numFmts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FFFF"/>
      <name val="Calibri"/>
      <family val="2"/>
      <scheme val="minor"/>
    </font>
    <font>
      <sz val="9"/>
      <color indexed="81"/>
      <name val="Tahoma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b/>
      <i/>
      <sz val="12"/>
      <color theme="4" tint="-0.249977111117893"/>
      <name val="Arial"/>
      <family val="2"/>
    </font>
    <font>
      <b/>
      <sz val="12"/>
      <color rgb="FFFF0000"/>
      <name val="Arial"/>
      <family val="2"/>
    </font>
    <font>
      <b/>
      <sz val="12"/>
      <color theme="4" tint="-0.249977111117893"/>
      <name val="Arial"/>
      <family val="2"/>
    </font>
    <font>
      <b/>
      <sz val="12"/>
      <color theme="8" tint="-0.499984740745262"/>
      <name val="Arial"/>
      <family val="2"/>
    </font>
    <font>
      <b/>
      <sz val="12"/>
      <name val="Arial"/>
      <family val="2"/>
    </font>
    <font>
      <b/>
      <sz val="12"/>
      <color theme="8" tint="-0.249977111117893"/>
      <name val="Arial"/>
      <family val="2"/>
    </font>
    <font>
      <sz val="12"/>
      <name val="Arial"/>
      <family val="2"/>
    </font>
    <font>
      <b/>
      <sz val="12"/>
      <color indexed="18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0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right" textRotation="90"/>
    </xf>
    <xf numFmtId="0" fontId="0" fillId="4" borderId="0" xfId="0" applyFill="1" applyAlignment="1">
      <alignment horizontal="right" textRotation="90"/>
    </xf>
    <xf numFmtId="0" fontId="3" fillId="0" borderId="0" xfId="0" applyFont="1"/>
    <xf numFmtId="0" fontId="0" fillId="0" borderId="33" xfId="0" applyNumberFormat="1" applyBorder="1"/>
    <xf numFmtId="0" fontId="0" fillId="0" borderId="9" xfId="0" applyNumberFormat="1" applyBorder="1"/>
    <xf numFmtId="0" fontId="0" fillId="0" borderId="0" xfId="0" applyNumberFormat="1" applyBorder="1"/>
    <xf numFmtId="0" fontId="0" fillId="0" borderId="35" xfId="0" applyNumberFormat="1" applyBorder="1"/>
    <xf numFmtId="0" fontId="0" fillId="5" borderId="34" xfId="0" applyFill="1" applyBorder="1"/>
    <xf numFmtId="0" fontId="0" fillId="5" borderId="36" xfId="0" applyFill="1" applyBorder="1"/>
    <xf numFmtId="0" fontId="0" fillId="0" borderId="0" xfId="0" applyAlignment="1">
      <alignment horizontal="right"/>
    </xf>
    <xf numFmtId="0" fontId="0" fillId="6" borderId="0" xfId="0" applyFill="1"/>
    <xf numFmtId="0" fontId="0" fillId="0" borderId="37" xfId="0" applyNumberFormat="1" applyBorder="1"/>
    <xf numFmtId="0" fontId="0" fillId="5" borderId="33" xfId="0" applyFill="1" applyBorder="1"/>
    <xf numFmtId="0" fontId="0" fillId="5" borderId="0" xfId="0" applyFill="1" applyBorder="1"/>
    <xf numFmtId="0" fontId="0" fillId="5" borderId="37" xfId="0" applyFill="1" applyBorder="1"/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48" xfId="0" applyFont="1" applyFill="1" applyBorder="1" applyAlignment="1">
      <alignment horizontal="center" vertical="center"/>
    </xf>
    <xf numFmtId="0" fontId="5" fillId="0" borderId="47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/>
    <xf numFmtId="0" fontId="0" fillId="5" borderId="32" xfId="0" applyFill="1" applyBorder="1"/>
    <xf numFmtId="0" fontId="0" fillId="0" borderId="38" xfId="0" applyNumberFormat="1" applyBorder="1"/>
    <xf numFmtId="0" fontId="6" fillId="0" borderId="43" xfId="0" applyFont="1" applyBorder="1" applyAlignment="1">
      <alignment horizontal="center" vertical="center" wrapText="1"/>
    </xf>
    <xf numFmtId="0" fontId="6" fillId="0" borderId="5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9" fillId="9" borderId="21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9" fillId="9" borderId="22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7" fillId="9" borderId="23" xfId="0" applyFont="1" applyFill="1" applyBorder="1" applyAlignment="1">
      <alignment horizontal="center" vertical="center"/>
    </xf>
    <xf numFmtId="0" fontId="5" fillId="10" borderId="12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9" fillId="9" borderId="23" xfId="0" applyFont="1" applyFill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9" fillId="9" borderId="25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5" fillId="10" borderId="11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2" fontId="9" fillId="11" borderId="55" xfId="0" applyNumberFormat="1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left" vertical="center"/>
    </xf>
    <xf numFmtId="2" fontId="0" fillId="0" borderId="32" xfId="0" applyNumberFormat="1" applyBorder="1"/>
    <xf numFmtId="2" fontId="0" fillId="0" borderId="34" xfId="0" applyNumberFormat="1" applyBorder="1"/>
    <xf numFmtId="2" fontId="0" fillId="0" borderId="36" xfId="0" applyNumberFormat="1" applyBorder="1"/>
    <xf numFmtId="2" fontId="0" fillId="0" borderId="33" xfId="0" applyNumberFormat="1" applyBorder="1"/>
    <xf numFmtId="2" fontId="0" fillId="0" borderId="0" xfId="0" applyNumberFormat="1" applyBorder="1"/>
    <xf numFmtId="2" fontId="0" fillId="0" borderId="9" xfId="0" applyNumberFormat="1" applyBorder="1"/>
    <xf numFmtId="2" fontId="0" fillId="0" borderId="35" xfId="0" applyNumberFormat="1" applyBorder="1"/>
    <xf numFmtId="2" fontId="0" fillId="0" borderId="38" xfId="0" applyNumberFormat="1" applyBorder="1"/>
    <xf numFmtId="0" fontId="5" fillId="0" borderId="1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14" borderId="6" xfId="0" applyFont="1" applyFill="1" applyBorder="1" applyAlignment="1">
      <alignment horizontal="center" vertical="center"/>
    </xf>
    <xf numFmtId="0" fontId="5" fillId="14" borderId="49" xfId="0" applyFont="1" applyFill="1" applyBorder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  <xf numFmtId="0" fontId="5" fillId="14" borderId="50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center" vertical="center"/>
    </xf>
    <xf numFmtId="0" fontId="5" fillId="14" borderId="7" xfId="0" applyFont="1" applyFill="1" applyBorder="1" applyAlignment="1">
      <alignment horizontal="center" vertical="center"/>
    </xf>
    <xf numFmtId="0" fontId="5" fillId="14" borderId="8" xfId="0" applyFont="1" applyFill="1" applyBorder="1" applyAlignment="1">
      <alignment horizontal="center" vertical="center"/>
    </xf>
    <xf numFmtId="0" fontId="5" fillId="14" borderId="12" xfId="0" applyFont="1" applyFill="1" applyBorder="1" applyAlignment="1">
      <alignment horizontal="center" vertical="center"/>
    </xf>
    <xf numFmtId="0" fontId="5" fillId="14" borderId="48" xfId="0" applyFont="1" applyFill="1" applyBorder="1" applyAlignment="1">
      <alignment horizontal="center" vertical="center"/>
    </xf>
    <xf numFmtId="0" fontId="1" fillId="0" borderId="0" xfId="0" applyFont="1"/>
    <xf numFmtId="2" fontId="0" fillId="0" borderId="37" xfId="0" applyNumberFormat="1" applyBorder="1"/>
    <xf numFmtId="0" fontId="6" fillId="0" borderId="43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41" xfId="0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45" xfId="0" applyFont="1" applyBorder="1" applyAlignment="1">
      <alignment horizontal="left" vertical="top"/>
    </xf>
    <xf numFmtId="0" fontId="11" fillId="12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/>
    </xf>
    <xf numFmtId="0" fontId="9" fillId="2" borderId="57" xfId="0" applyFont="1" applyFill="1" applyBorder="1" applyAlignment="1">
      <alignment horizontal="center" vertical="center"/>
    </xf>
    <xf numFmtId="0" fontId="9" fillId="2" borderId="58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59" xfId="0" applyFont="1" applyFill="1" applyBorder="1" applyAlignment="1">
      <alignment horizontal="center" vertical="center"/>
    </xf>
    <xf numFmtId="0" fontId="6" fillId="0" borderId="56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/>
    </xf>
    <xf numFmtId="0" fontId="6" fillId="0" borderId="60" xfId="0" applyFont="1" applyBorder="1" applyAlignment="1">
      <alignment horizontal="center" vertical="center" wrapText="1"/>
    </xf>
    <xf numFmtId="0" fontId="6" fillId="0" borderId="49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44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/>
    </xf>
    <xf numFmtId="0" fontId="5" fillId="8" borderId="2" xfId="0" applyNumberFormat="1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5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48" xfId="0" applyFont="1" applyFill="1" applyBorder="1" applyAlignment="1">
      <alignment horizontal="center" vertical="center"/>
    </xf>
    <xf numFmtId="0" fontId="6" fillId="0" borderId="49" xfId="0" applyFont="1" applyFill="1" applyBorder="1" applyAlignment="1">
      <alignment horizontal="center" vertical="center"/>
    </xf>
    <xf numFmtId="0" fontId="6" fillId="0" borderId="50" xfId="0" applyFont="1" applyFill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2" fontId="9" fillId="7" borderId="6" xfId="0" applyNumberFormat="1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6" fillId="0" borderId="17" xfId="0" applyNumberFormat="1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0" fillId="0" borderId="30" xfId="0" applyFill="1" applyBorder="1" applyAlignment="1"/>
    <xf numFmtId="0" fontId="0" fillId="0" borderId="31" xfId="0" applyFill="1" applyBorder="1" applyAlignment="1"/>
    <xf numFmtId="0" fontId="15" fillId="0" borderId="28" xfId="0" applyFont="1" applyFill="1" applyBorder="1" applyAlignment="1">
      <alignment horizontal="center"/>
    </xf>
    <xf numFmtId="0" fontId="15" fillId="0" borderId="29" xfId="0" applyFont="1" applyFill="1" applyBorder="1" applyAlignment="1">
      <alignment horizontal="center"/>
    </xf>
    <xf numFmtId="0" fontId="0" fillId="0" borderId="30" xfId="0" applyFill="1" applyBorder="1" applyAlignment="1">
      <alignment wrapText="1"/>
    </xf>
    <xf numFmtId="0" fontId="0" fillId="0" borderId="31" xfId="0" applyFill="1" applyBorder="1" applyAlignment="1">
      <alignment wrapText="1"/>
    </xf>
    <xf numFmtId="0" fontId="0" fillId="0" borderId="0" xfId="0" applyBorder="1"/>
    <xf numFmtId="0" fontId="0" fillId="0" borderId="35" xfId="0" applyBorder="1"/>
    <xf numFmtId="0" fontId="0" fillId="0" borderId="37" xfId="0" applyBorder="1"/>
    <xf numFmtId="0" fontId="0" fillId="0" borderId="38" xfId="0" applyBorder="1"/>
    <xf numFmtId="0" fontId="0" fillId="5" borderId="34" xfId="0" applyNumberFormat="1" applyFill="1" applyBorder="1"/>
    <xf numFmtId="0" fontId="0" fillId="0" borderId="0" xfId="0" applyNumberFormat="1" applyAlignment="1">
      <alignment horizontal="right" textRotation="90"/>
    </xf>
    <xf numFmtId="0" fontId="0" fillId="5" borderId="36" xfId="0" applyNumberFormat="1" applyFill="1" applyBorder="1"/>
    <xf numFmtId="2" fontId="9" fillId="15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173" fontId="5" fillId="3" borderId="1" xfId="0" applyNumberFormat="1" applyFont="1" applyFill="1" applyBorder="1" applyAlignment="1">
      <alignment horizontal="center" vertical="center"/>
    </xf>
    <xf numFmtId="2" fontId="5" fillId="13" borderId="1" xfId="0" applyNumberFormat="1" applyFont="1" applyFill="1" applyBorder="1" applyAlignment="1">
      <alignment horizontal="center" vertical="center"/>
    </xf>
    <xf numFmtId="173" fontId="5" fillId="13" borderId="1" xfId="0" applyNumberFormat="1" applyFont="1" applyFill="1" applyBorder="1" applyAlignment="1">
      <alignment horizontal="center" vertical="center"/>
    </xf>
    <xf numFmtId="2" fontId="14" fillId="3" borderId="1" xfId="0" applyNumberFormat="1" applyFont="1" applyFill="1" applyBorder="1" applyAlignment="1">
      <alignment horizontal="center" vertical="center"/>
    </xf>
    <xf numFmtId="0" fontId="5" fillId="13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6" fillId="0" borderId="13" xfId="0" applyFont="1" applyFill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 wrapText="1"/>
    </xf>
    <xf numFmtId="0" fontId="10" fillId="0" borderId="10" xfId="0" applyFont="1" applyBorder="1" applyAlignment="1">
      <alignment vertical="center"/>
    </xf>
    <xf numFmtId="0" fontId="13" fillId="0" borderId="44" xfId="0" applyFont="1" applyBorder="1" applyAlignment="1">
      <alignment vertical="center"/>
    </xf>
    <xf numFmtId="0" fontId="5" fillId="0" borderId="24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5" fillId="0" borderId="42" xfId="0" applyFont="1" applyFill="1" applyBorder="1" applyAlignment="1">
      <alignment horizontal="center" vertical="center"/>
    </xf>
    <xf numFmtId="0" fontId="11" fillId="0" borderId="32" xfId="0" applyFont="1" applyBorder="1" applyAlignment="1">
      <alignment vertical="center"/>
    </xf>
    <xf numFmtId="0" fontId="14" fillId="0" borderId="1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Veg_diet_OneWay_Solver!$Y$1</c:f>
          <c:strCache>
            <c:ptCount val="1"/>
            <c:pt idx="0">
              <c:v>Sensitivity of $D$30 to Amount of minimum Calories required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Veg_diet_OneWay_Solver!$A$5:$A$15</c:f>
              <c:numCache>
                <c:formatCode>General</c:formatCode>
                <c:ptCount val="11"/>
                <c:pt idx="0">
                  <c:v>800</c:v>
                </c:pt>
                <c:pt idx="1">
                  <c:v>900</c:v>
                </c:pt>
                <c:pt idx="2">
                  <c:v>1000</c:v>
                </c:pt>
                <c:pt idx="3">
                  <c:v>1100</c:v>
                </c:pt>
                <c:pt idx="4">
                  <c:v>1200</c:v>
                </c:pt>
                <c:pt idx="5">
                  <c:v>1300</c:v>
                </c:pt>
                <c:pt idx="6">
                  <c:v>1400</c:v>
                </c:pt>
                <c:pt idx="7">
                  <c:v>1500</c:v>
                </c:pt>
                <c:pt idx="8">
                  <c:v>1600</c:v>
                </c:pt>
                <c:pt idx="9">
                  <c:v>1700</c:v>
                </c:pt>
                <c:pt idx="10">
                  <c:v>1800</c:v>
                </c:pt>
              </c:numCache>
            </c:numRef>
          </c:cat>
          <c:val>
            <c:numRef>
              <c:f>Veg_diet_OneWay_Solver!$Y$5:$Y$15</c:f>
              <c:numCache>
                <c:formatCode>General</c:formatCode>
                <c:ptCount val="11"/>
                <c:pt idx="0">
                  <c:v>3.5313978561386805</c:v>
                </c:pt>
                <c:pt idx="1">
                  <c:v>3.5313978561386796</c:v>
                </c:pt>
                <c:pt idx="2">
                  <c:v>3.531397856138681</c:v>
                </c:pt>
                <c:pt idx="3">
                  <c:v>3.531397856138681</c:v>
                </c:pt>
                <c:pt idx="4">
                  <c:v>3.531397856138685</c:v>
                </c:pt>
                <c:pt idx="5">
                  <c:v>3.6410024118819067</c:v>
                </c:pt>
                <c:pt idx="6">
                  <c:v>4.0041704289535192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4B-471C-80EC-95B1655CD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3771328"/>
        <c:axId val="473768048"/>
      </c:lineChart>
      <c:catAx>
        <c:axId val="47377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Amount of minimum Calories required ($E$44)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3768048"/>
        <c:crosses val="autoZero"/>
        <c:auto val="1"/>
        <c:lblAlgn val="ctr"/>
        <c:lblOffset val="100"/>
        <c:noMultiLvlLbl val="0"/>
      </c:catAx>
      <c:valAx>
        <c:axId val="473768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3771328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Veg_diet_TwoWay_Solver!$P$1</c:f>
          <c:strCache>
            <c:ptCount val="1"/>
            <c:pt idx="0">
              <c:v>Sensitivity of $D$30 to Amount of maximum Carbs required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Veg_diet_TwoWay_Solver!$B$4:$N$4</c:f>
              <c:numCache>
                <c:formatCode>General</c:formatCode>
                <c:ptCount val="13"/>
                <c:pt idx="0">
                  <c:v>120</c:v>
                </c:pt>
                <c:pt idx="1">
                  <c:v>130</c:v>
                </c:pt>
                <c:pt idx="2">
                  <c:v>140</c:v>
                </c:pt>
                <c:pt idx="3">
                  <c:v>150</c:v>
                </c:pt>
                <c:pt idx="4">
                  <c:v>160</c:v>
                </c:pt>
                <c:pt idx="5">
                  <c:v>170</c:v>
                </c:pt>
                <c:pt idx="6">
                  <c:v>180</c:v>
                </c:pt>
                <c:pt idx="7">
                  <c:v>190</c:v>
                </c:pt>
                <c:pt idx="8">
                  <c:v>200</c:v>
                </c:pt>
                <c:pt idx="9">
                  <c:v>210</c:v>
                </c:pt>
                <c:pt idx="10">
                  <c:v>220</c:v>
                </c:pt>
                <c:pt idx="11">
                  <c:v>230</c:v>
                </c:pt>
                <c:pt idx="12">
                  <c:v>240</c:v>
                </c:pt>
              </c:numCache>
            </c:numRef>
          </c:cat>
          <c:val>
            <c:numRef>
              <c:f>Veg_diet_TwoWay_Solver!$P$5:$P$17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4.0575785620911669</c:v>
                </c:pt>
                <c:pt idx="6">
                  <c:v>3.5313978561386814</c:v>
                </c:pt>
                <c:pt idx="7">
                  <c:v>3.1863845408752387</c:v>
                </c:pt>
                <c:pt idx="8">
                  <c:v>3.1623010164713339</c:v>
                </c:pt>
                <c:pt idx="9">
                  <c:v>3.1598570162214834</c:v>
                </c:pt>
                <c:pt idx="10">
                  <c:v>3.1587800002051392</c:v>
                </c:pt>
                <c:pt idx="11">
                  <c:v>3.1587800002051392</c:v>
                </c:pt>
                <c:pt idx="12">
                  <c:v>3.1587800002051392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71-4605-8C32-4E18330D2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5543080"/>
        <c:axId val="465543408"/>
      </c:lineChart>
      <c:catAx>
        <c:axId val="465543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Amount of maximum Carbs required ($E$39)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5543408"/>
        <c:crosses val="autoZero"/>
        <c:auto val="1"/>
        <c:lblAlgn val="ctr"/>
        <c:lblOffset val="100"/>
        <c:noMultiLvlLbl val="0"/>
      </c:catAx>
      <c:valAx>
        <c:axId val="465543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5543080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Veg_diet_TwoWay_Solver!$T$1</c:f>
          <c:strCache>
            <c:ptCount val="1"/>
            <c:pt idx="0">
              <c:v>Sensitivity of $D$30 to Amount of minimum calories required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Veg_diet_TwoWay_Solver!$A$5:$A$16</c:f>
              <c:numCache>
                <c:formatCode>General</c:formatCode>
                <c:ptCount val="12"/>
                <c:pt idx="0">
                  <c:v>700</c:v>
                </c:pt>
                <c:pt idx="1">
                  <c:v>800</c:v>
                </c:pt>
                <c:pt idx="2">
                  <c:v>900</c:v>
                </c:pt>
                <c:pt idx="3">
                  <c:v>1000</c:v>
                </c:pt>
                <c:pt idx="4">
                  <c:v>1100</c:v>
                </c:pt>
                <c:pt idx="5">
                  <c:v>1200</c:v>
                </c:pt>
                <c:pt idx="6">
                  <c:v>1300</c:v>
                </c:pt>
                <c:pt idx="7">
                  <c:v>1400</c:v>
                </c:pt>
                <c:pt idx="8">
                  <c:v>1500</c:v>
                </c:pt>
                <c:pt idx="9">
                  <c:v>1600</c:v>
                </c:pt>
                <c:pt idx="10">
                  <c:v>1700</c:v>
                </c:pt>
                <c:pt idx="11">
                  <c:v>1800</c:v>
                </c:pt>
              </c:numCache>
            </c:numRef>
          </c:cat>
          <c:val>
            <c:numRef>
              <c:f>Veg_diet_TwoWay_Solver!$T$5:$T$16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60-4C65-9D05-C15298FB5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7793312"/>
        <c:axId val="467794624"/>
      </c:lineChart>
      <c:catAx>
        <c:axId val="467793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Amount of minimum calories required ($E$44)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7794624"/>
        <c:crosses val="autoZero"/>
        <c:auto val="1"/>
        <c:lblAlgn val="ctr"/>
        <c:lblOffset val="100"/>
        <c:noMultiLvlLbl val="0"/>
      </c:catAx>
      <c:valAx>
        <c:axId val="467794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7793312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Non_Veg_diet_OneWay_Solver!$X$1</c:f>
          <c:strCache>
            <c:ptCount val="1"/>
            <c:pt idx="0">
              <c:v>Sensitivity of $D$29 to Amount of minimum Calories required 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Non_Veg_diet_OneWay_Solver!$A$5:$A$15</c:f>
              <c:numCache>
                <c:formatCode>General</c:formatCode>
                <c:ptCount val="11"/>
                <c:pt idx="0">
                  <c:v>800</c:v>
                </c:pt>
                <c:pt idx="1">
                  <c:v>900</c:v>
                </c:pt>
                <c:pt idx="2">
                  <c:v>1000</c:v>
                </c:pt>
                <c:pt idx="3">
                  <c:v>1100</c:v>
                </c:pt>
                <c:pt idx="4">
                  <c:v>1200</c:v>
                </c:pt>
                <c:pt idx="5">
                  <c:v>1300</c:v>
                </c:pt>
                <c:pt idx="6">
                  <c:v>1400</c:v>
                </c:pt>
                <c:pt idx="7">
                  <c:v>1500</c:v>
                </c:pt>
                <c:pt idx="8">
                  <c:v>1600</c:v>
                </c:pt>
                <c:pt idx="9">
                  <c:v>1700</c:v>
                </c:pt>
                <c:pt idx="10">
                  <c:v>1800</c:v>
                </c:pt>
              </c:numCache>
            </c:numRef>
          </c:cat>
          <c:val>
            <c:numRef>
              <c:f>Non_Veg_diet_OneWay_Solver!$X$5:$X$15</c:f>
              <c:numCache>
                <c:formatCode>General</c:formatCode>
                <c:ptCount val="11"/>
                <c:pt idx="0">
                  <c:v>6.6004932985167217</c:v>
                </c:pt>
                <c:pt idx="1">
                  <c:v>6.6004932985167208</c:v>
                </c:pt>
                <c:pt idx="2">
                  <c:v>6.6004932985167155</c:v>
                </c:pt>
                <c:pt idx="3">
                  <c:v>6.6004932985167173</c:v>
                </c:pt>
                <c:pt idx="4">
                  <c:v>6.6004932985167191</c:v>
                </c:pt>
                <c:pt idx="5">
                  <c:v>6.60049329851664</c:v>
                </c:pt>
                <c:pt idx="6">
                  <c:v>6.6004932985166533</c:v>
                </c:pt>
                <c:pt idx="7">
                  <c:v>6.6004932985166764</c:v>
                </c:pt>
                <c:pt idx="8">
                  <c:v>6.6263519882507493</c:v>
                </c:pt>
                <c:pt idx="9">
                  <c:v>7.0131407730867084</c:v>
                </c:pt>
                <c:pt idx="10">
                  <c:v>7.5469797092546296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93-475E-AAD9-EA10494F2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1115904"/>
        <c:axId val="311117872"/>
      </c:lineChart>
      <c:catAx>
        <c:axId val="311115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Amount of minimum Calories required  ($E$42)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1117872"/>
        <c:crosses val="autoZero"/>
        <c:auto val="1"/>
        <c:lblAlgn val="ctr"/>
        <c:lblOffset val="100"/>
        <c:noMultiLvlLbl val="0"/>
      </c:catAx>
      <c:valAx>
        <c:axId val="311117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1115904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Non_Veg_diet_TwoWay_Solver!$P$1</c:f>
          <c:strCache>
            <c:ptCount val="1"/>
            <c:pt idx="0">
              <c:v>Sensitivity of $D$29 to Amount of maximum carbs required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Non_Veg_diet_TwoWay_Solver!$B$4:$N$4</c:f>
              <c:numCache>
                <c:formatCode>General</c:formatCode>
                <c:ptCount val="13"/>
                <c:pt idx="0">
                  <c:v>120</c:v>
                </c:pt>
                <c:pt idx="1">
                  <c:v>130</c:v>
                </c:pt>
                <c:pt idx="2">
                  <c:v>140</c:v>
                </c:pt>
                <c:pt idx="3">
                  <c:v>150</c:v>
                </c:pt>
                <c:pt idx="4">
                  <c:v>160</c:v>
                </c:pt>
                <c:pt idx="5">
                  <c:v>170</c:v>
                </c:pt>
                <c:pt idx="6">
                  <c:v>180</c:v>
                </c:pt>
                <c:pt idx="7">
                  <c:v>190</c:v>
                </c:pt>
                <c:pt idx="8">
                  <c:v>200</c:v>
                </c:pt>
                <c:pt idx="9">
                  <c:v>210</c:v>
                </c:pt>
                <c:pt idx="10">
                  <c:v>220</c:v>
                </c:pt>
                <c:pt idx="11">
                  <c:v>230</c:v>
                </c:pt>
                <c:pt idx="12">
                  <c:v>240</c:v>
                </c:pt>
              </c:numCache>
            </c:numRef>
          </c:cat>
          <c:val>
            <c:numRef>
              <c:f>Non_Veg_diet_TwoWay_Solver!$P$5:$P$17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7.6208473115015938</c:v>
                </c:pt>
                <c:pt idx="5">
                  <c:v>6.8563980594469482</c:v>
                </c:pt>
                <c:pt idx="6">
                  <c:v>6.6004932985167244</c:v>
                </c:pt>
                <c:pt idx="7">
                  <c:v>6.3674639014257473</c:v>
                </c:pt>
                <c:pt idx="8">
                  <c:v>6.3545490458876008</c:v>
                </c:pt>
                <c:pt idx="9">
                  <c:v>6.3545490458876008</c:v>
                </c:pt>
                <c:pt idx="10">
                  <c:v>6.3545490458876008</c:v>
                </c:pt>
                <c:pt idx="11">
                  <c:v>6.3545490458876008</c:v>
                </c:pt>
                <c:pt idx="12">
                  <c:v>6.3545490458876008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8E-4F1C-909C-487560995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036488"/>
        <c:axId val="525038456"/>
      </c:lineChart>
      <c:catAx>
        <c:axId val="525036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Amount of maximum carbs required ($E$37)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5038456"/>
        <c:crosses val="autoZero"/>
        <c:auto val="1"/>
        <c:lblAlgn val="ctr"/>
        <c:lblOffset val="100"/>
        <c:noMultiLvlLbl val="0"/>
      </c:catAx>
      <c:valAx>
        <c:axId val="525038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5036488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Non_Veg_diet_TwoWay_Solver!$T$1</c:f>
          <c:strCache>
            <c:ptCount val="1"/>
            <c:pt idx="0">
              <c:v>Sensitivity of $D$29 to Amount of minimum Calories required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Non_Veg_diet_TwoWay_Solver!$A$5:$A$16</c:f>
              <c:numCache>
                <c:formatCode>General</c:formatCode>
                <c:ptCount val="12"/>
                <c:pt idx="0">
                  <c:v>700</c:v>
                </c:pt>
                <c:pt idx="1">
                  <c:v>800</c:v>
                </c:pt>
                <c:pt idx="2">
                  <c:v>900</c:v>
                </c:pt>
                <c:pt idx="3">
                  <c:v>1000</c:v>
                </c:pt>
                <c:pt idx="4">
                  <c:v>1100</c:v>
                </c:pt>
                <c:pt idx="5">
                  <c:v>1200</c:v>
                </c:pt>
                <c:pt idx="6">
                  <c:v>1300</c:v>
                </c:pt>
                <c:pt idx="7">
                  <c:v>1400</c:v>
                </c:pt>
                <c:pt idx="8">
                  <c:v>1500</c:v>
                </c:pt>
                <c:pt idx="9">
                  <c:v>1600</c:v>
                </c:pt>
                <c:pt idx="10">
                  <c:v>1700</c:v>
                </c:pt>
                <c:pt idx="11">
                  <c:v>1800</c:v>
                </c:pt>
              </c:numCache>
            </c:numRef>
          </c:cat>
          <c:val>
            <c:numRef>
              <c:f>Non_Veg_diet_TwoWay_Solver!$T$5:$T$16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7D-4A42-8B78-1CBBEDC41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319560"/>
        <c:axId val="589432008"/>
      </c:lineChart>
      <c:catAx>
        <c:axId val="526319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Amount of minimum Calories required ($E$42)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9432008"/>
        <c:crosses val="autoZero"/>
        <c:auto val="1"/>
        <c:lblAlgn val="ctr"/>
        <c:lblOffset val="100"/>
        <c:noMultiLvlLbl val="0"/>
      </c:catAx>
      <c:valAx>
        <c:axId val="589432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6319560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Vegan_diet_OneWay_Solver!$Y$1</c:f>
          <c:strCache>
            <c:ptCount val="1"/>
            <c:pt idx="0">
              <c:v>Sensitivity of $D$29 to Amount of minimum calories required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Vegan_diet_OneWay_Solver!$A$5:$A$15</c:f>
              <c:numCache>
                <c:formatCode>General</c:formatCode>
                <c:ptCount val="11"/>
                <c:pt idx="0">
                  <c:v>800</c:v>
                </c:pt>
                <c:pt idx="1">
                  <c:v>900</c:v>
                </c:pt>
                <c:pt idx="2">
                  <c:v>1000</c:v>
                </c:pt>
                <c:pt idx="3">
                  <c:v>1100</c:v>
                </c:pt>
                <c:pt idx="4">
                  <c:v>1200</c:v>
                </c:pt>
                <c:pt idx="5">
                  <c:v>1300</c:v>
                </c:pt>
                <c:pt idx="6">
                  <c:v>1400</c:v>
                </c:pt>
                <c:pt idx="7">
                  <c:v>1500</c:v>
                </c:pt>
                <c:pt idx="8">
                  <c:v>1600</c:v>
                </c:pt>
                <c:pt idx="9">
                  <c:v>1700</c:v>
                </c:pt>
                <c:pt idx="10">
                  <c:v>1800</c:v>
                </c:pt>
              </c:numCache>
            </c:numRef>
          </c:cat>
          <c:val>
            <c:numRef>
              <c:f>Vegan_diet_OneWay_Solver!$Y$5:$Y$15</c:f>
              <c:numCache>
                <c:formatCode>General</c:formatCode>
                <c:ptCount val="11"/>
                <c:pt idx="0">
                  <c:v>3.9272272428543062</c:v>
                </c:pt>
                <c:pt idx="1">
                  <c:v>3.927227242854304</c:v>
                </c:pt>
                <c:pt idx="2">
                  <c:v>3.9272272428543045</c:v>
                </c:pt>
                <c:pt idx="3">
                  <c:v>3.9272272428543022</c:v>
                </c:pt>
                <c:pt idx="4">
                  <c:v>3.9272272428543031</c:v>
                </c:pt>
                <c:pt idx="5">
                  <c:v>3.9272272428543022</c:v>
                </c:pt>
                <c:pt idx="6">
                  <c:v>4.382239413447687</c:v>
                </c:pt>
                <c:pt idx="7">
                  <c:v>6.208440513412036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96-47B9-A6C3-98BAD71A7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6411720"/>
        <c:axId val="396413360"/>
      </c:lineChart>
      <c:catAx>
        <c:axId val="396411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Amount of minimum calories required ($E$42)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6413360"/>
        <c:crosses val="autoZero"/>
        <c:auto val="1"/>
        <c:lblAlgn val="ctr"/>
        <c:lblOffset val="100"/>
        <c:noMultiLvlLbl val="0"/>
      </c:catAx>
      <c:valAx>
        <c:axId val="396413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6411720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Vegan_Diet_TwoWay_Solver!$P$1</c:f>
          <c:strCache>
            <c:ptCount val="1"/>
            <c:pt idx="0">
              <c:v>Sensitivity of $D$29 to Amount of maximum carbs required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Vegan_Diet_TwoWay_Solver!$B$4:$N$4</c:f>
              <c:numCache>
                <c:formatCode>General</c:formatCode>
                <c:ptCount val="13"/>
                <c:pt idx="0">
                  <c:v>120</c:v>
                </c:pt>
                <c:pt idx="1">
                  <c:v>130</c:v>
                </c:pt>
                <c:pt idx="2">
                  <c:v>140</c:v>
                </c:pt>
                <c:pt idx="3">
                  <c:v>150</c:v>
                </c:pt>
                <c:pt idx="4">
                  <c:v>160</c:v>
                </c:pt>
                <c:pt idx="5">
                  <c:v>170</c:v>
                </c:pt>
                <c:pt idx="6">
                  <c:v>180</c:v>
                </c:pt>
                <c:pt idx="7">
                  <c:v>190</c:v>
                </c:pt>
                <c:pt idx="8">
                  <c:v>200</c:v>
                </c:pt>
                <c:pt idx="9">
                  <c:v>210</c:v>
                </c:pt>
                <c:pt idx="10">
                  <c:v>220</c:v>
                </c:pt>
                <c:pt idx="11">
                  <c:v>230</c:v>
                </c:pt>
                <c:pt idx="12">
                  <c:v>240</c:v>
                </c:pt>
              </c:numCache>
            </c:numRef>
          </c:cat>
          <c:val>
            <c:numRef>
              <c:f>Vegan_Diet_TwoWay_Solver!$P$5:$P$17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6.4199435021780324</c:v>
                </c:pt>
                <c:pt idx="4">
                  <c:v>4.981871844096105</c:v>
                </c:pt>
                <c:pt idx="5">
                  <c:v>4.3476365812296498</c:v>
                </c:pt>
                <c:pt idx="6">
                  <c:v>3.9272272428543045</c:v>
                </c:pt>
                <c:pt idx="7">
                  <c:v>3.6227834241634298</c:v>
                </c:pt>
                <c:pt idx="8">
                  <c:v>3.3825529636650491</c:v>
                </c:pt>
                <c:pt idx="9">
                  <c:v>3.3728481744916707</c:v>
                </c:pt>
                <c:pt idx="10">
                  <c:v>3.3728481744916707</c:v>
                </c:pt>
                <c:pt idx="11">
                  <c:v>3.3728481744916707</c:v>
                </c:pt>
                <c:pt idx="12">
                  <c:v>3.3728481744916707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76-40A5-A589-22524ECF4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244888"/>
        <c:axId val="474245544"/>
      </c:lineChart>
      <c:catAx>
        <c:axId val="474244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Amount of maximum carbs required ($E$37)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4245544"/>
        <c:crosses val="autoZero"/>
        <c:auto val="1"/>
        <c:lblAlgn val="ctr"/>
        <c:lblOffset val="100"/>
        <c:noMultiLvlLbl val="0"/>
      </c:catAx>
      <c:valAx>
        <c:axId val="474245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4244888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Vegan_Diet_TwoWay_Solver!$T$1</c:f>
          <c:strCache>
            <c:ptCount val="1"/>
            <c:pt idx="0">
              <c:v>Sensitivity of $D$29 to Amount of minimum calories required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Vegan_Diet_TwoWay_Solver!$A$5:$A$16</c:f>
              <c:numCache>
                <c:formatCode>General</c:formatCode>
                <c:ptCount val="12"/>
                <c:pt idx="0">
                  <c:v>700</c:v>
                </c:pt>
                <c:pt idx="1">
                  <c:v>800</c:v>
                </c:pt>
                <c:pt idx="2">
                  <c:v>900</c:v>
                </c:pt>
                <c:pt idx="3">
                  <c:v>1000</c:v>
                </c:pt>
                <c:pt idx="4">
                  <c:v>1100</c:v>
                </c:pt>
                <c:pt idx="5">
                  <c:v>1200</c:v>
                </c:pt>
                <c:pt idx="6">
                  <c:v>1300</c:v>
                </c:pt>
                <c:pt idx="7">
                  <c:v>1400</c:v>
                </c:pt>
                <c:pt idx="8">
                  <c:v>1500</c:v>
                </c:pt>
                <c:pt idx="9">
                  <c:v>1600</c:v>
                </c:pt>
                <c:pt idx="10">
                  <c:v>1700</c:v>
                </c:pt>
                <c:pt idx="11">
                  <c:v>1800</c:v>
                </c:pt>
              </c:numCache>
            </c:numRef>
          </c:cat>
          <c:val>
            <c:numRef>
              <c:f>Vegan_Diet_TwoWay_Solver!$T$5:$T$16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38-4CFE-AE87-BDBF80DE7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5546360"/>
        <c:axId val="465546688"/>
      </c:lineChart>
      <c:catAx>
        <c:axId val="465546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Amount of minimum calories required ($E$42)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5546688"/>
        <c:crosses val="autoZero"/>
        <c:auto val="1"/>
        <c:lblAlgn val="ctr"/>
        <c:lblOffset val="100"/>
        <c:noMultiLvlLbl val="0"/>
      </c:catAx>
      <c:valAx>
        <c:axId val="465546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5546360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13607</xdr:colOff>
      <xdr:row>2</xdr:row>
      <xdr:rowOff>204105</xdr:rowOff>
    </xdr:from>
    <xdr:to>
      <xdr:col>12</xdr:col>
      <xdr:colOff>0</xdr:colOff>
      <xdr:row>104</xdr:row>
      <xdr:rowOff>68035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9AB5933-FBF3-4549-868E-6C77619229EB}"/>
                </a:ext>
              </a:extLst>
            </xdr:cNvPr>
            <xdr:cNvSpPr txBox="1"/>
          </xdr:nvSpPr>
          <xdr:spPr>
            <a:xfrm>
              <a:off x="693964" y="612319"/>
              <a:ext cx="7470322" cy="2381250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N" sz="1100" b="1">
                  <a:solidFill>
                    <a:schemeClr val="accent5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Variables:</a:t>
              </a:r>
              <a:endParaRPr lang="en-IN" b="1">
                <a:solidFill>
                  <a:schemeClr val="accent5">
                    <a:lumMod val="50000"/>
                  </a:schemeClr>
                </a:solidFill>
                <a:effectLst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 = food items from 1 to 21 for vegan and vegetarian meal plan, and 1 to 20 for non-vegetarian meal plan 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j =  nutritional data from 1 to 12 where 1 is Serving Size, 2 is Calories, 3 is Saturated Fat, 4 is Cholesterol, 5 is Sodium, 6 is Carbs, 7 is Fiber, 8 is Natural Sugar, 9 is Protein, 10 is Vitamin C, 11 is Calcium, and 12 is Iron 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k = category of food (k =1 for grains,k = 2 for vegetables,  k = 3 for fruits,k = 4 for dairy(only for vegetarian and non-vegetarian meal plans) and for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non-dairy (only for vegan), k = 5 for Good Fats food,  k = 6 for Protein rich food)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Ci = Cost per Proportion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Nij = Amount of j type Nutrition required for Food item i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MNj = Minimum amount of nutrition required for each j type nutrition 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MXj = Maximum amount of nutrition required for each j type nutrition </a:t>
              </a: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MINi = Minimum amount of proportion required form food item i (0.5)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CLki = Calories from food category k, k =1,..,5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VFGmin = Minimum proportion of calories required from Vegetables, Grains and Fruits (0.45*total daily Calories intake)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Gmin = Minimum proportion of calories required from Good Fats (0.2*total daily Calories intake)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Pmin = Minimum proportion of calories required from Protein Rich Food (0.25*total daily Calories intake)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VFGmax = Maximum proportion of calories required from Vegetables, Grains and Fruits (0.6*total daily Calories intake)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Gmax = Maximum proportion of calories required from Good Fats (0.35*total daily Calories intake)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Pmax = Maximum proportion of calories required from Protein Rich Foods (0.35*total daily Calories intake)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Vmax = 5; Maximum daily servings of Vegetables 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Fmax = 4;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Maximum daily servings of Fruits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Vmin = 3; Minimum daily servings of Vegetables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Fmin = 2; Minimum daily servings of Fruits 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Dequal = 1.5; Total servings of Dairy products for vegetarian meal plan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= 2; Total daily servings of non-dairy for vegan meal plan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eaLnBrk="1" fontAlgn="auto" latinLnBrk="0" hangingPunct="1"/>
              <a:endParaRPr lang="en-IN">
                <a:effectLst/>
              </a:endParaRPr>
            </a:p>
            <a:p>
              <a:r>
                <a:rPr lang="en-IN" sz="1100" b="1" baseline="0">
                  <a:solidFill>
                    <a:schemeClr val="accent5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Decision Variable:</a:t>
              </a:r>
              <a:endParaRPr lang="en-IN" b="1">
                <a:solidFill>
                  <a:schemeClr val="accent5">
                    <a:lumMod val="50000"/>
                  </a:schemeClr>
                </a:solidFill>
                <a:effectLst/>
              </a:endParaRPr>
            </a:p>
            <a:p>
              <a:r>
                <a:rPr lang="en-IN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Fi = Optimum Proportion of food item selected for diet plan</a:t>
              </a:r>
              <a:endParaRPr lang="en-IN">
                <a:effectLst/>
              </a:endParaRPr>
            </a:p>
            <a:p>
              <a:r>
                <a:rPr lang="en-IN" sz="1100" b="1" baseline="0">
                  <a:solidFill>
                    <a:schemeClr val="accent5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Objective:</a:t>
              </a:r>
              <a:endParaRPr lang="en-IN" b="1">
                <a:solidFill>
                  <a:schemeClr val="accent5">
                    <a:lumMod val="50000"/>
                  </a:schemeClr>
                </a:solidFill>
                <a:effectLst/>
              </a:endParaRPr>
            </a:p>
            <a:p>
              <a:r>
                <a:rPr lang="en-IN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To minimize daily meal cost of diabetic patient:</a:t>
              </a:r>
            </a:p>
            <a:p>
              <a:r>
                <a:rPr lang="en-IN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	               For Vegan and Vegetarian meal plan:</a:t>
              </a:r>
              <a:endParaRPr lang="en-IN">
                <a:effectLst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IN" sz="110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21</m:t>
                        </m:r>
                      </m:sup>
                      <m:e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𝐶𝑖𝐹𝑖</m:t>
                        </m:r>
                      </m:e>
                    </m:nary>
                  </m:oMath>
                </m:oMathPara>
              </a14:m>
              <a:endParaRPr lang="en-IN" sz="1100" b="0" baseline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r>
                <a:rPr lang="en-IN" sz="1100" b="0" baseline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		                     For Non-Vegetarian meal plan:</a:t>
              </a: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IN" sz="110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  <m:e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𝐶𝑖𝐹𝑖</m:t>
                        </m:r>
                      </m:e>
                    </m:nary>
                  </m:oMath>
                </m:oMathPara>
              </a14:m>
              <a:endParaRPr lang="en-IN">
                <a:effectLst/>
              </a:endParaRPr>
            </a:p>
            <a:p>
              <a:r>
                <a:rPr lang="en-IN" sz="1100" b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Constraints:   </a:t>
              </a:r>
              <a:endParaRPr lang="en-IN">
                <a:effectLst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Minimum amount of j type nutrition required from all food item i which are included in the diet plan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IN" sz="110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21</m:t>
                        </m:r>
                      </m:sup>
                      <m:e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𝑁𝑖𝑗𝐹𝑖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≻=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𝑀𝑁𝑗</m:t>
                        </m:r>
                      </m:e>
                    </m:nary>
                  </m:oMath>
                </m:oMathPara>
              </a14:m>
              <a:endParaRPr lang="en-IN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			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Where j = 2,6,7,9,10,11,12 (vegan and vegetarian meal plan)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IN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IN" sz="110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  <m:e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𝑁𝑖𝑗𝐹𝑖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≻=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𝑀𝑁𝑗</m:t>
                        </m:r>
                      </m:e>
                    </m:nary>
                  </m:oMath>
                </m:oMathPara>
              </a14:m>
              <a:endParaRPr lang="en-IN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			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Where j = 2,6,7,9,10,11,12 (Non-Vegetarian meal plan)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IN">
                <a:effectLst/>
              </a:endParaRPr>
            </a:p>
            <a:p>
              <a:endParaRPr lang="en-IN">
                <a:effectLst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Maximum amount of j type nutrition required  from all food item i which are included in the diet plan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IN" sz="110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21</m:t>
                        </m:r>
                      </m:sup>
                      <m:e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𝑁𝑖𝑗𝐹𝑖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&lt;=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𝑀𝑋𝑗</m:t>
                        </m:r>
                      </m:e>
                    </m:nary>
                  </m:oMath>
                </m:oMathPara>
              </a14:m>
              <a:endParaRPr lang="en-IN">
                <a:effectLst/>
              </a:endParaRPr>
            </a:p>
            <a:p>
              <a:r>
                <a:rPr lang="en-IN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			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Where j = 2-6,9-12  (vegan and vegetarian meal plan)</a:t>
              </a: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IN" sz="110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  <m:e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𝑁𝑖𝑗𝐹𝑖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&lt;=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𝑀𝑋𝑗</m:t>
                        </m:r>
                      </m:e>
                    </m:nary>
                  </m:oMath>
                </m:oMathPara>
              </a14:m>
              <a:endParaRPr lang="en-IN">
                <a:effectLst/>
              </a:endParaRPr>
            </a:p>
            <a:p>
              <a:r>
                <a:rPr lang="en-IN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			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Where j = 2-6,9-12 (Non-vegetarian meal plan)</a:t>
              </a:r>
              <a:endParaRPr lang="en-IN">
                <a:effectLst/>
              </a:endParaRPr>
            </a:p>
            <a:p>
              <a:endParaRPr lang="en-IN">
                <a:effectLst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Minimum daily servings from food item i = 4-8,17 (vegan and vegetarian) and i=4-8, 16 (non-vegetarian) 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IN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		</a:t>
              </a:r>
              <a:r>
                <a:rPr lang="en-IN" sz="14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</a:t>
              </a:r>
              <a:r>
                <a:rPr lang="en-IN" sz="140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Fi &gt;= MINi</a:t>
              </a:r>
              <a:endParaRPr lang="en-IN" sz="1400">
                <a:effectLst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Minimum proportion of energy required from different food categories k (1,2,3,5, 6) having respective food items(i) in those categories: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IN" sz="110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12</m:t>
                        </m:r>
                      </m:sup>
                      <m:e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𝐹𝑖𝐶𝐿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≥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𝑉𝐹𝐺𝑚𝑖𝑛</m:t>
                        </m:r>
                      </m:e>
                    </m:nary>
                  </m:oMath>
                </m:oMathPara>
              </a14:m>
              <a:endParaRPr lang="en-IN">
                <a:effectLst/>
              </a:endParaRPr>
            </a:p>
            <a:p>
              <a:r>
                <a:rPr lang="en-IN">
                  <a:effectLst/>
                </a:rPr>
                <a:t>				Where</a:t>
              </a:r>
              <a:r>
                <a:rPr lang="en-IN" baseline="0">
                  <a:effectLst/>
                </a:rPr>
                <a:t>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k = 1 ,2, 3 (all meal plans)</a:t>
              </a:r>
              <a:endParaRPr lang="en-IN">
                <a:effectLst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IN" sz="110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=16</m:t>
                        </m:r>
                      </m:sub>
                      <m:sup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18</m:t>
                        </m:r>
                      </m:sup>
                      <m:e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𝐹𝑖𝐶𝐿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≥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𝐺𝑚𝑖𝑛</m:t>
                        </m:r>
                      </m:e>
                    </m:nary>
                  </m:oMath>
                </m:oMathPara>
              </a14:m>
              <a:endParaRPr lang="en-IN" sz="1100" b="0" baseline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r>
                <a:rPr lang="en-IN" sz="1100" b="0" baseline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				Where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k=5 (vegetarian)</a:t>
              </a:r>
              <a:endParaRPr lang="en-IN" sz="1100" b="0" baseline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IN" sz="110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=1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</m:sub>
                      <m:sup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7</m:t>
                        </m:r>
                      </m:sup>
                      <m:e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𝐹𝑖𝐶𝐿𝑘𝑖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≥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𝐺𝑚𝑖𝑛</m:t>
                        </m:r>
                      </m:e>
                    </m:nary>
                  </m:oMath>
                </m:oMathPara>
              </a14:m>
              <a:endParaRPr lang="en-IN">
                <a:effectLst/>
              </a:endParaRPr>
            </a:p>
            <a:p>
              <a:r>
                <a:rPr lang="en-IN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			where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k=5 (vegan and non- vegetarian)</a:t>
              </a:r>
              <a:endParaRPr lang="en-IN">
                <a:effectLst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IN" sz="110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=19</m:t>
                        </m:r>
                      </m:sub>
                      <m:sup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21</m:t>
                        </m:r>
                      </m:sup>
                      <m:e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𝐹𝑖𝐶𝐿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≥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𝑃𝑚𝑖𝑛</m:t>
                        </m:r>
                      </m:e>
                    </m:nary>
                  </m:oMath>
                </m:oMathPara>
              </a14:m>
              <a:endParaRPr lang="en-IN" sz="1100" b="0" baseline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100" b="0" baseline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				where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k=6 (vegetarian)</a:t>
              </a:r>
              <a:endParaRPr lang="en-IN" sz="1100" b="0" baseline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IN" sz="110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=1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8</m:t>
                        </m:r>
                      </m:sub>
                      <m:sup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  <m:e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𝐹𝑖𝐶𝐿𝑘𝑖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≥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𝑃𝑚𝑖𝑛</m:t>
                        </m:r>
                      </m:e>
                    </m:nary>
                  </m:oMath>
                </m:oMathPara>
              </a14:m>
              <a:endParaRPr lang="en-IN" sz="1100" b="0" baseline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>
                  <a:effectLst/>
                </a:rPr>
                <a:t>				where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k=6 (non-vegetarian)</a:t>
              </a:r>
              <a:endParaRPr lang="en-IN">
                <a:effectLst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IN" sz="110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=1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8</m:t>
                        </m:r>
                      </m:sub>
                      <m:sup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21</m:t>
                        </m:r>
                      </m:sup>
                      <m:e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𝐹𝑖𝐶𝐿𝑘𝑖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≥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𝑃𝑚𝑖𝑛</m:t>
                        </m:r>
                      </m:e>
                    </m:nary>
                  </m:oMath>
                </m:oMathPara>
              </a14:m>
              <a:endParaRPr lang="en-IN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>
                  <a:effectLst/>
                </a:rPr>
                <a:t>				where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k=6 (vegan)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IN">
                <a:effectLst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Maximum proportion of calories required from different food categories k (1,2,3,5, 6) having respective food items(i) in those categories: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IN" sz="110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12</m:t>
                        </m:r>
                      </m:sup>
                      <m:e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𝐹𝑖𝐶𝐿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≤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𝑉𝐹𝐺𝑚𝑎𝑥</m:t>
                        </m:r>
                      </m:e>
                    </m:nary>
                  </m:oMath>
                </m:oMathPara>
              </a14:m>
              <a:endParaRPr lang="en-IN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>
                  <a:effectLst/>
                </a:rPr>
                <a:t>				</a:t>
              </a:r>
              <a:r>
                <a:rPr lang="en-I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Where</a:t>
              </a:r>
              <a:r>
                <a:rPr lang="en-IN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k = 1 ,2, 3 (all meal plans)</a:t>
              </a:r>
              <a:endParaRPr lang="en-IN">
                <a:effectLst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IN" sz="110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=16</m:t>
                        </m:r>
                      </m:sub>
                      <m:sup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18</m:t>
                        </m:r>
                      </m:sup>
                      <m:e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𝐹𝑖𝐶𝐿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≤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𝐺𝑚𝑎𝑥</m:t>
                        </m:r>
                      </m:e>
                    </m:nary>
                  </m:oMath>
                </m:oMathPara>
              </a14:m>
              <a:endParaRPr lang="en-IN" sz="1100" b="0" baseline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			Where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k=5 (vegetarian)</a:t>
              </a:r>
              <a:endParaRPr lang="en-IN" sz="1100" b="0" baseline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IN" sz="110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=1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</m:sub>
                      <m:sup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7</m:t>
                        </m:r>
                      </m:sup>
                      <m:e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𝐹𝑖𝐶𝐿𝑘𝑖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≤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𝐺𝑚𝑎𝑥</m:t>
                        </m:r>
                      </m:e>
                    </m:nary>
                  </m:oMath>
                </m:oMathPara>
              </a14:m>
              <a:endParaRPr lang="en-IN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			where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k=5 (vegan and non- vegetarian)</a:t>
              </a:r>
              <a:r>
                <a:rPr lang="en-IN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</a:t>
              </a:r>
              <a:endParaRPr lang="en-IN">
                <a:effectLst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IN" sz="110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=19</m:t>
                        </m:r>
                      </m:sub>
                      <m:sup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21</m:t>
                        </m:r>
                      </m:sup>
                      <m:e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𝐹𝑖𝐶𝐿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≤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𝑃𝑚𝑎𝑥</m:t>
                        </m:r>
                      </m:e>
                    </m:nary>
                  </m:oMath>
                </m:oMathPara>
              </a14:m>
              <a:endParaRPr lang="en-IN" sz="1100" b="0" baseline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100" b="0" baseline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				</a:t>
              </a:r>
              <a:r>
                <a:rPr lang="en-IN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where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k=6 (vegetarian)</a:t>
              </a:r>
              <a:endParaRPr lang="en-IN" sz="1100" b="0" baseline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IN" sz="110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=1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8</m:t>
                        </m:r>
                      </m:sub>
                      <m:sup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  <m:e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𝐹𝑖𝐶𝐿𝑘𝑖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≤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𝑃𝑚𝑎𝑥</m:t>
                        </m:r>
                      </m:e>
                    </m:nary>
                  </m:oMath>
                </m:oMathPara>
              </a14:m>
              <a:endParaRPr lang="en-IN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>
                  <a:effectLst/>
                </a:rPr>
                <a:t>				</a:t>
              </a:r>
              <a:r>
                <a:rPr lang="en-IN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where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k=6 (non-vegetarian)</a:t>
              </a:r>
              <a:endParaRPr lang="en-IN">
                <a:effectLst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IN" sz="110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=1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8</m:t>
                        </m:r>
                      </m:sub>
                      <m:sup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21</m:t>
                        </m:r>
                      </m:sup>
                      <m:e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𝐹𝑖𝐶𝐿𝑘𝑖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≤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𝑃𝑚𝑎𝑥</m:t>
                        </m:r>
                      </m:e>
                    </m:nary>
                  </m:oMath>
                </m:oMathPara>
              </a14:m>
              <a:endParaRPr lang="en-IN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>
                  <a:effectLst/>
                </a:rPr>
                <a:t>				</a:t>
              </a:r>
              <a:r>
                <a:rPr lang="en-IN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where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k=6 (Vegan)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IN">
                <a:effectLst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Minimum number of servings from Vegetables and  Fruits for all meal plan: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IN" sz="110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=4</m:t>
                        </m:r>
                      </m:sub>
                      <m:sup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8</m:t>
                        </m:r>
                      </m:sup>
                      <m:e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≥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𝑉𝑚𝑖𝑛</m:t>
                        </m:r>
                      </m:e>
                    </m:nary>
                  </m:oMath>
                </m:oMathPara>
              </a14:m>
              <a:endParaRPr lang="en-IN">
                <a:effectLst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IN" sz="110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=9</m:t>
                        </m:r>
                      </m:sub>
                      <m:sup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12</m:t>
                        </m:r>
                      </m:sup>
                      <m:e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≥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𝐹𝑚𝑖𝑛</m:t>
                        </m:r>
                      </m:e>
                    </m:nary>
                  </m:oMath>
                </m:oMathPara>
              </a14:m>
              <a:endParaRPr lang="en-IN">
                <a:effectLst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Maximum number of servings from Vegetables and Fruits for all meal plan: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IN" sz="110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=4</m:t>
                        </m:r>
                      </m:sub>
                      <m:sup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8</m:t>
                        </m:r>
                      </m:sup>
                      <m:e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≤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𝑉𝑚𝑎𝑥</m:t>
                        </m:r>
                      </m:e>
                    </m:nary>
                  </m:oMath>
                </m:oMathPara>
              </a14:m>
              <a:endParaRPr lang="en-IN">
                <a:effectLst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IN" sz="110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=9</m:t>
                        </m:r>
                      </m:sub>
                      <m:sup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12</m:t>
                        </m:r>
                      </m:sup>
                      <m:e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≤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𝐹𝑚𝑎𝑥</m:t>
                        </m:r>
                      </m:e>
                    </m:nary>
                  </m:oMath>
                </m:oMathPara>
              </a14:m>
              <a:endParaRPr lang="en-IN">
                <a:effectLst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Required serving from Dairy products: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IN" sz="110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=13</m:t>
                        </m:r>
                      </m:sub>
                      <m:sup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15</m:t>
                        </m:r>
                      </m:sup>
                      <m:e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𝐷𝑒𝑞𝑢𝑎𝑙</m:t>
                        </m:r>
                      </m:e>
                    </m:nary>
                  </m:oMath>
                </m:oMathPara>
              </a14:m>
              <a:endParaRPr lang="en-IN" sz="1100" b="0" baseline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r>
                <a:rPr lang="en-IN" sz="1100" b="0" baseline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				where Dequal =1.5 for vegetarian</a:t>
              </a: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IN" sz="110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=13</m:t>
                        </m:r>
                      </m:sub>
                      <m:sup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sup>
                      <m:e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𝐹𝑖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n-IN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𝐷𝑒𝑞𝑢𝑎𝑙</m:t>
                        </m:r>
                      </m:e>
                    </m:nary>
                  </m:oMath>
                </m:oMathPara>
              </a14:m>
              <a:endParaRPr lang="en-IN" sz="1100" b="0" baseline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r>
                <a:rPr lang="en-IN">
                  <a:effectLst/>
                </a:rPr>
                <a:t>				</a:t>
              </a:r>
              <a:r>
                <a:rPr lang="en-IN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where Dequal =2 for Vegan</a:t>
              </a:r>
              <a:endParaRPr lang="en-IN">
                <a:effectLst/>
              </a:endParaRPr>
            </a:p>
            <a:p>
              <a:r>
                <a:rPr lang="en-IN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		</a:t>
              </a:r>
              <a:endParaRPr lang="en-IN">
                <a:effectLst/>
              </a:endParaRPr>
            </a:p>
            <a:p>
              <a:r>
                <a:rPr lang="en-IN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Non-Negative: Fi &gt;= 0						</a:t>
              </a:r>
              <a:endParaRPr lang="en-IN">
                <a:effectLst/>
              </a:endParaRPr>
            </a:p>
            <a:p>
              <a:pPr rtl="0"/>
              <a:endParaRPr lang="en-IN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9AB5933-FBF3-4549-868E-6C77619229EB}"/>
                </a:ext>
              </a:extLst>
            </xdr:cNvPr>
            <xdr:cNvSpPr txBox="1"/>
          </xdr:nvSpPr>
          <xdr:spPr>
            <a:xfrm>
              <a:off x="693964" y="612319"/>
              <a:ext cx="7470322" cy="2381250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N" sz="1100" b="1">
                  <a:solidFill>
                    <a:schemeClr val="accent5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Variables:</a:t>
              </a:r>
              <a:endParaRPr lang="en-IN" b="1">
                <a:solidFill>
                  <a:schemeClr val="accent5">
                    <a:lumMod val="50000"/>
                  </a:schemeClr>
                </a:solidFill>
                <a:effectLst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 = food items from 1 to 21 for vegan and vegetarian meal plan, and 1 to 20 for non-vegetarian meal plan 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j =  nutritional data from 1 to 12 where 1 is Serving Size, 2 is Calories, 3 is Saturated Fat, 4 is Cholesterol, 5 is Sodium, 6 is Carbs, 7 is Fiber, 8 is Natural Sugar, 9 is Protein, 10 is Vitamin C, 11 is Calcium, and 12 is Iron 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k = category of food (k =1 for grains,k = 2 for vegetables,  k = 3 for fruits,k = 4 for dairy(only for vegetarian and non-vegetarian meal plans) and for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non-dairy (only for vegan), k = 5 for Good Fats food,  k = 6 for Protein rich food)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Ci = Cost per Proportion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Nij = Amount of j type Nutrition required for Food item i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MNj = Minimum amount of nutrition required for each j type nutrition 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MXj = Maximum amount of nutrition required for each j type nutrition </a:t>
              </a: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MINi = Minimum amount of proportion required form food item i (0.5)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CLki = Calories from food category k, k =1,..,5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VFGmin = Minimum proportion of calories required from Vegetables, Grains and Fruits (0.45*total daily Calories intake)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Gmin = Minimum proportion of calories required from Good Fats (0.2*total daily Calories intake)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Pmin = Minimum proportion of calories required from Protein Rich Food (0.25*total daily Calories intake)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VFGmax = Maximum proportion of calories required from Vegetables, Grains and Fruits (0.6*total daily Calories intake)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Gmax = Maximum proportion of calories required from Good Fats (0.35*total daily Calories intake)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Pmax = Maximum proportion of calories required from Protein Rich Foods (0.35*total daily Calories intake)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Vmax = 5; Maximum daily servings of Vegetables 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Fmax = 4;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Maximum daily servings of Fruits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Vmin = 3; Minimum daily servings of Vegetables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Fmin = 2; Minimum daily servings of Fruits 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Dequal = 1.5; Total servings of Dairy products for vegetarian meal plan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= 2; Total daily servings of non-dairy for vegan meal plan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eaLnBrk="1" fontAlgn="auto" latinLnBrk="0" hangingPunct="1"/>
              <a:endParaRPr lang="en-IN">
                <a:effectLst/>
              </a:endParaRPr>
            </a:p>
            <a:p>
              <a:r>
                <a:rPr lang="en-IN" sz="1100" b="1" baseline="0">
                  <a:solidFill>
                    <a:schemeClr val="accent5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Decision Variable:</a:t>
              </a:r>
              <a:endParaRPr lang="en-IN" b="1">
                <a:solidFill>
                  <a:schemeClr val="accent5">
                    <a:lumMod val="50000"/>
                  </a:schemeClr>
                </a:solidFill>
                <a:effectLst/>
              </a:endParaRPr>
            </a:p>
            <a:p>
              <a:r>
                <a:rPr lang="en-IN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Fi = Optimum Proportion of food item selected for diet plan</a:t>
              </a:r>
              <a:endParaRPr lang="en-IN">
                <a:effectLst/>
              </a:endParaRPr>
            </a:p>
            <a:p>
              <a:r>
                <a:rPr lang="en-IN" sz="1100" b="1" baseline="0">
                  <a:solidFill>
                    <a:schemeClr val="accent5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Objective:</a:t>
              </a:r>
              <a:endParaRPr lang="en-IN" b="1">
                <a:solidFill>
                  <a:schemeClr val="accent5">
                    <a:lumMod val="50000"/>
                  </a:schemeClr>
                </a:solidFill>
                <a:effectLst/>
              </a:endParaRPr>
            </a:p>
            <a:p>
              <a:r>
                <a:rPr lang="en-IN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To minimize daily meal cost of diabetic patient:</a:t>
              </a:r>
            </a:p>
            <a:p>
              <a:r>
                <a:rPr lang="en-IN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	               For Vegan and Vegetarian meal plan:</a:t>
              </a:r>
              <a:endParaRPr lang="en-IN">
                <a:effectLst/>
              </a:endParaRPr>
            </a:p>
            <a:p>
              <a:r>
                <a:rPr lang="en-IN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_(𝑖=1)^21▒𝐶𝑖𝐹𝑖</a:t>
              </a:r>
              <a:endParaRPr lang="en-IN" sz="1100" b="0" baseline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r>
                <a:rPr lang="en-IN" sz="1100" b="0" baseline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		                     For Non-Vegetarian meal plan:</a:t>
              </a:r>
            </a:p>
            <a:p>
              <a:r>
                <a:rPr lang="en-IN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_(𝑖=1)^2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▒𝐶𝑖𝐹𝑖</a:t>
              </a:r>
              <a:endParaRPr lang="en-IN">
                <a:effectLst/>
              </a:endParaRPr>
            </a:p>
            <a:p>
              <a:r>
                <a:rPr lang="en-IN" sz="1100" b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Constraints:   </a:t>
              </a:r>
              <a:endParaRPr lang="en-IN">
                <a:effectLst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Minimum amount of j type nutrition required from all food item i which are included in the diet plan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IN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_(𝑖=1)^21▒〖𝑁𝑖𝑗𝐹𝑖≻=𝑀𝑁𝑗〗</a:t>
              </a:r>
              <a:endParaRPr lang="en-IN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			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Where j = 2,6,7,9,10,11,12 (vegan and vegetarian meal plan)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IN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IN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_(𝑖=1)^2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▒〖𝑁𝑖𝑗𝐹𝑖≻=𝑀𝑁𝑗〗</a:t>
              </a:r>
              <a:endParaRPr lang="en-IN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			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Where j = 2,6,7,9,10,11,12 (Non-Vegetarian meal plan)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IN">
                <a:effectLst/>
              </a:endParaRPr>
            </a:p>
            <a:p>
              <a:endParaRPr lang="en-IN">
                <a:effectLst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Maximum amount of j type nutrition required  from all food item i which are included in the diet plan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IN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_(𝑖=1)^21▒〖𝑁𝑖𝑗𝐹𝑖&lt;=𝑀𝑋𝑗〗</a:t>
              </a:r>
              <a:endParaRPr lang="en-IN">
                <a:effectLst/>
              </a:endParaRPr>
            </a:p>
            <a:p>
              <a:r>
                <a:rPr lang="en-IN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			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Where j = 2-6,9-12  (vegan and vegetarian meal plan)</a:t>
              </a:r>
            </a:p>
            <a:p>
              <a:r>
                <a:rPr lang="en-IN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_(𝑖=1)^2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▒〖𝑁𝑖𝑗𝐹𝑖&lt;=𝑀𝑋𝑗〗</a:t>
              </a:r>
              <a:endParaRPr lang="en-IN">
                <a:effectLst/>
              </a:endParaRPr>
            </a:p>
            <a:p>
              <a:r>
                <a:rPr lang="en-IN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			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Where j = 2-6,9-12 (Non-vegetarian meal plan)</a:t>
              </a:r>
              <a:endParaRPr lang="en-IN">
                <a:effectLst/>
              </a:endParaRPr>
            </a:p>
            <a:p>
              <a:endParaRPr lang="en-IN">
                <a:effectLst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Minimum daily servings from food item i = 4-8,17 (vegan and vegetarian) and i=4-8, 16 (non-vegetarian) 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IN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		</a:t>
              </a:r>
              <a:r>
                <a:rPr lang="en-IN" sz="14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</a:t>
              </a:r>
              <a:r>
                <a:rPr lang="en-IN" sz="140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Fi &gt;= MINi</a:t>
              </a:r>
              <a:endParaRPr lang="en-IN" sz="1400">
                <a:effectLst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Minimum proportion of energy required from different food categories k (1,2,3,5, 6) having respective food items(i) in those categories: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IN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_(𝑖=1)^12▒〖𝐹𝑖𝐶𝐿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𝑖≥𝑉𝐹𝐺𝑚𝑖𝑛〗</a:t>
              </a:r>
              <a:endParaRPr lang="en-IN">
                <a:effectLst/>
              </a:endParaRPr>
            </a:p>
            <a:p>
              <a:r>
                <a:rPr lang="en-IN">
                  <a:effectLst/>
                </a:rPr>
                <a:t>				Where</a:t>
              </a:r>
              <a:r>
                <a:rPr lang="en-IN" baseline="0">
                  <a:effectLst/>
                </a:rPr>
                <a:t>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k = 1 ,2, 3 (all meal plans)</a:t>
              </a:r>
              <a:endParaRPr lang="en-IN">
                <a:effectLst/>
              </a:endParaRPr>
            </a:p>
            <a:p>
              <a:r>
                <a:rPr lang="en-IN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_(𝑖=16)^18▒〖𝐹𝑖𝐶𝐿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𝑖≥𝐺𝑚𝑖𝑛〗</a:t>
              </a:r>
              <a:endParaRPr lang="en-IN" sz="1100" b="0" baseline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r>
                <a:rPr lang="en-IN" sz="1100" b="0" baseline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				Where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k=5 (vegetarian)</a:t>
              </a:r>
              <a:endParaRPr lang="en-IN" sz="1100" b="0" baseline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r>
                <a:rPr lang="en-IN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_(𝑖=1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)^1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▒〖𝐹𝑖𝐶𝐿𝑘𝑖≥𝐺𝑚𝑖𝑛〗</a:t>
              </a:r>
              <a:endParaRPr lang="en-IN">
                <a:effectLst/>
              </a:endParaRPr>
            </a:p>
            <a:p>
              <a:r>
                <a:rPr lang="en-IN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			where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k=5 (vegan and non- vegetarian)</a:t>
              </a:r>
              <a:endParaRPr lang="en-IN">
                <a:effectLst/>
              </a:endParaRPr>
            </a:p>
            <a:p>
              <a:r>
                <a:rPr lang="en-IN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_(𝑖=19)^21▒〖𝐹𝑖𝐶𝐿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𝑖≥𝑃𝑚𝑖𝑛〗</a:t>
              </a:r>
              <a:endParaRPr lang="en-IN" sz="1100" b="0" baseline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100" b="0" baseline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				where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k=6 (vegetarian)</a:t>
              </a:r>
              <a:endParaRPr lang="en-IN" sz="1100" b="0" baseline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r>
                <a:rPr lang="en-IN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_(𝑖=1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)^2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▒〖𝐹𝑖𝐶𝐿𝑘𝑖≥𝑃𝑚𝑖𝑛〗</a:t>
              </a:r>
              <a:endParaRPr lang="en-IN" sz="1100" b="0" baseline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>
                  <a:effectLst/>
                </a:rPr>
                <a:t>				where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k=6 (non-vegetarian)</a:t>
              </a:r>
              <a:endParaRPr lang="en-IN">
                <a:effectLst/>
              </a:endParaRPr>
            </a:p>
            <a:p>
              <a:r>
                <a:rPr lang="en-IN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_(𝑖=1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)^21▒〖𝐹𝑖𝐶𝐿𝑘𝑖≥𝑃𝑚𝑖𝑛〗</a:t>
              </a:r>
              <a:endParaRPr lang="en-IN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>
                  <a:effectLst/>
                </a:rPr>
                <a:t>				where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k=6 (vegan)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IN">
                <a:effectLst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Maximum proportion of calories required from different food categories k (1,2,3,5, 6) having respective food items(i) in those categories: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IN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_(𝑖=1)^12▒〖𝐹𝑖𝐶𝐿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𝑖≤𝑉𝐹𝐺𝑚𝑎𝑥〗</a:t>
              </a:r>
              <a:endParaRPr lang="en-IN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>
                  <a:effectLst/>
                </a:rPr>
                <a:t>				</a:t>
              </a:r>
              <a:r>
                <a:rPr lang="en-I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Where</a:t>
              </a:r>
              <a:r>
                <a:rPr lang="en-IN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k = 1 ,2, 3 (all meal plans)</a:t>
              </a:r>
              <a:endParaRPr lang="en-IN">
                <a:effectLst/>
              </a:endParaRPr>
            </a:p>
            <a:p>
              <a:r>
                <a:rPr lang="en-IN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_(𝑖=16)^18▒〖𝐹𝑖𝐶𝐿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𝑖≤𝐺𝑚𝑎𝑥〗</a:t>
              </a:r>
              <a:endParaRPr lang="en-IN" sz="1100" b="0" baseline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			Where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k=5 (vegetarian)</a:t>
              </a:r>
              <a:endParaRPr lang="en-IN" sz="1100" b="0" baseline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r>
                <a:rPr lang="en-IN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_(𝑖=1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)^1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▒〖𝐹𝑖𝐶𝐿𝑘𝑖≤𝐺𝑚𝑎𝑥〗</a:t>
              </a:r>
              <a:endParaRPr lang="en-IN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			where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k=5 (vegan and non- vegetarian)</a:t>
              </a:r>
              <a:r>
                <a:rPr lang="en-IN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</a:t>
              </a:r>
              <a:endParaRPr lang="en-IN">
                <a:effectLst/>
              </a:endParaRPr>
            </a:p>
            <a:p>
              <a:r>
                <a:rPr lang="en-IN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_(𝑖=19)^21▒〖𝐹𝑖𝐶𝐿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𝑖≤𝑃𝑚𝑎𝑥〗</a:t>
              </a:r>
              <a:endParaRPr lang="en-IN" sz="1100" b="0" baseline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100" b="0" baseline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				</a:t>
              </a:r>
              <a:r>
                <a:rPr lang="en-IN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where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k=6 (vegetarian)</a:t>
              </a:r>
              <a:endParaRPr lang="en-IN" sz="1100" b="0" baseline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r>
                <a:rPr lang="en-IN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_(𝑖=1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)^2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▒〖𝐹𝑖𝐶𝐿𝑘𝑖≤𝑃𝑚𝑎𝑥〗</a:t>
              </a:r>
              <a:endParaRPr lang="en-IN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>
                  <a:effectLst/>
                </a:rPr>
                <a:t>				</a:t>
              </a:r>
              <a:r>
                <a:rPr lang="en-IN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where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k=6 (non-vegetarian)</a:t>
              </a:r>
              <a:endParaRPr lang="en-IN">
                <a:effectLst/>
              </a:endParaRPr>
            </a:p>
            <a:p>
              <a:r>
                <a:rPr lang="en-IN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_(𝑖=1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)^21▒〖𝐹𝑖𝐶𝐿𝑘𝑖≤𝑃𝑚𝑎𝑥〗</a:t>
              </a:r>
              <a:endParaRPr lang="en-IN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>
                  <a:effectLst/>
                </a:rPr>
                <a:t>				</a:t>
              </a:r>
              <a:r>
                <a:rPr lang="en-IN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where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k=6 (Vegan)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IN">
                <a:effectLst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Minimum number of servings from Vegetables and  Fruits for all meal plan: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IN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_(𝑖=4)^8▒〖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𝑖≥𝑉𝑚𝑖𝑛〗</a:t>
              </a:r>
              <a:endParaRPr lang="en-IN">
                <a:effectLst/>
              </a:endParaRPr>
            </a:p>
            <a:p>
              <a:r>
                <a:rPr lang="en-IN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_(𝑖=9)^12▒〖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𝑖≥𝐹𝑚𝑖𝑛〗</a:t>
              </a:r>
              <a:endParaRPr lang="en-IN">
                <a:effectLst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Maximum number of servings from Vegetables and Fruits for all meal plan: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IN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_(𝑖=4)^8▒〖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𝑖≤𝑉𝑚𝑎𝑥〗</a:t>
              </a:r>
              <a:endParaRPr lang="en-IN">
                <a:effectLst/>
              </a:endParaRPr>
            </a:p>
            <a:p>
              <a:r>
                <a:rPr lang="en-IN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_(𝑖=9)^12▒〖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𝑖≤𝐹𝑚𝑎𝑥〗</a:t>
              </a:r>
              <a:endParaRPr lang="en-IN">
                <a:effectLst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Required serving from Dairy products: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IN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_(𝑖=13)^15▒〖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𝑖=𝐷𝑒𝑞𝑢𝑎𝑙〗</a:t>
              </a:r>
              <a:endParaRPr lang="en-IN" sz="1100" b="0" baseline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r>
                <a:rPr lang="en-IN" sz="1100" b="0" baseline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				where Dequal =1.5 for vegetarian</a:t>
              </a:r>
            </a:p>
            <a:p>
              <a:r>
                <a:rPr lang="en-IN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_(𝑖=13)^1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IN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▒〖𝐹𝑖=𝐷𝑒𝑞𝑢𝑎𝑙〗</a:t>
              </a:r>
              <a:endParaRPr lang="en-IN" sz="1100" b="0" baseline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r>
                <a:rPr lang="en-IN">
                  <a:effectLst/>
                </a:rPr>
                <a:t>				</a:t>
              </a:r>
              <a:r>
                <a:rPr lang="en-IN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where Dequal =2 for Vegan</a:t>
              </a:r>
              <a:endParaRPr lang="en-IN">
                <a:effectLst/>
              </a:endParaRPr>
            </a:p>
            <a:p>
              <a:r>
                <a:rPr lang="en-IN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		</a:t>
              </a:r>
              <a:endParaRPr lang="en-IN">
                <a:effectLst/>
              </a:endParaRPr>
            </a:p>
            <a:p>
              <a:r>
                <a:rPr lang="en-IN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Non-Negative: Fi &gt;= 0						</a:t>
              </a:r>
              <a:endParaRPr lang="en-IN">
                <a:effectLst/>
              </a:endParaRPr>
            </a:p>
            <a:p>
              <a:pPr rtl="0"/>
              <a:endParaRPr lang="en-IN"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21</xdr:col>
      <xdr:colOff>228600</xdr:colOff>
      <xdr:row>15</xdr:row>
      <xdr:rowOff>57150</xdr:rowOff>
    </xdr:from>
    <xdr:to>
      <xdr:col>28</xdr:col>
      <xdr:colOff>304800</xdr:colOff>
      <xdr:row>29</xdr:row>
      <xdr:rowOff>114300</xdr:rowOff>
    </xdr:to>
    <xdr:graphicFrame macro="">
      <xdr:nvGraphicFramePr>
        <xdr:cNvPr id="2" name="STS_1_Chart">
          <a:extLst>
            <a:ext uri="{FF2B5EF4-FFF2-40B4-BE49-F238E27FC236}">
              <a16:creationId xmlns:a16="http://schemas.microsoft.com/office/drawing/2014/main" id="{B8EF4875-2E02-4554-B951-FC74ABC6C7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25</xdr:col>
      <xdr:colOff>533400</xdr:colOff>
      <xdr:row>2</xdr:row>
      <xdr:rowOff>171450</xdr:rowOff>
    </xdr:from>
    <xdr:to>
      <xdr:col>29</xdr:col>
      <xdr:colOff>228600</xdr:colOff>
      <xdr:row>5</xdr:row>
      <xdr:rowOff>66675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F4935BA-FB8D-49B8-B775-06116A25F70C}"/>
            </a:ext>
          </a:extLst>
        </xdr:cNvPr>
        <xdr:cNvSpPr txBox="1"/>
      </xdr:nvSpPr>
      <xdr:spPr>
        <a:xfrm>
          <a:off x="176784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IN" sz="1100"/>
            <a:t>When you select an output from the dropdown list in cell $Y$4, the chart will adapt to that output.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228600</xdr:colOff>
      <xdr:row>17</xdr:row>
      <xdr:rowOff>38100</xdr:rowOff>
    </xdr:from>
    <xdr:to>
      <xdr:col>21</xdr:col>
      <xdr:colOff>304800</xdr:colOff>
      <xdr:row>31</xdr:row>
      <xdr:rowOff>95250</xdr:rowOff>
    </xdr:to>
    <xdr:graphicFrame macro="">
      <xdr:nvGraphicFramePr>
        <xdr:cNvPr id="2" name="STS_4_Chart1">
          <a:extLst>
            <a:ext uri="{FF2B5EF4-FFF2-40B4-BE49-F238E27FC236}">
              <a16:creationId xmlns:a16="http://schemas.microsoft.com/office/drawing/2014/main" id="{40C9B838-125B-40F1-96B8-181D04EFAB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22</xdr:col>
      <xdr:colOff>228600</xdr:colOff>
      <xdr:row>17</xdr:row>
      <xdr:rowOff>38100</xdr:rowOff>
    </xdr:from>
    <xdr:to>
      <xdr:col>29</xdr:col>
      <xdr:colOff>304800</xdr:colOff>
      <xdr:row>31</xdr:row>
      <xdr:rowOff>95250</xdr:rowOff>
    </xdr:to>
    <xdr:graphicFrame macro="">
      <xdr:nvGraphicFramePr>
        <xdr:cNvPr id="3" name="STS_4_Chart2">
          <a:extLst>
            <a:ext uri="{FF2B5EF4-FFF2-40B4-BE49-F238E27FC236}">
              <a16:creationId xmlns:a16="http://schemas.microsoft.com/office/drawing/2014/main" id="{7C0FD749-2B0B-4C41-AEAA-6D76A7ED63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22</xdr:col>
      <xdr:colOff>381000</xdr:colOff>
      <xdr:row>2</xdr:row>
      <xdr:rowOff>171450</xdr:rowOff>
    </xdr:from>
    <xdr:to>
      <xdr:col>27</xdr:col>
      <xdr:colOff>609600</xdr:colOff>
      <xdr:row>8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58DDC9F-2133-41AF-AFAF-20CD9B2B161A}"/>
            </a:ext>
          </a:extLst>
        </xdr:cNvPr>
        <xdr:cNvSpPr txBox="1"/>
      </xdr:nvSpPr>
      <xdr:spPr>
        <a:xfrm>
          <a:off x="15249525" y="571500"/>
          <a:ext cx="3657600" cy="13335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IN" sz="1100"/>
            <a:t>By making appropriate selections in cells $P$4, $Q$4, $T$4, and $U$4, you can chart any row (in left chart) or column (in right chart) of any table to the left.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20</xdr:col>
      <xdr:colOff>304800</xdr:colOff>
      <xdr:row>15</xdr:row>
      <xdr:rowOff>57150</xdr:rowOff>
    </xdr:from>
    <xdr:to>
      <xdr:col>27</xdr:col>
      <xdr:colOff>381000</xdr:colOff>
      <xdr:row>29</xdr:row>
      <xdr:rowOff>114300</xdr:rowOff>
    </xdr:to>
    <xdr:graphicFrame macro="">
      <xdr:nvGraphicFramePr>
        <xdr:cNvPr id="2" name="STS_2_Chart">
          <a:extLst>
            <a:ext uri="{FF2B5EF4-FFF2-40B4-BE49-F238E27FC236}">
              <a16:creationId xmlns:a16="http://schemas.microsoft.com/office/drawing/2014/main" id="{8D0DED41-3994-4CF9-BA23-C2825AB131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24</xdr:col>
      <xdr:colOff>533400</xdr:colOff>
      <xdr:row>2</xdr:row>
      <xdr:rowOff>171450</xdr:rowOff>
    </xdr:from>
    <xdr:to>
      <xdr:col>28</xdr:col>
      <xdr:colOff>228600</xdr:colOff>
      <xdr:row>5</xdr:row>
      <xdr:rowOff>66675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A7CE9CF-3533-4496-A06F-56F644AB5490}"/>
            </a:ext>
          </a:extLst>
        </xdr:cNvPr>
        <xdr:cNvSpPr txBox="1"/>
      </xdr:nvSpPr>
      <xdr:spPr>
        <a:xfrm>
          <a:off x="169926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IN" sz="1100"/>
            <a:t>When you select an output from the dropdown list in cell $X$4, the chart will adapt to that output.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228600</xdr:colOff>
      <xdr:row>17</xdr:row>
      <xdr:rowOff>38100</xdr:rowOff>
    </xdr:from>
    <xdr:to>
      <xdr:col>21</xdr:col>
      <xdr:colOff>304800</xdr:colOff>
      <xdr:row>31</xdr:row>
      <xdr:rowOff>95250</xdr:rowOff>
    </xdr:to>
    <xdr:graphicFrame macro="">
      <xdr:nvGraphicFramePr>
        <xdr:cNvPr id="2" name="STS_5_Chart1">
          <a:extLst>
            <a:ext uri="{FF2B5EF4-FFF2-40B4-BE49-F238E27FC236}">
              <a16:creationId xmlns:a16="http://schemas.microsoft.com/office/drawing/2014/main" id="{4E60BF34-2886-409F-A171-ADA94D84AD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22</xdr:col>
      <xdr:colOff>228600</xdr:colOff>
      <xdr:row>17</xdr:row>
      <xdr:rowOff>38100</xdr:rowOff>
    </xdr:from>
    <xdr:to>
      <xdr:col>29</xdr:col>
      <xdr:colOff>304800</xdr:colOff>
      <xdr:row>31</xdr:row>
      <xdr:rowOff>95250</xdr:rowOff>
    </xdr:to>
    <xdr:graphicFrame macro="">
      <xdr:nvGraphicFramePr>
        <xdr:cNvPr id="3" name="STS_5_Chart2">
          <a:extLst>
            <a:ext uri="{FF2B5EF4-FFF2-40B4-BE49-F238E27FC236}">
              <a16:creationId xmlns:a16="http://schemas.microsoft.com/office/drawing/2014/main" id="{D0181AC7-FBD1-4F65-95B6-AC3C6531AF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22</xdr:col>
      <xdr:colOff>381000</xdr:colOff>
      <xdr:row>2</xdr:row>
      <xdr:rowOff>171450</xdr:rowOff>
    </xdr:from>
    <xdr:to>
      <xdr:col>27</xdr:col>
      <xdr:colOff>609600</xdr:colOff>
      <xdr:row>8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9D1FD7C-0838-4CC1-9ED8-99C56B656690}"/>
            </a:ext>
          </a:extLst>
        </xdr:cNvPr>
        <xdr:cNvSpPr txBox="1"/>
      </xdr:nvSpPr>
      <xdr:spPr>
        <a:xfrm>
          <a:off x="15249525" y="571500"/>
          <a:ext cx="3657600" cy="13335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IN" sz="1100"/>
            <a:t>By making appropriate selections in cells $P$4, $Q$4, $T$4, and $U$4, you can chart any row (in left chart) or column (in right chart) of any table to the left.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21</xdr:col>
      <xdr:colOff>200025</xdr:colOff>
      <xdr:row>15</xdr:row>
      <xdr:rowOff>57150</xdr:rowOff>
    </xdr:from>
    <xdr:to>
      <xdr:col>28</xdr:col>
      <xdr:colOff>276225</xdr:colOff>
      <xdr:row>29</xdr:row>
      <xdr:rowOff>114300</xdr:rowOff>
    </xdr:to>
    <xdr:graphicFrame macro="">
      <xdr:nvGraphicFramePr>
        <xdr:cNvPr id="2" name="STS_3_Chart">
          <a:extLst>
            <a:ext uri="{FF2B5EF4-FFF2-40B4-BE49-F238E27FC236}">
              <a16:creationId xmlns:a16="http://schemas.microsoft.com/office/drawing/2014/main" id="{26674C52-45F8-448A-8965-DF95352560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25</xdr:col>
      <xdr:colOff>504825</xdr:colOff>
      <xdr:row>2</xdr:row>
      <xdr:rowOff>171450</xdr:rowOff>
    </xdr:from>
    <xdr:to>
      <xdr:col>29</xdr:col>
      <xdr:colOff>200025</xdr:colOff>
      <xdr:row>5</xdr:row>
      <xdr:rowOff>66675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A76D468-4ACF-4718-9A47-1392B05A712D}"/>
            </a:ext>
          </a:extLst>
        </xdr:cNvPr>
        <xdr:cNvSpPr txBox="1"/>
      </xdr:nvSpPr>
      <xdr:spPr>
        <a:xfrm>
          <a:off x="176784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IN" sz="1100"/>
            <a:t>When you select an output from the dropdown list in cell $Y$4, the chart will adapt to that output.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228600</xdr:colOff>
      <xdr:row>17</xdr:row>
      <xdr:rowOff>38100</xdr:rowOff>
    </xdr:from>
    <xdr:to>
      <xdr:col>21</xdr:col>
      <xdr:colOff>304800</xdr:colOff>
      <xdr:row>31</xdr:row>
      <xdr:rowOff>95250</xdr:rowOff>
    </xdr:to>
    <xdr:graphicFrame macro="">
      <xdr:nvGraphicFramePr>
        <xdr:cNvPr id="2" name="STS_6_Chart1">
          <a:extLst>
            <a:ext uri="{FF2B5EF4-FFF2-40B4-BE49-F238E27FC236}">
              <a16:creationId xmlns:a16="http://schemas.microsoft.com/office/drawing/2014/main" id="{07D803D9-528F-4D20-96BD-B91A04F78F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22</xdr:col>
      <xdr:colOff>228600</xdr:colOff>
      <xdr:row>17</xdr:row>
      <xdr:rowOff>38100</xdr:rowOff>
    </xdr:from>
    <xdr:to>
      <xdr:col>29</xdr:col>
      <xdr:colOff>304800</xdr:colOff>
      <xdr:row>31</xdr:row>
      <xdr:rowOff>95250</xdr:rowOff>
    </xdr:to>
    <xdr:graphicFrame macro="">
      <xdr:nvGraphicFramePr>
        <xdr:cNvPr id="3" name="STS_6_Chart2">
          <a:extLst>
            <a:ext uri="{FF2B5EF4-FFF2-40B4-BE49-F238E27FC236}">
              <a16:creationId xmlns:a16="http://schemas.microsoft.com/office/drawing/2014/main" id="{5FB8CFA8-A8AF-4B81-824C-E4A7C1739D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22</xdr:col>
      <xdr:colOff>381000</xdr:colOff>
      <xdr:row>2</xdr:row>
      <xdr:rowOff>171450</xdr:rowOff>
    </xdr:from>
    <xdr:to>
      <xdr:col>27</xdr:col>
      <xdr:colOff>609600</xdr:colOff>
      <xdr:row>8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7837F6B-5D31-45D6-8FEE-7FDE2F342DD7}"/>
            </a:ext>
          </a:extLst>
        </xdr:cNvPr>
        <xdr:cNvSpPr txBox="1"/>
      </xdr:nvSpPr>
      <xdr:spPr>
        <a:xfrm>
          <a:off x="15249525" y="571500"/>
          <a:ext cx="3657600" cy="13335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IN" sz="1100"/>
            <a:t>By making appropriate selections in cells $P$4, $Q$4, $T$4, and $U$4, you can chart any row (in left chart) or column (in right chart) of any table to the left.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0C3A8-0E92-4683-88C2-085EB662B137}">
  <dimension ref="B2:AC75"/>
  <sheetViews>
    <sheetView zoomScale="70" zoomScaleNormal="70" workbookViewId="0">
      <selection activeCell="M16" sqref="M16"/>
    </sheetView>
  </sheetViews>
  <sheetFormatPr defaultRowHeight="15.75" x14ac:dyDescent="0.25"/>
  <cols>
    <col min="14" max="14" width="27.75" bestFit="1" customWidth="1"/>
    <col min="15" max="15" width="28.125" customWidth="1"/>
    <col min="16" max="16" width="19.75" bestFit="1" customWidth="1"/>
  </cols>
  <sheetData>
    <row r="2" spans="2:29" x14ac:dyDescent="0.25">
      <c r="B2" s="181" t="s">
        <v>373</v>
      </c>
      <c r="C2" s="181"/>
      <c r="D2" s="181"/>
      <c r="E2" s="181"/>
    </row>
    <row r="3" spans="2:29" ht="18.75" x14ac:dyDescent="0.25">
      <c r="N3" s="184" t="s">
        <v>374</v>
      </c>
    </row>
    <row r="4" spans="2:29" ht="16.5" thickBot="1" x14ac:dyDescent="0.3">
      <c r="N4" s="27"/>
      <c r="P4" s="191" t="s">
        <v>40</v>
      </c>
      <c r="Q4" s="154" t="s">
        <v>175</v>
      </c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6"/>
    </row>
    <row r="5" spans="2:29" ht="63.75" thickBot="1" x14ac:dyDescent="0.3">
      <c r="N5" s="129" t="s">
        <v>379</v>
      </c>
      <c r="O5" s="129" t="s">
        <v>371</v>
      </c>
      <c r="P5" s="130" t="s">
        <v>176</v>
      </c>
      <c r="Q5" s="131" t="s">
        <v>7</v>
      </c>
      <c r="R5" s="157" t="s">
        <v>380</v>
      </c>
      <c r="S5" s="131" t="s">
        <v>0</v>
      </c>
      <c r="T5" s="131" t="s">
        <v>8</v>
      </c>
      <c r="U5" s="131" t="s">
        <v>9</v>
      </c>
      <c r="V5" s="131" t="s">
        <v>10</v>
      </c>
      <c r="W5" s="131" t="s">
        <v>1</v>
      </c>
      <c r="X5" s="131" t="s">
        <v>2</v>
      </c>
      <c r="Y5" s="131" t="s">
        <v>297</v>
      </c>
      <c r="Z5" s="131" t="s">
        <v>3</v>
      </c>
      <c r="AA5" s="131" t="s">
        <v>4</v>
      </c>
      <c r="AB5" s="131" t="s">
        <v>5</v>
      </c>
      <c r="AC5" s="132" t="s">
        <v>6</v>
      </c>
    </row>
    <row r="6" spans="2:29" x14ac:dyDescent="0.25">
      <c r="N6" s="89" t="s">
        <v>11</v>
      </c>
      <c r="O6" s="158" t="s">
        <v>34</v>
      </c>
      <c r="P6" s="22" t="s">
        <v>47</v>
      </c>
      <c r="Q6" s="133">
        <v>0.4</v>
      </c>
      <c r="R6" s="134">
        <v>196</v>
      </c>
      <c r="S6" s="133">
        <v>239</v>
      </c>
      <c r="T6" s="133">
        <v>0.5</v>
      </c>
      <c r="U6" s="133">
        <v>0</v>
      </c>
      <c r="V6" s="133">
        <v>394</v>
      </c>
      <c r="W6" s="133">
        <v>50</v>
      </c>
      <c r="X6" s="133">
        <v>3.1</v>
      </c>
      <c r="Y6" s="133">
        <v>0.5</v>
      </c>
      <c r="Z6" s="133">
        <v>5.4</v>
      </c>
      <c r="AA6" s="133">
        <v>0</v>
      </c>
      <c r="AB6" s="133">
        <v>5.88</v>
      </c>
      <c r="AC6" s="135">
        <v>1.1000000000000001</v>
      </c>
    </row>
    <row r="7" spans="2:29" x14ac:dyDescent="0.25">
      <c r="N7" s="90"/>
      <c r="O7" s="159" t="s">
        <v>22</v>
      </c>
      <c r="P7" s="25" t="s">
        <v>48</v>
      </c>
      <c r="Q7" s="136">
        <v>0.27</v>
      </c>
      <c r="R7" s="137">
        <v>95</v>
      </c>
      <c r="S7" s="136">
        <v>343</v>
      </c>
      <c r="T7" s="136">
        <v>0.308</v>
      </c>
      <c r="U7" s="136">
        <v>0</v>
      </c>
      <c r="V7" s="136">
        <v>11.4</v>
      </c>
      <c r="W7" s="136">
        <v>69.64</v>
      </c>
      <c r="X7" s="136">
        <v>10.7</v>
      </c>
      <c r="Y7" s="136">
        <v>2.09</v>
      </c>
      <c r="Z7" s="136">
        <v>12.54</v>
      </c>
      <c r="AA7" s="136">
        <v>0</v>
      </c>
      <c r="AB7" s="136">
        <v>23.75</v>
      </c>
      <c r="AC7" s="138">
        <v>3.45</v>
      </c>
    </row>
    <row r="8" spans="2:29" ht="16.5" thickBot="1" x14ac:dyDescent="0.3">
      <c r="N8" s="94"/>
      <c r="O8" s="160" t="s">
        <v>35</v>
      </c>
      <c r="P8" s="24" t="s">
        <v>49</v>
      </c>
      <c r="Q8" s="139">
        <v>0.14000000000000001</v>
      </c>
      <c r="R8" s="140">
        <v>33</v>
      </c>
      <c r="S8" s="139">
        <v>92</v>
      </c>
      <c r="T8" s="139">
        <v>0.3</v>
      </c>
      <c r="U8" s="139">
        <v>0</v>
      </c>
      <c r="V8" s="139">
        <v>163</v>
      </c>
      <c r="W8" s="139">
        <v>16</v>
      </c>
      <c r="X8" s="139">
        <v>2.2000000000000002</v>
      </c>
      <c r="Y8" s="139">
        <v>1.6</v>
      </c>
      <c r="Z8" s="139">
        <v>4.5</v>
      </c>
      <c r="AA8" s="139">
        <v>0</v>
      </c>
      <c r="AB8" s="139">
        <v>59.07</v>
      </c>
      <c r="AC8" s="141">
        <v>0.93</v>
      </c>
    </row>
    <row r="9" spans="2:29" x14ac:dyDescent="0.25">
      <c r="N9" s="89" t="s">
        <v>12</v>
      </c>
      <c r="O9" s="158" t="s">
        <v>23</v>
      </c>
      <c r="P9" s="22" t="s">
        <v>50</v>
      </c>
      <c r="Q9" s="133">
        <v>0.39</v>
      </c>
      <c r="R9" s="134">
        <v>119</v>
      </c>
      <c r="S9" s="133">
        <v>12</v>
      </c>
      <c r="T9" s="133">
        <v>9.2999999999999999E-2</v>
      </c>
      <c r="U9" s="133">
        <v>0</v>
      </c>
      <c r="V9" s="133">
        <v>2.38</v>
      </c>
      <c r="W9" s="133">
        <v>2.57</v>
      </c>
      <c r="X9" s="133">
        <v>0.8</v>
      </c>
      <c r="Y9" s="133">
        <v>1.64</v>
      </c>
      <c r="Z9" s="133">
        <v>0.7</v>
      </c>
      <c r="AA9" s="133">
        <v>3.8</v>
      </c>
      <c r="AB9" s="133">
        <v>16.66</v>
      </c>
      <c r="AC9" s="135">
        <v>0.26</v>
      </c>
    </row>
    <row r="10" spans="2:29" x14ac:dyDescent="0.25">
      <c r="N10" s="90"/>
      <c r="O10" s="159" t="s">
        <v>25</v>
      </c>
      <c r="P10" s="25" t="s">
        <v>54</v>
      </c>
      <c r="Q10" s="136">
        <v>0.26</v>
      </c>
      <c r="R10" s="137">
        <v>30</v>
      </c>
      <c r="S10" s="136">
        <v>6.9</v>
      </c>
      <c r="T10" s="136">
        <v>1.9E-2</v>
      </c>
      <c r="U10" s="136">
        <v>0</v>
      </c>
      <c r="V10" s="136">
        <v>23.7</v>
      </c>
      <c r="W10" s="136">
        <v>1.0900000000000001</v>
      </c>
      <c r="X10" s="136">
        <v>0.7</v>
      </c>
      <c r="Y10" s="136">
        <v>0.13</v>
      </c>
      <c r="Z10" s="136">
        <v>0.9</v>
      </c>
      <c r="AA10" s="136">
        <v>8.4</v>
      </c>
      <c r="AB10" s="136">
        <v>29.7</v>
      </c>
      <c r="AC10" s="138">
        <v>0.81</v>
      </c>
    </row>
    <row r="11" spans="2:29" x14ac:dyDescent="0.25">
      <c r="N11" s="90"/>
      <c r="O11" s="159" t="s">
        <v>36</v>
      </c>
      <c r="P11" s="25" t="s">
        <v>55</v>
      </c>
      <c r="Q11" s="136">
        <v>0.28000000000000003</v>
      </c>
      <c r="R11" s="137">
        <v>85</v>
      </c>
      <c r="S11" s="136">
        <v>30</v>
      </c>
      <c r="T11" s="136">
        <v>0</v>
      </c>
      <c r="U11" s="136">
        <v>0</v>
      </c>
      <c r="V11" s="136">
        <v>66</v>
      </c>
      <c r="W11" s="136">
        <v>7</v>
      </c>
      <c r="X11" s="136">
        <v>2.5</v>
      </c>
      <c r="Y11" s="136">
        <v>4.0999999999999996</v>
      </c>
      <c r="Z11" s="136">
        <v>0.5</v>
      </c>
      <c r="AA11" s="136">
        <v>2.2000000000000002</v>
      </c>
      <c r="AB11" s="136">
        <v>27.2</v>
      </c>
      <c r="AC11" s="138">
        <v>0.76</v>
      </c>
    </row>
    <row r="12" spans="2:29" x14ac:dyDescent="0.25">
      <c r="N12" s="90"/>
      <c r="O12" s="159" t="s">
        <v>37</v>
      </c>
      <c r="P12" s="25" t="s">
        <v>56</v>
      </c>
      <c r="Q12" s="136">
        <v>0.47</v>
      </c>
      <c r="R12" s="137">
        <v>78</v>
      </c>
      <c r="S12" s="136">
        <v>27</v>
      </c>
      <c r="T12" s="136">
        <v>0.1</v>
      </c>
      <c r="U12" s="136">
        <v>0</v>
      </c>
      <c r="V12" s="136">
        <v>204</v>
      </c>
      <c r="W12" s="136">
        <v>5.6</v>
      </c>
      <c r="X12" s="136">
        <v>2.6</v>
      </c>
      <c r="Y12" s="136">
        <v>1.1000000000000001</v>
      </c>
      <c r="Z12" s="136">
        <v>1.9</v>
      </c>
      <c r="AA12" s="136">
        <v>50.6</v>
      </c>
      <c r="AB12" s="136">
        <v>31.2</v>
      </c>
      <c r="AC12" s="138">
        <v>0.52</v>
      </c>
    </row>
    <row r="13" spans="2:29" ht="16.5" thickBot="1" x14ac:dyDescent="0.3">
      <c r="N13" s="94"/>
      <c r="O13" s="160" t="s">
        <v>38</v>
      </c>
      <c r="P13" s="24" t="s">
        <v>57</v>
      </c>
      <c r="Q13" s="139">
        <v>0.1</v>
      </c>
      <c r="R13" s="140">
        <v>20</v>
      </c>
      <c r="S13" s="139">
        <v>3.6</v>
      </c>
      <c r="T13" s="139">
        <v>0</v>
      </c>
      <c r="U13" s="139">
        <v>0</v>
      </c>
      <c r="V13" s="139">
        <v>1</v>
      </c>
      <c r="W13" s="139">
        <v>0.8</v>
      </c>
      <c r="X13" s="139">
        <v>0.2</v>
      </c>
      <c r="Y13" s="139">
        <v>0.5</v>
      </c>
      <c r="Z13" s="139">
        <v>0.2</v>
      </c>
      <c r="AA13" s="139">
        <v>2.7</v>
      </c>
      <c r="AB13" s="139">
        <v>2</v>
      </c>
      <c r="AC13" s="141">
        <v>0.05</v>
      </c>
    </row>
    <row r="14" spans="2:29" x14ac:dyDescent="0.25">
      <c r="N14" s="89" t="s">
        <v>13</v>
      </c>
      <c r="O14" s="158" t="s">
        <v>14</v>
      </c>
      <c r="P14" s="22" t="s">
        <v>58</v>
      </c>
      <c r="Q14" s="133">
        <v>0.57999999999999996</v>
      </c>
      <c r="R14" s="134">
        <v>165</v>
      </c>
      <c r="S14" s="133">
        <v>86</v>
      </c>
      <c r="T14" s="133">
        <v>4.5999999999999999E-2</v>
      </c>
      <c r="U14" s="133">
        <v>0</v>
      </c>
      <c r="V14" s="133">
        <v>1.65</v>
      </c>
      <c r="W14" s="133">
        <v>22.79</v>
      </c>
      <c r="X14" s="133">
        <v>4</v>
      </c>
      <c r="Y14" s="133">
        <v>17.14</v>
      </c>
      <c r="Z14" s="133">
        <v>0.43</v>
      </c>
      <c r="AA14" s="133">
        <v>7.6</v>
      </c>
      <c r="AB14" s="133">
        <v>9.9</v>
      </c>
      <c r="AC14" s="135">
        <v>0.2</v>
      </c>
    </row>
    <row r="15" spans="2:29" x14ac:dyDescent="0.25">
      <c r="N15" s="90"/>
      <c r="O15" s="159" t="s">
        <v>15</v>
      </c>
      <c r="P15" s="25" t="s">
        <v>59</v>
      </c>
      <c r="Q15" s="136">
        <v>0.66500000000000004</v>
      </c>
      <c r="R15" s="137">
        <v>68</v>
      </c>
      <c r="S15" s="136">
        <v>39</v>
      </c>
      <c r="T15" s="136">
        <v>1.9E-2</v>
      </c>
      <c r="U15" s="136">
        <v>0</v>
      </c>
      <c r="V15" s="136">
        <v>0.68</v>
      </c>
      <c r="W15" s="136">
        <v>9.85</v>
      </c>
      <c r="X15" s="136">
        <v>1.6</v>
      </c>
      <c r="Y15" s="136">
        <v>6.77</v>
      </c>
      <c r="Z15" s="136">
        <v>0.5</v>
      </c>
      <c r="AA15" s="136">
        <v>6.64</v>
      </c>
      <c r="AB15" s="136">
        <v>4.08</v>
      </c>
      <c r="AC15" s="138">
        <v>0.19</v>
      </c>
    </row>
    <row r="16" spans="2:29" x14ac:dyDescent="0.25">
      <c r="N16" s="90"/>
      <c r="O16" s="159" t="s">
        <v>39</v>
      </c>
      <c r="P16" s="25" t="s">
        <v>60</v>
      </c>
      <c r="Q16" s="136">
        <v>0.72</v>
      </c>
      <c r="R16" s="137">
        <v>150</v>
      </c>
      <c r="S16" s="136">
        <v>63</v>
      </c>
      <c r="T16" s="136">
        <v>0</v>
      </c>
      <c r="U16" s="136">
        <v>0</v>
      </c>
      <c r="V16" s="136">
        <v>20</v>
      </c>
      <c r="W16" s="136">
        <v>15</v>
      </c>
      <c r="X16" s="136">
        <v>2.2000000000000002</v>
      </c>
      <c r="Y16" s="136">
        <v>13</v>
      </c>
      <c r="Z16" s="136">
        <v>1.4</v>
      </c>
      <c r="AA16" s="136">
        <v>6.2</v>
      </c>
      <c r="AB16" s="136">
        <v>6</v>
      </c>
      <c r="AC16" s="138">
        <v>0.51</v>
      </c>
    </row>
    <row r="17" spans="14:29" ht="16.5" thickBot="1" x14ac:dyDescent="0.3">
      <c r="N17" s="94"/>
      <c r="O17" s="160" t="s">
        <v>16</v>
      </c>
      <c r="P17" s="24" t="s">
        <v>61</v>
      </c>
      <c r="Q17" s="139">
        <v>0.28000000000000003</v>
      </c>
      <c r="R17" s="140">
        <v>100</v>
      </c>
      <c r="S17" s="139">
        <v>42</v>
      </c>
      <c r="T17" s="139">
        <v>2.1000000000000001E-2</v>
      </c>
      <c r="U17" s="139">
        <v>0</v>
      </c>
      <c r="V17" s="139">
        <v>0</v>
      </c>
      <c r="W17" s="139">
        <v>10.66</v>
      </c>
      <c r="X17" s="139">
        <v>1.6</v>
      </c>
      <c r="Y17" s="139">
        <v>6.89</v>
      </c>
      <c r="Z17" s="139">
        <v>0.77</v>
      </c>
      <c r="AA17" s="139">
        <v>31.2</v>
      </c>
      <c r="AB17" s="139">
        <v>22</v>
      </c>
      <c r="AC17" s="141">
        <v>0.08</v>
      </c>
    </row>
    <row r="18" spans="14:29" x14ac:dyDescent="0.25">
      <c r="N18" s="89" t="s">
        <v>43</v>
      </c>
      <c r="O18" s="158" t="s">
        <v>17</v>
      </c>
      <c r="P18" s="22" t="s">
        <v>62</v>
      </c>
      <c r="Q18" s="133">
        <v>0.86</v>
      </c>
      <c r="R18" s="134">
        <v>245</v>
      </c>
      <c r="S18" s="133">
        <v>154</v>
      </c>
      <c r="T18" s="133">
        <v>2.4500000000000002</v>
      </c>
      <c r="U18" s="133">
        <v>14.7</v>
      </c>
      <c r="V18" s="133">
        <v>171.5</v>
      </c>
      <c r="W18" s="133">
        <v>17.25</v>
      </c>
      <c r="X18" s="133">
        <v>0</v>
      </c>
      <c r="Y18" s="133">
        <v>17.25</v>
      </c>
      <c r="Z18" s="133">
        <v>12.86</v>
      </c>
      <c r="AA18" s="133">
        <v>2</v>
      </c>
      <c r="AB18" s="133">
        <v>448.35</v>
      </c>
      <c r="AC18" s="135">
        <v>1.2</v>
      </c>
    </row>
    <row r="19" spans="14:29" x14ac:dyDescent="0.25">
      <c r="N19" s="90"/>
      <c r="O19" s="159" t="s">
        <v>44</v>
      </c>
      <c r="P19" s="25" t="s">
        <v>63</v>
      </c>
      <c r="Q19" s="136">
        <v>0.18</v>
      </c>
      <c r="R19" s="137">
        <v>244</v>
      </c>
      <c r="S19" s="136">
        <v>83</v>
      </c>
      <c r="T19" s="136">
        <v>0.1</v>
      </c>
      <c r="U19" s="136">
        <v>7.3</v>
      </c>
      <c r="V19" s="136">
        <v>100</v>
      </c>
      <c r="W19" s="136">
        <v>12</v>
      </c>
      <c r="X19" s="136">
        <v>0</v>
      </c>
      <c r="Y19" s="136">
        <v>12</v>
      </c>
      <c r="Z19" s="136">
        <v>8.4</v>
      </c>
      <c r="AA19" s="136">
        <v>0</v>
      </c>
      <c r="AB19" s="136">
        <v>322.08</v>
      </c>
      <c r="AC19" s="138">
        <v>7.0000000000000007E-2</v>
      </c>
    </row>
    <row r="20" spans="14:29" ht="16.5" thickBot="1" x14ac:dyDescent="0.3">
      <c r="N20" s="94"/>
      <c r="O20" s="160" t="s">
        <v>18</v>
      </c>
      <c r="P20" s="24" t="s">
        <v>64</v>
      </c>
      <c r="Q20" s="139">
        <v>0.44</v>
      </c>
      <c r="R20" s="140">
        <v>100</v>
      </c>
      <c r="S20" s="139">
        <v>84</v>
      </c>
      <c r="T20" s="139">
        <v>1.26</v>
      </c>
      <c r="U20" s="139">
        <v>12</v>
      </c>
      <c r="V20" s="139">
        <v>321</v>
      </c>
      <c r="W20" s="139">
        <v>4.3099999999999996</v>
      </c>
      <c r="X20" s="139">
        <v>0</v>
      </c>
      <c r="Y20" s="139">
        <v>4.0999999999999996</v>
      </c>
      <c r="Z20" s="139">
        <v>11</v>
      </c>
      <c r="AA20" s="139">
        <v>0</v>
      </c>
      <c r="AB20" s="139">
        <v>103</v>
      </c>
      <c r="AC20" s="141">
        <v>0.13</v>
      </c>
    </row>
    <row r="21" spans="14:29" x14ac:dyDescent="0.25">
      <c r="N21" s="89" t="s">
        <v>46</v>
      </c>
      <c r="O21" s="158" t="s">
        <v>19</v>
      </c>
      <c r="P21" s="22" t="s">
        <v>65</v>
      </c>
      <c r="Q21" s="133">
        <v>0.78</v>
      </c>
      <c r="R21" s="134">
        <v>146</v>
      </c>
      <c r="S21" s="133">
        <v>857</v>
      </c>
      <c r="T21" s="133">
        <v>11.276</v>
      </c>
      <c r="U21" s="133">
        <v>0</v>
      </c>
      <c r="V21" s="133">
        <v>598.6</v>
      </c>
      <c r="W21" s="133">
        <v>31.04</v>
      </c>
      <c r="X21" s="133">
        <v>12.3</v>
      </c>
      <c r="Y21" s="133">
        <v>7.15</v>
      </c>
      <c r="Z21" s="133">
        <v>35.549999999999997</v>
      </c>
      <c r="AA21" s="133">
        <v>0</v>
      </c>
      <c r="AB21" s="133">
        <v>84.68</v>
      </c>
      <c r="AC21" s="135">
        <v>2.31</v>
      </c>
    </row>
    <row r="22" spans="14:29" x14ac:dyDescent="0.25">
      <c r="N22" s="90"/>
      <c r="O22" s="159" t="s">
        <v>24</v>
      </c>
      <c r="P22" s="25" t="s">
        <v>66</v>
      </c>
      <c r="Q22" s="136">
        <v>1.06</v>
      </c>
      <c r="R22" s="136">
        <v>100</v>
      </c>
      <c r="S22" s="136">
        <v>160</v>
      </c>
      <c r="T22" s="136">
        <v>2.1259999999999999</v>
      </c>
      <c r="U22" s="136">
        <v>0</v>
      </c>
      <c r="V22" s="136">
        <v>7</v>
      </c>
      <c r="W22" s="136">
        <v>8.5299999999999994</v>
      </c>
      <c r="X22" s="136">
        <v>6.7</v>
      </c>
      <c r="Y22" s="136">
        <v>0.66</v>
      </c>
      <c r="Z22" s="136">
        <v>2</v>
      </c>
      <c r="AA22" s="136">
        <v>10</v>
      </c>
      <c r="AB22" s="136">
        <v>12</v>
      </c>
      <c r="AC22" s="138">
        <v>0.55000000000000004</v>
      </c>
    </row>
    <row r="23" spans="14:29" ht="16.5" thickBot="1" x14ac:dyDescent="0.3">
      <c r="N23" s="94"/>
      <c r="O23" s="160" t="s">
        <v>33</v>
      </c>
      <c r="P23" s="24" t="s">
        <v>67</v>
      </c>
      <c r="Q23" s="139">
        <v>0.45</v>
      </c>
      <c r="R23" s="140">
        <v>50</v>
      </c>
      <c r="S23" s="139">
        <v>299</v>
      </c>
      <c r="T23" s="139">
        <v>2.0459999999999998</v>
      </c>
      <c r="U23" s="139">
        <v>0</v>
      </c>
      <c r="V23" s="139">
        <v>1.5</v>
      </c>
      <c r="W23" s="139">
        <v>10.51</v>
      </c>
      <c r="X23" s="139">
        <v>5.5</v>
      </c>
      <c r="Y23" s="139">
        <v>2.4300000000000002</v>
      </c>
      <c r="Z23" s="139">
        <v>10.48</v>
      </c>
      <c r="AA23" s="139">
        <v>0</v>
      </c>
      <c r="AB23" s="139">
        <v>134</v>
      </c>
      <c r="AC23" s="141">
        <v>1.86</v>
      </c>
    </row>
    <row r="24" spans="14:29" x14ac:dyDescent="0.25">
      <c r="N24" s="89" t="s">
        <v>372</v>
      </c>
      <c r="O24" s="158" t="s">
        <v>21</v>
      </c>
      <c r="P24" s="22" t="s">
        <v>68</v>
      </c>
      <c r="Q24" s="133">
        <v>0.69</v>
      </c>
      <c r="R24" s="134">
        <v>185</v>
      </c>
      <c r="S24" s="133">
        <v>303</v>
      </c>
      <c r="T24" s="133">
        <v>1.798</v>
      </c>
      <c r="U24" s="133">
        <v>0</v>
      </c>
      <c r="V24" s="133">
        <v>403.3</v>
      </c>
      <c r="W24" s="133">
        <v>35.89</v>
      </c>
      <c r="X24" s="133">
        <v>12</v>
      </c>
      <c r="Y24" s="133">
        <v>5</v>
      </c>
      <c r="Z24" s="133">
        <v>13.41</v>
      </c>
      <c r="AA24" s="133">
        <v>0</v>
      </c>
      <c r="AB24" s="133">
        <v>29.6</v>
      </c>
      <c r="AC24" s="135">
        <v>4.13</v>
      </c>
    </row>
    <row r="25" spans="14:29" x14ac:dyDescent="0.25">
      <c r="N25" s="90"/>
      <c r="O25" s="159" t="s">
        <v>26</v>
      </c>
      <c r="P25" s="25" t="s">
        <v>69</v>
      </c>
      <c r="Q25" s="136">
        <v>0.27</v>
      </c>
      <c r="R25" s="137">
        <v>100</v>
      </c>
      <c r="S25" s="136">
        <v>352</v>
      </c>
      <c r="T25" s="136">
        <v>0.154</v>
      </c>
      <c r="U25" s="136">
        <v>0</v>
      </c>
      <c r="V25" s="136">
        <v>6</v>
      </c>
      <c r="W25" s="136">
        <v>63.35</v>
      </c>
      <c r="X25" s="136">
        <v>10.7</v>
      </c>
      <c r="Y25" s="136">
        <v>2.0299999999999998</v>
      </c>
      <c r="Z25" s="136">
        <v>24.63</v>
      </c>
      <c r="AA25" s="136">
        <v>4.5</v>
      </c>
      <c r="AB25" s="136">
        <v>35</v>
      </c>
      <c r="AC25" s="138">
        <v>6.51</v>
      </c>
    </row>
    <row r="26" spans="14:29" ht="16.5" thickBot="1" x14ac:dyDescent="0.3">
      <c r="N26" s="94"/>
      <c r="O26" s="160" t="s">
        <v>20</v>
      </c>
      <c r="P26" s="24" t="s">
        <v>70</v>
      </c>
      <c r="Q26" s="139">
        <v>0.41</v>
      </c>
      <c r="R26" s="140">
        <v>185</v>
      </c>
      <c r="S26" s="139">
        <v>389</v>
      </c>
      <c r="T26" s="139">
        <v>2.109</v>
      </c>
      <c r="U26" s="139">
        <v>0</v>
      </c>
      <c r="V26" s="139">
        <v>410.7</v>
      </c>
      <c r="W26" s="139">
        <v>47.14</v>
      </c>
      <c r="X26" s="139">
        <v>13.1</v>
      </c>
      <c r="Y26" s="139">
        <v>8.25</v>
      </c>
      <c r="Z26" s="139">
        <v>15.23</v>
      </c>
      <c r="AA26" s="139">
        <v>2</v>
      </c>
      <c r="AB26" s="139">
        <v>85.1</v>
      </c>
      <c r="AC26" s="141">
        <v>5</v>
      </c>
    </row>
    <row r="28" spans="14:29" ht="18.75" x14ac:dyDescent="0.25">
      <c r="N28" s="185" t="s">
        <v>375</v>
      </c>
    </row>
    <row r="29" spans="14:29" ht="16.5" thickBot="1" x14ac:dyDescent="0.3">
      <c r="N29" s="18"/>
      <c r="P29" s="190" t="s">
        <v>40</v>
      </c>
      <c r="Q29" s="187" t="s">
        <v>175</v>
      </c>
      <c r="R29" s="188"/>
      <c r="S29" s="188"/>
      <c r="T29" s="188"/>
      <c r="U29" s="188"/>
      <c r="V29" s="188"/>
      <c r="W29" s="188"/>
      <c r="X29" s="188"/>
      <c r="Y29" s="188"/>
      <c r="Z29" s="188"/>
      <c r="AA29" s="188"/>
      <c r="AB29" s="188"/>
      <c r="AC29" s="188"/>
    </row>
    <row r="30" spans="14:29" ht="63.75" thickBot="1" x14ac:dyDescent="0.3">
      <c r="N30" s="129" t="s">
        <v>379</v>
      </c>
      <c r="O30" s="189" t="s">
        <v>377</v>
      </c>
      <c r="P30" s="129" t="s">
        <v>176</v>
      </c>
      <c r="Q30" s="108" t="s">
        <v>7</v>
      </c>
      <c r="R30" s="189" t="s">
        <v>380</v>
      </c>
      <c r="S30" s="189" t="s">
        <v>0</v>
      </c>
      <c r="T30" s="189" t="s">
        <v>8</v>
      </c>
      <c r="U30" s="189" t="s">
        <v>9</v>
      </c>
      <c r="V30" s="189" t="s">
        <v>10</v>
      </c>
      <c r="W30" s="189" t="s">
        <v>1</v>
      </c>
      <c r="X30" s="189" t="s">
        <v>2</v>
      </c>
      <c r="Y30" s="189" t="s">
        <v>297</v>
      </c>
      <c r="Z30" s="189" t="s">
        <v>3</v>
      </c>
      <c r="AA30" s="189" t="s">
        <v>4</v>
      </c>
      <c r="AB30" s="189" t="s">
        <v>5</v>
      </c>
      <c r="AC30" s="109" t="s">
        <v>6</v>
      </c>
    </row>
    <row r="31" spans="14:29" x14ac:dyDescent="0.25">
      <c r="N31" s="86" t="s">
        <v>11</v>
      </c>
      <c r="O31" s="33" t="s">
        <v>177</v>
      </c>
      <c r="P31" s="22" t="s">
        <v>47</v>
      </c>
      <c r="Q31" s="35">
        <v>0.4</v>
      </c>
      <c r="R31" s="36" t="s">
        <v>178</v>
      </c>
      <c r="S31" s="36">
        <v>239</v>
      </c>
      <c r="T31" s="36">
        <v>0.5</v>
      </c>
      <c r="U31" s="36">
        <v>0</v>
      </c>
      <c r="V31" s="36">
        <v>10</v>
      </c>
      <c r="W31" s="36">
        <v>50</v>
      </c>
      <c r="X31" s="36">
        <v>3.1</v>
      </c>
      <c r="Y31" s="36">
        <v>0.5</v>
      </c>
      <c r="Z31" s="36">
        <v>5.4</v>
      </c>
      <c r="AA31" s="36">
        <v>0</v>
      </c>
      <c r="AB31" s="36">
        <v>5.88</v>
      </c>
      <c r="AC31" s="37">
        <v>1.1000000000000001</v>
      </c>
    </row>
    <row r="32" spans="14:29" x14ac:dyDescent="0.25">
      <c r="N32" s="87"/>
      <c r="O32" s="38" t="s">
        <v>22</v>
      </c>
      <c r="P32" s="25" t="s">
        <v>48</v>
      </c>
      <c r="Q32" s="40">
        <v>0.27</v>
      </c>
      <c r="R32" s="41" t="s">
        <v>179</v>
      </c>
      <c r="S32" s="41">
        <v>343</v>
      </c>
      <c r="T32" s="41">
        <v>0.308</v>
      </c>
      <c r="U32" s="41">
        <v>0</v>
      </c>
      <c r="V32" s="41">
        <v>11.4</v>
      </c>
      <c r="W32" s="41">
        <v>69.64</v>
      </c>
      <c r="X32" s="41">
        <v>10.7</v>
      </c>
      <c r="Y32" s="41">
        <v>2.1</v>
      </c>
      <c r="Z32" s="41">
        <v>12.54</v>
      </c>
      <c r="AA32" s="41">
        <v>0</v>
      </c>
      <c r="AB32" s="41">
        <v>23.75</v>
      </c>
      <c r="AC32" s="42">
        <v>3.45</v>
      </c>
    </row>
    <row r="33" spans="14:29" ht="16.5" thickBot="1" x14ac:dyDescent="0.3">
      <c r="N33" s="88"/>
      <c r="O33" s="43" t="s">
        <v>180</v>
      </c>
      <c r="P33" s="24" t="s">
        <v>49</v>
      </c>
      <c r="Q33" s="45">
        <v>0.14000000000000001</v>
      </c>
      <c r="R33" s="46" t="s">
        <v>181</v>
      </c>
      <c r="S33" s="46">
        <v>92</v>
      </c>
      <c r="T33" s="46">
        <v>0.3</v>
      </c>
      <c r="U33" s="46">
        <v>0</v>
      </c>
      <c r="V33" s="46">
        <v>163</v>
      </c>
      <c r="W33" s="46">
        <v>16</v>
      </c>
      <c r="X33" s="46">
        <v>2.2000000000000002</v>
      </c>
      <c r="Y33" s="46">
        <v>1.6</v>
      </c>
      <c r="Z33" s="46">
        <v>4.5</v>
      </c>
      <c r="AA33" s="46">
        <v>0</v>
      </c>
      <c r="AB33" s="46">
        <v>59.07</v>
      </c>
      <c r="AC33" s="47">
        <v>0.93</v>
      </c>
    </row>
    <row r="34" spans="14:29" x14ac:dyDescent="0.25">
      <c r="N34" s="89" t="s">
        <v>12</v>
      </c>
      <c r="O34" s="33" t="s">
        <v>23</v>
      </c>
      <c r="P34" s="22" t="s">
        <v>50</v>
      </c>
      <c r="Q34" s="35">
        <v>0.39</v>
      </c>
      <c r="R34" s="36" t="s">
        <v>182</v>
      </c>
      <c r="S34" s="36">
        <v>12</v>
      </c>
      <c r="T34" s="36">
        <v>9.2999999999999999E-2</v>
      </c>
      <c r="U34" s="36">
        <v>0</v>
      </c>
      <c r="V34" s="36">
        <v>2.38</v>
      </c>
      <c r="W34" s="36">
        <v>2.57</v>
      </c>
      <c r="X34" s="36">
        <v>0.8</v>
      </c>
      <c r="Y34" s="36">
        <v>1.64</v>
      </c>
      <c r="Z34" s="36">
        <v>0.7</v>
      </c>
      <c r="AA34" s="36">
        <v>3.8</v>
      </c>
      <c r="AB34" s="36">
        <v>16.66</v>
      </c>
      <c r="AC34" s="37">
        <v>0.26</v>
      </c>
    </row>
    <row r="35" spans="14:29" x14ac:dyDescent="0.25">
      <c r="N35" s="90"/>
      <c r="O35" s="38" t="s">
        <v>25</v>
      </c>
      <c r="P35" s="25" t="s">
        <v>54</v>
      </c>
      <c r="Q35" s="40">
        <v>0.26</v>
      </c>
      <c r="R35" s="41" t="s">
        <v>183</v>
      </c>
      <c r="S35" s="41">
        <v>6.9</v>
      </c>
      <c r="T35" s="41">
        <v>1.9E-2</v>
      </c>
      <c r="U35" s="41">
        <v>0</v>
      </c>
      <c r="V35" s="41">
        <v>23.7</v>
      </c>
      <c r="W35" s="41">
        <v>1.0900000000000001</v>
      </c>
      <c r="X35" s="41">
        <v>0.7</v>
      </c>
      <c r="Y35" s="41">
        <v>0.13</v>
      </c>
      <c r="Z35" s="41">
        <v>0.9</v>
      </c>
      <c r="AA35" s="41">
        <v>8.4</v>
      </c>
      <c r="AB35" s="41">
        <v>29.7</v>
      </c>
      <c r="AC35" s="42">
        <v>0.81</v>
      </c>
    </row>
    <row r="36" spans="14:29" x14ac:dyDescent="0.25">
      <c r="N36" s="90"/>
      <c r="O36" s="38" t="s">
        <v>36</v>
      </c>
      <c r="P36" s="25" t="s">
        <v>55</v>
      </c>
      <c r="Q36" s="40">
        <v>0.28000000000000003</v>
      </c>
      <c r="R36" s="41" t="s">
        <v>184</v>
      </c>
      <c r="S36" s="41">
        <v>30</v>
      </c>
      <c r="T36" s="41">
        <v>0</v>
      </c>
      <c r="U36" s="41">
        <v>0</v>
      </c>
      <c r="V36" s="41">
        <v>66</v>
      </c>
      <c r="W36" s="41">
        <v>7</v>
      </c>
      <c r="X36" s="41">
        <v>2.5</v>
      </c>
      <c r="Y36" s="41">
        <v>4.0999999999999996</v>
      </c>
      <c r="Z36" s="41">
        <v>0.5</v>
      </c>
      <c r="AA36" s="41">
        <v>2.2000000000000002</v>
      </c>
      <c r="AB36" s="41">
        <v>27.2</v>
      </c>
      <c r="AC36" s="42">
        <v>0.76</v>
      </c>
    </row>
    <row r="37" spans="14:29" x14ac:dyDescent="0.25">
      <c r="N37" s="90"/>
      <c r="O37" s="38" t="s">
        <v>185</v>
      </c>
      <c r="P37" s="25" t="s">
        <v>56</v>
      </c>
      <c r="Q37" s="40">
        <v>0.47</v>
      </c>
      <c r="R37" s="41" t="s">
        <v>186</v>
      </c>
      <c r="S37" s="41">
        <v>27</v>
      </c>
      <c r="T37" s="41">
        <v>0.1</v>
      </c>
      <c r="U37" s="41">
        <v>0</v>
      </c>
      <c r="V37" s="41">
        <v>204</v>
      </c>
      <c r="W37" s="41">
        <v>5.6</v>
      </c>
      <c r="X37" s="41">
        <v>2.6</v>
      </c>
      <c r="Y37" s="41">
        <v>1.1000000000000001</v>
      </c>
      <c r="Z37" s="41">
        <v>1.9</v>
      </c>
      <c r="AA37" s="41">
        <v>50.6</v>
      </c>
      <c r="AB37" s="41">
        <v>31.2</v>
      </c>
      <c r="AC37" s="42">
        <v>0.52</v>
      </c>
    </row>
    <row r="38" spans="14:29" ht="16.5" thickBot="1" x14ac:dyDescent="0.3">
      <c r="N38" s="94"/>
      <c r="O38" s="43" t="s">
        <v>38</v>
      </c>
      <c r="P38" s="24" t="s">
        <v>57</v>
      </c>
      <c r="Q38" s="45">
        <v>0.1</v>
      </c>
      <c r="R38" s="46" t="s">
        <v>187</v>
      </c>
      <c r="S38" s="46">
        <v>3.6</v>
      </c>
      <c r="T38" s="46">
        <v>0</v>
      </c>
      <c r="U38" s="46">
        <v>0</v>
      </c>
      <c r="V38" s="46">
        <v>1</v>
      </c>
      <c r="W38" s="46">
        <v>0.8</v>
      </c>
      <c r="X38" s="46">
        <v>0.2</v>
      </c>
      <c r="Y38" s="46">
        <v>0.5</v>
      </c>
      <c r="Z38" s="46">
        <v>0.2</v>
      </c>
      <c r="AA38" s="46">
        <v>2.7</v>
      </c>
      <c r="AB38" s="46">
        <v>2</v>
      </c>
      <c r="AC38" s="47">
        <v>0.05</v>
      </c>
    </row>
    <row r="39" spans="14:29" x14ac:dyDescent="0.25">
      <c r="N39" s="89" t="s">
        <v>13</v>
      </c>
      <c r="O39" s="33" t="s">
        <v>188</v>
      </c>
      <c r="P39" s="22" t="s">
        <v>58</v>
      </c>
      <c r="Q39" s="35">
        <v>0.57999999999999996</v>
      </c>
      <c r="R39" s="36" t="s">
        <v>189</v>
      </c>
      <c r="S39" s="36">
        <v>86</v>
      </c>
      <c r="T39" s="36">
        <v>4.5999999999999999E-2</v>
      </c>
      <c r="U39" s="36">
        <v>0</v>
      </c>
      <c r="V39" s="36">
        <v>1.65</v>
      </c>
      <c r="W39" s="36">
        <v>22.79</v>
      </c>
      <c r="X39" s="36">
        <v>4</v>
      </c>
      <c r="Y39" s="36">
        <v>17.14</v>
      </c>
      <c r="Z39" s="36">
        <v>0.43</v>
      </c>
      <c r="AA39" s="36">
        <v>7.6</v>
      </c>
      <c r="AB39" s="36">
        <v>9.9</v>
      </c>
      <c r="AC39" s="37">
        <v>0.2</v>
      </c>
    </row>
    <row r="40" spans="14:29" x14ac:dyDescent="0.25">
      <c r="N40" s="90"/>
      <c r="O40" s="38" t="s">
        <v>15</v>
      </c>
      <c r="P40" s="25" t="s">
        <v>59</v>
      </c>
      <c r="Q40" s="40">
        <v>0.66500000000000004</v>
      </c>
      <c r="R40" s="41" t="s">
        <v>190</v>
      </c>
      <c r="S40" s="41">
        <v>39</v>
      </c>
      <c r="T40" s="41">
        <v>1.9E-2</v>
      </c>
      <c r="U40" s="41">
        <v>0</v>
      </c>
      <c r="V40" s="41">
        <v>0.46</v>
      </c>
      <c r="W40" s="41">
        <v>9.85</v>
      </c>
      <c r="X40" s="41">
        <v>1.6</v>
      </c>
      <c r="Y40" s="41">
        <v>6.77</v>
      </c>
      <c r="Z40" s="41">
        <v>0.5</v>
      </c>
      <c r="AA40" s="41">
        <v>6.64</v>
      </c>
      <c r="AB40" s="41">
        <v>4.08</v>
      </c>
      <c r="AC40" s="42">
        <v>0.19</v>
      </c>
    </row>
    <row r="41" spans="14:29" x14ac:dyDescent="0.25">
      <c r="N41" s="90"/>
      <c r="O41" s="38" t="s">
        <v>39</v>
      </c>
      <c r="P41" s="25" t="s">
        <v>60</v>
      </c>
      <c r="Q41" s="40">
        <v>0.72</v>
      </c>
      <c r="R41" s="41" t="s">
        <v>191</v>
      </c>
      <c r="S41" s="41">
        <v>63</v>
      </c>
      <c r="T41" s="41">
        <v>0</v>
      </c>
      <c r="U41" s="41">
        <v>0</v>
      </c>
      <c r="V41" s="41">
        <v>0</v>
      </c>
      <c r="W41" s="41">
        <v>15</v>
      </c>
      <c r="X41" s="41">
        <v>2.2000000000000002</v>
      </c>
      <c r="Y41" s="41">
        <v>13</v>
      </c>
      <c r="Z41" s="41">
        <v>1.4</v>
      </c>
      <c r="AA41" s="41">
        <v>6.2</v>
      </c>
      <c r="AB41" s="41">
        <v>6</v>
      </c>
      <c r="AC41" s="42">
        <v>0.51</v>
      </c>
    </row>
    <row r="42" spans="14:29" ht="16.5" thickBot="1" x14ac:dyDescent="0.3">
      <c r="N42" s="94"/>
      <c r="O42" s="43" t="s">
        <v>16</v>
      </c>
      <c r="P42" s="24" t="s">
        <v>61</v>
      </c>
      <c r="Q42" s="45">
        <v>0.28000000000000003</v>
      </c>
      <c r="R42" s="46" t="s">
        <v>192</v>
      </c>
      <c r="S42" s="46">
        <v>42</v>
      </c>
      <c r="T42" s="46">
        <v>2.1000000000000001E-2</v>
      </c>
      <c r="U42" s="46">
        <v>0</v>
      </c>
      <c r="V42" s="46">
        <v>0</v>
      </c>
      <c r="W42" s="46">
        <v>10.66</v>
      </c>
      <c r="X42" s="46">
        <v>1.6</v>
      </c>
      <c r="Y42" s="46">
        <v>6.89</v>
      </c>
      <c r="Z42" s="46">
        <v>0.77</v>
      </c>
      <c r="AA42" s="46">
        <v>31.2</v>
      </c>
      <c r="AB42" s="46">
        <v>22</v>
      </c>
      <c r="AC42" s="47">
        <v>0.08</v>
      </c>
    </row>
    <row r="43" spans="14:29" x14ac:dyDescent="0.25">
      <c r="N43" s="86" t="s">
        <v>193</v>
      </c>
      <c r="O43" s="33" t="s">
        <v>17</v>
      </c>
      <c r="P43" s="22" t="s">
        <v>62</v>
      </c>
      <c r="Q43" s="35">
        <v>0.86</v>
      </c>
      <c r="R43" s="36" t="s">
        <v>194</v>
      </c>
      <c r="S43" s="36">
        <v>154</v>
      </c>
      <c r="T43" s="36">
        <v>2.4500000000000002</v>
      </c>
      <c r="U43" s="36">
        <v>14.7</v>
      </c>
      <c r="V43" s="36">
        <v>171.5</v>
      </c>
      <c r="W43" s="36">
        <v>17.25</v>
      </c>
      <c r="X43" s="36">
        <v>0</v>
      </c>
      <c r="Y43" s="36">
        <v>17.25</v>
      </c>
      <c r="Z43" s="36">
        <v>12.86</v>
      </c>
      <c r="AA43" s="36">
        <v>2</v>
      </c>
      <c r="AB43" s="36">
        <v>448.35</v>
      </c>
      <c r="AC43" s="37">
        <v>0.2</v>
      </c>
    </row>
    <row r="44" spans="14:29" ht="16.5" thickBot="1" x14ac:dyDescent="0.3">
      <c r="N44" s="88"/>
      <c r="O44" s="43" t="s">
        <v>44</v>
      </c>
      <c r="P44" s="24" t="s">
        <v>63</v>
      </c>
      <c r="Q44" s="45">
        <v>0.18</v>
      </c>
      <c r="R44" s="46" t="s">
        <v>195</v>
      </c>
      <c r="S44" s="46">
        <v>83</v>
      </c>
      <c r="T44" s="46">
        <v>0.1</v>
      </c>
      <c r="U44" s="46">
        <v>7.3</v>
      </c>
      <c r="V44" s="46">
        <v>100</v>
      </c>
      <c r="W44" s="46">
        <v>12</v>
      </c>
      <c r="X44" s="46">
        <v>0</v>
      </c>
      <c r="Y44" s="46">
        <v>12</v>
      </c>
      <c r="Z44" s="46">
        <v>8.4</v>
      </c>
      <c r="AA44" s="46">
        <v>0</v>
      </c>
      <c r="AB44" s="46">
        <v>322.08</v>
      </c>
      <c r="AC44" s="47">
        <v>0</v>
      </c>
    </row>
    <row r="45" spans="14:29" x14ac:dyDescent="0.25">
      <c r="N45" s="86" t="s">
        <v>46</v>
      </c>
      <c r="O45" s="33" t="s">
        <v>19</v>
      </c>
      <c r="P45" s="22" t="s">
        <v>64</v>
      </c>
      <c r="Q45" s="35">
        <v>0.78</v>
      </c>
      <c r="R45" s="36" t="s">
        <v>196</v>
      </c>
      <c r="S45" s="36">
        <v>857</v>
      </c>
      <c r="T45" s="36">
        <v>11.276</v>
      </c>
      <c r="U45" s="36">
        <v>0</v>
      </c>
      <c r="V45" s="36">
        <v>26</v>
      </c>
      <c r="W45" s="36">
        <v>31.04</v>
      </c>
      <c r="X45" s="36">
        <v>12.3</v>
      </c>
      <c r="Y45" s="36">
        <v>7.15</v>
      </c>
      <c r="Z45" s="36">
        <v>35.549999999999997</v>
      </c>
      <c r="AA45" s="36">
        <v>0</v>
      </c>
      <c r="AB45" s="36">
        <v>84.68</v>
      </c>
      <c r="AC45" s="37">
        <v>2.31</v>
      </c>
    </row>
    <row r="46" spans="14:29" x14ac:dyDescent="0.25">
      <c r="N46" s="87"/>
      <c r="O46" s="38" t="s">
        <v>24</v>
      </c>
      <c r="P46" s="25" t="s">
        <v>65</v>
      </c>
      <c r="Q46" s="40">
        <v>1.06</v>
      </c>
      <c r="R46" s="41" t="s">
        <v>192</v>
      </c>
      <c r="S46" s="41">
        <v>160</v>
      </c>
      <c r="T46" s="41">
        <v>2.1259999999999999</v>
      </c>
      <c r="U46" s="41">
        <v>0</v>
      </c>
      <c r="V46" s="41">
        <v>7</v>
      </c>
      <c r="W46" s="41">
        <v>8.5299999999999994</v>
      </c>
      <c r="X46" s="41">
        <v>6.7</v>
      </c>
      <c r="Y46" s="41">
        <v>0.66</v>
      </c>
      <c r="Z46" s="41">
        <v>2</v>
      </c>
      <c r="AA46" s="41">
        <v>10</v>
      </c>
      <c r="AB46" s="41">
        <v>12</v>
      </c>
      <c r="AC46" s="42">
        <v>0.55000000000000004</v>
      </c>
    </row>
    <row r="47" spans="14:29" ht="16.5" thickBot="1" x14ac:dyDescent="0.3">
      <c r="N47" s="88"/>
      <c r="O47" s="43" t="s">
        <v>33</v>
      </c>
      <c r="P47" s="24" t="s">
        <v>66</v>
      </c>
      <c r="Q47" s="45">
        <v>0.45</v>
      </c>
      <c r="R47" s="46" t="s">
        <v>197</v>
      </c>
      <c r="S47" s="46">
        <v>299</v>
      </c>
      <c r="T47" s="46">
        <v>2.0459999999999998</v>
      </c>
      <c r="U47" s="46">
        <v>0</v>
      </c>
      <c r="V47" s="46">
        <v>1.5</v>
      </c>
      <c r="W47" s="46">
        <v>10.51</v>
      </c>
      <c r="X47" s="46">
        <v>5.5</v>
      </c>
      <c r="Y47" s="46">
        <v>2.4300000000000002</v>
      </c>
      <c r="Z47" s="46">
        <v>10.48</v>
      </c>
      <c r="AA47" s="46">
        <v>0</v>
      </c>
      <c r="AB47" s="46">
        <v>134</v>
      </c>
      <c r="AC47" s="47">
        <v>1.86</v>
      </c>
    </row>
    <row r="48" spans="14:29" x14ac:dyDescent="0.25">
      <c r="N48" s="89" t="s">
        <v>300</v>
      </c>
      <c r="O48" s="183" t="s">
        <v>198</v>
      </c>
      <c r="P48" s="22" t="s">
        <v>67</v>
      </c>
      <c r="Q48" s="35">
        <v>0.89</v>
      </c>
      <c r="R48" s="36" t="s">
        <v>199</v>
      </c>
      <c r="S48" s="36">
        <v>211</v>
      </c>
      <c r="T48" s="36">
        <v>1.2</v>
      </c>
      <c r="U48" s="36">
        <v>115</v>
      </c>
      <c r="V48" s="36">
        <v>424</v>
      </c>
      <c r="W48" s="36">
        <v>0</v>
      </c>
      <c r="X48" s="36">
        <v>0</v>
      </c>
      <c r="Y48" s="36">
        <v>0</v>
      </c>
      <c r="Z48" s="36">
        <v>36</v>
      </c>
      <c r="AA48" s="36">
        <v>0</v>
      </c>
      <c r="AB48" s="36">
        <v>8.4</v>
      </c>
      <c r="AC48" s="37">
        <v>0.53</v>
      </c>
    </row>
    <row r="49" spans="14:29" x14ac:dyDescent="0.25">
      <c r="N49" s="90"/>
      <c r="O49" s="38" t="s">
        <v>200</v>
      </c>
      <c r="P49" s="25" t="s">
        <v>68</v>
      </c>
      <c r="Q49" s="40">
        <v>0.2</v>
      </c>
      <c r="R49" s="41" t="s">
        <v>201</v>
      </c>
      <c r="S49" s="41">
        <v>101</v>
      </c>
      <c r="T49" s="41">
        <v>2.5</v>
      </c>
      <c r="U49" s="41">
        <v>193</v>
      </c>
      <c r="V49" s="41">
        <v>144</v>
      </c>
      <c r="W49" s="41">
        <v>0.4</v>
      </c>
      <c r="X49" s="41">
        <v>0</v>
      </c>
      <c r="Y49" s="41">
        <v>0.2</v>
      </c>
      <c r="Z49" s="41">
        <v>6.5</v>
      </c>
      <c r="AA49" s="41">
        <v>0</v>
      </c>
      <c r="AB49" s="41">
        <v>29.15</v>
      </c>
      <c r="AC49" s="42">
        <v>0.9</v>
      </c>
    </row>
    <row r="50" spans="14:29" ht="16.5" thickBot="1" x14ac:dyDescent="0.3">
      <c r="N50" s="94"/>
      <c r="O50" s="43" t="s">
        <v>202</v>
      </c>
      <c r="P50" s="24" t="s">
        <v>69</v>
      </c>
      <c r="Q50" s="45">
        <v>5.85</v>
      </c>
      <c r="R50" s="46" t="s">
        <v>203</v>
      </c>
      <c r="S50" s="46">
        <v>429</v>
      </c>
      <c r="T50" s="46">
        <v>3.4</v>
      </c>
      <c r="U50" s="46">
        <v>127</v>
      </c>
      <c r="V50" s="46">
        <v>919</v>
      </c>
      <c r="W50" s="46">
        <v>0.2</v>
      </c>
      <c r="X50" s="46">
        <v>0</v>
      </c>
      <c r="Y50" s="46">
        <v>0.1</v>
      </c>
      <c r="Z50" s="46">
        <v>57</v>
      </c>
      <c r="AA50" s="46">
        <v>1.1000000000000001</v>
      </c>
      <c r="AB50" s="46">
        <v>20.43</v>
      </c>
      <c r="AC50" s="47">
        <v>1.07</v>
      </c>
    </row>
    <row r="51" spans="14:29" x14ac:dyDescent="0.25">
      <c r="P51" s="19"/>
    </row>
    <row r="52" spans="14:29" ht="18.75" x14ac:dyDescent="0.25">
      <c r="N52" s="186" t="s">
        <v>376</v>
      </c>
    </row>
    <row r="53" spans="14:29" ht="16.5" thickBot="1" x14ac:dyDescent="0.3">
      <c r="N53" s="18"/>
      <c r="P53" s="195" t="s">
        <v>298</v>
      </c>
      <c r="Q53" s="105" t="s">
        <v>266</v>
      </c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7"/>
    </row>
    <row r="54" spans="14:29" ht="63.75" thickBot="1" x14ac:dyDescent="0.3">
      <c r="N54" s="182" t="s">
        <v>379</v>
      </c>
      <c r="O54" s="30" t="s">
        <v>378</v>
      </c>
      <c r="P54" s="197" t="s">
        <v>176</v>
      </c>
      <c r="Q54" s="31" t="s">
        <v>259</v>
      </c>
      <c r="R54" s="122" t="s">
        <v>247</v>
      </c>
      <c r="S54" s="122" t="s">
        <v>248</v>
      </c>
      <c r="T54" s="122" t="s">
        <v>249</v>
      </c>
      <c r="U54" s="122" t="s">
        <v>250</v>
      </c>
      <c r="V54" s="122" t="s">
        <v>251</v>
      </c>
      <c r="W54" s="122" t="s">
        <v>252</v>
      </c>
      <c r="X54" s="122" t="s">
        <v>253</v>
      </c>
      <c r="Y54" s="122" t="s">
        <v>254</v>
      </c>
      <c r="Z54" s="122" t="s">
        <v>255</v>
      </c>
      <c r="AA54" s="122" t="s">
        <v>256</v>
      </c>
      <c r="AB54" s="122" t="s">
        <v>257</v>
      </c>
      <c r="AC54" s="120" t="s">
        <v>258</v>
      </c>
    </row>
    <row r="55" spans="14:29" x14ac:dyDescent="0.25">
      <c r="N55" s="98" t="s">
        <v>11</v>
      </c>
      <c r="O55" s="158" t="s">
        <v>180</v>
      </c>
      <c r="P55" s="198" t="s">
        <v>47</v>
      </c>
      <c r="Q55" s="80">
        <v>0.14000000000000001</v>
      </c>
      <c r="R55" s="80">
        <v>33</v>
      </c>
      <c r="S55" s="77">
        <v>92</v>
      </c>
      <c r="T55" s="77">
        <v>0.3</v>
      </c>
      <c r="U55" s="77">
        <v>0</v>
      </c>
      <c r="V55" s="77">
        <v>163</v>
      </c>
      <c r="W55" s="77">
        <v>16</v>
      </c>
      <c r="X55" s="77">
        <v>2.2000000000000002</v>
      </c>
      <c r="Y55" s="77">
        <v>1.6</v>
      </c>
      <c r="Z55" s="77">
        <v>4.5</v>
      </c>
      <c r="AA55" s="77">
        <v>0</v>
      </c>
      <c r="AB55" s="77">
        <v>59.07</v>
      </c>
      <c r="AC55" s="78">
        <v>0.93</v>
      </c>
    </row>
    <row r="56" spans="14:29" x14ac:dyDescent="0.25">
      <c r="N56" s="97"/>
      <c r="O56" s="159" t="s">
        <v>177</v>
      </c>
      <c r="P56" s="196" t="s">
        <v>48</v>
      </c>
      <c r="Q56" s="81">
        <v>0.4</v>
      </c>
      <c r="R56" s="81">
        <v>196</v>
      </c>
      <c r="S56" s="72">
        <v>239</v>
      </c>
      <c r="T56" s="72">
        <v>0.5</v>
      </c>
      <c r="U56" s="72">
        <v>0</v>
      </c>
      <c r="V56" s="72">
        <v>10</v>
      </c>
      <c r="W56" s="72">
        <v>50</v>
      </c>
      <c r="X56" s="72">
        <v>3.1</v>
      </c>
      <c r="Y56" s="72">
        <v>0.5</v>
      </c>
      <c r="Z56" s="72">
        <v>5.4</v>
      </c>
      <c r="AA56" s="72">
        <v>0</v>
      </c>
      <c r="AB56" s="72">
        <v>5.88</v>
      </c>
      <c r="AC56" s="75">
        <v>1.1000000000000001</v>
      </c>
    </row>
    <row r="57" spans="14:29" ht="16.5" thickBot="1" x14ac:dyDescent="0.3">
      <c r="N57" s="99"/>
      <c r="O57" s="160" t="s">
        <v>22</v>
      </c>
      <c r="P57" s="199" t="s">
        <v>49</v>
      </c>
      <c r="Q57" s="82">
        <v>0.27</v>
      </c>
      <c r="R57" s="82">
        <v>95</v>
      </c>
      <c r="S57" s="79">
        <v>343</v>
      </c>
      <c r="T57" s="79">
        <v>0.308</v>
      </c>
      <c r="U57" s="79">
        <v>0</v>
      </c>
      <c r="V57" s="79">
        <v>11.4</v>
      </c>
      <c r="W57" s="79">
        <v>69.64</v>
      </c>
      <c r="X57" s="79">
        <v>10.7</v>
      </c>
      <c r="Y57" s="79">
        <v>2.1</v>
      </c>
      <c r="Z57" s="79">
        <v>12.54</v>
      </c>
      <c r="AA57" s="79">
        <v>0</v>
      </c>
      <c r="AB57" s="79">
        <v>23.75</v>
      </c>
      <c r="AC57" s="73">
        <v>3.45</v>
      </c>
    </row>
    <row r="58" spans="14:29" x14ac:dyDescent="0.25">
      <c r="N58" s="98" t="s">
        <v>12</v>
      </c>
      <c r="O58" s="158" t="s">
        <v>23</v>
      </c>
      <c r="P58" s="198" t="s">
        <v>50</v>
      </c>
      <c r="Q58" s="80">
        <v>0.39</v>
      </c>
      <c r="R58" s="80">
        <v>119</v>
      </c>
      <c r="S58" s="77">
        <v>12</v>
      </c>
      <c r="T58" s="77">
        <v>9.2999999999999999E-2</v>
      </c>
      <c r="U58" s="77">
        <v>0</v>
      </c>
      <c r="V58" s="77">
        <v>2.38</v>
      </c>
      <c r="W58" s="77">
        <v>2.57</v>
      </c>
      <c r="X58" s="77">
        <v>0.8</v>
      </c>
      <c r="Y58" s="77">
        <v>1.64</v>
      </c>
      <c r="Z58" s="77">
        <v>0.7</v>
      </c>
      <c r="AA58" s="77">
        <v>3.8</v>
      </c>
      <c r="AB58" s="77">
        <v>16.66</v>
      </c>
      <c r="AC58" s="78">
        <v>0.26</v>
      </c>
    </row>
    <row r="59" spans="14:29" x14ac:dyDescent="0.25">
      <c r="N59" s="97"/>
      <c r="O59" s="159" t="s">
        <v>25</v>
      </c>
      <c r="P59" s="196" t="s">
        <v>54</v>
      </c>
      <c r="Q59" s="81">
        <v>0.26</v>
      </c>
      <c r="R59" s="81">
        <v>30</v>
      </c>
      <c r="S59" s="72">
        <v>6.9</v>
      </c>
      <c r="T59" s="72">
        <v>1.9E-2</v>
      </c>
      <c r="U59" s="72">
        <v>0</v>
      </c>
      <c r="V59" s="72">
        <v>23.7</v>
      </c>
      <c r="W59" s="72">
        <v>1.0900000000000001</v>
      </c>
      <c r="X59" s="72">
        <v>0.7</v>
      </c>
      <c r="Y59" s="72">
        <v>0.13</v>
      </c>
      <c r="Z59" s="72">
        <v>0.9</v>
      </c>
      <c r="AA59" s="72">
        <v>8.4</v>
      </c>
      <c r="AB59" s="72">
        <v>29.7</v>
      </c>
      <c r="AC59" s="75">
        <v>0.81</v>
      </c>
    </row>
    <row r="60" spans="14:29" x14ac:dyDescent="0.25">
      <c r="N60" s="97"/>
      <c r="O60" s="159" t="s">
        <v>36</v>
      </c>
      <c r="P60" s="196" t="s">
        <v>55</v>
      </c>
      <c r="Q60" s="81">
        <v>0.28000000000000003</v>
      </c>
      <c r="R60" s="81">
        <v>85</v>
      </c>
      <c r="S60" s="72">
        <v>30</v>
      </c>
      <c r="T60" s="72">
        <v>0</v>
      </c>
      <c r="U60" s="72">
        <v>0</v>
      </c>
      <c r="V60" s="72">
        <v>66</v>
      </c>
      <c r="W60" s="72">
        <v>7</v>
      </c>
      <c r="X60" s="72">
        <v>2.5</v>
      </c>
      <c r="Y60" s="72">
        <v>4.0999999999999996</v>
      </c>
      <c r="Z60" s="72">
        <v>0.5</v>
      </c>
      <c r="AA60" s="72">
        <v>2.2000000000000002</v>
      </c>
      <c r="AB60" s="72">
        <v>27.2</v>
      </c>
      <c r="AC60" s="75">
        <v>0.76</v>
      </c>
    </row>
    <row r="61" spans="14:29" x14ac:dyDescent="0.25">
      <c r="N61" s="97"/>
      <c r="O61" s="159" t="s">
        <v>260</v>
      </c>
      <c r="P61" s="196" t="s">
        <v>56</v>
      </c>
      <c r="Q61" s="81">
        <v>0.47</v>
      </c>
      <c r="R61" s="81">
        <v>78</v>
      </c>
      <c r="S61" s="72">
        <v>27</v>
      </c>
      <c r="T61" s="72">
        <v>0.1</v>
      </c>
      <c r="U61" s="72">
        <v>0</v>
      </c>
      <c r="V61" s="72">
        <v>204</v>
      </c>
      <c r="W61" s="72">
        <v>5.6</v>
      </c>
      <c r="X61" s="72">
        <v>2.6</v>
      </c>
      <c r="Y61" s="72">
        <v>1.1000000000000001</v>
      </c>
      <c r="Z61" s="72">
        <v>1.9</v>
      </c>
      <c r="AA61" s="72">
        <v>50.6</v>
      </c>
      <c r="AB61" s="72">
        <v>31.2</v>
      </c>
      <c r="AC61" s="75">
        <v>0.52</v>
      </c>
    </row>
    <row r="62" spans="14:29" ht="16.5" thickBot="1" x14ac:dyDescent="0.3">
      <c r="N62" s="99"/>
      <c r="O62" s="160" t="s">
        <v>38</v>
      </c>
      <c r="P62" s="199" t="s">
        <v>57</v>
      </c>
      <c r="Q62" s="82">
        <v>0.1</v>
      </c>
      <c r="R62" s="82">
        <v>20</v>
      </c>
      <c r="S62" s="79">
        <v>3.6</v>
      </c>
      <c r="T62" s="79">
        <v>0</v>
      </c>
      <c r="U62" s="79">
        <v>0</v>
      </c>
      <c r="V62" s="79">
        <v>1</v>
      </c>
      <c r="W62" s="79">
        <v>0.8</v>
      </c>
      <c r="X62" s="79">
        <v>0.2</v>
      </c>
      <c r="Y62" s="79">
        <v>0.5</v>
      </c>
      <c r="Z62" s="79">
        <v>0.2</v>
      </c>
      <c r="AA62" s="79">
        <v>2.7</v>
      </c>
      <c r="AB62" s="79">
        <v>2</v>
      </c>
      <c r="AC62" s="73">
        <v>0.05</v>
      </c>
    </row>
    <row r="63" spans="14:29" x14ac:dyDescent="0.25">
      <c r="N63" s="98" t="s">
        <v>13</v>
      </c>
      <c r="O63" s="158" t="s">
        <v>188</v>
      </c>
      <c r="P63" s="198" t="s">
        <v>58</v>
      </c>
      <c r="Q63" s="80">
        <v>0.57999999999999996</v>
      </c>
      <c r="R63" s="80">
        <v>165</v>
      </c>
      <c r="S63" s="77">
        <v>86</v>
      </c>
      <c r="T63" s="77">
        <v>4.5999999999999999E-2</v>
      </c>
      <c r="U63" s="77">
        <v>0</v>
      </c>
      <c r="V63" s="77">
        <v>1.65</v>
      </c>
      <c r="W63" s="77">
        <v>22.79</v>
      </c>
      <c r="X63" s="77">
        <v>4</v>
      </c>
      <c r="Y63" s="77">
        <v>17.14</v>
      </c>
      <c r="Z63" s="77">
        <v>0.43</v>
      </c>
      <c r="AA63" s="77">
        <v>7.6</v>
      </c>
      <c r="AB63" s="77">
        <v>9.9</v>
      </c>
      <c r="AC63" s="78">
        <v>0.2</v>
      </c>
    </row>
    <row r="64" spans="14:29" x14ac:dyDescent="0.25">
      <c r="N64" s="97"/>
      <c r="O64" s="159" t="s">
        <v>15</v>
      </c>
      <c r="P64" s="196" t="s">
        <v>59</v>
      </c>
      <c r="Q64" s="81">
        <v>0.66500000000000004</v>
      </c>
      <c r="R64" s="81">
        <v>68</v>
      </c>
      <c r="S64" s="72">
        <v>39</v>
      </c>
      <c r="T64" s="72">
        <v>1.9E-2</v>
      </c>
      <c r="U64" s="72">
        <v>0</v>
      </c>
      <c r="V64" s="72">
        <v>0.46</v>
      </c>
      <c r="W64" s="72">
        <v>9.85</v>
      </c>
      <c r="X64" s="72">
        <v>1.6</v>
      </c>
      <c r="Y64" s="72">
        <v>6.77</v>
      </c>
      <c r="Z64" s="72">
        <v>0.5</v>
      </c>
      <c r="AA64" s="72">
        <v>6.64</v>
      </c>
      <c r="AB64" s="72">
        <v>4.08</v>
      </c>
      <c r="AC64" s="75">
        <v>0.19</v>
      </c>
    </row>
    <row r="65" spans="14:29" x14ac:dyDescent="0.25">
      <c r="N65" s="97"/>
      <c r="O65" s="159" t="s">
        <v>39</v>
      </c>
      <c r="P65" s="196" t="s">
        <v>60</v>
      </c>
      <c r="Q65" s="81">
        <v>0.72</v>
      </c>
      <c r="R65" s="81">
        <v>150</v>
      </c>
      <c r="S65" s="72">
        <v>63</v>
      </c>
      <c r="T65" s="72">
        <v>0</v>
      </c>
      <c r="U65" s="72">
        <v>0</v>
      </c>
      <c r="V65" s="72">
        <v>0</v>
      </c>
      <c r="W65" s="72">
        <v>15</v>
      </c>
      <c r="X65" s="72">
        <v>2.2000000000000002</v>
      </c>
      <c r="Y65" s="72">
        <v>13</v>
      </c>
      <c r="Z65" s="72">
        <v>1.4</v>
      </c>
      <c r="AA65" s="72">
        <v>6.2</v>
      </c>
      <c r="AB65" s="72">
        <v>6</v>
      </c>
      <c r="AC65" s="75">
        <v>0.51</v>
      </c>
    </row>
    <row r="66" spans="14:29" ht="16.5" thickBot="1" x14ac:dyDescent="0.3">
      <c r="N66" s="99"/>
      <c r="O66" s="160" t="s">
        <v>16</v>
      </c>
      <c r="P66" s="199" t="s">
        <v>61</v>
      </c>
      <c r="Q66" s="82">
        <v>0.28000000000000003</v>
      </c>
      <c r="R66" s="82">
        <v>100</v>
      </c>
      <c r="S66" s="79">
        <v>42</v>
      </c>
      <c r="T66" s="79">
        <v>2.1000000000000001E-2</v>
      </c>
      <c r="U66" s="79">
        <v>0</v>
      </c>
      <c r="V66" s="79">
        <v>0</v>
      </c>
      <c r="W66" s="79">
        <v>10.66</v>
      </c>
      <c r="X66" s="79">
        <v>1.6</v>
      </c>
      <c r="Y66" s="79">
        <v>6.89</v>
      </c>
      <c r="Z66" s="79">
        <v>0.77</v>
      </c>
      <c r="AA66" s="79">
        <v>31.2</v>
      </c>
      <c r="AB66" s="79">
        <v>22</v>
      </c>
      <c r="AC66" s="73">
        <v>0.08</v>
      </c>
    </row>
    <row r="67" spans="14:29" ht="30" x14ac:dyDescent="0.25">
      <c r="N67" s="98" t="s">
        <v>261</v>
      </c>
      <c r="O67" s="192" t="s">
        <v>262</v>
      </c>
      <c r="P67" s="198" t="s">
        <v>62</v>
      </c>
      <c r="Q67" s="80">
        <v>0.39</v>
      </c>
      <c r="R67" s="80">
        <v>262</v>
      </c>
      <c r="S67" s="77">
        <v>39</v>
      </c>
      <c r="T67" s="77">
        <v>0.2</v>
      </c>
      <c r="U67" s="77">
        <v>0</v>
      </c>
      <c r="V67" s="77">
        <v>188.6</v>
      </c>
      <c r="W67" s="77">
        <v>3.4</v>
      </c>
      <c r="X67" s="77">
        <v>0.5</v>
      </c>
      <c r="Y67" s="77">
        <v>2.1</v>
      </c>
      <c r="Z67" s="77">
        <v>1</v>
      </c>
      <c r="AA67" s="77">
        <v>0</v>
      </c>
      <c r="AB67" s="77">
        <v>482.1</v>
      </c>
      <c r="AC67" s="78">
        <v>0.7</v>
      </c>
    </row>
    <row r="68" spans="14:29" ht="30.75" thickBot="1" x14ac:dyDescent="0.3">
      <c r="N68" s="99"/>
      <c r="O68" s="193" t="s">
        <v>263</v>
      </c>
      <c r="P68" s="199" t="s">
        <v>63</v>
      </c>
      <c r="Q68" s="82">
        <f>0.28</f>
        <v>0.28000000000000003</v>
      </c>
      <c r="R68" s="82">
        <v>243</v>
      </c>
      <c r="S68" s="79">
        <v>131</v>
      </c>
      <c r="T68" s="79">
        <v>0.5</v>
      </c>
      <c r="U68" s="79">
        <v>0</v>
      </c>
      <c r="V68" s="79">
        <v>124</v>
      </c>
      <c r="W68" s="79">
        <v>15</v>
      </c>
      <c r="X68" s="79">
        <v>1.5</v>
      </c>
      <c r="Y68" s="79">
        <v>10</v>
      </c>
      <c r="Z68" s="79">
        <v>8</v>
      </c>
      <c r="AA68" s="79">
        <v>0</v>
      </c>
      <c r="AB68" s="79">
        <v>298.89999999999998</v>
      </c>
      <c r="AC68" s="73">
        <v>1</v>
      </c>
    </row>
    <row r="69" spans="14:29" x14ac:dyDescent="0.25">
      <c r="N69" s="98" t="s">
        <v>46</v>
      </c>
      <c r="O69" s="158" t="s">
        <v>24</v>
      </c>
      <c r="P69" s="198" t="s">
        <v>64</v>
      </c>
      <c r="Q69" s="80">
        <v>1.06</v>
      </c>
      <c r="R69" s="80">
        <v>100</v>
      </c>
      <c r="S69" s="77">
        <v>160</v>
      </c>
      <c r="T69" s="77">
        <v>2.1259999999999999</v>
      </c>
      <c r="U69" s="77">
        <v>0</v>
      </c>
      <c r="V69" s="77">
        <v>7</v>
      </c>
      <c r="W69" s="77">
        <v>8.5299999999999994</v>
      </c>
      <c r="X69" s="77">
        <v>6.7</v>
      </c>
      <c r="Y69" s="77">
        <v>0.66</v>
      </c>
      <c r="Z69" s="77">
        <v>2</v>
      </c>
      <c r="AA69" s="77">
        <v>10</v>
      </c>
      <c r="AB69" s="77">
        <v>12</v>
      </c>
      <c r="AC69" s="78">
        <v>0.55000000000000004</v>
      </c>
    </row>
    <row r="70" spans="14:29" x14ac:dyDescent="0.25">
      <c r="N70" s="97"/>
      <c r="O70" s="159" t="s">
        <v>33</v>
      </c>
      <c r="P70" s="196" t="s">
        <v>65</v>
      </c>
      <c r="Q70" s="81">
        <v>0.47</v>
      </c>
      <c r="R70" s="81">
        <v>50</v>
      </c>
      <c r="S70" s="72">
        <v>299</v>
      </c>
      <c r="T70" s="72">
        <v>2.0459999999999998</v>
      </c>
      <c r="U70" s="72">
        <v>0</v>
      </c>
      <c r="V70" s="72">
        <v>1.5</v>
      </c>
      <c r="W70" s="72">
        <v>10.51</v>
      </c>
      <c r="X70" s="72">
        <v>5.5</v>
      </c>
      <c r="Y70" s="72">
        <v>2.4300000000000002</v>
      </c>
      <c r="Z70" s="72">
        <v>10.48</v>
      </c>
      <c r="AA70" s="72">
        <v>0</v>
      </c>
      <c r="AB70" s="72">
        <v>134</v>
      </c>
      <c r="AC70" s="75">
        <v>1.86</v>
      </c>
    </row>
    <row r="71" spans="14:29" ht="16.5" thickBot="1" x14ac:dyDescent="0.3">
      <c r="N71" s="99"/>
      <c r="O71" s="194" t="s">
        <v>19</v>
      </c>
      <c r="P71" s="199" t="s">
        <v>66</v>
      </c>
      <c r="Q71" s="82">
        <v>0.78</v>
      </c>
      <c r="R71" s="83">
        <v>146</v>
      </c>
      <c r="S71" s="74">
        <v>857</v>
      </c>
      <c r="T71" s="74">
        <v>11.276</v>
      </c>
      <c r="U71" s="74">
        <v>0</v>
      </c>
      <c r="V71" s="74">
        <v>26</v>
      </c>
      <c r="W71" s="74">
        <v>31.04</v>
      </c>
      <c r="X71" s="74">
        <v>12.3</v>
      </c>
      <c r="Y71" s="74">
        <v>7.15</v>
      </c>
      <c r="Z71" s="74">
        <v>35.549999999999997</v>
      </c>
      <c r="AA71" s="74">
        <v>0</v>
      </c>
      <c r="AB71" s="74">
        <v>84.68</v>
      </c>
      <c r="AC71" s="76">
        <v>2.31</v>
      </c>
    </row>
    <row r="72" spans="14:29" x14ac:dyDescent="0.25">
      <c r="N72" s="98" t="s">
        <v>265</v>
      </c>
      <c r="O72" s="158" t="s">
        <v>264</v>
      </c>
      <c r="P72" s="198" t="s">
        <v>67</v>
      </c>
      <c r="Q72" s="80">
        <v>0.39</v>
      </c>
      <c r="R72" s="80">
        <v>124</v>
      </c>
      <c r="S72" s="77">
        <v>94</v>
      </c>
      <c r="T72" s="77">
        <v>0.9</v>
      </c>
      <c r="U72" s="77">
        <v>0</v>
      </c>
      <c r="V72" s="77">
        <v>9</v>
      </c>
      <c r="W72" s="77">
        <v>2.2999999999999998</v>
      </c>
      <c r="X72" s="77">
        <v>0.4</v>
      </c>
      <c r="Y72" s="77">
        <v>0</v>
      </c>
      <c r="Z72" s="77">
        <v>10</v>
      </c>
      <c r="AA72" s="77">
        <v>0</v>
      </c>
      <c r="AB72" s="77">
        <v>53.32</v>
      </c>
      <c r="AC72" s="78">
        <v>6.6</v>
      </c>
    </row>
    <row r="73" spans="14:29" x14ac:dyDescent="0.25">
      <c r="N73" s="97"/>
      <c r="O73" s="159" t="s">
        <v>21</v>
      </c>
      <c r="P73" s="196" t="s">
        <v>68</v>
      </c>
      <c r="Q73" s="81">
        <v>0.69</v>
      </c>
      <c r="R73" s="81">
        <v>185</v>
      </c>
      <c r="S73" s="72">
        <v>303</v>
      </c>
      <c r="T73" s="72">
        <v>1.798</v>
      </c>
      <c r="U73" s="72">
        <v>0</v>
      </c>
      <c r="V73" s="72">
        <v>4</v>
      </c>
      <c r="W73" s="72">
        <v>35.89</v>
      </c>
      <c r="X73" s="72">
        <v>12</v>
      </c>
      <c r="Y73" s="72">
        <v>5</v>
      </c>
      <c r="Z73" s="72">
        <v>13.41</v>
      </c>
      <c r="AA73" s="72">
        <v>0</v>
      </c>
      <c r="AB73" s="72">
        <v>29.6</v>
      </c>
      <c r="AC73" s="75">
        <v>4.13</v>
      </c>
    </row>
    <row r="74" spans="14:29" x14ac:dyDescent="0.25">
      <c r="N74" s="97"/>
      <c r="O74" s="159" t="s">
        <v>26</v>
      </c>
      <c r="P74" s="196" t="s">
        <v>69</v>
      </c>
      <c r="Q74" s="81">
        <v>0.27</v>
      </c>
      <c r="R74" s="81">
        <v>100</v>
      </c>
      <c r="S74" s="72">
        <v>352</v>
      </c>
      <c r="T74" s="72">
        <v>0.154</v>
      </c>
      <c r="U74" s="72">
        <v>0</v>
      </c>
      <c r="V74" s="72">
        <v>6</v>
      </c>
      <c r="W74" s="72">
        <v>63.35</v>
      </c>
      <c r="X74" s="72">
        <v>10.7</v>
      </c>
      <c r="Y74" s="72">
        <v>2.0299999999999998</v>
      </c>
      <c r="Z74" s="72">
        <v>24.63</v>
      </c>
      <c r="AA74" s="72">
        <v>4.5</v>
      </c>
      <c r="AB74" s="72">
        <v>35</v>
      </c>
      <c r="AC74" s="75">
        <v>6.51</v>
      </c>
    </row>
    <row r="75" spans="14:29" ht="16.5" thickBot="1" x14ac:dyDescent="0.3">
      <c r="N75" s="99"/>
      <c r="O75" s="160" t="s">
        <v>20</v>
      </c>
      <c r="P75" s="199" t="s">
        <v>70</v>
      </c>
      <c r="Q75" s="82">
        <v>0.41</v>
      </c>
      <c r="R75" s="82">
        <v>185</v>
      </c>
      <c r="S75" s="79">
        <v>389</v>
      </c>
      <c r="T75" s="79">
        <v>2.109</v>
      </c>
      <c r="U75" s="79">
        <v>0</v>
      </c>
      <c r="V75" s="79">
        <v>44.4</v>
      </c>
      <c r="W75" s="79">
        <v>47.14</v>
      </c>
      <c r="X75" s="79">
        <v>13.1</v>
      </c>
      <c r="Y75" s="79">
        <v>8.25</v>
      </c>
      <c r="Z75" s="79">
        <v>15.23</v>
      </c>
      <c r="AA75" s="79">
        <v>2</v>
      </c>
      <c r="AB75" s="79">
        <v>85.1</v>
      </c>
      <c r="AC75" s="73">
        <v>5</v>
      </c>
    </row>
  </sheetData>
  <mergeCells count="22">
    <mergeCell ref="N58:N62"/>
    <mergeCell ref="N63:N66"/>
    <mergeCell ref="N67:N68"/>
    <mergeCell ref="N69:N71"/>
    <mergeCell ref="N72:N75"/>
    <mergeCell ref="N39:N42"/>
    <mergeCell ref="N43:N44"/>
    <mergeCell ref="N45:N47"/>
    <mergeCell ref="N48:N50"/>
    <mergeCell ref="Q53:AC53"/>
    <mergeCell ref="N55:N57"/>
    <mergeCell ref="N18:N20"/>
    <mergeCell ref="N21:N23"/>
    <mergeCell ref="N24:N26"/>
    <mergeCell ref="Q29:AC29"/>
    <mergeCell ref="N31:N33"/>
    <mergeCell ref="N34:N38"/>
    <mergeCell ref="B2:E2"/>
    <mergeCell ref="Q4:AC4"/>
    <mergeCell ref="N6:N8"/>
    <mergeCell ref="N9:N13"/>
    <mergeCell ref="N14:N17"/>
  </mergeCells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1A54-0A1D-42EC-A860-9EBB77E7341F}">
  <dimension ref="A1:Q67"/>
  <sheetViews>
    <sheetView tabSelected="1" zoomScale="70" zoomScaleNormal="70" workbookViewId="0">
      <selection activeCell="C5" sqref="C5"/>
    </sheetView>
  </sheetViews>
  <sheetFormatPr defaultColWidth="17.125" defaultRowHeight="15" x14ac:dyDescent="0.25"/>
  <cols>
    <col min="1" max="1" width="17.125" style="18"/>
    <col min="2" max="2" width="61.75" style="18" bestFit="1" customWidth="1"/>
    <col min="3" max="3" width="26.75" style="18" bestFit="1" customWidth="1"/>
    <col min="4" max="4" width="22.125" style="18" bestFit="1" customWidth="1"/>
    <col min="5" max="5" width="14.875" style="18" bestFit="1" customWidth="1"/>
    <col min="6" max="9" width="17.125" style="18" bestFit="1" customWidth="1"/>
    <col min="10" max="10" width="15.75" style="18" bestFit="1" customWidth="1"/>
    <col min="11" max="17" width="17.125" style="18" bestFit="1" customWidth="1"/>
    <col min="18" max="16384" width="17.125" style="18"/>
  </cols>
  <sheetData>
    <row r="1" spans="1:17" ht="15.75" thickBot="1" x14ac:dyDescent="0.3"/>
    <row r="2" spans="1:17" ht="16.5" thickBot="1" x14ac:dyDescent="0.3">
      <c r="D2" s="125" t="s">
        <v>40</v>
      </c>
      <c r="E2" s="126" t="s">
        <v>175</v>
      </c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8"/>
    </row>
    <row r="3" spans="1:17" ht="48" thickBot="1" x14ac:dyDescent="0.3">
      <c r="B3" s="129" t="s">
        <v>379</v>
      </c>
      <c r="C3" s="32" t="s">
        <v>378</v>
      </c>
      <c r="D3" s="31" t="s">
        <v>176</v>
      </c>
      <c r="E3" s="120" t="s">
        <v>259</v>
      </c>
      <c r="F3" s="122" t="s">
        <v>247</v>
      </c>
      <c r="G3" s="131" t="s">
        <v>0</v>
      </c>
      <c r="H3" s="131" t="s">
        <v>8</v>
      </c>
      <c r="I3" s="131" t="s">
        <v>9</v>
      </c>
      <c r="J3" s="131" t="s">
        <v>10</v>
      </c>
      <c r="K3" s="131" t="s">
        <v>1</v>
      </c>
      <c r="L3" s="131" t="s">
        <v>2</v>
      </c>
      <c r="M3" s="131" t="s">
        <v>297</v>
      </c>
      <c r="N3" s="131" t="s">
        <v>3</v>
      </c>
      <c r="O3" s="131" t="s">
        <v>4</v>
      </c>
      <c r="P3" s="131" t="s">
        <v>5</v>
      </c>
      <c r="Q3" s="132" t="s">
        <v>6</v>
      </c>
    </row>
    <row r="4" spans="1:17" ht="15.75" x14ac:dyDescent="0.25">
      <c r="B4" s="86" t="s">
        <v>11</v>
      </c>
      <c r="C4" s="110" t="s">
        <v>34</v>
      </c>
      <c r="D4" s="151">
        <v>0</v>
      </c>
      <c r="E4" s="133">
        <v>0.4</v>
      </c>
      <c r="F4" s="134">
        <v>196</v>
      </c>
      <c r="G4" s="133">
        <v>239</v>
      </c>
      <c r="H4" s="133">
        <v>0.5</v>
      </c>
      <c r="I4" s="133">
        <v>0</v>
      </c>
      <c r="J4" s="133">
        <v>10</v>
      </c>
      <c r="K4" s="133">
        <v>50</v>
      </c>
      <c r="L4" s="133">
        <v>3.1</v>
      </c>
      <c r="M4" s="133">
        <v>0.5</v>
      </c>
      <c r="N4" s="133">
        <v>5.4</v>
      </c>
      <c r="O4" s="133">
        <v>0</v>
      </c>
      <c r="P4" s="133">
        <v>5.88</v>
      </c>
      <c r="Q4" s="135">
        <v>1.1000000000000001</v>
      </c>
    </row>
    <row r="5" spans="1:17" ht="15.75" x14ac:dyDescent="0.25">
      <c r="B5" s="87"/>
      <c r="C5" s="111" t="s">
        <v>22</v>
      </c>
      <c r="D5" s="152">
        <v>0.7703979297080642</v>
      </c>
      <c r="E5" s="136">
        <v>0.27</v>
      </c>
      <c r="F5" s="137">
        <v>95</v>
      </c>
      <c r="G5" s="136">
        <v>343</v>
      </c>
      <c r="H5" s="136">
        <v>0.308</v>
      </c>
      <c r="I5" s="136">
        <v>0</v>
      </c>
      <c r="J5" s="136">
        <v>11.4</v>
      </c>
      <c r="K5" s="136">
        <v>69.64</v>
      </c>
      <c r="L5" s="136">
        <v>10.7</v>
      </c>
      <c r="M5" s="136">
        <v>2.09</v>
      </c>
      <c r="N5" s="136">
        <v>12.54</v>
      </c>
      <c r="O5" s="136">
        <v>0</v>
      </c>
      <c r="P5" s="136">
        <v>23.75</v>
      </c>
      <c r="Q5" s="138">
        <v>3.45</v>
      </c>
    </row>
    <row r="6" spans="1:17" ht="16.5" thickBot="1" x14ac:dyDescent="0.3">
      <c r="B6" s="88"/>
      <c r="C6" s="112" t="s">
        <v>35</v>
      </c>
      <c r="D6" s="153">
        <v>1.7928846584560161</v>
      </c>
      <c r="E6" s="139">
        <v>0.14000000000000001</v>
      </c>
      <c r="F6" s="140">
        <v>33</v>
      </c>
      <c r="G6" s="139">
        <v>92</v>
      </c>
      <c r="H6" s="139">
        <v>0.3</v>
      </c>
      <c r="I6" s="139">
        <v>0</v>
      </c>
      <c r="J6" s="139">
        <v>163</v>
      </c>
      <c r="K6" s="139">
        <v>16</v>
      </c>
      <c r="L6" s="139">
        <v>2.2000000000000002</v>
      </c>
      <c r="M6" s="139">
        <v>1.6</v>
      </c>
      <c r="N6" s="139">
        <v>4.5</v>
      </c>
      <c r="O6" s="139">
        <v>0</v>
      </c>
      <c r="P6" s="139">
        <v>59.07</v>
      </c>
      <c r="Q6" s="141">
        <v>0.93</v>
      </c>
    </row>
    <row r="7" spans="1:17" ht="15.75" x14ac:dyDescent="0.25">
      <c r="A7" s="19"/>
      <c r="B7" s="86" t="s">
        <v>12</v>
      </c>
      <c r="C7" s="110" t="s">
        <v>23</v>
      </c>
      <c r="D7" s="151">
        <v>0.5</v>
      </c>
      <c r="E7" s="133">
        <v>0.39</v>
      </c>
      <c r="F7" s="134">
        <v>119</v>
      </c>
      <c r="G7" s="133">
        <v>12</v>
      </c>
      <c r="H7" s="133">
        <v>9.2999999999999999E-2</v>
      </c>
      <c r="I7" s="133">
        <v>0</v>
      </c>
      <c r="J7" s="133">
        <v>2.38</v>
      </c>
      <c r="K7" s="133">
        <v>2.57</v>
      </c>
      <c r="L7" s="133">
        <v>0.8</v>
      </c>
      <c r="M7" s="133">
        <v>1.64</v>
      </c>
      <c r="N7" s="133">
        <v>0.7</v>
      </c>
      <c r="O7" s="133">
        <v>3.8</v>
      </c>
      <c r="P7" s="133">
        <v>16.66</v>
      </c>
      <c r="Q7" s="135">
        <v>0.26</v>
      </c>
    </row>
    <row r="8" spans="1:17" ht="15.75" x14ac:dyDescent="0.25">
      <c r="A8" s="19"/>
      <c r="B8" s="87"/>
      <c r="C8" s="111" t="s">
        <v>25</v>
      </c>
      <c r="D8" s="152">
        <v>0.50000000000000067</v>
      </c>
      <c r="E8" s="136">
        <v>0.26</v>
      </c>
      <c r="F8" s="137">
        <v>30</v>
      </c>
      <c r="G8" s="136">
        <v>6.9</v>
      </c>
      <c r="H8" s="136">
        <v>1.9E-2</v>
      </c>
      <c r="I8" s="136">
        <v>0</v>
      </c>
      <c r="J8" s="136">
        <v>23.7</v>
      </c>
      <c r="K8" s="136">
        <v>1.0900000000000001</v>
      </c>
      <c r="L8" s="136">
        <v>0.7</v>
      </c>
      <c r="M8" s="136">
        <v>0.13</v>
      </c>
      <c r="N8" s="136">
        <v>0.9</v>
      </c>
      <c r="O8" s="136">
        <v>8.4</v>
      </c>
      <c r="P8" s="136">
        <v>29.7</v>
      </c>
      <c r="Q8" s="138">
        <v>0.81</v>
      </c>
    </row>
    <row r="9" spans="1:17" ht="15.75" x14ac:dyDescent="0.25">
      <c r="A9" s="19"/>
      <c r="B9" s="87"/>
      <c r="C9" s="111" t="s">
        <v>36</v>
      </c>
      <c r="D9" s="152">
        <v>1.0000000000000047</v>
      </c>
      <c r="E9" s="136">
        <v>0.28000000000000003</v>
      </c>
      <c r="F9" s="137">
        <v>85</v>
      </c>
      <c r="G9" s="136">
        <v>30</v>
      </c>
      <c r="H9" s="136">
        <v>0</v>
      </c>
      <c r="I9" s="136">
        <v>0</v>
      </c>
      <c r="J9" s="136">
        <v>66</v>
      </c>
      <c r="K9" s="136">
        <v>7</v>
      </c>
      <c r="L9" s="136">
        <v>2.5</v>
      </c>
      <c r="M9" s="136">
        <v>4.0999999999999996</v>
      </c>
      <c r="N9" s="136">
        <v>0.5</v>
      </c>
      <c r="O9" s="136">
        <v>2.2000000000000002</v>
      </c>
      <c r="P9" s="136">
        <v>27.2</v>
      </c>
      <c r="Q9" s="138">
        <v>0.76</v>
      </c>
    </row>
    <row r="10" spans="1:17" ht="15.75" x14ac:dyDescent="0.25">
      <c r="A10" s="19"/>
      <c r="B10" s="87"/>
      <c r="C10" s="111" t="s">
        <v>37</v>
      </c>
      <c r="D10" s="152">
        <v>0.5</v>
      </c>
      <c r="E10" s="136">
        <v>0.47</v>
      </c>
      <c r="F10" s="137">
        <v>78</v>
      </c>
      <c r="G10" s="136">
        <v>27</v>
      </c>
      <c r="H10" s="136">
        <v>0.1</v>
      </c>
      <c r="I10" s="136">
        <v>0</v>
      </c>
      <c r="J10" s="136">
        <v>204</v>
      </c>
      <c r="K10" s="136">
        <v>5.6</v>
      </c>
      <c r="L10" s="136">
        <v>2.6</v>
      </c>
      <c r="M10" s="136">
        <v>1.1000000000000001</v>
      </c>
      <c r="N10" s="136">
        <v>1.9</v>
      </c>
      <c r="O10" s="136">
        <v>50.6</v>
      </c>
      <c r="P10" s="136">
        <v>31.2</v>
      </c>
      <c r="Q10" s="138">
        <v>0.52</v>
      </c>
    </row>
    <row r="11" spans="1:17" ht="16.5" thickBot="1" x14ac:dyDescent="0.3">
      <c r="A11" s="19"/>
      <c r="B11" s="88"/>
      <c r="C11" s="112" t="s">
        <v>38</v>
      </c>
      <c r="D11" s="153">
        <v>0.49999999999999978</v>
      </c>
      <c r="E11" s="139">
        <v>0.1</v>
      </c>
      <c r="F11" s="140">
        <v>20</v>
      </c>
      <c r="G11" s="139">
        <v>3.6</v>
      </c>
      <c r="H11" s="139">
        <v>0</v>
      </c>
      <c r="I11" s="139">
        <v>0</v>
      </c>
      <c r="J11" s="139">
        <v>1</v>
      </c>
      <c r="K11" s="139">
        <v>0.8</v>
      </c>
      <c r="L11" s="139">
        <v>0.2</v>
      </c>
      <c r="M11" s="139">
        <v>0.5</v>
      </c>
      <c r="N11" s="139">
        <v>0.2</v>
      </c>
      <c r="O11" s="139">
        <v>2.7</v>
      </c>
      <c r="P11" s="139">
        <v>2</v>
      </c>
      <c r="Q11" s="141">
        <v>0.05</v>
      </c>
    </row>
    <row r="12" spans="1:17" ht="15.75" x14ac:dyDescent="0.25">
      <c r="B12" s="86" t="s">
        <v>13</v>
      </c>
      <c r="C12" s="110" t="s">
        <v>14</v>
      </c>
      <c r="D12" s="151">
        <v>0</v>
      </c>
      <c r="E12" s="133">
        <v>0.57999999999999996</v>
      </c>
      <c r="F12" s="134">
        <v>165</v>
      </c>
      <c r="G12" s="133">
        <v>86</v>
      </c>
      <c r="H12" s="133">
        <v>4.5999999999999999E-2</v>
      </c>
      <c r="I12" s="133">
        <v>0</v>
      </c>
      <c r="J12" s="133">
        <v>1.65</v>
      </c>
      <c r="K12" s="133">
        <v>22.79</v>
      </c>
      <c r="L12" s="133">
        <v>4</v>
      </c>
      <c r="M12" s="133">
        <v>17.14</v>
      </c>
      <c r="N12" s="133">
        <v>0.43</v>
      </c>
      <c r="O12" s="133">
        <v>7.6</v>
      </c>
      <c r="P12" s="133">
        <v>9.9</v>
      </c>
      <c r="Q12" s="135">
        <v>0.2</v>
      </c>
    </row>
    <row r="13" spans="1:17" ht="15.75" x14ac:dyDescent="0.25">
      <c r="B13" s="87"/>
      <c r="C13" s="111" t="s">
        <v>15</v>
      </c>
      <c r="D13" s="152">
        <v>0</v>
      </c>
      <c r="E13" s="136">
        <v>0.66500000000000004</v>
      </c>
      <c r="F13" s="137">
        <v>68</v>
      </c>
      <c r="G13" s="136">
        <v>39</v>
      </c>
      <c r="H13" s="136">
        <v>1.9E-2</v>
      </c>
      <c r="I13" s="136">
        <v>0</v>
      </c>
      <c r="J13" s="136">
        <v>0.46</v>
      </c>
      <c r="K13" s="136">
        <v>9.85</v>
      </c>
      <c r="L13" s="136">
        <v>1.6</v>
      </c>
      <c r="M13" s="136">
        <v>6.77</v>
      </c>
      <c r="N13" s="136">
        <v>0.5</v>
      </c>
      <c r="O13" s="136">
        <v>6.64</v>
      </c>
      <c r="P13" s="136">
        <v>4.08</v>
      </c>
      <c r="Q13" s="138">
        <v>0.19</v>
      </c>
    </row>
    <row r="14" spans="1:17" ht="15.75" x14ac:dyDescent="0.25">
      <c r="B14" s="87"/>
      <c r="C14" s="111" t="s">
        <v>39</v>
      </c>
      <c r="D14" s="152">
        <v>0</v>
      </c>
      <c r="E14" s="136">
        <v>0.72</v>
      </c>
      <c r="F14" s="137">
        <v>150</v>
      </c>
      <c r="G14" s="136">
        <v>63</v>
      </c>
      <c r="H14" s="136">
        <v>0</v>
      </c>
      <c r="I14" s="136">
        <v>0</v>
      </c>
      <c r="J14" s="136">
        <v>0</v>
      </c>
      <c r="K14" s="136">
        <v>15</v>
      </c>
      <c r="L14" s="136">
        <v>2.2000000000000002</v>
      </c>
      <c r="M14" s="136">
        <v>13</v>
      </c>
      <c r="N14" s="136">
        <v>1.4</v>
      </c>
      <c r="O14" s="136">
        <v>6.2</v>
      </c>
      <c r="P14" s="136">
        <v>6</v>
      </c>
      <c r="Q14" s="138">
        <v>0.51</v>
      </c>
    </row>
    <row r="15" spans="1:17" ht="16.5" thickBot="1" x14ac:dyDescent="0.3">
      <c r="B15" s="88"/>
      <c r="C15" s="112" t="s">
        <v>16</v>
      </c>
      <c r="D15" s="153">
        <v>2</v>
      </c>
      <c r="E15" s="139">
        <v>0.28000000000000003</v>
      </c>
      <c r="F15" s="140">
        <v>100</v>
      </c>
      <c r="G15" s="139">
        <v>42</v>
      </c>
      <c r="H15" s="139">
        <v>2.1000000000000001E-2</v>
      </c>
      <c r="I15" s="139">
        <v>0</v>
      </c>
      <c r="J15" s="139">
        <v>0</v>
      </c>
      <c r="K15" s="139">
        <v>10.66</v>
      </c>
      <c r="L15" s="139">
        <v>1.6</v>
      </c>
      <c r="M15" s="139">
        <v>6.89</v>
      </c>
      <c r="N15" s="139">
        <v>0.77</v>
      </c>
      <c r="O15" s="139">
        <v>31.2</v>
      </c>
      <c r="P15" s="139">
        <v>22</v>
      </c>
      <c r="Q15" s="141">
        <v>0.08</v>
      </c>
    </row>
    <row r="16" spans="1:17" ht="15.75" x14ac:dyDescent="0.25">
      <c r="B16" s="86" t="s">
        <v>43</v>
      </c>
      <c r="C16" s="110" t="s">
        <v>17</v>
      </c>
      <c r="D16" s="151">
        <v>0</v>
      </c>
      <c r="E16" s="133">
        <v>0.86</v>
      </c>
      <c r="F16" s="134">
        <v>245</v>
      </c>
      <c r="G16" s="133">
        <v>154</v>
      </c>
      <c r="H16" s="133">
        <v>2.4500000000000002</v>
      </c>
      <c r="I16" s="133">
        <v>14.7</v>
      </c>
      <c r="J16" s="133">
        <v>171.5</v>
      </c>
      <c r="K16" s="133">
        <v>17.25</v>
      </c>
      <c r="L16" s="133">
        <v>0</v>
      </c>
      <c r="M16" s="133">
        <v>17.25</v>
      </c>
      <c r="N16" s="133">
        <v>12.86</v>
      </c>
      <c r="O16" s="133">
        <v>2</v>
      </c>
      <c r="P16" s="133">
        <v>448.35</v>
      </c>
      <c r="Q16" s="135">
        <v>1.2</v>
      </c>
    </row>
    <row r="17" spans="2:17" ht="15.75" x14ac:dyDescent="0.25">
      <c r="B17" s="87"/>
      <c r="C17" s="111" t="s">
        <v>44</v>
      </c>
      <c r="D17" s="152">
        <v>1.2482674018049618</v>
      </c>
      <c r="E17" s="136">
        <v>0.18</v>
      </c>
      <c r="F17" s="137">
        <v>244</v>
      </c>
      <c r="G17" s="136">
        <v>83</v>
      </c>
      <c r="H17" s="136">
        <v>0.1</v>
      </c>
      <c r="I17" s="136">
        <v>7.3</v>
      </c>
      <c r="J17" s="136">
        <v>100</v>
      </c>
      <c r="K17" s="136">
        <v>12</v>
      </c>
      <c r="L17" s="136">
        <v>0</v>
      </c>
      <c r="M17" s="136">
        <v>12</v>
      </c>
      <c r="N17" s="136">
        <v>8.4</v>
      </c>
      <c r="O17" s="136">
        <v>0</v>
      </c>
      <c r="P17" s="136">
        <v>322.08</v>
      </c>
      <c r="Q17" s="138">
        <v>7.0000000000000007E-2</v>
      </c>
    </row>
    <row r="18" spans="2:17" ht="16.5" thickBot="1" x14ac:dyDescent="0.3">
      <c r="B18" s="88"/>
      <c r="C18" s="112" t="s">
        <v>18</v>
      </c>
      <c r="D18" s="153">
        <v>0.2517325981950384</v>
      </c>
      <c r="E18" s="139">
        <v>0.44</v>
      </c>
      <c r="F18" s="140">
        <v>100</v>
      </c>
      <c r="G18" s="139">
        <v>84</v>
      </c>
      <c r="H18" s="139">
        <v>1.26</v>
      </c>
      <c r="I18" s="139">
        <v>12</v>
      </c>
      <c r="J18" s="139">
        <v>321</v>
      </c>
      <c r="K18" s="139">
        <v>4.3099999999999996</v>
      </c>
      <c r="L18" s="139">
        <v>0</v>
      </c>
      <c r="M18" s="139">
        <v>4.0999999999999996</v>
      </c>
      <c r="N18" s="139">
        <v>11</v>
      </c>
      <c r="O18" s="139">
        <v>0</v>
      </c>
      <c r="P18" s="139">
        <v>103</v>
      </c>
      <c r="Q18" s="141">
        <v>0.13</v>
      </c>
    </row>
    <row r="19" spans="2:17" ht="15.75" x14ac:dyDescent="0.25">
      <c r="B19" s="86" t="s">
        <v>46</v>
      </c>
      <c r="C19" s="110" t="s">
        <v>19</v>
      </c>
      <c r="D19" s="151">
        <v>0</v>
      </c>
      <c r="E19" s="133">
        <v>0.78</v>
      </c>
      <c r="F19" s="134">
        <v>146</v>
      </c>
      <c r="G19" s="133">
        <v>857</v>
      </c>
      <c r="H19" s="133">
        <v>11.276</v>
      </c>
      <c r="I19" s="133">
        <v>0</v>
      </c>
      <c r="J19" s="133">
        <v>26</v>
      </c>
      <c r="K19" s="133">
        <v>31.04</v>
      </c>
      <c r="L19" s="133">
        <v>12.3</v>
      </c>
      <c r="M19" s="133">
        <v>7.15</v>
      </c>
      <c r="N19" s="133">
        <v>35.549999999999997</v>
      </c>
      <c r="O19" s="133">
        <v>0</v>
      </c>
      <c r="P19" s="133">
        <v>84.68</v>
      </c>
      <c r="Q19" s="135">
        <v>2.31</v>
      </c>
    </row>
    <row r="20" spans="2:17" ht="15.75" x14ac:dyDescent="0.25">
      <c r="B20" s="87"/>
      <c r="C20" s="111" t="s">
        <v>24</v>
      </c>
      <c r="D20" s="152">
        <v>0.50000000000000078</v>
      </c>
      <c r="E20" s="136">
        <v>1.06</v>
      </c>
      <c r="F20" s="136">
        <v>100</v>
      </c>
      <c r="G20" s="136">
        <v>160</v>
      </c>
      <c r="H20" s="136">
        <v>2.1259999999999999</v>
      </c>
      <c r="I20" s="136">
        <v>0</v>
      </c>
      <c r="J20" s="136">
        <v>7</v>
      </c>
      <c r="K20" s="136">
        <v>8.5299999999999994</v>
      </c>
      <c r="L20" s="136">
        <v>6.7</v>
      </c>
      <c r="M20" s="136">
        <v>0.66</v>
      </c>
      <c r="N20" s="136">
        <v>2</v>
      </c>
      <c r="O20" s="136">
        <v>10</v>
      </c>
      <c r="P20" s="136">
        <v>12</v>
      </c>
      <c r="Q20" s="138">
        <v>0.55000000000000004</v>
      </c>
    </row>
    <row r="21" spans="2:17" ht="16.5" thickBot="1" x14ac:dyDescent="0.3">
      <c r="B21" s="88"/>
      <c r="C21" s="112" t="s">
        <v>33</v>
      </c>
      <c r="D21" s="153">
        <v>0.58152570695768591</v>
      </c>
      <c r="E21" s="139">
        <v>0.45</v>
      </c>
      <c r="F21" s="140">
        <v>50</v>
      </c>
      <c r="G21" s="139">
        <v>299</v>
      </c>
      <c r="H21" s="139">
        <v>2.0459999999999998</v>
      </c>
      <c r="I21" s="139">
        <v>0</v>
      </c>
      <c r="J21" s="139">
        <v>1.5</v>
      </c>
      <c r="K21" s="139">
        <v>10.51</v>
      </c>
      <c r="L21" s="139">
        <v>5.5</v>
      </c>
      <c r="M21" s="139">
        <v>2.4300000000000002</v>
      </c>
      <c r="N21" s="139">
        <v>10.48</v>
      </c>
      <c r="O21" s="139">
        <v>0</v>
      </c>
      <c r="P21" s="139">
        <v>134</v>
      </c>
      <c r="Q21" s="141">
        <v>1.86</v>
      </c>
    </row>
    <row r="22" spans="2:17" ht="15.75" x14ac:dyDescent="0.25">
      <c r="B22" s="86" t="s">
        <v>301</v>
      </c>
      <c r="C22" s="110" t="s">
        <v>21</v>
      </c>
      <c r="D22" s="151">
        <v>0.43894800951914104</v>
      </c>
      <c r="E22" s="133">
        <v>0.69</v>
      </c>
      <c r="F22" s="134">
        <v>185</v>
      </c>
      <c r="G22" s="133">
        <v>303</v>
      </c>
      <c r="H22" s="133">
        <v>1.798</v>
      </c>
      <c r="I22" s="133">
        <v>0</v>
      </c>
      <c r="J22" s="133">
        <v>4</v>
      </c>
      <c r="K22" s="133">
        <v>35.89</v>
      </c>
      <c r="L22" s="133">
        <v>12</v>
      </c>
      <c r="M22" s="133">
        <v>5</v>
      </c>
      <c r="N22" s="133">
        <v>13.41</v>
      </c>
      <c r="O22" s="133">
        <v>0</v>
      </c>
      <c r="P22" s="133">
        <v>29.6</v>
      </c>
      <c r="Q22" s="135">
        <v>4.13</v>
      </c>
    </row>
    <row r="23" spans="2:17" ht="15.75" x14ac:dyDescent="0.25">
      <c r="B23" s="87"/>
      <c r="C23" s="111" t="s">
        <v>26</v>
      </c>
      <c r="D23" s="152">
        <v>0</v>
      </c>
      <c r="E23" s="136">
        <v>0.27</v>
      </c>
      <c r="F23" s="137">
        <v>100</v>
      </c>
      <c r="G23" s="136">
        <v>352</v>
      </c>
      <c r="H23" s="136">
        <v>0.154</v>
      </c>
      <c r="I23" s="136">
        <v>0</v>
      </c>
      <c r="J23" s="136">
        <v>6</v>
      </c>
      <c r="K23" s="136">
        <v>63.35</v>
      </c>
      <c r="L23" s="136">
        <v>10.7</v>
      </c>
      <c r="M23" s="136">
        <v>2.0299999999999998</v>
      </c>
      <c r="N23" s="136">
        <v>24.63</v>
      </c>
      <c r="O23" s="136">
        <v>4.5</v>
      </c>
      <c r="P23" s="136">
        <v>35</v>
      </c>
      <c r="Q23" s="138">
        <v>6.51</v>
      </c>
    </row>
    <row r="24" spans="2:17" ht="16.5" thickBot="1" x14ac:dyDescent="0.3">
      <c r="B24" s="88"/>
      <c r="C24" s="112" t="s">
        <v>20</v>
      </c>
      <c r="D24" s="153">
        <v>0.46920827488728528</v>
      </c>
      <c r="E24" s="139">
        <v>0.41</v>
      </c>
      <c r="F24" s="140">
        <v>185</v>
      </c>
      <c r="G24" s="139">
        <v>389</v>
      </c>
      <c r="H24" s="139">
        <v>2.109</v>
      </c>
      <c r="I24" s="139">
        <v>0</v>
      </c>
      <c r="J24" s="139">
        <v>44.4</v>
      </c>
      <c r="K24" s="139">
        <v>47.14</v>
      </c>
      <c r="L24" s="139">
        <v>13.1</v>
      </c>
      <c r="M24" s="139">
        <v>8.25</v>
      </c>
      <c r="N24" s="139">
        <v>15.23</v>
      </c>
      <c r="O24" s="139">
        <v>2</v>
      </c>
      <c r="P24" s="139">
        <v>85.1</v>
      </c>
      <c r="Q24" s="141">
        <v>5</v>
      </c>
    </row>
    <row r="25" spans="2:17" ht="16.5" thickBot="1" x14ac:dyDescent="0.3">
      <c r="B25" s="142" t="s">
        <v>32</v>
      </c>
      <c r="C25" s="115"/>
      <c r="D25" s="20"/>
      <c r="E25" s="21"/>
      <c r="F25" s="143">
        <f>SUMPRODUCT(F4:F24*D4:D24)</f>
        <v>1117.6887008743029</v>
      </c>
      <c r="G25" s="144">
        <f t="shared" ref="G25:Q25" si="0">SUMPRODUCT(G4:G24*$D$4:$D$24)</f>
        <v>1262.0930632618165</v>
      </c>
      <c r="H25" s="144">
        <f t="shared" si="0"/>
        <v>5.3967481430812603</v>
      </c>
      <c r="I25" s="144">
        <f t="shared" si="0"/>
        <v>12.133143211516682</v>
      </c>
      <c r="J25" s="144">
        <f t="shared" si="0"/>
        <v>715.15656793161497</v>
      </c>
      <c r="K25" s="144">
        <f t="shared" si="0"/>
        <v>179.99999999999991</v>
      </c>
      <c r="L25" s="144">
        <f t="shared" si="0"/>
        <v>37.999999999999936</v>
      </c>
      <c r="M25" s="144">
        <f t="shared" si="0"/>
        <v>47.863875384201684</v>
      </c>
      <c r="N25" s="144">
        <f t="shared" si="0"/>
        <v>54.999999999999886</v>
      </c>
      <c r="O25" s="144">
        <f t="shared" si="0"/>
        <v>103.28841654977461</v>
      </c>
      <c r="P25" s="144">
        <f t="shared" si="0"/>
        <v>799.99999999999909</v>
      </c>
      <c r="Q25" s="145">
        <f t="shared" si="0"/>
        <v>11.700894014440397</v>
      </c>
    </row>
    <row r="28" spans="2:17" ht="15.75" thickBot="1" x14ac:dyDescent="0.3"/>
    <row r="29" spans="2:17" ht="15.75" x14ac:dyDescent="0.25">
      <c r="B29" s="146" t="s">
        <v>41</v>
      </c>
      <c r="C29" s="22"/>
      <c r="D29" s="23"/>
      <c r="E29" s="19"/>
    </row>
    <row r="30" spans="2:17" ht="16.5" thickBot="1" x14ac:dyDescent="0.3">
      <c r="B30" s="147" t="s">
        <v>42</v>
      </c>
      <c r="C30" s="24"/>
      <c r="D30" s="150">
        <f>SUMPRODUCT(D4:D24*E4:E24)</f>
        <v>3.531397856138685</v>
      </c>
      <c r="E30" s="19"/>
    </row>
    <row r="31" spans="2:17" x14ac:dyDescent="0.25">
      <c r="B31" s="19"/>
      <c r="C31" s="19"/>
      <c r="D31" s="19"/>
      <c r="E31" s="19"/>
    </row>
    <row r="32" spans="2:17" x14ac:dyDescent="0.25">
      <c r="B32" s="19"/>
      <c r="C32" s="19"/>
      <c r="D32" s="19"/>
      <c r="E32" s="19"/>
    </row>
    <row r="33" spans="2:5" x14ac:dyDescent="0.25">
      <c r="B33" s="19"/>
      <c r="C33" s="19"/>
      <c r="D33" s="19"/>
      <c r="E33" s="19"/>
    </row>
    <row r="34" spans="2:5" ht="15.75" x14ac:dyDescent="0.25">
      <c r="B34" s="102" t="s">
        <v>27</v>
      </c>
      <c r="C34" s="59" t="s">
        <v>28</v>
      </c>
      <c r="D34" s="59"/>
      <c r="E34" s="59" t="s">
        <v>29</v>
      </c>
    </row>
    <row r="35" spans="2:5" x14ac:dyDescent="0.25">
      <c r="B35" s="25" t="s">
        <v>267</v>
      </c>
      <c r="C35" s="175">
        <f>$G$25</f>
        <v>1262.0930632618165</v>
      </c>
      <c r="D35" s="25" t="s">
        <v>31</v>
      </c>
      <c r="E35" s="148">
        <v>1800</v>
      </c>
    </row>
    <row r="36" spans="2:5" x14ac:dyDescent="0.25">
      <c r="B36" s="25" t="s">
        <v>268</v>
      </c>
      <c r="C36" s="175">
        <f>$H$25</f>
        <v>5.3967481430812603</v>
      </c>
      <c r="D36" s="25" t="s">
        <v>31</v>
      </c>
      <c r="E36" s="148">
        <v>15</v>
      </c>
    </row>
    <row r="37" spans="2:5" x14ac:dyDescent="0.25">
      <c r="B37" s="25" t="s">
        <v>269</v>
      </c>
      <c r="C37" s="175">
        <f>$I$25</f>
        <v>12.133143211516682</v>
      </c>
      <c r="D37" s="25" t="s">
        <v>31</v>
      </c>
      <c r="E37" s="148">
        <v>200</v>
      </c>
    </row>
    <row r="38" spans="2:5" x14ac:dyDescent="0.25">
      <c r="B38" s="25" t="s">
        <v>270</v>
      </c>
      <c r="C38" s="175">
        <f>$J$25</f>
        <v>715.15656793161497</v>
      </c>
      <c r="D38" s="25" t="s">
        <v>31</v>
      </c>
      <c r="E38" s="148">
        <v>2300</v>
      </c>
    </row>
    <row r="39" spans="2:5" x14ac:dyDescent="0.25">
      <c r="B39" s="25" t="s">
        <v>271</v>
      </c>
      <c r="C39" s="175">
        <f>$K$25</f>
        <v>179.99999999999991</v>
      </c>
      <c r="D39" s="25" t="s">
        <v>31</v>
      </c>
      <c r="E39" s="148">
        <v>180</v>
      </c>
    </row>
    <row r="40" spans="2:5" x14ac:dyDescent="0.25">
      <c r="B40" s="96" t="s">
        <v>52</v>
      </c>
      <c r="C40" s="175">
        <f>$N$25</f>
        <v>54.999999999999886</v>
      </c>
      <c r="D40" s="25" t="s">
        <v>31</v>
      </c>
      <c r="E40" s="148">
        <v>160</v>
      </c>
    </row>
    <row r="41" spans="2:5" x14ac:dyDescent="0.25">
      <c r="B41" s="96" t="s">
        <v>53</v>
      </c>
      <c r="C41" s="175">
        <f>$O$25</f>
        <v>103.28841654977461</v>
      </c>
      <c r="D41" s="25" t="s">
        <v>31</v>
      </c>
      <c r="E41" s="148">
        <v>1000</v>
      </c>
    </row>
    <row r="42" spans="2:5" x14ac:dyDescent="0.25">
      <c r="B42" s="25" t="s">
        <v>277</v>
      </c>
      <c r="C42" s="175">
        <f>$P$25</f>
        <v>799.99999999999909</v>
      </c>
      <c r="D42" s="25" t="s">
        <v>31</v>
      </c>
      <c r="E42" s="148">
        <v>1200</v>
      </c>
    </row>
    <row r="43" spans="2:5" x14ac:dyDescent="0.25">
      <c r="B43" s="25" t="s">
        <v>276</v>
      </c>
      <c r="C43" s="175">
        <f>$Q$25</f>
        <v>11.700894014440397</v>
      </c>
      <c r="D43" s="96" t="s">
        <v>31</v>
      </c>
      <c r="E43" s="148">
        <v>40</v>
      </c>
    </row>
    <row r="44" spans="2:5" x14ac:dyDescent="0.25">
      <c r="B44" s="25" t="s">
        <v>278</v>
      </c>
      <c r="C44" s="175">
        <f>$G$25</f>
        <v>1262.0930632618165</v>
      </c>
      <c r="D44" s="25" t="s">
        <v>30</v>
      </c>
      <c r="E44" s="148">
        <v>1200</v>
      </c>
    </row>
    <row r="45" spans="2:5" x14ac:dyDescent="0.25">
      <c r="B45" s="25" t="s">
        <v>279</v>
      </c>
      <c r="C45" s="175">
        <f>$K$25</f>
        <v>179.99999999999991</v>
      </c>
      <c r="D45" s="25" t="s">
        <v>30</v>
      </c>
      <c r="E45" s="148">
        <v>80</v>
      </c>
    </row>
    <row r="46" spans="2:5" x14ac:dyDescent="0.25">
      <c r="B46" s="25" t="s">
        <v>287</v>
      </c>
      <c r="C46" s="175">
        <f>$L$25</f>
        <v>37.999999999999936</v>
      </c>
      <c r="D46" s="25" t="s">
        <v>30</v>
      </c>
      <c r="E46" s="148">
        <v>38</v>
      </c>
    </row>
    <row r="47" spans="2:5" x14ac:dyDescent="0.25">
      <c r="B47" s="25" t="s">
        <v>280</v>
      </c>
      <c r="C47" s="175">
        <f>$N$25</f>
        <v>54.999999999999886</v>
      </c>
      <c r="D47" s="25" t="s">
        <v>30</v>
      </c>
      <c r="E47" s="148">
        <v>55</v>
      </c>
    </row>
    <row r="48" spans="2:5" x14ac:dyDescent="0.25">
      <c r="B48" s="25" t="s">
        <v>281</v>
      </c>
      <c r="C48" s="175">
        <f>$O$25</f>
        <v>103.28841654977461</v>
      </c>
      <c r="D48" s="25" t="s">
        <v>30</v>
      </c>
      <c r="E48" s="148">
        <v>45</v>
      </c>
    </row>
    <row r="49" spans="2:11" x14ac:dyDescent="0.25">
      <c r="B49" s="25" t="s">
        <v>282</v>
      </c>
      <c r="C49" s="175">
        <f>$P$25</f>
        <v>799.99999999999909</v>
      </c>
      <c r="D49" s="25" t="s">
        <v>30</v>
      </c>
      <c r="E49" s="148">
        <v>800</v>
      </c>
    </row>
    <row r="50" spans="2:11" x14ac:dyDescent="0.25">
      <c r="B50" s="25" t="s">
        <v>283</v>
      </c>
      <c r="C50" s="175">
        <f>$Q$25</f>
        <v>11.700894014440397</v>
      </c>
      <c r="D50" s="25" t="s">
        <v>30</v>
      </c>
      <c r="E50" s="148">
        <v>11.7</v>
      </c>
      <c r="J50" s="26"/>
      <c r="K50" s="26"/>
    </row>
    <row r="51" spans="2:11" x14ac:dyDescent="0.25">
      <c r="B51" s="25" t="s">
        <v>302</v>
      </c>
      <c r="C51" s="175">
        <f>SUMPRODUCT($G$4:$G$15*$D$4:$D$15)</f>
        <v>567.94187846781961</v>
      </c>
      <c r="D51" s="25" t="s">
        <v>31</v>
      </c>
      <c r="E51" s="175">
        <f>$G$25*0.6</f>
        <v>757.25583795708985</v>
      </c>
    </row>
    <row r="52" spans="2:11" x14ac:dyDescent="0.25">
      <c r="B52" s="25" t="s">
        <v>272</v>
      </c>
      <c r="C52" s="179">
        <f>SUMPRODUCT($G$19:$G$21*$D$19:$D$21)</f>
        <v>253.8761863803482</v>
      </c>
      <c r="D52" s="149" t="s">
        <v>31</v>
      </c>
      <c r="E52" s="179">
        <f>$G$25*0.35</f>
        <v>441.73257214163573</v>
      </c>
    </row>
    <row r="53" spans="2:11" x14ac:dyDescent="0.25">
      <c r="B53" s="25" t="s">
        <v>273</v>
      </c>
      <c r="C53" s="175">
        <f>SUMPRODUCT($G$22:$G$24*$D$22:$D$24)</f>
        <v>315.52326581545373</v>
      </c>
      <c r="D53" s="25" t="s">
        <v>31</v>
      </c>
      <c r="E53" s="175">
        <f>$G$25*0.35</f>
        <v>441.73257214163573</v>
      </c>
    </row>
    <row r="54" spans="2:11" x14ac:dyDescent="0.25">
      <c r="B54" s="25" t="s">
        <v>274</v>
      </c>
      <c r="C54" s="148">
        <f>SUM($D$7:$D$11)</f>
        <v>3.0000000000000053</v>
      </c>
      <c r="D54" s="25" t="s">
        <v>31</v>
      </c>
      <c r="E54" s="148">
        <v>5</v>
      </c>
    </row>
    <row r="55" spans="2:11" x14ac:dyDescent="0.25">
      <c r="B55" s="25" t="s">
        <v>275</v>
      </c>
      <c r="C55" s="148">
        <f>SUM($D$12:$D$15)</f>
        <v>2</v>
      </c>
      <c r="D55" s="25" t="s">
        <v>31</v>
      </c>
      <c r="E55" s="148">
        <v>4</v>
      </c>
    </row>
    <row r="56" spans="2:11" x14ac:dyDescent="0.25">
      <c r="B56" s="25" t="s">
        <v>285</v>
      </c>
      <c r="C56" s="175">
        <f>SUMPRODUCT($G$4:$G$15*$D$4:$D$15)</f>
        <v>567.94187846781961</v>
      </c>
      <c r="D56" s="25" t="s">
        <v>30</v>
      </c>
      <c r="E56" s="175">
        <f>$G$25*0.45</f>
        <v>567.94187846781745</v>
      </c>
    </row>
    <row r="57" spans="2:11" x14ac:dyDescent="0.25">
      <c r="B57" s="25" t="s">
        <v>286</v>
      </c>
      <c r="C57" s="179">
        <f>SUMPRODUCT($G$19:$G$21*$D$19:$D$21)</f>
        <v>253.8761863803482</v>
      </c>
      <c r="D57" s="149" t="s">
        <v>30</v>
      </c>
      <c r="E57" s="179">
        <f>$G$25*0.2</f>
        <v>252.41861265236332</v>
      </c>
    </row>
    <row r="58" spans="2:11" x14ac:dyDescent="0.25">
      <c r="B58" s="25" t="s">
        <v>284</v>
      </c>
      <c r="C58" s="175">
        <f>SUMPRODUCT($G$22:$G$24*$D$22:$D$24)</f>
        <v>315.52326581545373</v>
      </c>
      <c r="D58" s="25" t="s">
        <v>30</v>
      </c>
      <c r="E58" s="175">
        <f>$G$25*0.25</f>
        <v>315.52326581545412</v>
      </c>
    </row>
    <row r="59" spans="2:11" x14ac:dyDescent="0.25">
      <c r="B59" s="25" t="s">
        <v>289</v>
      </c>
      <c r="C59" s="148">
        <f>SUM($D$7:$D$11)</f>
        <v>3.0000000000000053</v>
      </c>
      <c r="D59" s="25" t="s">
        <v>30</v>
      </c>
      <c r="E59" s="148">
        <v>3</v>
      </c>
    </row>
    <row r="60" spans="2:11" x14ac:dyDescent="0.25">
      <c r="B60" s="25" t="s">
        <v>295</v>
      </c>
      <c r="C60" s="148">
        <f>SUM($D$12:$D$15)</f>
        <v>2</v>
      </c>
      <c r="D60" s="25" t="s">
        <v>30</v>
      </c>
      <c r="E60" s="148">
        <v>2</v>
      </c>
    </row>
    <row r="61" spans="2:11" x14ac:dyDescent="0.25">
      <c r="B61" s="25" t="s">
        <v>288</v>
      </c>
      <c r="C61" s="148">
        <f>$D$20</f>
        <v>0.50000000000000078</v>
      </c>
      <c r="D61" s="25" t="s">
        <v>30</v>
      </c>
      <c r="E61" s="148">
        <v>0.5</v>
      </c>
    </row>
    <row r="62" spans="2:11" x14ac:dyDescent="0.25">
      <c r="B62" s="25" t="s">
        <v>290</v>
      </c>
      <c r="C62" s="148">
        <f>$D$7</f>
        <v>0.5</v>
      </c>
      <c r="D62" s="25" t="s">
        <v>30</v>
      </c>
      <c r="E62" s="148">
        <v>0.5</v>
      </c>
    </row>
    <row r="63" spans="2:11" x14ac:dyDescent="0.25">
      <c r="B63" s="25" t="s">
        <v>291</v>
      </c>
      <c r="C63" s="148">
        <f>$D$8</f>
        <v>0.50000000000000067</v>
      </c>
      <c r="D63" s="25" t="s">
        <v>30</v>
      </c>
      <c r="E63" s="148">
        <v>0.5</v>
      </c>
    </row>
    <row r="64" spans="2:11" x14ac:dyDescent="0.25">
      <c r="B64" s="25" t="s">
        <v>292</v>
      </c>
      <c r="C64" s="148">
        <f>$D$9</f>
        <v>1.0000000000000047</v>
      </c>
      <c r="D64" s="25" t="s">
        <v>30</v>
      </c>
      <c r="E64" s="148">
        <v>0.5</v>
      </c>
    </row>
    <row r="65" spans="2:5" x14ac:dyDescent="0.25">
      <c r="B65" s="25" t="s">
        <v>293</v>
      </c>
      <c r="C65" s="148">
        <f>$D$10</f>
        <v>0.5</v>
      </c>
      <c r="D65" s="25" t="s">
        <v>30</v>
      </c>
      <c r="E65" s="148">
        <v>0.5</v>
      </c>
    </row>
    <row r="66" spans="2:5" x14ac:dyDescent="0.25">
      <c r="B66" s="25" t="s">
        <v>294</v>
      </c>
      <c r="C66" s="148">
        <f>$D$11</f>
        <v>0.49999999999999978</v>
      </c>
      <c r="D66" s="25" t="s">
        <v>30</v>
      </c>
      <c r="E66" s="148">
        <v>0.5</v>
      </c>
    </row>
    <row r="67" spans="2:5" x14ac:dyDescent="0.25">
      <c r="B67" s="25" t="s">
        <v>296</v>
      </c>
      <c r="C67" s="148">
        <f>SUM($D$16:$D$18)</f>
        <v>1.5000000000000002</v>
      </c>
      <c r="D67" s="25" t="s">
        <v>45</v>
      </c>
      <c r="E67" s="148">
        <v>1.5</v>
      </c>
    </row>
  </sheetData>
  <mergeCells count="7">
    <mergeCell ref="E2:Q2"/>
    <mergeCell ref="B12:B15"/>
    <mergeCell ref="B16:B18"/>
    <mergeCell ref="B19:B21"/>
    <mergeCell ref="B22:B24"/>
    <mergeCell ref="B4:B6"/>
    <mergeCell ref="B7:B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1DCB-E809-4983-B7C5-1FC1A2F1F697}">
  <dimension ref="A1:B18"/>
  <sheetViews>
    <sheetView workbookViewId="0"/>
  </sheetViews>
  <sheetFormatPr defaultRowHeight="15.75" x14ac:dyDescent="0.25"/>
  <sheetData>
    <row r="1" spans="1:2" x14ac:dyDescent="0.25">
      <c r="A1">
        <v>1</v>
      </c>
      <c r="B1">
        <v>1</v>
      </c>
    </row>
    <row r="2" spans="1:2" x14ac:dyDescent="0.25">
      <c r="A2" t="s">
        <v>164</v>
      </c>
      <c r="B2" t="s">
        <v>164</v>
      </c>
    </row>
    <row r="3" spans="1:2" x14ac:dyDescent="0.25">
      <c r="A3">
        <v>1</v>
      </c>
      <c r="B3">
        <v>1</v>
      </c>
    </row>
    <row r="4" spans="1:2" x14ac:dyDescent="0.25">
      <c r="A4">
        <v>800</v>
      </c>
      <c r="B4">
        <v>800</v>
      </c>
    </row>
    <row r="5" spans="1:2" x14ac:dyDescent="0.25">
      <c r="A5">
        <v>1800</v>
      </c>
      <c r="B5">
        <v>1800</v>
      </c>
    </row>
    <row r="6" spans="1:2" x14ac:dyDescent="0.25">
      <c r="A6">
        <v>100</v>
      </c>
      <c r="B6">
        <v>100</v>
      </c>
    </row>
    <row r="8" spans="1:2" x14ac:dyDescent="0.25">
      <c r="A8" s="1"/>
      <c r="B8" s="1" t="s">
        <v>170</v>
      </c>
    </row>
    <row r="9" spans="1:2" x14ac:dyDescent="0.25">
      <c r="A9" t="s">
        <v>169</v>
      </c>
      <c r="B9" t="s">
        <v>171</v>
      </c>
    </row>
    <row r="10" spans="1:2" x14ac:dyDescent="0.25">
      <c r="A10" t="s">
        <v>165</v>
      </c>
      <c r="B10">
        <v>1</v>
      </c>
    </row>
    <row r="11" spans="1:2" x14ac:dyDescent="0.25">
      <c r="B11">
        <v>80</v>
      </c>
    </row>
    <row r="12" spans="1:2" x14ac:dyDescent="0.25">
      <c r="B12">
        <v>180</v>
      </c>
    </row>
    <row r="13" spans="1:2" x14ac:dyDescent="0.25">
      <c r="B13">
        <v>10</v>
      </c>
    </row>
    <row r="15" spans="1:2" x14ac:dyDescent="0.25">
      <c r="B15" s="1" t="s">
        <v>170</v>
      </c>
    </row>
    <row r="16" spans="1:2" x14ac:dyDescent="0.25">
      <c r="B16" t="s">
        <v>169</v>
      </c>
    </row>
    <row r="17" spans="2:2" x14ac:dyDescent="0.25">
      <c r="B17" t="s">
        <v>172</v>
      </c>
    </row>
    <row r="18" spans="2:2" x14ac:dyDescent="0.25">
      <c r="B18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9096-5233-4A0D-97AB-7D08B62BC746}">
  <dimension ref="A8:B15"/>
  <sheetViews>
    <sheetView workbookViewId="0"/>
  </sheetViews>
  <sheetFormatPr defaultRowHeight="15.75" x14ac:dyDescent="0.25"/>
  <sheetData>
    <row r="8" spans="1:2" x14ac:dyDescent="0.25">
      <c r="A8" s="1"/>
      <c r="B8" s="1"/>
    </row>
    <row r="15" spans="1:2" x14ac:dyDescent="0.25">
      <c r="B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9A762-70CF-4E32-9D23-52D35EFFE44E}">
  <dimension ref="A1:H65"/>
  <sheetViews>
    <sheetView showGridLines="0" workbookViewId="0">
      <selection activeCell="E7" sqref="E7"/>
    </sheetView>
  </sheetViews>
  <sheetFormatPr defaultRowHeight="15.75" x14ac:dyDescent="0.25"/>
  <cols>
    <col min="1" max="1" width="2.125" customWidth="1"/>
    <col min="2" max="2" width="6.125" bestFit="1" customWidth="1"/>
    <col min="3" max="3" width="51.125" bestFit="1" customWidth="1"/>
    <col min="4" max="4" width="11.875" bestFit="1" customWidth="1"/>
    <col min="5" max="5" width="12.5" bestFit="1" customWidth="1"/>
    <col min="6" max="6" width="10" bestFit="1" customWidth="1"/>
    <col min="7" max="8" width="11.875" bestFit="1" customWidth="1"/>
  </cols>
  <sheetData>
    <row r="1" spans="1:8" x14ac:dyDescent="0.25">
      <c r="A1" s="84" t="s">
        <v>71</v>
      </c>
    </row>
    <row r="2" spans="1:8" x14ac:dyDescent="0.25">
      <c r="A2" s="84" t="s">
        <v>303</v>
      </c>
    </row>
    <row r="3" spans="1:8" x14ac:dyDescent="0.25">
      <c r="A3" s="84" t="s">
        <v>334</v>
      </c>
    </row>
    <row r="6" spans="1:8" ht="16.5" thickBot="1" x14ac:dyDescent="0.3">
      <c r="A6" t="s">
        <v>72</v>
      </c>
    </row>
    <row r="7" spans="1:8" x14ac:dyDescent="0.25">
      <c r="B7" s="163"/>
      <c r="C7" s="163"/>
      <c r="D7" s="163" t="s">
        <v>75</v>
      </c>
      <c r="E7" s="163" t="s">
        <v>77</v>
      </c>
      <c r="F7" s="163" t="s">
        <v>51</v>
      </c>
      <c r="G7" s="163" t="s">
        <v>80</v>
      </c>
      <c r="H7" s="163" t="s">
        <v>80</v>
      </c>
    </row>
    <row r="8" spans="1:8" ht="16.5" thickBot="1" x14ac:dyDescent="0.3">
      <c r="B8" s="164" t="s">
        <v>73</v>
      </c>
      <c r="C8" s="164" t="s">
        <v>74</v>
      </c>
      <c r="D8" s="164" t="s">
        <v>76</v>
      </c>
      <c r="E8" s="164" t="s">
        <v>78</v>
      </c>
      <c r="F8" s="164" t="s">
        <v>79</v>
      </c>
      <c r="G8" s="164" t="s">
        <v>81</v>
      </c>
      <c r="H8" s="164" t="s">
        <v>82</v>
      </c>
    </row>
    <row r="9" spans="1:8" x14ac:dyDescent="0.25">
      <c r="B9" s="161" t="s">
        <v>87</v>
      </c>
      <c r="C9" s="161" t="s">
        <v>88</v>
      </c>
      <c r="D9" s="161">
        <v>0</v>
      </c>
      <c r="E9" s="161">
        <v>1.1365047697398356</v>
      </c>
      <c r="F9" s="161">
        <v>0.4</v>
      </c>
      <c r="G9" s="161">
        <v>1E+30</v>
      </c>
      <c r="H9" s="161">
        <v>1.1365047697398356</v>
      </c>
    </row>
    <row r="10" spans="1:8" x14ac:dyDescent="0.25">
      <c r="B10" s="161" t="s">
        <v>89</v>
      </c>
      <c r="C10" s="161" t="s">
        <v>90</v>
      </c>
      <c r="D10" s="161">
        <v>0.7703979297080642</v>
      </c>
      <c r="E10" s="161">
        <v>0</v>
      </c>
      <c r="F10" s="161">
        <v>0.27</v>
      </c>
      <c r="G10" s="161">
        <v>0.11465411322948059</v>
      </c>
      <c r="H10" s="161">
        <v>0.28301437906062898</v>
      </c>
    </row>
    <row r="11" spans="1:8" x14ac:dyDescent="0.25">
      <c r="B11" s="161" t="s">
        <v>91</v>
      </c>
      <c r="C11" s="161" t="s">
        <v>92</v>
      </c>
      <c r="D11" s="161">
        <v>1.7928846584560161</v>
      </c>
      <c r="E11" s="161">
        <v>0</v>
      </c>
      <c r="F11" s="161">
        <v>0.14000000000000001</v>
      </c>
      <c r="G11" s="161">
        <v>0.11179089102388905</v>
      </c>
      <c r="H11" s="161">
        <v>3.8999750532454969E-2</v>
      </c>
    </row>
    <row r="12" spans="1:8" x14ac:dyDescent="0.25">
      <c r="B12" s="161" t="s">
        <v>93</v>
      </c>
      <c r="C12" s="161" t="s">
        <v>94</v>
      </c>
      <c r="D12" s="161">
        <v>0.5</v>
      </c>
      <c r="E12" s="161">
        <v>0</v>
      </c>
      <c r="F12" s="161">
        <v>0.39000000000000012</v>
      </c>
      <c r="G12" s="161">
        <v>1E+30</v>
      </c>
      <c r="H12" s="161">
        <v>0.25928806278697808</v>
      </c>
    </row>
    <row r="13" spans="1:8" x14ac:dyDescent="0.25">
      <c r="B13" s="161" t="s">
        <v>95</v>
      </c>
      <c r="C13" s="161" t="s">
        <v>96</v>
      </c>
      <c r="D13" s="161">
        <v>0.50000000000000067</v>
      </c>
      <c r="E13" s="161">
        <v>0</v>
      </c>
      <c r="F13" s="161">
        <v>0.26</v>
      </c>
      <c r="G13" s="161">
        <v>1E+30</v>
      </c>
      <c r="H13" s="161">
        <v>8.3014604742088202E-2</v>
      </c>
    </row>
    <row r="14" spans="1:8" x14ac:dyDescent="0.25">
      <c r="B14" s="161" t="s">
        <v>97</v>
      </c>
      <c r="C14" s="161" t="s">
        <v>98</v>
      </c>
      <c r="D14" s="161">
        <v>1.0000000000000047</v>
      </c>
      <c r="E14" s="161">
        <v>0</v>
      </c>
      <c r="F14" s="161">
        <v>0.28000000000000003</v>
      </c>
      <c r="G14" s="161">
        <v>4.6434236700983317E-2</v>
      </c>
      <c r="H14" s="161">
        <v>3.4974699610847773E-2</v>
      </c>
    </row>
    <row r="15" spans="1:8" x14ac:dyDescent="0.25">
      <c r="B15" s="161" t="s">
        <v>99</v>
      </c>
      <c r="C15" s="161" t="s">
        <v>100</v>
      </c>
      <c r="D15" s="161">
        <v>0.5</v>
      </c>
      <c r="E15" s="161">
        <v>0</v>
      </c>
      <c r="F15" s="161">
        <v>0.46999999999999975</v>
      </c>
      <c r="G15" s="161">
        <v>1E+30</v>
      </c>
      <c r="H15" s="161">
        <v>6.9259094480215611E-2</v>
      </c>
    </row>
    <row r="16" spans="1:8" x14ac:dyDescent="0.25">
      <c r="B16" s="161" t="s">
        <v>101</v>
      </c>
      <c r="C16" s="161" t="s">
        <v>102</v>
      </c>
      <c r="D16" s="161">
        <v>0.49999999999999978</v>
      </c>
      <c r="E16" s="161">
        <v>0</v>
      </c>
      <c r="F16" s="161">
        <v>0.10000000000000009</v>
      </c>
      <c r="G16" s="161">
        <v>202726897307968.03</v>
      </c>
      <c r="H16" s="161">
        <v>4.6434236700983414E-2</v>
      </c>
    </row>
    <row r="17" spans="1:8" x14ac:dyDescent="0.25">
      <c r="B17" s="161" t="s">
        <v>103</v>
      </c>
      <c r="C17" s="161" t="s">
        <v>104</v>
      </c>
      <c r="D17" s="161">
        <v>0</v>
      </c>
      <c r="E17" s="161">
        <v>0.30005136936028681</v>
      </c>
      <c r="F17" s="161">
        <v>0.58000000000000007</v>
      </c>
      <c r="G17" s="161">
        <v>1E+30</v>
      </c>
      <c r="H17" s="161">
        <v>0.30005136936028681</v>
      </c>
    </row>
    <row r="18" spans="1:8" x14ac:dyDescent="0.25">
      <c r="B18" s="161" t="s">
        <v>105</v>
      </c>
      <c r="C18" s="161" t="s">
        <v>106</v>
      </c>
      <c r="D18" s="161">
        <v>0</v>
      </c>
      <c r="E18" s="161">
        <v>0.38083599159316806</v>
      </c>
      <c r="F18" s="161">
        <v>0.66500000000000004</v>
      </c>
      <c r="G18" s="161">
        <v>1E+30</v>
      </c>
      <c r="H18" s="161">
        <v>0.38083599159316806</v>
      </c>
    </row>
    <row r="19" spans="1:8" x14ac:dyDescent="0.25">
      <c r="B19" s="161" t="s">
        <v>107</v>
      </c>
      <c r="C19" s="161" t="s">
        <v>108</v>
      </c>
      <c r="D19" s="161">
        <v>0</v>
      </c>
      <c r="E19" s="161">
        <v>0.45184789795254576</v>
      </c>
      <c r="F19" s="161">
        <v>0.7200000000000002</v>
      </c>
      <c r="G19" s="161">
        <v>1E+30</v>
      </c>
      <c r="H19" s="161">
        <v>0.45184789795254576</v>
      </c>
    </row>
    <row r="20" spans="1:8" x14ac:dyDescent="0.25">
      <c r="B20" s="161" t="s">
        <v>109</v>
      </c>
      <c r="C20" s="161" t="s">
        <v>110</v>
      </c>
      <c r="D20" s="161">
        <v>2</v>
      </c>
      <c r="E20" s="161">
        <v>0</v>
      </c>
      <c r="F20" s="161">
        <v>0.28000000000000025</v>
      </c>
      <c r="G20" s="161">
        <v>0.30005136936028703</v>
      </c>
      <c r="H20" s="161">
        <v>0.29840213402535887</v>
      </c>
    </row>
    <row r="21" spans="1:8" x14ac:dyDescent="0.25">
      <c r="B21" s="161" t="s">
        <v>111</v>
      </c>
      <c r="C21" s="161" t="s">
        <v>112</v>
      </c>
      <c r="D21" s="161">
        <v>0</v>
      </c>
      <c r="E21" s="161">
        <v>0.76776628041364792</v>
      </c>
      <c r="F21" s="161">
        <v>0.86000000000000032</v>
      </c>
      <c r="G21" s="161">
        <v>1E+30</v>
      </c>
      <c r="H21" s="161">
        <v>0.76776628041364792</v>
      </c>
    </row>
    <row r="22" spans="1:8" x14ac:dyDescent="0.25">
      <c r="B22" s="161" t="s">
        <v>113</v>
      </c>
      <c r="C22" s="161" t="s">
        <v>114</v>
      </c>
      <c r="D22" s="161">
        <v>1.2482674018049618</v>
      </c>
      <c r="E22" s="161">
        <v>0</v>
      </c>
      <c r="F22" s="161">
        <v>0.17999999999999972</v>
      </c>
      <c r="G22" s="161">
        <v>8.8207427900646146E-2</v>
      </c>
      <c r="H22" s="161">
        <v>3.9751578273104396E-2</v>
      </c>
    </row>
    <row r="23" spans="1:8" x14ac:dyDescent="0.25">
      <c r="B23" s="161" t="s">
        <v>115</v>
      </c>
      <c r="C23" s="161" t="s">
        <v>116</v>
      </c>
      <c r="D23" s="161">
        <v>0.2517325981950384</v>
      </c>
      <c r="E23" s="161">
        <v>0</v>
      </c>
      <c r="F23" s="161">
        <v>0.44000000000000039</v>
      </c>
      <c r="G23" s="161">
        <v>3.9751578273104396E-2</v>
      </c>
      <c r="H23" s="161">
        <v>8.8207427900646146E-2</v>
      </c>
    </row>
    <row r="24" spans="1:8" x14ac:dyDescent="0.25">
      <c r="B24" s="161" t="s">
        <v>117</v>
      </c>
      <c r="C24" s="161" t="s">
        <v>118</v>
      </c>
      <c r="D24" s="161">
        <v>0</v>
      </c>
      <c r="E24" s="161">
        <v>8.9597787449594304E-2</v>
      </c>
      <c r="F24" s="161">
        <v>0.78000000000000025</v>
      </c>
      <c r="G24" s="161">
        <v>1E+30</v>
      </c>
      <c r="H24" s="161">
        <v>8.9597787449594304E-2</v>
      </c>
    </row>
    <row r="25" spans="1:8" x14ac:dyDescent="0.25">
      <c r="B25" s="161" t="s">
        <v>119</v>
      </c>
      <c r="C25" s="161" t="s">
        <v>120</v>
      </c>
      <c r="D25" s="161">
        <v>0.50000000000000078</v>
      </c>
      <c r="E25" s="161">
        <v>0</v>
      </c>
      <c r="F25" s="161">
        <v>1.0600000000000005</v>
      </c>
      <c r="G25" s="161">
        <v>212777602044305.22</v>
      </c>
      <c r="H25" s="161">
        <v>0.47265134511446388</v>
      </c>
    </row>
    <row r="26" spans="1:8" x14ac:dyDescent="0.25">
      <c r="B26" s="161" t="s">
        <v>121</v>
      </c>
      <c r="C26" s="161" t="s">
        <v>122</v>
      </c>
      <c r="D26" s="161">
        <v>0.58152570695768591</v>
      </c>
      <c r="E26" s="161">
        <v>0</v>
      </c>
      <c r="F26" s="161">
        <v>0.44999999999999929</v>
      </c>
      <c r="G26" s="161">
        <v>2.9993498567176657E-2</v>
      </c>
      <c r="H26" s="161">
        <v>2.066117591392969</v>
      </c>
    </row>
    <row r="27" spans="1:8" x14ac:dyDescent="0.25">
      <c r="B27" s="161" t="s">
        <v>123</v>
      </c>
      <c r="C27" s="161" t="s">
        <v>124</v>
      </c>
      <c r="D27" s="161">
        <v>0.43894800951914104</v>
      </c>
      <c r="E27" s="161">
        <v>0</v>
      </c>
      <c r="F27" s="161">
        <v>0.6899999999999995</v>
      </c>
      <c r="G27" s="161">
        <v>3.4980090932416351E-2</v>
      </c>
      <c r="H27" s="161">
        <v>2.4405506638763796E-2</v>
      </c>
    </row>
    <row r="28" spans="1:8" x14ac:dyDescent="0.25">
      <c r="B28" s="161" t="s">
        <v>125</v>
      </c>
      <c r="C28" s="161" t="s">
        <v>126</v>
      </c>
      <c r="D28" s="161">
        <v>0</v>
      </c>
      <c r="E28" s="161">
        <v>0.52039843922052531</v>
      </c>
      <c r="F28" s="161">
        <v>0.26999999999999957</v>
      </c>
      <c r="G28" s="161">
        <v>1E+30</v>
      </c>
      <c r="H28" s="161">
        <v>0.52039843922052531</v>
      </c>
    </row>
    <row r="29" spans="1:8" ht="16.5" thickBot="1" x14ac:dyDescent="0.3">
      <c r="B29" s="162" t="s">
        <v>127</v>
      </c>
      <c r="C29" s="162" t="s">
        <v>128</v>
      </c>
      <c r="D29" s="162">
        <v>0.46920827488728528</v>
      </c>
      <c r="E29" s="162">
        <v>0</v>
      </c>
      <c r="F29" s="162">
        <v>0.41000000000000014</v>
      </c>
      <c r="G29" s="162">
        <v>3.0455477669494253E-2</v>
      </c>
      <c r="H29" s="162">
        <v>4.4244193826224527E-2</v>
      </c>
    </row>
    <row r="31" spans="1:8" ht="16.5" thickBot="1" x14ac:dyDescent="0.3">
      <c r="A31" t="s">
        <v>27</v>
      </c>
    </row>
    <row r="32" spans="1:8" x14ac:dyDescent="0.25">
      <c r="B32" s="163"/>
      <c r="C32" s="163"/>
      <c r="D32" s="163" t="s">
        <v>75</v>
      </c>
      <c r="E32" s="163" t="s">
        <v>83</v>
      </c>
      <c r="F32" s="163" t="s">
        <v>85</v>
      </c>
      <c r="G32" s="163" t="s">
        <v>80</v>
      </c>
      <c r="H32" s="163" t="s">
        <v>80</v>
      </c>
    </row>
    <row r="33" spans="2:8" ht="16.5" thickBot="1" x14ac:dyDescent="0.3">
      <c r="B33" s="164" t="s">
        <v>73</v>
      </c>
      <c r="C33" s="164" t="s">
        <v>74</v>
      </c>
      <c r="D33" s="164" t="s">
        <v>76</v>
      </c>
      <c r="E33" s="164" t="s">
        <v>84</v>
      </c>
      <c r="F33" s="164" t="s">
        <v>86</v>
      </c>
      <c r="G33" s="164" t="s">
        <v>81</v>
      </c>
      <c r="H33" s="164" t="s">
        <v>82</v>
      </c>
    </row>
    <row r="34" spans="2:8" ht="31.5" x14ac:dyDescent="0.25">
      <c r="B34" s="161" t="s">
        <v>140</v>
      </c>
      <c r="C34" s="165" t="s">
        <v>304</v>
      </c>
      <c r="D34" s="161">
        <v>1262.0930632618165</v>
      </c>
      <c r="E34" s="161">
        <v>0</v>
      </c>
      <c r="F34" s="161">
        <v>1800</v>
      </c>
      <c r="G34" s="161">
        <v>1E+30</v>
      </c>
      <c r="H34" s="161">
        <v>537.90693673818043</v>
      </c>
    </row>
    <row r="35" spans="2:8" ht="31.5" x14ac:dyDescent="0.25">
      <c r="B35" s="161" t="s">
        <v>141</v>
      </c>
      <c r="C35" s="165" t="s">
        <v>305</v>
      </c>
      <c r="D35" s="161">
        <v>5.3967481430812603</v>
      </c>
      <c r="E35" s="161">
        <v>0</v>
      </c>
      <c r="F35" s="161">
        <v>15</v>
      </c>
      <c r="G35" s="161">
        <v>1E+30</v>
      </c>
      <c r="H35" s="161">
        <v>9.6032518569187157</v>
      </c>
    </row>
    <row r="36" spans="2:8" x14ac:dyDescent="0.25">
      <c r="B36" s="161" t="s">
        <v>142</v>
      </c>
      <c r="C36" s="161" t="s">
        <v>306</v>
      </c>
      <c r="D36" s="161">
        <v>12.133143211516682</v>
      </c>
      <c r="E36" s="161">
        <v>0</v>
      </c>
      <c r="F36" s="161">
        <v>200</v>
      </c>
      <c r="G36" s="161">
        <v>1E+30</v>
      </c>
      <c r="H36" s="161">
        <v>187.86685678848332</v>
      </c>
    </row>
    <row r="37" spans="2:8" ht="31.5" x14ac:dyDescent="0.25">
      <c r="B37" s="161" t="s">
        <v>143</v>
      </c>
      <c r="C37" s="165" t="s">
        <v>307</v>
      </c>
      <c r="D37" s="161">
        <v>715.15656793161497</v>
      </c>
      <c r="E37" s="161">
        <v>0</v>
      </c>
      <c r="F37" s="161">
        <v>2300</v>
      </c>
      <c r="G37" s="161">
        <v>1E+30</v>
      </c>
      <c r="H37" s="161">
        <v>1584.8434320683853</v>
      </c>
    </row>
    <row r="38" spans="2:8" ht="31.5" x14ac:dyDescent="0.25">
      <c r="B38" s="161" t="s">
        <v>144</v>
      </c>
      <c r="C38" s="165" t="s">
        <v>308</v>
      </c>
      <c r="D38" s="161">
        <v>179.99999999999991</v>
      </c>
      <c r="E38" s="161">
        <v>-3.911313109738529E-2</v>
      </c>
      <c r="F38" s="161">
        <v>180</v>
      </c>
      <c r="G38" s="161">
        <v>3.6641948533138207</v>
      </c>
      <c r="H38" s="161">
        <v>2.824608101133658E-2</v>
      </c>
    </row>
    <row r="39" spans="2:8" x14ac:dyDescent="0.25">
      <c r="B39" s="161" t="s">
        <v>147</v>
      </c>
      <c r="C39" s="161" t="s">
        <v>136</v>
      </c>
      <c r="D39" s="161">
        <v>54.999999999999886</v>
      </c>
      <c r="E39" s="161">
        <v>0</v>
      </c>
      <c r="F39" s="161">
        <v>160</v>
      </c>
      <c r="G39" s="161">
        <v>1E+30</v>
      </c>
      <c r="H39" s="161">
        <v>105.00000000000001</v>
      </c>
    </row>
    <row r="40" spans="2:8" x14ac:dyDescent="0.25">
      <c r="B40" s="161" t="s">
        <v>135</v>
      </c>
      <c r="C40" s="161" t="s">
        <v>138</v>
      </c>
      <c r="D40" s="161">
        <v>103.28841654977461</v>
      </c>
      <c r="E40" s="161">
        <v>0</v>
      </c>
      <c r="F40" s="161">
        <v>1000</v>
      </c>
      <c r="G40" s="161">
        <v>1E+30</v>
      </c>
      <c r="H40" s="161">
        <v>896.71158345022525</v>
      </c>
    </row>
    <row r="41" spans="2:8" ht="31.5" x14ac:dyDescent="0.25">
      <c r="B41" s="161" t="s">
        <v>137</v>
      </c>
      <c r="C41" s="165" t="s">
        <v>309</v>
      </c>
      <c r="D41" s="161">
        <v>799.99999999999909</v>
      </c>
      <c r="E41" s="161">
        <v>0</v>
      </c>
      <c r="F41" s="161">
        <v>1200</v>
      </c>
      <c r="G41" s="161">
        <v>1E+30</v>
      </c>
      <c r="H41" s="161">
        <v>400.00000000000006</v>
      </c>
    </row>
    <row r="42" spans="2:8" ht="31.5" x14ac:dyDescent="0.25">
      <c r="B42" s="161" t="s">
        <v>150</v>
      </c>
      <c r="C42" s="165" t="s">
        <v>310</v>
      </c>
      <c r="D42" s="161">
        <v>1262.0930632618165</v>
      </c>
      <c r="E42" s="161">
        <v>0</v>
      </c>
      <c r="F42" s="161">
        <v>1200</v>
      </c>
      <c r="G42" s="161">
        <v>62.093063261820078</v>
      </c>
      <c r="H42" s="161">
        <v>1E+30</v>
      </c>
    </row>
    <row r="43" spans="2:8" ht="31.5" x14ac:dyDescent="0.25">
      <c r="B43" s="161" t="s">
        <v>151</v>
      </c>
      <c r="C43" s="165" t="s">
        <v>311</v>
      </c>
      <c r="D43" s="161">
        <v>179.99999999999991</v>
      </c>
      <c r="E43" s="161">
        <v>0</v>
      </c>
      <c r="F43" s="161">
        <v>80</v>
      </c>
      <c r="G43" s="161">
        <v>100.00000000000003</v>
      </c>
      <c r="H43" s="161">
        <v>1E+30</v>
      </c>
    </row>
    <row r="44" spans="2:8" x14ac:dyDescent="0.25">
      <c r="B44" s="161" t="s">
        <v>148</v>
      </c>
      <c r="C44" s="161" t="s">
        <v>312</v>
      </c>
      <c r="D44" s="161">
        <v>37.999999999999936</v>
      </c>
      <c r="E44" s="161">
        <v>0.16862479257367893</v>
      </c>
      <c r="F44" s="161">
        <v>38</v>
      </c>
      <c r="G44" s="161">
        <v>0.94637058637236116</v>
      </c>
      <c r="H44" s="161">
        <v>1.8290267411833164E-2</v>
      </c>
    </row>
    <row r="45" spans="2:8" ht="31.5" x14ac:dyDescent="0.25">
      <c r="B45" s="161" t="s">
        <v>152</v>
      </c>
      <c r="C45" s="165" t="s">
        <v>313</v>
      </c>
      <c r="D45" s="161">
        <v>54.999999999999886</v>
      </c>
      <c r="E45" s="161">
        <v>3.7686253474852188E-2</v>
      </c>
      <c r="F45" s="161">
        <v>55</v>
      </c>
      <c r="G45" s="161">
        <v>6.4628372813226971</v>
      </c>
      <c r="H45" s="161">
        <v>8.0750185733496106E-3</v>
      </c>
    </row>
    <row r="46" spans="2:8" ht="31.5" x14ac:dyDescent="0.25">
      <c r="B46" s="161" t="s">
        <v>153</v>
      </c>
      <c r="C46" s="165" t="s">
        <v>314</v>
      </c>
      <c r="D46" s="161">
        <v>103.28841654977461</v>
      </c>
      <c r="E46" s="161">
        <v>0</v>
      </c>
      <c r="F46" s="161">
        <v>45</v>
      </c>
      <c r="G46" s="161">
        <v>58.288416549774574</v>
      </c>
      <c r="H46" s="161">
        <v>1E+30</v>
      </c>
    </row>
    <row r="47" spans="2:8" ht="31.5" x14ac:dyDescent="0.25">
      <c r="B47" s="161" t="s">
        <v>154</v>
      </c>
      <c r="C47" s="165" t="s">
        <v>315</v>
      </c>
      <c r="D47" s="161">
        <v>799.99999999999909</v>
      </c>
      <c r="E47" s="161">
        <v>6.2507423381039052E-4</v>
      </c>
      <c r="F47" s="161">
        <v>800</v>
      </c>
      <c r="G47" s="161">
        <v>12.90204328723298</v>
      </c>
      <c r="H47" s="161">
        <v>130.27973672080523</v>
      </c>
    </row>
    <row r="48" spans="2:8" ht="31.5" x14ac:dyDescent="0.25">
      <c r="B48" s="161" t="s">
        <v>149</v>
      </c>
      <c r="C48" s="165" t="s">
        <v>316</v>
      </c>
      <c r="D48" s="161">
        <v>11.700894014440397</v>
      </c>
      <c r="E48" s="161">
        <v>0</v>
      </c>
      <c r="F48" s="161">
        <v>11.7</v>
      </c>
      <c r="G48" s="161">
        <v>8.940144404249766E-4</v>
      </c>
      <c r="H48" s="161">
        <v>1E+30</v>
      </c>
    </row>
    <row r="49" spans="2:8" ht="31.5" x14ac:dyDescent="0.25">
      <c r="B49" s="161" t="s">
        <v>156</v>
      </c>
      <c r="C49" s="165" t="s">
        <v>317</v>
      </c>
      <c r="D49" s="161">
        <v>567.94187846781961</v>
      </c>
      <c r="E49" s="161">
        <v>0</v>
      </c>
      <c r="F49" s="161">
        <v>0</v>
      </c>
      <c r="G49" s="161">
        <v>1E+30</v>
      </c>
      <c r="H49" s="161">
        <v>189.31395948927235</v>
      </c>
    </row>
    <row r="50" spans="2:8" x14ac:dyDescent="0.25">
      <c r="B50" s="161" t="s">
        <v>155</v>
      </c>
      <c r="C50" s="161" t="s">
        <v>318</v>
      </c>
      <c r="D50" s="161">
        <v>253.8761863803482</v>
      </c>
      <c r="E50" s="161">
        <v>0</v>
      </c>
      <c r="F50" s="161">
        <v>0</v>
      </c>
      <c r="G50" s="161">
        <v>1E+30</v>
      </c>
      <c r="H50" s="161">
        <v>187.85638576128642</v>
      </c>
    </row>
    <row r="51" spans="2:8" x14ac:dyDescent="0.25">
      <c r="B51" s="161" t="s">
        <v>159</v>
      </c>
      <c r="C51" s="161" t="s">
        <v>319</v>
      </c>
      <c r="D51" s="161">
        <v>315.52326581545373</v>
      </c>
      <c r="E51" s="161">
        <v>0</v>
      </c>
      <c r="F51" s="161">
        <v>0</v>
      </c>
      <c r="G51" s="161">
        <v>1E+30</v>
      </c>
      <c r="H51" s="161">
        <v>126.2093063261818</v>
      </c>
    </row>
    <row r="52" spans="2:8" x14ac:dyDescent="0.25">
      <c r="B52" s="161" t="s">
        <v>157</v>
      </c>
      <c r="C52" s="161" t="s">
        <v>320</v>
      </c>
      <c r="D52" s="161">
        <v>3.0000000000000053</v>
      </c>
      <c r="E52" s="161">
        <v>0</v>
      </c>
      <c r="F52" s="161">
        <v>0</v>
      </c>
      <c r="G52" s="161">
        <v>1E+30</v>
      </c>
      <c r="H52" s="161">
        <v>2</v>
      </c>
    </row>
    <row r="53" spans="2:8" ht="31.5" x14ac:dyDescent="0.25">
      <c r="B53" s="161" t="s">
        <v>158</v>
      </c>
      <c r="C53" s="165" t="s">
        <v>321</v>
      </c>
      <c r="D53" s="161">
        <v>2</v>
      </c>
      <c r="E53" s="161">
        <v>0</v>
      </c>
      <c r="F53" s="161">
        <v>0</v>
      </c>
      <c r="G53" s="161">
        <v>1E+30</v>
      </c>
      <c r="H53" s="161">
        <v>2.0000000000000004</v>
      </c>
    </row>
    <row r="54" spans="2:8" ht="31.5" x14ac:dyDescent="0.25">
      <c r="B54" s="161" t="s">
        <v>161</v>
      </c>
      <c r="C54" s="165" t="s">
        <v>322</v>
      </c>
      <c r="D54" s="161">
        <v>567.94187846781961</v>
      </c>
      <c r="E54" s="161">
        <v>3.8699770549830699E-3</v>
      </c>
      <c r="F54" s="161">
        <v>0</v>
      </c>
      <c r="G54" s="161">
        <v>0.38953009459248178</v>
      </c>
      <c r="H54" s="161">
        <v>32.657275789842593</v>
      </c>
    </row>
    <row r="55" spans="2:8" x14ac:dyDescent="0.25">
      <c r="B55" s="161" t="s">
        <v>160</v>
      </c>
      <c r="C55" s="161" t="s">
        <v>323</v>
      </c>
      <c r="D55" s="161">
        <v>253.8761863803482</v>
      </c>
      <c r="E55" s="161">
        <v>0</v>
      </c>
      <c r="F55" s="161">
        <v>0</v>
      </c>
      <c r="G55" s="161">
        <v>1.4575737279858887</v>
      </c>
      <c r="H55" s="161">
        <v>1E+30</v>
      </c>
    </row>
    <row r="56" spans="2:8" x14ac:dyDescent="0.25">
      <c r="B56" s="161" t="s">
        <v>162</v>
      </c>
      <c r="C56" s="161" t="s">
        <v>324</v>
      </c>
      <c r="D56" s="161">
        <v>315.52326581545373</v>
      </c>
      <c r="E56" s="161">
        <v>3.2593742235160334E-4</v>
      </c>
      <c r="F56" s="161">
        <v>0</v>
      </c>
      <c r="G56" s="161">
        <v>1.3934337550317974</v>
      </c>
      <c r="H56" s="161">
        <v>0.33200066614558738</v>
      </c>
    </row>
    <row r="57" spans="2:8" x14ac:dyDescent="0.25">
      <c r="B57" s="161" t="s">
        <v>163</v>
      </c>
      <c r="C57" s="161" t="s">
        <v>325</v>
      </c>
      <c r="D57" s="161">
        <v>3.0000000000000053</v>
      </c>
      <c r="E57" s="161">
        <v>3.4974699610847856E-2</v>
      </c>
      <c r="F57" s="161">
        <v>0</v>
      </c>
      <c r="G57" s="161">
        <v>0.43901567299867056</v>
      </c>
      <c r="H57" s="161">
        <v>2.1243632093752678E-3</v>
      </c>
    </row>
    <row r="58" spans="2:8" x14ac:dyDescent="0.25">
      <c r="B58" s="161" t="s">
        <v>145</v>
      </c>
      <c r="C58" s="161" t="s">
        <v>326</v>
      </c>
      <c r="D58" s="161">
        <v>2</v>
      </c>
      <c r="E58" s="161">
        <v>0.29840213402535909</v>
      </c>
      <c r="F58" s="161">
        <v>0</v>
      </c>
      <c r="G58" s="161">
        <v>2.6447072081175085E-3</v>
      </c>
      <c r="H58" s="161">
        <v>1.4518276048201411</v>
      </c>
    </row>
    <row r="59" spans="2:8" x14ac:dyDescent="0.25">
      <c r="B59" s="161" t="s">
        <v>146</v>
      </c>
      <c r="C59" s="161" t="s">
        <v>327</v>
      </c>
      <c r="D59" s="161">
        <v>0.50000000000000078</v>
      </c>
      <c r="E59" s="161">
        <v>0.47265134511446411</v>
      </c>
      <c r="F59" s="161">
        <v>0</v>
      </c>
      <c r="G59" s="161">
        <v>2.7457062942091918E-3</v>
      </c>
      <c r="H59" s="161">
        <v>0.28606819751527818</v>
      </c>
    </row>
    <row r="60" spans="2:8" ht="31.5" x14ac:dyDescent="0.25">
      <c r="B60" s="161" t="s">
        <v>129</v>
      </c>
      <c r="C60" s="165" t="s">
        <v>328</v>
      </c>
      <c r="D60" s="161">
        <v>0.5</v>
      </c>
      <c r="E60" s="161">
        <v>0.25928806278697808</v>
      </c>
      <c r="F60" s="161">
        <v>0</v>
      </c>
      <c r="G60" s="161">
        <v>2.6734561271725718E-3</v>
      </c>
      <c r="H60" s="161">
        <v>0.5</v>
      </c>
    </row>
    <row r="61" spans="2:8" ht="31.5" x14ac:dyDescent="0.25">
      <c r="B61" s="161" t="s">
        <v>130</v>
      </c>
      <c r="C61" s="165" t="s">
        <v>329</v>
      </c>
      <c r="D61" s="161">
        <v>0.50000000000000067</v>
      </c>
      <c r="E61" s="161">
        <v>8.3014604742088188E-2</v>
      </c>
      <c r="F61" s="161">
        <v>0</v>
      </c>
      <c r="G61" s="161">
        <v>0.50000000000000355</v>
      </c>
      <c r="H61" s="161">
        <v>3.7847165160039818E-3</v>
      </c>
    </row>
    <row r="62" spans="2:8" ht="31.5" x14ac:dyDescent="0.25">
      <c r="B62" s="161" t="s">
        <v>131</v>
      </c>
      <c r="C62" s="165" t="s">
        <v>330</v>
      </c>
      <c r="D62" s="161">
        <v>1.0000000000000047</v>
      </c>
      <c r="E62" s="161">
        <v>0</v>
      </c>
      <c r="F62" s="161">
        <v>0</v>
      </c>
      <c r="G62" s="161">
        <v>0.50000000000000433</v>
      </c>
      <c r="H62" s="161">
        <v>1E+30</v>
      </c>
    </row>
    <row r="63" spans="2:8" ht="31.5" x14ac:dyDescent="0.25">
      <c r="B63" s="161" t="s">
        <v>132</v>
      </c>
      <c r="C63" s="165" t="s">
        <v>331</v>
      </c>
      <c r="D63" s="161">
        <v>0.5</v>
      </c>
      <c r="E63" s="161">
        <v>6.9259094480215611E-2</v>
      </c>
      <c r="F63" s="161">
        <v>0</v>
      </c>
      <c r="G63" s="161">
        <v>2.4757738062142734E-3</v>
      </c>
      <c r="H63" s="161">
        <v>0.5</v>
      </c>
    </row>
    <row r="64" spans="2:8" ht="31.5" x14ac:dyDescent="0.25">
      <c r="B64" s="161" t="s">
        <v>133</v>
      </c>
      <c r="C64" s="165" t="s">
        <v>332</v>
      </c>
      <c r="D64" s="161">
        <v>0.49999999999999978</v>
      </c>
      <c r="E64" s="161">
        <v>4.6434236700983407E-2</v>
      </c>
      <c r="F64" s="161">
        <v>0</v>
      </c>
      <c r="G64" s="161">
        <v>2.1236926781535077E-3</v>
      </c>
      <c r="H64" s="161">
        <v>0.46121446822252249</v>
      </c>
    </row>
    <row r="65" spans="2:8" ht="32.25" thickBot="1" x14ac:dyDescent="0.3">
      <c r="B65" s="162" t="s">
        <v>134</v>
      </c>
      <c r="C65" s="166" t="s">
        <v>333</v>
      </c>
      <c r="D65" s="162">
        <v>1.5000000000000002</v>
      </c>
      <c r="E65" s="162">
        <v>0.28277597927162856</v>
      </c>
      <c r="F65" s="162">
        <v>1.5</v>
      </c>
      <c r="G65" s="162">
        <v>7.1674010418635128E-4</v>
      </c>
      <c r="H65" s="162">
        <v>0.30040893435250016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ED0D8-5942-4B13-B735-A6D24CACCAB6}">
  <dimension ref="A1:Y15"/>
  <sheetViews>
    <sheetView workbookViewId="0"/>
  </sheetViews>
  <sheetFormatPr defaultRowHeight="15.75" x14ac:dyDescent="0.25"/>
  <sheetData>
    <row r="1" spans="1:25" x14ac:dyDescent="0.25">
      <c r="A1" s="84" t="s">
        <v>335</v>
      </c>
      <c r="Y1" s="5" t="str">
        <f>CONCATENATE("Sensitivity of ",$Y$4," to ","Amount of minimum Calories required")</f>
        <v>Sensitivity of $D$30 to Amount of minimum Calories required</v>
      </c>
    </row>
    <row r="3" spans="1:25" x14ac:dyDescent="0.25">
      <c r="A3" t="s">
        <v>336</v>
      </c>
      <c r="Y3" t="s">
        <v>167</v>
      </c>
    </row>
    <row r="4" spans="1:25" ht="36.75" x14ac:dyDescent="0.25">
      <c r="B4" s="3" t="s">
        <v>166</v>
      </c>
      <c r="C4" s="3" t="s">
        <v>87</v>
      </c>
      <c r="D4" s="3" t="s">
        <v>89</v>
      </c>
      <c r="E4" s="3" t="s">
        <v>91</v>
      </c>
      <c r="F4" s="3" t="s">
        <v>93</v>
      </c>
      <c r="G4" s="3" t="s">
        <v>95</v>
      </c>
      <c r="H4" s="3" t="s">
        <v>97</v>
      </c>
      <c r="I4" s="3" t="s">
        <v>99</v>
      </c>
      <c r="J4" s="3" t="s">
        <v>101</v>
      </c>
      <c r="K4" s="3" t="s">
        <v>103</v>
      </c>
      <c r="L4" s="3" t="s">
        <v>105</v>
      </c>
      <c r="M4" s="3" t="s">
        <v>107</v>
      </c>
      <c r="N4" s="3" t="s">
        <v>109</v>
      </c>
      <c r="O4" s="3" t="s">
        <v>111</v>
      </c>
      <c r="P4" s="3" t="s">
        <v>113</v>
      </c>
      <c r="Q4" s="3" t="s">
        <v>115</v>
      </c>
      <c r="R4" s="3" t="s">
        <v>117</v>
      </c>
      <c r="S4" s="3" t="s">
        <v>119</v>
      </c>
      <c r="T4" s="3" t="s">
        <v>121</v>
      </c>
      <c r="U4" s="3" t="s">
        <v>123</v>
      </c>
      <c r="V4" s="3" t="s">
        <v>125</v>
      </c>
      <c r="W4" s="3" t="s">
        <v>127</v>
      </c>
      <c r="X4" s="5">
        <f>MATCH($Y$4,OutputAddresses,0)</f>
        <v>1</v>
      </c>
      <c r="Y4" s="4" t="s">
        <v>166</v>
      </c>
    </row>
    <row r="5" spans="1:25" x14ac:dyDescent="0.25">
      <c r="A5" s="2">
        <v>800</v>
      </c>
      <c r="B5" s="62">
        <v>3.5313978561386805</v>
      </c>
      <c r="C5" s="6">
        <v>0</v>
      </c>
      <c r="D5" s="6">
        <v>0.77039792970806442</v>
      </c>
      <c r="E5" s="6">
        <v>1.7928846584560163</v>
      </c>
      <c r="F5" s="6">
        <v>0.5</v>
      </c>
      <c r="G5" s="6">
        <v>0.49999999999999994</v>
      </c>
      <c r="H5" s="6">
        <v>0.99999999999999989</v>
      </c>
      <c r="I5" s="6">
        <v>0.5</v>
      </c>
      <c r="J5" s="6">
        <v>0.49999999999999939</v>
      </c>
      <c r="K5" s="6">
        <v>0</v>
      </c>
      <c r="L5" s="6">
        <v>0</v>
      </c>
      <c r="M5" s="6">
        <v>0</v>
      </c>
      <c r="N5" s="6">
        <v>2</v>
      </c>
      <c r="O5" s="6">
        <v>0</v>
      </c>
      <c r="P5" s="6">
        <v>1.24826740180496</v>
      </c>
      <c r="Q5" s="6">
        <v>0.25173259819504007</v>
      </c>
      <c r="R5" s="6">
        <v>0</v>
      </c>
      <c r="S5" s="6">
        <v>0.50000000000000011</v>
      </c>
      <c r="T5" s="6">
        <v>0.5815257069576838</v>
      </c>
      <c r="U5" s="6">
        <v>0.43894800951913626</v>
      </c>
      <c r="V5" s="6">
        <v>0</v>
      </c>
      <c r="W5" s="7">
        <v>0.46920827488728906</v>
      </c>
      <c r="Y5">
        <f>INDEX(OutputValues,1,$X$4)</f>
        <v>3.5313978561386805</v>
      </c>
    </row>
    <row r="6" spans="1:25" x14ac:dyDescent="0.25">
      <c r="A6" s="2">
        <v>900</v>
      </c>
      <c r="B6" s="63">
        <v>3.5313978561386796</v>
      </c>
      <c r="C6" s="8">
        <v>0</v>
      </c>
      <c r="D6" s="8">
        <v>0.77039792970806487</v>
      </c>
      <c r="E6" s="8">
        <v>1.7928846584560152</v>
      </c>
      <c r="F6" s="8">
        <v>0.5</v>
      </c>
      <c r="G6" s="8">
        <v>0.50000000000000011</v>
      </c>
      <c r="H6" s="8">
        <v>0.99999999999999922</v>
      </c>
      <c r="I6" s="8">
        <v>0.5</v>
      </c>
      <c r="J6" s="8">
        <v>0.50000000000000022</v>
      </c>
      <c r="K6" s="8">
        <v>0</v>
      </c>
      <c r="L6" s="8">
        <v>0</v>
      </c>
      <c r="M6" s="8">
        <v>0</v>
      </c>
      <c r="N6" s="8">
        <v>2</v>
      </c>
      <c r="O6" s="8">
        <v>0</v>
      </c>
      <c r="P6" s="8">
        <v>1.24826740180496</v>
      </c>
      <c r="Q6" s="8">
        <v>0.25173259819503996</v>
      </c>
      <c r="R6" s="8">
        <v>0</v>
      </c>
      <c r="S6" s="8">
        <v>0.5</v>
      </c>
      <c r="T6" s="8">
        <v>0.58152570695768346</v>
      </c>
      <c r="U6" s="8">
        <v>0.4389480095191356</v>
      </c>
      <c r="V6" s="8">
        <v>0</v>
      </c>
      <c r="W6" s="9">
        <v>0.46920827488728944</v>
      </c>
      <c r="Y6">
        <f>INDEX(OutputValues,2,$X$4)</f>
        <v>3.5313978561386796</v>
      </c>
    </row>
    <row r="7" spans="1:25" x14ac:dyDescent="0.25">
      <c r="A7" s="2">
        <v>1000</v>
      </c>
      <c r="B7" s="63">
        <v>3.531397856138681</v>
      </c>
      <c r="C7" s="8">
        <v>0</v>
      </c>
      <c r="D7" s="8">
        <v>0.77039792970806398</v>
      </c>
      <c r="E7" s="8">
        <v>1.7928846584560183</v>
      </c>
      <c r="F7" s="8">
        <v>0.5</v>
      </c>
      <c r="G7" s="8">
        <v>0.5</v>
      </c>
      <c r="H7" s="8">
        <v>1.0000000000000002</v>
      </c>
      <c r="I7" s="8">
        <v>0.5</v>
      </c>
      <c r="J7" s="8">
        <v>0.5</v>
      </c>
      <c r="K7" s="8">
        <v>0</v>
      </c>
      <c r="L7" s="8">
        <v>0</v>
      </c>
      <c r="M7" s="8">
        <v>0</v>
      </c>
      <c r="N7" s="8">
        <v>2</v>
      </c>
      <c r="O7" s="8">
        <v>0</v>
      </c>
      <c r="P7" s="8">
        <v>1.24826740180496</v>
      </c>
      <c r="Q7" s="8">
        <v>0.25173259819504029</v>
      </c>
      <c r="R7" s="8">
        <v>0</v>
      </c>
      <c r="S7" s="8">
        <v>0.5</v>
      </c>
      <c r="T7" s="8">
        <v>0.58152570695768391</v>
      </c>
      <c r="U7" s="8">
        <v>0.43894800951913565</v>
      </c>
      <c r="V7" s="8">
        <v>0</v>
      </c>
      <c r="W7" s="9">
        <v>0.46920827488728956</v>
      </c>
      <c r="Y7">
        <f>INDEX(OutputValues,3,$X$4)</f>
        <v>3.531397856138681</v>
      </c>
    </row>
    <row r="8" spans="1:25" x14ac:dyDescent="0.25">
      <c r="A8" s="2">
        <v>1100</v>
      </c>
      <c r="B8" s="63">
        <v>3.531397856138681</v>
      </c>
      <c r="C8" s="8">
        <v>0</v>
      </c>
      <c r="D8" s="8">
        <v>0.77039792970806564</v>
      </c>
      <c r="E8" s="8">
        <v>1.792884658456013</v>
      </c>
      <c r="F8" s="8">
        <v>0.5</v>
      </c>
      <c r="G8" s="8">
        <v>0.5</v>
      </c>
      <c r="H8" s="8">
        <v>1.0000000000000024</v>
      </c>
      <c r="I8" s="8">
        <v>0.49999999999999989</v>
      </c>
      <c r="J8" s="8">
        <v>0.49999999999999994</v>
      </c>
      <c r="K8" s="8">
        <v>0</v>
      </c>
      <c r="L8" s="8">
        <v>0</v>
      </c>
      <c r="M8" s="8">
        <v>0</v>
      </c>
      <c r="N8" s="8">
        <v>2</v>
      </c>
      <c r="O8" s="8">
        <v>0</v>
      </c>
      <c r="P8" s="8">
        <v>1.2482674018049615</v>
      </c>
      <c r="Q8" s="8">
        <v>0.2517325981950389</v>
      </c>
      <c r="R8" s="8">
        <v>0</v>
      </c>
      <c r="S8" s="8">
        <v>0.5</v>
      </c>
      <c r="T8" s="8">
        <v>0.58152570695768369</v>
      </c>
      <c r="U8" s="8">
        <v>0.43894800951913621</v>
      </c>
      <c r="V8" s="8">
        <v>0</v>
      </c>
      <c r="W8" s="9">
        <v>0.46920827488728928</v>
      </c>
      <c r="Y8">
        <f>INDEX(OutputValues,4,$X$4)</f>
        <v>3.531397856138681</v>
      </c>
    </row>
    <row r="9" spans="1:25" x14ac:dyDescent="0.25">
      <c r="A9" s="2">
        <v>1200</v>
      </c>
      <c r="B9" s="63">
        <v>3.531397856138685</v>
      </c>
      <c r="C9" s="8">
        <v>0</v>
      </c>
      <c r="D9" s="8">
        <v>0.7703979297080642</v>
      </c>
      <c r="E9" s="8">
        <v>1.7928846584560161</v>
      </c>
      <c r="F9" s="8">
        <v>0.5</v>
      </c>
      <c r="G9" s="8">
        <v>0.50000000000000067</v>
      </c>
      <c r="H9" s="8">
        <v>1.0000000000000047</v>
      </c>
      <c r="I9" s="8">
        <v>0.5</v>
      </c>
      <c r="J9" s="8">
        <v>0.49999999999999978</v>
      </c>
      <c r="K9" s="8">
        <v>0</v>
      </c>
      <c r="L9" s="8">
        <v>0</v>
      </c>
      <c r="M9" s="8">
        <v>0</v>
      </c>
      <c r="N9" s="8">
        <v>2</v>
      </c>
      <c r="O9" s="8">
        <v>0</v>
      </c>
      <c r="P9" s="8">
        <v>1.2482674018049618</v>
      </c>
      <c r="Q9" s="8">
        <v>0.2517325981950384</v>
      </c>
      <c r="R9" s="8">
        <v>0</v>
      </c>
      <c r="S9" s="8">
        <v>0.50000000000000078</v>
      </c>
      <c r="T9" s="8">
        <v>0.58152570695768591</v>
      </c>
      <c r="U9" s="8">
        <v>0.43894800951914104</v>
      </c>
      <c r="V9" s="8">
        <v>0</v>
      </c>
      <c r="W9" s="9">
        <v>0.46920827488728528</v>
      </c>
      <c r="Y9">
        <f>INDEX(OutputValues,5,$X$4)</f>
        <v>3.531397856138685</v>
      </c>
    </row>
    <row r="10" spans="1:25" x14ac:dyDescent="0.25">
      <c r="A10" s="2">
        <v>1300</v>
      </c>
      <c r="B10" s="63">
        <v>3.6410024118819067</v>
      </c>
      <c r="C10" s="8">
        <v>0</v>
      </c>
      <c r="D10" s="8">
        <v>0.53010674656523393</v>
      </c>
      <c r="E10" s="8">
        <v>2.7901346446482633</v>
      </c>
      <c r="F10" s="8">
        <v>0.5</v>
      </c>
      <c r="G10" s="8">
        <v>0.50000000000000011</v>
      </c>
      <c r="H10" s="8">
        <v>1.257699954016174</v>
      </c>
      <c r="I10" s="8">
        <v>0.5</v>
      </c>
      <c r="J10" s="8">
        <v>0.5</v>
      </c>
      <c r="K10" s="8">
        <v>0</v>
      </c>
      <c r="L10" s="8">
        <v>0</v>
      </c>
      <c r="M10" s="8">
        <v>0</v>
      </c>
      <c r="N10" s="8">
        <v>2</v>
      </c>
      <c r="O10" s="8">
        <v>0</v>
      </c>
      <c r="P10" s="8">
        <v>0.86798323236566488</v>
      </c>
      <c r="Q10" s="8">
        <v>0.63201676763433523</v>
      </c>
      <c r="R10" s="8">
        <v>0</v>
      </c>
      <c r="S10" s="8">
        <v>0.5</v>
      </c>
      <c r="T10" s="8">
        <v>0.61828756933900508</v>
      </c>
      <c r="U10" s="8">
        <v>0</v>
      </c>
      <c r="V10" s="8">
        <v>0</v>
      </c>
      <c r="W10" s="9">
        <v>0.83547557840616637</v>
      </c>
      <c r="Y10">
        <f>INDEX(OutputValues,6,$X$4)</f>
        <v>3.6410024118819067</v>
      </c>
    </row>
    <row r="11" spans="1:25" x14ac:dyDescent="0.25">
      <c r="A11" s="2">
        <v>1400</v>
      </c>
      <c r="B11" s="63">
        <v>4.0041704289535192</v>
      </c>
      <c r="C11" s="8">
        <v>0</v>
      </c>
      <c r="D11" s="8">
        <v>0</v>
      </c>
      <c r="E11" s="8">
        <v>5.463904716560557</v>
      </c>
      <c r="F11" s="8">
        <v>0.5</v>
      </c>
      <c r="G11" s="8">
        <v>0.72974069230950522</v>
      </c>
      <c r="H11" s="8">
        <v>0.53835688605331822</v>
      </c>
      <c r="I11" s="8">
        <v>0.49999999999999994</v>
      </c>
      <c r="J11" s="8">
        <v>0.731902421637178</v>
      </c>
      <c r="K11" s="8">
        <v>0</v>
      </c>
      <c r="L11" s="8">
        <v>0</v>
      </c>
      <c r="M11" s="8">
        <v>0</v>
      </c>
      <c r="N11" s="8">
        <v>2</v>
      </c>
      <c r="O11" s="8">
        <v>0</v>
      </c>
      <c r="P11" s="8">
        <v>0.17565974080448615</v>
      </c>
      <c r="Q11" s="8">
        <v>1.3243402591955138</v>
      </c>
      <c r="R11" s="8">
        <v>0</v>
      </c>
      <c r="S11" s="8">
        <v>0.49999999999999994</v>
      </c>
      <c r="T11" s="8">
        <v>0.71630655431705714</v>
      </c>
      <c r="U11" s="8">
        <v>0</v>
      </c>
      <c r="V11" s="8">
        <v>0</v>
      </c>
      <c r="W11" s="9">
        <v>0.89974293059125365</v>
      </c>
      <c r="Y11">
        <f>INDEX(OutputValues,7,$X$4)</f>
        <v>4.0041704289535192</v>
      </c>
    </row>
    <row r="12" spans="1:25" x14ac:dyDescent="0.25">
      <c r="A12" s="2">
        <v>1500</v>
      </c>
      <c r="B12" s="10" t="s">
        <v>168</v>
      </c>
      <c r="C12" s="167"/>
      <c r="D12" s="167"/>
      <c r="E12" s="167"/>
      <c r="F12" s="167"/>
      <c r="G12" s="167"/>
      <c r="H12" s="167"/>
      <c r="I12" s="167"/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67"/>
      <c r="V12" s="167"/>
      <c r="W12" s="168"/>
      <c r="Y12" t="str">
        <f>INDEX(OutputValues,8,$X$4)</f>
        <v>Not feasible</v>
      </c>
    </row>
    <row r="13" spans="1:25" x14ac:dyDescent="0.25">
      <c r="A13" s="2">
        <v>1600</v>
      </c>
      <c r="B13" s="10" t="s">
        <v>168</v>
      </c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8"/>
      <c r="Y13" t="str">
        <f>INDEX(OutputValues,9,$X$4)</f>
        <v>Not feasible</v>
      </c>
    </row>
    <row r="14" spans="1:25" x14ac:dyDescent="0.25">
      <c r="A14" s="2">
        <v>1700</v>
      </c>
      <c r="B14" s="10" t="s">
        <v>168</v>
      </c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8"/>
      <c r="Y14" t="str">
        <f>INDEX(OutputValues,10,$X$4)</f>
        <v>Not feasible</v>
      </c>
    </row>
    <row r="15" spans="1:25" x14ac:dyDescent="0.25">
      <c r="A15" s="2">
        <v>1800</v>
      </c>
      <c r="B15" s="11" t="s">
        <v>168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69"/>
      <c r="V15" s="169"/>
      <c r="W15" s="170"/>
      <c r="Y15" t="str">
        <f>INDEX(OutputValues,11,$X$4)</f>
        <v>Not feasible</v>
      </c>
    </row>
  </sheetData>
  <dataValidations count="1">
    <dataValidation type="list" allowBlank="1" showInputMessage="1" showErrorMessage="1" sqref="Y4" xr:uid="{CD518450-556C-442D-8F5C-ACC67888957B}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8578-149A-4D34-99E0-78B32C78B346}">
  <dimension ref="A1:AZ310"/>
  <sheetViews>
    <sheetView workbookViewId="0"/>
  </sheetViews>
  <sheetFormatPr defaultRowHeight="15.75" x14ac:dyDescent="0.25"/>
  <cols>
    <col min="1" max="1" width="6.125" bestFit="1" customWidth="1"/>
  </cols>
  <sheetData>
    <row r="1" spans="1:52" x14ac:dyDescent="0.25">
      <c r="A1" s="84" t="s">
        <v>240</v>
      </c>
      <c r="P1" s="5" t="str">
        <f>CONCATENATE("Sensitivity of ",$P$4," to ","Amount of maximum Carbs required")</f>
        <v>Sensitivity of $D$30 to Amount of maximum Carbs required</v>
      </c>
      <c r="T1" s="5" t="str">
        <f>CONCATENATE("Sensitivity of ",$T$4," to ","Amount of minimum calories required")</f>
        <v>Sensitivity of $D$30 to Amount of minimum calories required</v>
      </c>
    </row>
    <row r="2" spans="1:52" x14ac:dyDescent="0.25">
      <c r="P2" t="s">
        <v>241</v>
      </c>
      <c r="T2" t="s">
        <v>245</v>
      </c>
      <c r="AZ2" t="s">
        <v>166</v>
      </c>
    </row>
    <row r="3" spans="1:52" x14ac:dyDescent="0.25">
      <c r="A3" t="s">
        <v>244</v>
      </c>
      <c r="P3" t="s">
        <v>174</v>
      </c>
      <c r="Q3" t="s">
        <v>242</v>
      </c>
      <c r="T3" t="s">
        <v>174</v>
      </c>
      <c r="U3" t="s">
        <v>246</v>
      </c>
      <c r="AZ3" t="s">
        <v>87</v>
      </c>
    </row>
    <row r="4" spans="1:52" ht="36.75" x14ac:dyDescent="0.25">
      <c r="A4" s="12" t="s">
        <v>166</v>
      </c>
      <c r="B4" s="2">
        <v>120</v>
      </c>
      <c r="C4" s="2">
        <v>130</v>
      </c>
      <c r="D4" s="2">
        <v>140</v>
      </c>
      <c r="E4" s="2">
        <v>150</v>
      </c>
      <c r="F4" s="2">
        <v>160</v>
      </c>
      <c r="G4" s="2">
        <v>170</v>
      </c>
      <c r="H4" s="2">
        <v>180</v>
      </c>
      <c r="I4" s="2">
        <v>190</v>
      </c>
      <c r="J4" s="2">
        <v>200</v>
      </c>
      <c r="K4" s="2">
        <v>210</v>
      </c>
      <c r="L4" s="2">
        <v>220</v>
      </c>
      <c r="M4" s="2">
        <v>230</v>
      </c>
      <c r="N4" s="2">
        <v>240</v>
      </c>
      <c r="O4" s="5">
        <f>MATCH($P$4,OutputAddresses,0)</f>
        <v>1</v>
      </c>
      <c r="P4" s="4" t="s">
        <v>166</v>
      </c>
      <c r="Q4" s="13">
        <v>700</v>
      </c>
      <c r="R4" s="5">
        <f>MATCH($Q$4,InputValues1,0)</f>
        <v>1</v>
      </c>
      <c r="S4" s="5">
        <f>MATCH($T$4,OutputAddresses,0)</f>
        <v>1</v>
      </c>
      <c r="T4" s="4" t="s">
        <v>166</v>
      </c>
      <c r="U4" s="13">
        <v>120</v>
      </c>
      <c r="V4" s="5">
        <f>MATCH($U$4,InputValues2,0)</f>
        <v>1</v>
      </c>
      <c r="AZ4" t="s">
        <v>89</v>
      </c>
    </row>
    <row r="5" spans="1:52" x14ac:dyDescent="0.25">
      <c r="A5" s="2">
        <v>700</v>
      </c>
      <c r="B5" s="28" t="s">
        <v>168</v>
      </c>
      <c r="C5" s="15" t="s">
        <v>168</v>
      </c>
      <c r="D5" s="15" t="s">
        <v>168</v>
      </c>
      <c r="E5" s="15" t="s">
        <v>168</v>
      </c>
      <c r="F5" s="15" t="s">
        <v>168</v>
      </c>
      <c r="G5" s="65">
        <v>4.0575785620911669</v>
      </c>
      <c r="H5" s="65">
        <v>3.5313978561386814</v>
      </c>
      <c r="I5" s="65">
        <v>3.1863845408752387</v>
      </c>
      <c r="J5" s="65">
        <v>3.1623010164713339</v>
      </c>
      <c r="K5" s="65">
        <v>3.1598570162214834</v>
      </c>
      <c r="L5" s="65">
        <v>3.1587800002051392</v>
      </c>
      <c r="M5" s="65">
        <v>3.1587800002051392</v>
      </c>
      <c r="N5" s="67">
        <v>3.1587800002051392</v>
      </c>
      <c r="O5" s="5" t="str">
        <f>"OutputValues_"&amp;$O$4</f>
        <v>OutputValues_1</v>
      </c>
      <c r="P5" t="str">
        <f ca="1">INDEX(INDIRECT($O$5),$R$4,1)</f>
        <v>Not feasible</v>
      </c>
      <c r="S5" s="5" t="str">
        <f>"OutputValues_"&amp;$S$4</f>
        <v>OutputValues_1</v>
      </c>
      <c r="T5" t="str">
        <f ca="1">INDEX(INDIRECT($S$5),1,$V$4)</f>
        <v>Not feasible</v>
      </c>
      <c r="AZ5" t="s">
        <v>91</v>
      </c>
    </row>
    <row r="6" spans="1:52" x14ac:dyDescent="0.25">
      <c r="A6" s="2">
        <v>800</v>
      </c>
      <c r="B6" s="10" t="s">
        <v>168</v>
      </c>
      <c r="C6" s="16" t="s">
        <v>168</v>
      </c>
      <c r="D6" s="16" t="s">
        <v>168</v>
      </c>
      <c r="E6" s="16" t="s">
        <v>168</v>
      </c>
      <c r="F6" s="16" t="s">
        <v>168</v>
      </c>
      <c r="G6" s="66">
        <v>4.0575785620911686</v>
      </c>
      <c r="H6" s="66">
        <v>3.5313978561386805</v>
      </c>
      <c r="I6" s="66">
        <v>3.1863845408752383</v>
      </c>
      <c r="J6" s="66">
        <v>3.1623010164713334</v>
      </c>
      <c r="K6" s="66">
        <v>3.159857016221483</v>
      </c>
      <c r="L6" s="66">
        <v>3.1587800002051387</v>
      </c>
      <c r="M6" s="66">
        <v>3.1587800002051387</v>
      </c>
      <c r="N6" s="68">
        <v>3.1587800002051387</v>
      </c>
      <c r="P6" t="str">
        <f ca="1">INDEX(INDIRECT($O$5),$R$4,2)</f>
        <v>Not feasible</v>
      </c>
      <c r="T6" t="str">
        <f ca="1">INDEX(INDIRECT($S$5),2,$V$4)</f>
        <v>Not feasible</v>
      </c>
      <c r="AZ6" t="s">
        <v>93</v>
      </c>
    </row>
    <row r="7" spans="1:52" x14ac:dyDescent="0.25">
      <c r="A7" s="2">
        <v>900</v>
      </c>
      <c r="B7" s="10" t="s">
        <v>168</v>
      </c>
      <c r="C7" s="16" t="s">
        <v>168</v>
      </c>
      <c r="D7" s="16" t="s">
        <v>168</v>
      </c>
      <c r="E7" s="16" t="s">
        <v>168</v>
      </c>
      <c r="F7" s="16" t="s">
        <v>168</v>
      </c>
      <c r="G7" s="66">
        <v>4.0575785620911677</v>
      </c>
      <c r="H7" s="66">
        <v>3.5313978561386796</v>
      </c>
      <c r="I7" s="66">
        <v>3.1863845408752378</v>
      </c>
      <c r="J7" s="66">
        <v>3.1623010164713334</v>
      </c>
      <c r="K7" s="66">
        <v>3.1598570162214825</v>
      </c>
      <c r="L7" s="66">
        <v>3.1587800002051383</v>
      </c>
      <c r="M7" s="66">
        <v>3.1587800002051383</v>
      </c>
      <c r="N7" s="68">
        <v>3.1587800002051383</v>
      </c>
      <c r="P7" t="str">
        <f ca="1">INDEX(INDIRECT($O$5),$R$4,3)</f>
        <v>Not feasible</v>
      </c>
      <c r="T7" t="str">
        <f ca="1">INDEX(INDIRECT($S$5),3,$V$4)</f>
        <v>Not feasible</v>
      </c>
      <c r="AZ7" t="s">
        <v>95</v>
      </c>
    </row>
    <row r="8" spans="1:52" x14ac:dyDescent="0.25">
      <c r="A8" s="2">
        <v>1000</v>
      </c>
      <c r="B8" s="10" t="s">
        <v>168</v>
      </c>
      <c r="C8" s="16" t="s">
        <v>168</v>
      </c>
      <c r="D8" s="16" t="s">
        <v>168</v>
      </c>
      <c r="E8" s="16" t="s">
        <v>168</v>
      </c>
      <c r="F8" s="16" t="s">
        <v>168</v>
      </c>
      <c r="G8" s="66">
        <v>4.0575785620911669</v>
      </c>
      <c r="H8" s="66">
        <v>3.531397856138681</v>
      </c>
      <c r="I8" s="66">
        <v>3.18638454087524</v>
      </c>
      <c r="J8" s="66">
        <v>3.1623010164713334</v>
      </c>
      <c r="K8" s="66">
        <v>3.1598570162214825</v>
      </c>
      <c r="L8" s="66">
        <v>3.1587800002051392</v>
      </c>
      <c r="M8" s="66">
        <v>3.1587800002051392</v>
      </c>
      <c r="N8" s="68">
        <v>3.1587800002051392</v>
      </c>
      <c r="P8" t="str">
        <f ca="1">INDEX(INDIRECT($O$5),$R$4,4)</f>
        <v>Not feasible</v>
      </c>
      <c r="T8" t="str">
        <f ca="1">INDEX(INDIRECT($S$5),4,$V$4)</f>
        <v>Not feasible</v>
      </c>
      <c r="AZ8" t="s">
        <v>97</v>
      </c>
    </row>
    <row r="9" spans="1:52" x14ac:dyDescent="0.25">
      <c r="A9" s="2">
        <v>1100</v>
      </c>
      <c r="B9" s="10" t="s">
        <v>168</v>
      </c>
      <c r="C9" s="16" t="s">
        <v>168</v>
      </c>
      <c r="D9" s="16" t="s">
        <v>168</v>
      </c>
      <c r="E9" s="16" t="s">
        <v>168</v>
      </c>
      <c r="F9" s="16" t="s">
        <v>168</v>
      </c>
      <c r="G9" s="66">
        <v>4.0575785620911677</v>
      </c>
      <c r="H9" s="66">
        <v>3.531397856138681</v>
      </c>
      <c r="I9" s="66">
        <v>3.1863845408752383</v>
      </c>
      <c r="J9" s="66">
        <v>3.1623010164713339</v>
      </c>
      <c r="K9" s="66">
        <v>3.1598570162214834</v>
      </c>
      <c r="L9" s="66">
        <v>3.1587800002051392</v>
      </c>
      <c r="M9" s="66">
        <v>3.1587800002051392</v>
      </c>
      <c r="N9" s="68">
        <v>3.1587800002051392</v>
      </c>
      <c r="P9" t="str">
        <f ca="1">INDEX(INDIRECT($O$5),$R$4,5)</f>
        <v>Not feasible</v>
      </c>
      <c r="T9" t="str">
        <f ca="1">INDEX(INDIRECT($S$5),5,$V$4)</f>
        <v>Not feasible</v>
      </c>
      <c r="AZ9" t="s">
        <v>99</v>
      </c>
    </row>
    <row r="10" spans="1:52" x14ac:dyDescent="0.25">
      <c r="A10" s="2">
        <v>1200</v>
      </c>
      <c r="B10" s="10" t="s">
        <v>168</v>
      </c>
      <c r="C10" s="16" t="s">
        <v>168</v>
      </c>
      <c r="D10" s="16" t="s">
        <v>168</v>
      </c>
      <c r="E10" s="16" t="s">
        <v>168</v>
      </c>
      <c r="F10" s="16" t="s">
        <v>168</v>
      </c>
      <c r="G10" s="66">
        <v>4.0575785620911677</v>
      </c>
      <c r="H10" s="66">
        <v>3.531397856138685</v>
      </c>
      <c r="I10" s="66">
        <v>3.1863845408752423</v>
      </c>
      <c r="J10" s="66">
        <v>3.1623010164713361</v>
      </c>
      <c r="K10" s="66">
        <v>3.1598570162214861</v>
      </c>
      <c r="L10" s="66">
        <v>3.1587800002051423</v>
      </c>
      <c r="M10" s="66">
        <v>3.1587800002051423</v>
      </c>
      <c r="N10" s="68">
        <v>3.1587800002051423</v>
      </c>
      <c r="P10">
        <f ca="1">INDEX(INDIRECT($O$5),$R$4,6)</f>
        <v>4.0575785620911669</v>
      </c>
      <c r="T10" t="str">
        <f ca="1">INDEX(INDIRECT($S$5),6,$V$4)</f>
        <v>Not feasible</v>
      </c>
      <c r="AZ10" t="s">
        <v>101</v>
      </c>
    </row>
    <row r="11" spans="1:52" x14ac:dyDescent="0.25">
      <c r="A11" s="2">
        <v>1300</v>
      </c>
      <c r="B11" s="10" t="s">
        <v>168</v>
      </c>
      <c r="C11" s="16" t="s">
        <v>168</v>
      </c>
      <c r="D11" s="16" t="s">
        <v>168</v>
      </c>
      <c r="E11" s="16" t="s">
        <v>168</v>
      </c>
      <c r="F11" s="16" t="s">
        <v>168</v>
      </c>
      <c r="G11" s="66">
        <v>4.3139084572820723</v>
      </c>
      <c r="H11" s="66">
        <v>3.6410024118819067</v>
      </c>
      <c r="I11" s="66">
        <v>3.1879420412235921</v>
      </c>
      <c r="J11" s="66">
        <v>3.1623010164713352</v>
      </c>
      <c r="K11" s="66">
        <v>3.1598570162214847</v>
      </c>
      <c r="L11" s="66">
        <v>3.1587800002051409</v>
      </c>
      <c r="M11" s="66">
        <v>3.1587800002051409</v>
      </c>
      <c r="N11" s="68">
        <v>3.1587800002051409</v>
      </c>
      <c r="P11">
        <f ca="1">INDEX(INDIRECT($O$5),$R$4,7)</f>
        <v>3.5313978561386814</v>
      </c>
      <c r="T11" t="str">
        <f ca="1">INDEX(INDIRECT($S$5),7,$V$4)</f>
        <v>Not feasible</v>
      </c>
      <c r="AZ11" t="s">
        <v>103</v>
      </c>
    </row>
    <row r="12" spans="1:52" x14ac:dyDescent="0.25">
      <c r="A12" s="2">
        <v>1400</v>
      </c>
      <c r="B12" s="10" t="s">
        <v>168</v>
      </c>
      <c r="C12" s="16" t="s">
        <v>168</v>
      </c>
      <c r="D12" s="16" t="s">
        <v>168</v>
      </c>
      <c r="E12" s="16" t="s">
        <v>168</v>
      </c>
      <c r="F12" s="16" t="s">
        <v>168</v>
      </c>
      <c r="G12" s="16" t="s">
        <v>168</v>
      </c>
      <c r="H12" s="66">
        <v>4.0041704289535192</v>
      </c>
      <c r="I12" s="66">
        <v>3.5419996922183681</v>
      </c>
      <c r="J12" s="66">
        <v>3.2521299047336756</v>
      </c>
      <c r="K12" s="66">
        <v>3.2017368682522855</v>
      </c>
      <c r="L12" s="66">
        <v>3.1770234403721629</v>
      </c>
      <c r="M12" s="66">
        <v>3.1752385936078329</v>
      </c>
      <c r="N12" s="68">
        <v>3.1752385936078329</v>
      </c>
      <c r="P12">
        <f ca="1">INDEX(INDIRECT($O$5),$R$4,8)</f>
        <v>3.1863845408752387</v>
      </c>
      <c r="T12" t="str">
        <f ca="1">INDEX(INDIRECT($S$5),8,$V$4)</f>
        <v>Not feasible</v>
      </c>
      <c r="AZ12" t="s">
        <v>105</v>
      </c>
    </row>
    <row r="13" spans="1:52" x14ac:dyDescent="0.25">
      <c r="A13" s="2">
        <v>1500</v>
      </c>
      <c r="B13" s="10" t="s">
        <v>168</v>
      </c>
      <c r="C13" s="16" t="s">
        <v>168</v>
      </c>
      <c r="D13" s="16" t="s">
        <v>168</v>
      </c>
      <c r="E13" s="16" t="s">
        <v>168</v>
      </c>
      <c r="F13" s="16" t="s">
        <v>168</v>
      </c>
      <c r="G13" s="16" t="s">
        <v>168</v>
      </c>
      <c r="H13" s="16" t="s">
        <v>168</v>
      </c>
      <c r="I13" s="66">
        <v>4.4284489774240008</v>
      </c>
      <c r="J13" s="66">
        <v>3.6955160117096102</v>
      </c>
      <c r="K13" s="66">
        <v>3.4232577549696965</v>
      </c>
      <c r="L13" s="66">
        <v>3.2857556675590924</v>
      </c>
      <c r="M13" s="66">
        <v>3.2603569178852747</v>
      </c>
      <c r="N13" s="68">
        <v>3.244718291246528</v>
      </c>
      <c r="P13">
        <f ca="1">INDEX(INDIRECT($O$5),$R$4,9)</f>
        <v>3.1623010164713339</v>
      </c>
      <c r="T13" t="str">
        <f ca="1">INDEX(INDIRECT($S$5),9,$V$4)</f>
        <v>Not feasible</v>
      </c>
      <c r="AZ13" t="s">
        <v>107</v>
      </c>
    </row>
    <row r="14" spans="1:52" x14ac:dyDescent="0.25">
      <c r="A14" s="2">
        <v>1600</v>
      </c>
      <c r="B14" s="10" t="s">
        <v>168</v>
      </c>
      <c r="C14" s="16" t="s">
        <v>168</v>
      </c>
      <c r="D14" s="16" t="s">
        <v>168</v>
      </c>
      <c r="E14" s="16" t="s">
        <v>168</v>
      </c>
      <c r="F14" s="16" t="s">
        <v>168</v>
      </c>
      <c r="G14" s="16" t="s">
        <v>168</v>
      </c>
      <c r="H14" s="16" t="s">
        <v>168</v>
      </c>
      <c r="I14" s="16" t="s">
        <v>168</v>
      </c>
      <c r="J14" s="16" t="s">
        <v>168</v>
      </c>
      <c r="K14" s="66">
        <v>3.8827789136161504</v>
      </c>
      <c r="L14" s="66">
        <v>3.5943856052057175</v>
      </c>
      <c r="M14" s="66">
        <v>3.3697744668658935</v>
      </c>
      <c r="N14" s="68">
        <v>3.3443757171920825</v>
      </c>
      <c r="P14">
        <f ca="1">INDEX(INDIRECT($O$5),$R$4,10)</f>
        <v>3.1598570162214834</v>
      </c>
      <c r="T14" t="str">
        <f ca="1">INDEX(INDIRECT($S$5),10,$V$4)</f>
        <v>Not feasible</v>
      </c>
      <c r="AZ14" t="s">
        <v>109</v>
      </c>
    </row>
    <row r="15" spans="1:52" x14ac:dyDescent="0.25">
      <c r="A15" s="2">
        <v>1700</v>
      </c>
      <c r="B15" s="10" t="s">
        <v>168</v>
      </c>
      <c r="C15" s="16" t="s">
        <v>168</v>
      </c>
      <c r="D15" s="16" t="s">
        <v>168</v>
      </c>
      <c r="E15" s="16" t="s">
        <v>168</v>
      </c>
      <c r="F15" s="16" t="s">
        <v>168</v>
      </c>
      <c r="G15" s="16" t="s">
        <v>168</v>
      </c>
      <c r="H15" s="16" t="s">
        <v>168</v>
      </c>
      <c r="I15" s="16" t="s">
        <v>168</v>
      </c>
      <c r="J15" s="16" t="s">
        <v>168</v>
      </c>
      <c r="K15" s="16" t="s">
        <v>168</v>
      </c>
      <c r="L15" s="66">
        <v>4.070041815522691</v>
      </c>
      <c r="M15" s="66">
        <v>3.7655134554417367</v>
      </c>
      <c r="N15" s="68">
        <v>3.5132498301587907</v>
      </c>
      <c r="P15">
        <f ca="1">INDEX(INDIRECT($O$5),$R$4,11)</f>
        <v>3.1587800002051392</v>
      </c>
      <c r="T15" t="str">
        <f ca="1">INDEX(INDIRECT($S$5),11,$V$4)</f>
        <v>Not feasible</v>
      </c>
      <c r="AZ15" t="s">
        <v>111</v>
      </c>
    </row>
    <row r="16" spans="1:52" x14ac:dyDescent="0.25">
      <c r="A16" s="2">
        <v>1800</v>
      </c>
      <c r="B16" s="11" t="s">
        <v>168</v>
      </c>
      <c r="C16" s="17" t="s">
        <v>168</v>
      </c>
      <c r="D16" s="17" t="s">
        <v>168</v>
      </c>
      <c r="E16" s="17" t="s">
        <v>168</v>
      </c>
      <c r="F16" s="17" t="s">
        <v>168</v>
      </c>
      <c r="G16" s="17" t="s">
        <v>168</v>
      </c>
      <c r="H16" s="17" t="s">
        <v>168</v>
      </c>
      <c r="I16" s="17" t="s">
        <v>168</v>
      </c>
      <c r="J16" s="17" t="s">
        <v>168</v>
      </c>
      <c r="K16" s="17" t="s">
        <v>168</v>
      </c>
      <c r="L16" s="17" t="s">
        <v>168</v>
      </c>
      <c r="M16" s="85">
        <v>4.2573047174292311</v>
      </c>
      <c r="N16" s="69">
        <v>3.9366413056777607</v>
      </c>
      <c r="P16">
        <f ca="1">INDEX(INDIRECT($O$5),$R$4,12)</f>
        <v>3.1587800002051392</v>
      </c>
      <c r="T16" t="str">
        <f ca="1">INDEX(INDIRECT($S$5),12,$V$4)</f>
        <v>Not feasible</v>
      </c>
      <c r="AZ16" t="s">
        <v>113</v>
      </c>
    </row>
    <row r="17" spans="1:52" x14ac:dyDescent="0.25">
      <c r="P17">
        <f ca="1">INDEX(INDIRECT($O$5),$R$4,13)</f>
        <v>3.1587800002051392</v>
      </c>
      <c r="AZ17" t="s">
        <v>115</v>
      </c>
    </row>
    <row r="18" spans="1:52" x14ac:dyDescent="0.25">
      <c r="A18" s="12" t="s">
        <v>87</v>
      </c>
      <c r="B18" s="2">
        <v>120</v>
      </c>
      <c r="C18" s="2">
        <v>130</v>
      </c>
      <c r="D18" s="2">
        <v>140</v>
      </c>
      <c r="E18" s="2">
        <v>150</v>
      </c>
      <c r="F18" s="2">
        <v>160</v>
      </c>
      <c r="G18" s="2">
        <v>170</v>
      </c>
      <c r="H18" s="2">
        <v>180</v>
      </c>
      <c r="I18" s="2">
        <v>190</v>
      </c>
      <c r="J18" s="2">
        <v>200</v>
      </c>
      <c r="K18" s="2">
        <v>210</v>
      </c>
      <c r="L18" s="2">
        <v>220</v>
      </c>
      <c r="M18" s="2">
        <v>230</v>
      </c>
      <c r="N18" s="2">
        <v>240</v>
      </c>
      <c r="AZ18" t="s">
        <v>117</v>
      </c>
    </row>
    <row r="19" spans="1:52" x14ac:dyDescent="0.25">
      <c r="A19" s="2">
        <v>700</v>
      </c>
      <c r="B19" s="28" t="s">
        <v>168</v>
      </c>
      <c r="C19" s="15" t="s">
        <v>168</v>
      </c>
      <c r="D19" s="15" t="s">
        <v>168</v>
      </c>
      <c r="E19" s="15" t="s">
        <v>168</v>
      </c>
      <c r="F19" s="15" t="s">
        <v>168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7">
        <v>0</v>
      </c>
      <c r="AZ19" t="s">
        <v>119</v>
      </c>
    </row>
    <row r="20" spans="1:52" x14ac:dyDescent="0.25">
      <c r="A20" s="2">
        <v>800</v>
      </c>
      <c r="B20" s="10" t="s">
        <v>168</v>
      </c>
      <c r="C20" s="16" t="s">
        <v>168</v>
      </c>
      <c r="D20" s="16" t="s">
        <v>168</v>
      </c>
      <c r="E20" s="16" t="s">
        <v>168</v>
      </c>
      <c r="F20" s="16" t="s">
        <v>168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9">
        <v>0</v>
      </c>
      <c r="AZ20" t="s">
        <v>121</v>
      </c>
    </row>
    <row r="21" spans="1:52" x14ac:dyDescent="0.25">
      <c r="A21" s="2">
        <v>900</v>
      </c>
      <c r="B21" s="10" t="s">
        <v>168</v>
      </c>
      <c r="C21" s="16" t="s">
        <v>168</v>
      </c>
      <c r="D21" s="16" t="s">
        <v>168</v>
      </c>
      <c r="E21" s="16" t="s">
        <v>168</v>
      </c>
      <c r="F21" s="16" t="s">
        <v>168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9">
        <v>0</v>
      </c>
      <c r="AZ21" t="s">
        <v>123</v>
      </c>
    </row>
    <row r="22" spans="1:52" x14ac:dyDescent="0.25">
      <c r="A22" s="2">
        <v>1000</v>
      </c>
      <c r="B22" s="10" t="s">
        <v>168</v>
      </c>
      <c r="C22" s="16" t="s">
        <v>168</v>
      </c>
      <c r="D22" s="16" t="s">
        <v>168</v>
      </c>
      <c r="E22" s="16" t="s">
        <v>168</v>
      </c>
      <c r="F22" s="16" t="s">
        <v>168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9">
        <v>0</v>
      </c>
      <c r="AZ22" t="s">
        <v>125</v>
      </c>
    </row>
    <row r="23" spans="1:52" x14ac:dyDescent="0.25">
      <c r="A23" s="2">
        <v>1100</v>
      </c>
      <c r="B23" s="10" t="s">
        <v>168</v>
      </c>
      <c r="C23" s="16" t="s">
        <v>168</v>
      </c>
      <c r="D23" s="16" t="s">
        <v>168</v>
      </c>
      <c r="E23" s="16" t="s">
        <v>168</v>
      </c>
      <c r="F23" s="16" t="s">
        <v>168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9">
        <v>0</v>
      </c>
      <c r="AZ23" t="s">
        <v>127</v>
      </c>
    </row>
    <row r="24" spans="1:52" x14ac:dyDescent="0.25">
      <c r="A24" s="2">
        <v>1200</v>
      </c>
      <c r="B24" s="10" t="s">
        <v>168</v>
      </c>
      <c r="C24" s="16" t="s">
        <v>168</v>
      </c>
      <c r="D24" s="16" t="s">
        <v>168</v>
      </c>
      <c r="E24" s="16" t="s">
        <v>168</v>
      </c>
      <c r="F24" s="16" t="s">
        <v>168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9">
        <v>0</v>
      </c>
    </row>
    <row r="25" spans="1:52" x14ac:dyDescent="0.25">
      <c r="A25" s="2">
        <v>1300</v>
      </c>
      <c r="B25" s="10" t="s">
        <v>168</v>
      </c>
      <c r="C25" s="16" t="s">
        <v>168</v>
      </c>
      <c r="D25" s="16" t="s">
        <v>168</v>
      </c>
      <c r="E25" s="16" t="s">
        <v>168</v>
      </c>
      <c r="F25" s="16" t="s">
        <v>168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9">
        <v>0</v>
      </c>
    </row>
    <row r="26" spans="1:52" x14ac:dyDescent="0.25">
      <c r="A26" s="2">
        <v>1400</v>
      </c>
      <c r="B26" s="10" t="s">
        <v>168</v>
      </c>
      <c r="C26" s="16" t="s">
        <v>168</v>
      </c>
      <c r="D26" s="16" t="s">
        <v>168</v>
      </c>
      <c r="E26" s="16" t="s">
        <v>168</v>
      </c>
      <c r="F26" s="16" t="s">
        <v>168</v>
      </c>
      <c r="G26" s="16" t="s">
        <v>168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9">
        <v>0</v>
      </c>
    </row>
    <row r="27" spans="1:52" x14ac:dyDescent="0.25">
      <c r="A27" s="2">
        <v>1500</v>
      </c>
      <c r="B27" s="10" t="s">
        <v>168</v>
      </c>
      <c r="C27" s="16" t="s">
        <v>168</v>
      </c>
      <c r="D27" s="16" t="s">
        <v>168</v>
      </c>
      <c r="E27" s="16" t="s">
        <v>168</v>
      </c>
      <c r="F27" s="16" t="s">
        <v>168</v>
      </c>
      <c r="G27" s="16" t="s">
        <v>168</v>
      </c>
      <c r="H27" s="16" t="s">
        <v>168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9">
        <v>0</v>
      </c>
    </row>
    <row r="28" spans="1:52" x14ac:dyDescent="0.25">
      <c r="A28" s="2">
        <v>1600</v>
      </c>
      <c r="B28" s="10" t="s">
        <v>168</v>
      </c>
      <c r="C28" s="16" t="s">
        <v>168</v>
      </c>
      <c r="D28" s="16" t="s">
        <v>168</v>
      </c>
      <c r="E28" s="16" t="s">
        <v>168</v>
      </c>
      <c r="F28" s="16" t="s">
        <v>168</v>
      </c>
      <c r="G28" s="16" t="s">
        <v>168</v>
      </c>
      <c r="H28" s="16" t="s">
        <v>168</v>
      </c>
      <c r="I28" s="16" t="s">
        <v>168</v>
      </c>
      <c r="J28" s="16" t="s">
        <v>168</v>
      </c>
      <c r="K28" s="8">
        <v>0</v>
      </c>
      <c r="L28" s="8">
        <v>0</v>
      </c>
      <c r="M28" s="8">
        <v>0</v>
      </c>
      <c r="N28" s="9">
        <v>0</v>
      </c>
    </row>
    <row r="29" spans="1:52" x14ac:dyDescent="0.25">
      <c r="A29" s="2">
        <v>1700</v>
      </c>
      <c r="B29" s="10" t="s">
        <v>168</v>
      </c>
      <c r="C29" s="16" t="s">
        <v>168</v>
      </c>
      <c r="D29" s="16" t="s">
        <v>168</v>
      </c>
      <c r="E29" s="16" t="s">
        <v>168</v>
      </c>
      <c r="F29" s="16" t="s">
        <v>168</v>
      </c>
      <c r="G29" s="16" t="s">
        <v>168</v>
      </c>
      <c r="H29" s="16" t="s">
        <v>168</v>
      </c>
      <c r="I29" s="16" t="s">
        <v>168</v>
      </c>
      <c r="J29" s="16" t="s">
        <v>168</v>
      </c>
      <c r="K29" s="16" t="s">
        <v>168</v>
      </c>
      <c r="L29" s="8">
        <v>0</v>
      </c>
      <c r="M29" s="8">
        <v>0</v>
      </c>
      <c r="N29" s="9">
        <v>0</v>
      </c>
    </row>
    <row r="30" spans="1:52" x14ac:dyDescent="0.25">
      <c r="A30" s="2">
        <v>1800</v>
      </c>
      <c r="B30" s="11" t="s">
        <v>168</v>
      </c>
      <c r="C30" s="17" t="s">
        <v>168</v>
      </c>
      <c r="D30" s="17" t="s">
        <v>168</v>
      </c>
      <c r="E30" s="17" t="s">
        <v>168</v>
      </c>
      <c r="F30" s="17" t="s">
        <v>168</v>
      </c>
      <c r="G30" s="17" t="s">
        <v>168</v>
      </c>
      <c r="H30" s="17" t="s">
        <v>168</v>
      </c>
      <c r="I30" s="17" t="s">
        <v>168</v>
      </c>
      <c r="J30" s="17" t="s">
        <v>168</v>
      </c>
      <c r="K30" s="17" t="s">
        <v>168</v>
      </c>
      <c r="L30" s="17" t="s">
        <v>168</v>
      </c>
      <c r="M30" s="14">
        <v>0</v>
      </c>
      <c r="N30" s="29">
        <v>0</v>
      </c>
    </row>
    <row r="32" spans="1:52" x14ac:dyDescent="0.25">
      <c r="A32" s="12" t="s">
        <v>89</v>
      </c>
      <c r="B32" s="2">
        <v>120</v>
      </c>
      <c r="C32" s="2">
        <v>130</v>
      </c>
      <c r="D32" s="2">
        <v>140</v>
      </c>
      <c r="E32" s="2">
        <v>150</v>
      </c>
      <c r="F32" s="2">
        <v>160</v>
      </c>
      <c r="G32" s="2">
        <v>170</v>
      </c>
      <c r="H32" s="2">
        <v>180</v>
      </c>
      <c r="I32" s="2">
        <v>190</v>
      </c>
      <c r="J32" s="2">
        <v>200</v>
      </c>
      <c r="K32" s="2">
        <v>210</v>
      </c>
      <c r="L32" s="2">
        <v>220</v>
      </c>
      <c r="M32" s="2">
        <v>230</v>
      </c>
      <c r="N32" s="2">
        <v>240</v>
      </c>
    </row>
    <row r="33" spans="1:14" x14ac:dyDescent="0.25">
      <c r="A33" s="2">
        <v>700</v>
      </c>
      <c r="B33" s="28" t="s">
        <v>168</v>
      </c>
      <c r="C33" s="15" t="s">
        <v>168</v>
      </c>
      <c r="D33" s="15" t="s">
        <v>168</v>
      </c>
      <c r="E33" s="15" t="s">
        <v>168</v>
      </c>
      <c r="F33" s="15" t="s">
        <v>168</v>
      </c>
      <c r="G33" s="6">
        <v>0.10386220757628796</v>
      </c>
      <c r="H33" s="6">
        <v>0.77039792970806498</v>
      </c>
      <c r="I33" s="6">
        <v>1.0953952761131762</v>
      </c>
      <c r="J33" s="6">
        <v>1.1247423169849862</v>
      </c>
      <c r="K33" s="6">
        <v>1.0901739604868175</v>
      </c>
      <c r="L33" s="6">
        <v>1.0749404622048575</v>
      </c>
      <c r="M33" s="6">
        <v>1.0749404622048575</v>
      </c>
      <c r="N33" s="7">
        <v>1.0749404622048575</v>
      </c>
    </row>
    <row r="34" spans="1:14" x14ac:dyDescent="0.25">
      <c r="A34" s="2">
        <v>800</v>
      </c>
      <c r="B34" s="10" t="s">
        <v>168</v>
      </c>
      <c r="C34" s="16" t="s">
        <v>168</v>
      </c>
      <c r="D34" s="16" t="s">
        <v>168</v>
      </c>
      <c r="E34" s="16" t="s">
        <v>168</v>
      </c>
      <c r="F34" s="16" t="s">
        <v>168</v>
      </c>
      <c r="G34" s="8">
        <v>0.10386220757628498</v>
      </c>
      <c r="H34" s="8">
        <v>0.77039792970806442</v>
      </c>
      <c r="I34" s="8">
        <v>1.0953952761131756</v>
      </c>
      <c r="J34" s="8">
        <v>1.1247423169849848</v>
      </c>
      <c r="K34" s="8">
        <v>1.0901739604868159</v>
      </c>
      <c r="L34" s="8">
        <v>1.0749404622048562</v>
      </c>
      <c r="M34" s="8">
        <v>1.0749404622048562</v>
      </c>
      <c r="N34" s="9">
        <v>1.0749404622048562</v>
      </c>
    </row>
    <row r="35" spans="1:14" x14ac:dyDescent="0.25">
      <c r="A35" s="2">
        <v>900</v>
      </c>
      <c r="B35" s="10" t="s">
        <v>168</v>
      </c>
      <c r="C35" s="16" t="s">
        <v>168</v>
      </c>
      <c r="D35" s="16" t="s">
        <v>168</v>
      </c>
      <c r="E35" s="16" t="s">
        <v>168</v>
      </c>
      <c r="F35" s="16" t="s">
        <v>168</v>
      </c>
      <c r="G35" s="8">
        <v>0.10386220757628591</v>
      </c>
      <c r="H35" s="8">
        <v>0.77039792970806487</v>
      </c>
      <c r="I35" s="8">
        <v>1.0953952761131762</v>
      </c>
      <c r="J35" s="8">
        <v>1.1247423169849848</v>
      </c>
      <c r="K35" s="8">
        <v>1.0901739604868159</v>
      </c>
      <c r="L35" s="8">
        <v>1.0749404622048562</v>
      </c>
      <c r="M35" s="8">
        <v>1.0749404622048562</v>
      </c>
      <c r="N35" s="9">
        <v>1.0749404622048562</v>
      </c>
    </row>
    <row r="36" spans="1:14" x14ac:dyDescent="0.25">
      <c r="A36" s="2">
        <v>1000</v>
      </c>
      <c r="B36" s="10" t="s">
        <v>168</v>
      </c>
      <c r="C36" s="16" t="s">
        <v>168</v>
      </c>
      <c r="D36" s="16" t="s">
        <v>168</v>
      </c>
      <c r="E36" s="16" t="s">
        <v>168</v>
      </c>
      <c r="F36" s="16" t="s">
        <v>168</v>
      </c>
      <c r="G36" s="8">
        <v>0.10386220757628578</v>
      </c>
      <c r="H36" s="8">
        <v>0.77039792970806398</v>
      </c>
      <c r="I36" s="8">
        <v>1.0953952761131753</v>
      </c>
      <c r="J36" s="8">
        <v>1.1247423169849846</v>
      </c>
      <c r="K36" s="8">
        <v>1.0901739604868159</v>
      </c>
      <c r="L36" s="8">
        <v>1.0749404622048564</v>
      </c>
      <c r="M36" s="8">
        <v>1.0749404622048564</v>
      </c>
      <c r="N36" s="9">
        <v>1.0749404622048564</v>
      </c>
    </row>
    <row r="37" spans="1:14" x14ac:dyDescent="0.25">
      <c r="A37" s="2">
        <v>1100</v>
      </c>
      <c r="B37" s="10" t="s">
        <v>168</v>
      </c>
      <c r="C37" s="16" t="s">
        <v>168</v>
      </c>
      <c r="D37" s="16" t="s">
        <v>168</v>
      </c>
      <c r="E37" s="16" t="s">
        <v>168</v>
      </c>
      <c r="F37" s="16" t="s">
        <v>168</v>
      </c>
      <c r="G37" s="8">
        <v>0.10386220757629014</v>
      </c>
      <c r="H37" s="8">
        <v>0.77039792970806564</v>
      </c>
      <c r="I37" s="8">
        <v>1.0953952761131771</v>
      </c>
      <c r="J37" s="8">
        <v>1.1247423169849844</v>
      </c>
      <c r="K37" s="8">
        <v>1.0901739604868148</v>
      </c>
      <c r="L37" s="8">
        <v>1.0749404622048548</v>
      </c>
      <c r="M37" s="8">
        <v>1.0749404622048548</v>
      </c>
      <c r="N37" s="9">
        <v>1.0749404622048548</v>
      </c>
    </row>
    <row r="38" spans="1:14" x14ac:dyDescent="0.25">
      <c r="A38" s="2">
        <v>1200</v>
      </c>
      <c r="B38" s="10" t="s">
        <v>168</v>
      </c>
      <c r="C38" s="16" t="s">
        <v>168</v>
      </c>
      <c r="D38" s="16" t="s">
        <v>168</v>
      </c>
      <c r="E38" s="16" t="s">
        <v>168</v>
      </c>
      <c r="F38" s="16" t="s">
        <v>168</v>
      </c>
      <c r="G38" s="8">
        <v>0.10386220757628799</v>
      </c>
      <c r="H38" s="8">
        <v>0.7703979297080642</v>
      </c>
      <c r="I38" s="8">
        <v>1.0953952761131744</v>
      </c>
      <c r="J38" s="8">
        <v>1.1247423169849853</v>
      </c>
      <c r="K38" s="8">
        <v>1.0901739604868168</v>
      </c>
      <c r="L38" s="8">
        <v>1.0749404622048571</v>
      </c>
      <c r="M38" s="8">
        <v>1.0749404622048571</v>
      </c>
      <c r="N38" s="9">
        <v>1.0749404622048571</v>
      </c>
    </row>
    <row r="39" spans="1:14" x14ac:dyDescent="0.25">
      <c r="A39" s="2">
        <v>1300</v>
      </c>
      <c r="B39" s="10" t="s">
        <v>168</v>
      </c>
      <c r="C39" s="16" t="s">
        <v>168</v>
      </c>
      <c r="D39" s="16" t="s">
        <v>168</v>
      </c>
      <c r="E39" s="16" t="s">
        <v>168</v>
      </c>
      <c r="F39" s="16" t="s">
        <v>168</v>
      </c>
      <c r="G39" s="8">
        <v>0</v>
      </c>
      <c r="H39" s="8">
        <v>0.53010674656523393</v>
      </c>
      <c r="I39" s="8">
        <v>1.105837053082098</v>
      </c>
      <c r="J39" s="8">
        <v>1.1247423169849855</v>
      </c>
      <c r="K39" s="8">
        <v>1.0901739604868164</v>
      </c>
      <c r="L39" s="8">
        <v>1.0749404622048566</v>
      </c>
      <c r="M39" s="8">
        <v>1.0749404622048566</v>
      </c>
      <c r="N39" s="9">
        <v>1.0749404622048566</v>
      </c>
    </row>
    <row r="40" spans="1:14" x14ac:dyDescent="0.25">
      <c r="A40" s="2">
        <v>1400</v>
      </c>
      <c r="B40" s="10" t="s">
        <v>168</v>
      </c>
      <c r="C40" s="16" t="s">
        <v>168</v>
      </c>
      <c r="D40" s="16" t="s">
        <v>168</v>
      </c>
      <c r="E40" s="16" t="s">
        <v>168</v>
      </c>
      <c r="F40" s="16" t="s">
        <v>168</v>
      </c>
      <c r="G40" s="16" t="s">
        <v>168</v>
      </c>
      <c r="H40" s="8">
        <v>0</v>
      </c>
      <c r="I40" s="8">
        <v>0.40671421810807035</v>
      </c>
      <c r="J40" s="8">
        <v>0.95470317303615404</v>
      </c>
      <c r="K40" s="8">
        <v>0.96250206484304046</v>
      </c>
      <c r="L40" s="8">
        <v>0.85244179425469624</v>
      </c>
      <c r="M40" s="8">
        <v>0.85248106015875613</v>
      </c>
      <c r="N40" s="9">
        <v>0.85248106015875613</v>
      </c>
    </row>
    <row r="41" spans="1:14" x14ac:dyDescent="0.25">
      <c r="A41" s="2">
        <v>1500</v>
      </c>
      <c r="B41" s="10" t="s">
        <v>168</v>
      </c>
      <c r="C41" s="16" t="s">
        <v>168</v>
      </c>
      <c r="D41" s="16" t="s">
        <v>168</v>
      </c>
      <c r="E41" s="16" t="s">
        <v>168</v>
      </c>
      <c r="F41" s="16" t="s">
        <v>168</v>
      </c>
      <c r="G41" s="16" t="s">
        <v>168</v>
      </c>
      <c r="H41" s="16" t="s">
        <v>168</v>
      </c>
      <c r="I41" s="8">
        <v>0</v>
      </c>
      <c r="J41" s="8">
        <v>0</v>
      </c>
      <c r="K41" s="8">
        <v>0.7602433357836047</v>
      </c>
      <c r="L41" s="8">
        <v>1.1967122603925677</v>
      </c>
      <c r="M41" s="8">
        <v>1.0815124324180514</v>
      </c>
      <c r="N41" s="9">
        <v>1.0273056198680799</v>
      </c>
    </row>
    <row r="42" spans="1:14" x14ac:dyDescent="0.25">
      <c r="A42" s="2">
        <v>1600</v>
      </c>
      <c r="B42" s="10" t="s">
        <v>168</v>
      </c>
      <c r="C42" s="16" t="s">
        <v>168</v>
      </c>
      <c r="D42" s="16" t="s">
        <v>168</v>
      </c>
      <c r="E42" s="16" t="s">
        <v>168</v>
      </c>
      <c r="F42" s="16" t="s">
        <v>168</v>
      </c>
      <c r="G42" s="16" t="s">
        <v>168</v>
      </c>
      <c r="H42" s="16" t="s">
        <v>168</v>
      </c>
      <c r="I42" s="16" t="s">
        <v>168</v>
      </c>
      <c r="J42" s="16" t="s">
        <v>168</v>
      </c>
      <c r="K42" s="8">
        <v>0</v>
      </c>
      <c r="L42" s="8">
        <v>0.56578349853105425</v>
      </c>
      <c r="M42" s="8">
        <v>1.4309224559420988</v>
      </c>
      <c r="N42" s="9">
        <v>1.3157226279675807</v>
      </c>
    </row>
    <row r="43" spans="1:14" x14ac:dyDescent="0.25">
      <c r="A43" s="2">
        <v>1700</v>
      </c>
      <c r="B43" s="10" t="s">
        <v>168</v>
      </c>
      <c r="C43" s="16" t="s">
        <v>168</v>
      </c>
      <c r="D43" s="16" t="s">
        <v>168</v>
      </c>
      <c r="E43" s="16" t="s">
        <v>168</v>
      </c>
      <c r="F43" s="16" t="s">
        <v>168</v>
      </c>
      <c r="G43" s="16" t="s">
        <v>168</v>
      </c>
      <c r="H43" s="16" t="s">
        <v>168</v>
      </c>
      <c r="I43" s="16" t="s">
        <v>168</v>
      </c>
      <c r="J43" s="16" t="s">
        <v>168</v>
      </c>
      <c r="K43" s="16" t="s">
        <v>168</v>
      </c>
      <c r="L43" s="8">
        <v>0</v>
      </c>
      <c r="M43" s="8">
        <v>0.37132366127850358</v>
      </c>
      <c r="N43" s="9">
        <v>1.3725425364308514</v>
      </c>
    </row>
    <row r="44" spans="1:14" x14ac:dyDescent="0.25">
      <c r="A44" s="2">
        <v>1800</v>
      </c>
      <c r="B44" s="11" t="s">
        <v>168</v>
      </c>
      <c r="C44" s="17" t="s">
        <v>168</v>
      </c>
      <c r="D44" s="17" t="s">
        <v>168</v>
      </c>
      <c r="E44" s="17" t="s">
        <v>168</v>
      </c>
      <c r="F44" s="17" t="s">
        <v>168</v>
      </c>
      <c r="G44" s="17" t="s">
        <v>168</v>
      </c>
      <c r="H44" s="17" t="s">
        <v>168</v>
      </c>
      <c r="I44" s="17" t="s">
        <v>168</v>
      </c>
      <c r="J44" s="17" t="s">
        <v>168</v>
      </c>
      <c r="K44" s="17" t="s">
        <v>168</v>
      </c>
      <c r="L44" s="17" t="s">
        <v>168</v>
      </c>
      <c r="M44" s="14">
        <v>0</v>
      </c>
      <c r="N44" s="29">
        <v>0.17686382402595038</v>
      </c>
    </row>
    <row r="46" spans="1:14" x14ac:dyDescent="0.25">
      <c r="A46" s="12" t="s">
        <v>91</v>
      </c>
      <c r="B46" s="2">
        <v>120</v>
      </c>
      <c r="C46" s="2">
        <v>130</v>
      </c>
      <c r="D46" s="2">
        <v>140</v>
      </c>
      <c r="E46" s="2">
        <v>150</v>
      </c>
      <c r="F46" s="2">
        <v>160</v>
      </c>
      <c r="G46" s="2">
        <v>170</v>
      </c>
      <c r="H46" s="2">
        <v>180</v>
      </c>
      <c r="I46" s="2">
        <v>190</v>
      </c>
      <c r="J46" s="2">
        <v>200</v>
      </c>
      <c r="K46" s="2">
        <v>210</v>
      </c>
      <c r="L46" s="2">
        <v>220</v>
      </c>
      <c r="M46" s="2">
        <v>230</v>
      </c>
      <c r="N46" s="2">
        <v>240</v>
      </c>
    </row>
    <row r="47" spans="1:14" x14ac:dyDescent="0.25">
      <c r="A47" s="2">
        <v>700</v>
      </c>
      <c r="B47" s="28" t="s">
        <v>168</v>
      </c>
      <c r="C47" s="15" t="s">
        <v>168</v>
      </c>
      <c r="D47" s="15" t="s">
        <v>168</v>
      </c>
      <c r="E47" s="15" t="s">
        <v>168</v>
      </c>
      <c r="F47" s="15" t="s">
        <v>168</v>
      </c>
      <c r="G47" s="6">
        <v>3.7561581854047015</v>
      </c>
      <c r="H47" s="6">
        <v>1.7928846584560167</v>
      </c>
      <c r="I47" s="6">
        <v>0.90126816849368852</v>
      </c>
      <c r="J47" s="6">
        <v>0.84009715037683907</v>
      </c>
      <c r="K47" s="6">
        <v>1.0662589960534512</v>
      </c>
      <c r="L47" s="6">
        <v>1.1659234417074438</v>
      </c>
      <c r="M47" s="6">
        <v>1.1659234417074438</v>
      </c>
      <c r="N47" s="7">
        <v>1.1659234417074438</v>
      </c>
    </row>
    <row r="48" spans="1:14" x14ac:dyDescent="0.25">
      <c r="A48" s="2">
        <v>800</v>
      </c>
      <c r="B48" s="10" t="s">
        <v>168</v>
      </c>
      <c r="C48" s="16" t="s">
        <v>168</v>
      </c>
      <c r="D48" s="16" t="s">
        <v>168</v>
      </c>
      <c r="E48" s="16" t="s">
        <v>168</v>
      </c>
      <c r="F48" s="16" t="s">
        <v>168</v>
      </c>
      <c r="G48" s="8">
        <v>3.7561581854047117</v>
      </c>
      <c r="H48" s="8">
        <v>1.7928846584560163</v>
      </c>
      <c r="I48" s="8">
        <v>0.9012681684936874</v>
      </c>
      <c r="J48" s="8">
        <v>0.84009715037684207</v>
      </c>
      <c r="K48" s="8">
        <v>1.0662589960534559</v>
      </c>
      <c r="L48" s="8">
        <v>1.1659234417074469</v>
      </c>
      <c r="M48" s="8">
        <v>1.1659234417074469</v>
      </c>
      <c r="N48" s="9">
        <v>1.1659234417074469</v>
      </c>
    </row>
    <row r="49" spans="1:14" x14ac:dyDescent="0.25">
      <c r="A49" s="2">
        <v>900</v>
      </c>
      <c r="B49" s="10" t="s">
        <v>168</v>
      </c>
      <c r="C49" s="16" t="s">
        <v>168</v>
      </c>
      <c r="D49" s="16" t="s">
        <v>168</v>
      </c>
      <c r="E49" s="16" t="s">
        <v>168</v>
      </c>
      <c r="F49" s="16" t="s">
        <v>168</v>
      </c>
      <c r="G49" s="8">
        <v>3.7561581854047086</v>
      </c>
      <c r="H49" s="8">
        <v>1.7928846584560152</v>
      </c>
      <c r="I49" s="8">
        <v>0.90126816849368496</v>
      </c>
      <c r="J49" s="8">
        <v>0.84009715037684174</v>
      </c>
      <c r="K49" s="8">
        <v>1.0662589960534561</v>
      </c>
      <c r="L49" s="8">
        <v>1.1659234417074464</v>
      </c>
      <c r="M49" s="8">
        <v>1.1659234417074464</v>
      </c>
      <c r="N49" s="9">
        <v>1.1659234417074464</v>
      </c>
    </row>
    <row r="50" spans="1:14" x14ac:dyDescent="0.25">
      <c r="A50" s="2">
        <v>1000</v>
      </c>
      <c r="B50" s="10" t="s">
        <v>168</v>
      </c>
      <c r="C50" s="16" t="s">
        <v>168</v>
      </c>
      <c r="D50" s="16" t="s">
        <v>168</v>
      </c>
      <c r="E50" s="16" t="s">
        <v>168</v>
      </c>
      <c r="F50" s="16" t="s">
        <v>168</v>
      </c>
      <c r="G50" s="8">
        <v>3.7561581854047077</v>
      </c>
      <c r="H50" s="8">
        <v>1.7928846584560183</v>
      </c>
      <c r="I50" s="8">
        <v>0.90126816849368918</v>
      </c>
      <c r="J50" s="8">
        <v>0.84009715037684263</v>
      </c>
      <c r="K50" s="8">
        <v>1.0662589960534572</v>
      </c>
      <c r="L50" s="8">
        <v>1.1659234417074473</v>
      </c>
      <c r="M50" s="8">
        <v>1.1659234417074473</v>
      </c>
      <c r="N50" s="9">
        <v>1.1659234417074473</v>
      </c>
    </row>
    <row r="51" spans="1:14" x14ac:dyDescent="0.25">
      <c r="A51" s="2">
        <v>1100</v>
      </c>
      <c r="B51" s="10" t="s">
        <v>168</v>
      </c>
      <c r="C51" s="16" t="s">
        <v>168</v>
      </c>
      <c r="D51" s="16" t="s">
        <v>168</v>
      </c>
      <c r="E51" s="16" t="s">
        <v>168</v>
      </c>
      <c r="F51" s="16" t="s">
        <v>168</v>
      </c>
      <c r="G51" s="8">
        <v>3.7561581854046886</v>
      </c>
      <c r="H51" s="8">
        <v>1.792884658456013</v>
      </c>
      <c r="I51" s="8">
        <v>0.9012681684936843</v>
      </c>
      <c r="J51" s="8">
        <v>0.84009715037684507</v>
      </c>
      <c r="K51" s="8">
        <v>1.0662589960534614</v>
      </c>
      <c r="L51" s="8">
        <v>1.165923441707452</v>
      </c>
      <c r="M51" s="8">
        <v>1.165923441707452</v>
      </c>
      <c r="N51" s="9">
        <v>1.165923441707452</v>
      </c>
    </row>
    <row r="52" spans="1:14" x14ac:dyDescent="0.25">
      <c r="A52" s="2">
        <v>1200</v>
      </c>
      <c r="B52" s="10" t="s">
        <v>168</v>
      </c>
      <c r="C52" s="16" t="s">
        <v>168</v>
      </c>
      <c r="D52" s="16" t="s">
        <v>168</v>
      </c>
      <c r="E52" s="16" t="s">
        <v>168</v>
      </c>
      <c r="F52" s="16" t="s">
        <v>168</v>
      </c>
      <c r="G52" s="8">
        <v>3.7561581854046988</v>
      </c>
      <c r="H52" s="8">
        <v>1.7928846584560161</v>
      </c>
      <c r="I52" s="8">
        <v>0.90126816849369262</v>
      </c>
      <c r="J52" s="8">
        <v>0.84009715037684429</v>
      </c>
      <c r="K52" s="8">
        <v>1.0662589960534605</v>
      </c>
      <c r="L52" s="8">
        <v>1.1659234417074533</v>
      </c>
      <c r="M52" s="8">
        <v>1.1659234417074533</v>
      </c>
      <c r="N52" s="9">
        <v>1.1659234417074533</v>
      </c>
    </row>
    <row r="53" spans="1:14" x14ac:dyDescent="0.25">
      <c r="A53" s="2">
        <v>1300</v>
      </c>
      <c r="B53" s="10" t="s">
        <v>168</v>
      </c>
      <c r="C53" s="16" t="s">
        <v>168</v>
      </c>
      <c r="D53" s="16" t="s">
        <v>168</v>
      </c>
      <c r="E53" s="16" t="s">
        <v>168</v>
      </c>
      <c r="F53" s="16" t="s">
        <v>168</v>
      </c>
      <c r="G53" s="8">
        <v>4.89181200525283</v>
      </c>
      <c r="H53" s="8">
        <v>2.7901346446482633</v>
      </c>
      <c r="I53" s="8">
        <v>0.87117272600914375</v>
      </c>
      <c r="J53" s="8">
        <v>0.84009715037684141</v>
      </c>
      <c r="K53" s="8">
        <v>1.0662589960534556</v>
      </c>
      <c r="L53" s="8">
        <v>1.1659234417074469</v>
      </c>
      <c r="M53" s="8">
        <v>1.1659234417074469</v>
      </c>
      <c r="N53" s="9">
        <v>1.1659234417074469</v>
      </c>
    </row>
    <row r="54" spans="1:14" x14ac:dyDescent="0.25">
      <c r="A54" s="2">
        <v>1400</v>
      </c>
      <c r="B54" s="10" t="s">
        <v>168</v>
      </c>
      <c r="C54" s="16" t="s">
        <v>168</v>
      </c>
      <c r="D54" s="16" t="s">
        <v>168</v>
      </c>
      <c r="E54" s="16" t="s">
        <v>168</v>
      </c>
      <c r="F54" s="16" t="s">
        <v>168</v>
      </c>
      <c r="G54" s="16" t="s">
        <v>168</v>
      </c>
      <c r="H54" s="8">
        <v>5.463904716560557</v>
      </c>
      <c r="I54" s="8">
        <v>3.9668154694449198</v>
      </c>
      <c r="J54" s="8">
        <v>1.9237696918326068</v>
      </c>
      <c r="K54" s="8">
        <v>1.8946933886830204</v>
      </c>
      <c r="L54" s="8">
        <v>2.3050267888112992</v>
      </c>
      <c r="M54" s="8">
        <v>2.3048803952776846</v>
      </c>
      <c r="N54" s="9">
        <v>2.3048803952776846</v>
      </c>
    </row>
    <row r="55" spans="1:14" x14ac:dyDescent="0.25">
      <c r="A55" s="2">
        <v>1500</v>
      </c>
      <c r="B55" s="10" t="s">
        <v>168</v>
      </c>
      <c r="C55" s="16" t="s">
        <v>168</v>
      </c>
      <c r="D55" s="16" t="s">
        <v>168</v>
      </c>
      <c r="E55" s="16" t="s">
        <v>168</v>
      </c>
      <c r="F55" s="16" t="s">
        <v>168</v>
      </c>
      <c r="G55" s="16" t="s">
        <v>168</v>
      </c>
      <c r="H55" s="16" t="s">
        <v>168</v>
      </c>
      <c r="I55" s="8">
        <v>5.9480600149140761</v>
      </c>
      <c r="J55" s="8">
        <v>5.9722826086956573</v>
      </c>
      <c r="K55" s="8">
        <v>3.137897128545915</v>
      </c>
      <c r="L55" s="8">
        <v>1.5106271161451081</v>
      </c>
      <c r="M55" s="8">
        <v>1.9401221269631483</v>
      </c>
      <c r="N55" s="9">
        <v>2.1422192650570642</v>
      </c>
    </row>
    <row r="56" spans="1:14" x14ac:dyDescent="0.25">
      <c r="A56" s="2">
        <v>1600</v>
      </c>
      <c r="B56" s="10" t="s">
        <v>168</v>
      </c>
      <c r="C56" s="16" t="s">
        <v>168</v>
      </c>
      <c r="D56" s="16" t="s">
        <v>168</v>
      </c>
      <c r="E56" s="16" t="s">
        <v>168</v>
      </c>
      <c r="F56" s="16" t="s">
        <v>168</v>
      </c>
      <c r="G56" s="16" t="s">
        <v>168</v>
      </c>
      <c r="H56" s="16" t="s">
        <v>168</v>
      </c>
      <c r="I56" s="16" t="s">
        <v>168</v>
      </c>
      <c r="J56" s="16" t="s">
        <v>168</v>
      </c>
      <c r="K56" s="8">
        <v>6.4614130434782657</v>
      </c>
      <c r="L56" s="8">
        <v>4.3520245652592271</v>
      </c>
      <c r="M56" s="8">
        <v>1.1265608436071821</v>
      </c>
      <c r="N56" s="9">
        <v>1.5560558544252194</v>
      </c>
    </row>
    <row r="57" spans="1:14" x14ac:dyDescent="0.25">
      <c r="A57" s="2">
        <v>1700</v>
      </c>
      <c r="B57" s="10" t="s">
        <v>168</v>
      </c>
      <c r="C57" s="16" t="s">
        <v>168</v>
      </c>
      <c r="D57" s="16" t="s">
        <v>168</v>
      </c>
      <c r="E57" s="16" t="s">
        <v>168</v>
      </c>
      <c r="F57" s="16" t="s">
        <v>168</v>
      </c>
      <c r="G57" s="16" t="s">
        <v>168</v>
      </c>
      <c r="H57" s="16" t="s">
        <v>168</v>
      </c>
      <c r="I57" s="16" t="s">
        <v>168</v>
      </c>
      <c r="J57" s="16" t="s">
        <v>168</v>
      </c>
      <c r="K57" s="16" t="s">
        <v>168</v>
      </c>
      <c r="L57" s="8">
        <v>6.9505434782608742</v>
      </c>
      <c r="M57" s="8">
        <v>5.5661520019725446</v>
      </c>
      <c r="N57" s="9">
        <v>1.833346847871943</v>
      </c>
    </row>
    <row r="58" spans="1:14" x14ac:dyDescent="0.25">
      <c r="A58" s="2">
        <v>1800</v>
      </c>
      <c r="B58" s="11" t="s">
        <v>168</v>
      </c>
      <c r="C58" s="17" t="s">
        <v>168</v>
      </c>
      <c r="D58" s="17" t="s">
        <v>168</v>
      </c>
      <c r="E58" s="17" t="s">
        <v>168</v>
      </c>
      <c r="F58" s="17" t="s">
        <v>168</v>
      </c>
      <c r="G58" s="17" t="s">
        <v>168</v>
      </c>
      <c r="H58" s="17" t="s">
        <v>168</v>
      </c>
      <c r="I58" s="17" t="s">
        <v>168</v>
      </c>
      <c r="J58" s="17" t="s">
        <v>168</v>
      </c>
      <c r="K58" s="17" t="s">
        <v>168</v>
      </c>
      <c r="L58" s="17" t="s">
        <v>168</v>
      </c>
      <c r="M58" s="14">
        <v>7.4396739130434844</v>
      </c>
      <c r="N58" s="29">
        <v>6.7802794386858665</v>
      </c>
    </row>
    <row r="60" spans="1:14" x14ac:dyDescent="0.25">
      <c r="A60" s="12" t="s">
        <v>93</v>
      </c>
      <c r="B60" s="2">
        <v>120</v>
      </c>
      <c r="C60" s="2">
        <v>130</v>
      </c>
      <c r="D60" s="2">
        <v>140</v>
      </c>
      <c r="E60" s="2">
        <v>150</v>
      </c>
      <c r="F60" s="2">
        <v>160</v>
      </c>
      <c r="G60" s="2">
        <v>170</v>
      </c>
      <c r="H60" s="2">
        <v>180</v>
      </c>
      <c r="I60" s="2">
        <v>190</v>
      </c>
      <c r="J60" s="2">
        <v>200</v>
      </c>
      <c r="K60" s="2">
        <v>210</v>
      </c>
      <c r="L60" s="2">
        <v>220</v>
      </c>
      <c r="M60" s="2">
        <v>230</v>
      </c>
      <c r="N60" s="2">
        <v>240</v>
      </c>
    </row>
    <row r="61" spans="1:14" x14ac:dyDescent="0.25">
      <c r="A61" s="2">
        <v>700</v>
      </c>
      <c r="B61" s="28" t="s">
        <v>168</v>
      </c>
      <c r="C61" s="15" t="s">
        <v>168</v>
      </c>
      <c r="D61" s="15" t="s">
        <v>168</v>
      </c>
      <c r="E61" s="15" t="s">
        <v>168</v>
      </c>
      <c r="F61" s="15" t="s">
        <v>168</v>
      </c>
      <c r="G61" s="6">
        <v>0.5</v>
      </c>
      <c r="H61" s="6">
        <v>0.5</v>
      </c>
      <c r="I61" s="6">
        <v>0.5</v>
      </c>
      <c r="J61" s="6">
        <v>0.5</v>
      </c>
      <c r="K61" s="6">
        <v>0.5</v>
      </c>
      <c r="L61" s="6">
        <v>0.5</v>
      </c>
      <c r="M61" s="6">
        <v>0.5</v>
      </c>
      <c r="N61" s="7">
        <v>0.5</v>
      </c>
    </row>
    <row r="62" spans="1:14" x14ac:dyDescent="0.25">
      <c r="A62" s="2">
        <v>800</v>
      </c>
      <c r="B62" s="10" t="s">
        <v>168</v>
      </c>
      <c r="C62" s="16" t="s">
        <v>168</v>
      </c>
      <c r="D62" s="16" t="s">
        <v>168</v>
      </c>
      <c r="E62" s="16" t="s">
        <v>168</v>
      </c>
      <c r="F62" s="16" t="s">
        <v>168</v>
      </c>
      <c r="G62" s="8">
        <v>0.50000000000000133</v>
      </c>
      <c r="H62" s="8">
        <v>0.5</v>
      </c>
      <c r="I62" s="8">
        <v>0.5</v>
      </c>
      <c r="J62" s="8">
        <v>0.5</v>
      </c>
      <c r="K62" s="8">
        <v>0.5</v>
      </c>
      <c r="L62" s="8">
        <v>0.5</v>
      </c>
      <c r="M62" s="8">
        <v>0.5</v>
      </c>
      <c r="N62" s="9">
        <v>0.5</v>
      </c>
    </row>
    <row r="63" spans="1:14" x14ac:dyDescent="0.25">
      <c r="A63" s="2">
        <v>900</v>
      </c>
      <c r="B63" s="10" t="s">
        <v>168</v>
      </c>
      <c r="C63" s="16" t="s">
        <v>168</v>
      </c>
      <c r="D63" s="16" t="s">
        <v>168</v>
      </c>
      <c r="E63" s="16" t="s">
        <v>168</v>
      </c>
      <c r="F63" s="16" t="s">
        <v>168</v>
      </c>
      <c r="G63" s="8">
        <v>0.50000000000000044</v>
      </c>
      <c r="H63" s="8">
        <v>0.5</v>
      </c>
      <c r="I63" s="8">
        <v>0.5</v>
      </c>
      <c r="J63" s="8">
        <v>0.5</v>
      </c>
      <c r="K63" s="8">
        <v>0.5</v>
      </c>
      <c r="L63" s="8">
        <v>0.5</v>
      </c>
      <c r="M63" s="8">
        <v>0.5</v>
      </c>
      <c r="N63" s="9">
        <v>0.5</v>
      </c>
    </row>
    <row r="64" spans="1:14" x14ac:dyDescent="0.25">
      <c r="A64" s="2">
        <v>1000</v>
      </c>
      <c r="B64" s="10" t="s">
        <v>168</v>
      </c>
      <c r="C64" s="16" t="s">
        <v>168</v>
      </c>
      <c r="D64" s="16" t="s">
        <v>168</v>
      </c>
      <c r="E64" s="16" t="s">
        <v>168</v>
      </c>
      <c r="F64" s="16" t="s">
        <v>168</v>
      </c>
      <c r="G64" s="8">
        <v>0.5</v>
      </c>
      <c r="H64" s="8">
        <v>0.5</v>
      </c>
      <c r="I64" s="8">
        <v>0.5</v>
      </c>
      <c r="J64" s="8">
        <v>0.5</v>
      </c>
      <c r="K64" s="8">
        <v>0.5</v>
      </c>
      <c r="L64" s="8">
        <v>0.5</v>
      </c>
      <c r="M64" s="8">
        <v>0.5</v>
      </c>
      <c r="N64" s="9">
        <v>0.5</v>
      </c>
    </row>
    <row r="65" spans="1:14" x14ac:dyDescent="0.25">
      <c r="A65" s="2">
        <v>1100</v>
      </c>
      <c r="B65" s="10" t="s">
        <v>168</v>
      </c>
      <c r="C65" s="16" t="s">
        <v>168</v>
      </c>
      <c r="D65" s="16" t="s">
        <v>168</v>
      </c>
      <c r="E65" s="16" t="s">
        <v>168</v>
      </c>
      <c r="F65" s="16" t="s">
        <v>168</v>
      </c>
      <c r="G65" s="8">
        <v>0.5</v>
      </c>
      <c r="H65" s="8">
        <v>0.5</v>
      </c>
      <c r="I65" s="8">
        <v>0.5</v>
      </c>
      <c r="J65" s="8">
        <v>0.5</v>
      </c>
      <c r="K65" s="8">
        <v>0.5</v>
      </c>
      <c r="L65" s="8">
        <v>0.5</v>
      </c>
      <c r="M65" s="8">
        <v>0.5</v>
      </c>
      <c r="N65" s="9">
        <v>0.5</v>
      </c>
    </row>
    <row r="66" spans="1:14" x14ac:dyDescent="0.25">
      <c r="A66" s="2">
        <v>1200</v>
      </c>
      <c r="B66" s="10" t="s">
        <v>168</v>
      </c>
      <c r="C66" s="16" t="s">
        <v>168</v>
      </c>
      <c r="D66" s="16" t="s">
        <v>168</v>
      </c>
      <c r="E66" s="16" t="s">
        <v>168</v>
      </c>
      <c r="F66" s="16" t="s">
        <v>168</v>
      </c>
      <c r="G66" s="8">
        <v>0.5</v>
      </c>
      <c r="H66" s="8">
        <v>0.5</v>
      </c>
      <c r="I66" s="8">
        <v>0.5</v>
      </c>
      <c r="J66" s="8">
        <v>0.5</v>
      </c>
      <c r="K66" s="8">
        <v>0.5</v>
      </c>
      <c r="L66" s="8">
        <v>0.5</v>
      </c>
      <c r="M66" s="8">
        <v>0.5</v>
      </c>
      <c r="N66" s="9">
        <v>0.5</v>
      </c>
    </row>
    <row r="67" spans="1:14" x14ac:dyDescent="0.25">
      <c r="A67" s="2">
        <v>1300</v>
      </c>
      <c r="B67" s="10" t="s">
        <v>168</v>
      </c>
      <c r="C67" s="16" t="s">
        <v>168</v>
      </c>
      <c r="D67" s="16" t="s">
        <v>168</v>
      </c>
      <c r="E67" s="16" t="s">
        <v>168</v>
      </c>
      <c r="F67" s="16" t="s">
        <v>168</v>
      </c>
      <c r="G67" s="8">
        <v>0.5</v>
      </c>
      <c r="H67" s="8">
        <v>0.5</v>
      </c>
      <c r="I67" s="8">
        <v>0.5</v>
      </c>
      <c r="J67" s="8">
        <v>0.5</v>
      </c>
      <c r="K67" s="8">
        <v>0.5</v>
      </c>
      <c r="L67" s="8">
        <v>0.5</v>
      </c>
      <c r="M67" s="8">
        <v>0.5</v>
      </c>
      <c r="N67" s="9">
        <v>0.5</v>
      </c>
    </row>
    <row r="68" spans="1:14" x14ac:dyDescent="0.25">
      <c r="A68" s="2">
        <v>1400</v>
      </c>
      <c r="B68" s="10" t="s">
        <v>168</v>
      </c>
      <c r="C68" s="16" t="s">
        <v>168</v>
      </c>
      <c r="D68" s="16" t="s">
        <v>168</v>
      </c>
      <c r="E68" s="16" t="s">
        <v>168</v>
      </c>
      <c r="F68" s="16" t="s">
        <v>168</v>
      </c>
      <c r="G68" s="16" t="s">
        <v>168</v>
      </c>
      <c r="H68" s="8">
        <v>0.5</v>
      </c>
      <c r="I68" s="8">
        <v>0.5</v>
      </c>
      <c r="J68" s="8">
        <v>0.49999999999999989</v>
      </c>
      <c r="K68" s="8">
        <v>0.5</v>
      </c>
      <c r="L68" s="8">
        <v>0.5</v>
      </c>
      <c r="M68" s="8">
        <v>0.5</v>
      </c>
      <c r="N68" s="9">
        <v>0.5</v>
      </c>
    </row>
    <row r="69" spans="1:14" x14ac:dyDescent="0.25">
      <c r="A69" s="2">
        <v>1500</v>
      </c>
      <c r="B69" s="10" t="s">
        <v>168</v>
      </c>
      <c r="C69" s="16" t="s">
        <v>168</v>
      </c>
      <c r="D69" s="16" t="s">
        <v>168</v>
      </c>
      <c r="E69" s="16" t="s">
        <v>168</v>
      </c>
      <c r="F69" s="16" t="s">
        <v>168</v>
      </c>
      <c r="G69" s="16" t="s">
        <v>168</v>
      </c>
      <c r="H69" s="16" t="s">
        <v>168</v>
      </c>
      <c r="I69" s="8">
        <v>0.5</v>
      </c>
      <c r="J69" s="8">
        <v>0.50000000000000011</v>
      </c>
      <c r="K69" s="8">
        <v>0.50000000000000011</v>
      </c>
      <c r="L69" s="8">
        <v>0.5</v>
      </c>
      <c r="M69" s="8">
        <v>0.5</v>
      </c>
      <c r="N69" s="9">
        <v>0.5</v>
      </c>
    </row>
    <row r="70" spans="1:14" x14ac:dyDescent="0.25">
      <c r="A70" s="2">
        <v>1600</v>
      </c>
      <c r="B70" s="10" t="s">
        <v>168</v>
      </c>
      <c r="C70" s="16" t="s">
        <v>168</v>
      </c>
      <c r="D70" s="16" t="s">
        <v>168</v>
      </c>
      <c r="E70" s="16" t="s">
        <v>168</v>
      </c>
      <c r="F70" s="16" t="s">
        <v>168</v>
      </c>
      <c r="G70" s="16" t="s">
        <v>168</v>
      </c>
      <c r="H70" s="16" t="s">
        <v>168</v>
      </c>
      <c r="I70" s="16" t="s">
        <v>168</v>
      </c>
      <c r="J70" s="16" t="s">
        <v>168</v>
      </c>
      <c r="K70" s="8">
        <v>0.50000000000000011</v>
      </c>
      <c r="L70" s="8">
        <v>0.50000000000000011</v>
      </c>
      <c r="M70" s="8">
        <v>0.50000000000000011</v>
      </c>
      <c r="N70" s="9">
        <v>0.50000000000000022</v>
      </c>
    </row>
    <row r="71" spans="1:14" x14ac:dyDescent="0.25">
      <c r="A71" s="2">
        <v>1700</v>
      </c>
      <c r="B71" s="10" t="s">
        <v>168</v>
      </c>
      <c r="C71" s="16" t="s">
        <v>168</v>
      </c>
      <c r="D71" s="16" t="s">
        <v>168</v>
      </c>
      <c r="E71" s="16" t="s">
        <v>168</v>
      </c>
      <c r="F71" s="16" t="s">
        <v>168</v>
      </c>
      <c r="G71" s="16" t="s">
        <v>168</v>
      </c>
      <c r="H71" s="16" t="s">
        <v>168</v>
      </c>
      <c r="I71" s="16" t="s">
        <v>168</v>
      </c>
      <c r="J71" s="16" t="s">
        <v>168</v>
      </c>
      <c r="K71" s="16" t="s">
        <v>168</v>
      </c>
      <c r="L71" s="8">
        <v>0.50000000000000011</v>
      </c>
      <c r="M71" s="8">
        <v>0.50000000000000011</v>
      </c>
      <c r="N71" s="9">
        <v>0.50000000000000022</v>
      </c>
    </row>
    <row r="72" spans="1:14" x14ac:dyDescent="0.25">
      <c r="A72" s="2">
        <v>1800</v>
      </c>
      <c r="B72" s="11" t="s">
        <v>168</v>
      </c>
      <c r="C72" s="17" t="s">
        <v>168</v>
      </c>
      <c r="D72" s="17" t="s">
        <v>168</v>
      </c>
      <c r="E72" s="17" t="s">
        <v>168</v>
      </c>
      <c r="F72" s="17" t="s">
        <v>168</v>
      </c>
      <c r="G72" s="17" t="s">
        <v>168</v>
      </c>
      <c r="H72" s="17" t="s">
        <v>168</v>
      </c>
      <c r="I72" s="17" t="s">
        <v>168</v>
      </c>
      <c r="J72" s="17" t="s">
        <v>168</v>
      </c>
      <c r="K72" s="17" t="s">
        <v>168</v>
      </c>
      <c r="L72" s="17" t="s">
        <v>168</v>
      </c>
      <c r="M72" s="14">
        <v>0.50000000000000011</v>
      </c>
      <c r="N72" s="29">
        <v>0.50000000000000022</v>
      </c>
    </row>
    <row r="74" spans="1:14" x14ac:dyDescent="0.25">
      <c r="A74" s="12" t="s">
        <v>95</v>
      </c>
      <c r="B74" s="2">
        <v>120</v>
      </c>
      <c r="C74" s="2">
        <v>130</v>
      </c>
      <c r="D74" s="2">
        <v>140</v>
      </c>
      <c r="E74" s="2">
        <v>150</v>
      </c>
      <c r="F74" s="2">
        <v>160</v>
      </c>
      <c r="G74" s="2">
        <v>170</v>
      </c>
      <c r="H74" s="2">
        <v>180</v>
      </c>
      <c r="I74" s="2">
        <v>190</v>
      </c>
      <c r="J74" s="2">
        <v>200</v>
      </c>
      <c r="K74" s="2">
        <v>210</v>
      </c>
      <c r="L74" s="2">
        <v>220</v>
      </c>
      <c r="M74" s="2">
        <v>230</v>
      </c>
      <c r="N74" s="2">
        <v>240</v>
      </c>
    </row>
    <row r="75" spans="1:14" x14ac:dyDescent="0.25">
      <c r="A75" s="2">
        <v>700</v>
      </c>
      <c r="B75" s="28" t="s">
        <v>168</v>
      </c>
      <c r="C75" s="15" t="s">
        <v>168</v>
      </c>
      <c r="D75" s="15" t="s">
        <v>168</v>
      </c>
      <c r="E75" s="15" t="s">
        <v>168</v>
      </c>
      <c r="F75" s="15" t="s">
        <v>168</v>
      </c>
      <c r="G75" s="6">
        <v>0.5</v>
      </c>
      <c r="H75" s="6">
        <v>0.5</v>
      </c>
      <c r="I75" s="6">
        <v>0.49999999999999989</v>
      </c>
      <c r="J75" s="6">
        <v>0.49999999999999989</v>
      </c>
      <c r="K75" s="6">
        <v>0.49999999999999989</v>
      </c>
      <c r="L75" s="6">
        <v>0.49999999999999989</v>
      </c>
      <c r="M75" s="6">
        <v>0.49999999999999989</v>
      </c>
      <c r="N75" s="7">
        <v>0.49999999999999989</v>
      </c>
    </row>
    <row r="76" spans="1:14" x14ac:dyDescent="0.25">
      <c r="A76" s="2">
        <v>800</v>
      </c>
      <c r="B76" s="10" t="s">
        <v>168</v>
      </c>
      <c r="C76" s="16" t="s">
        <v>168</v>
      </c>
      <c r="D76" s="16" t="s">
        <v>168</v>
      </c>
      <c r="E76" s="16" t="s">
        <v>168</v>
      </c>
      <c r="F76" s="16" t="s">
        <v>168</v>
      </c>
      <c r="G76" s="8">
        <v>0.49999999999999989</v>
      </c>
      <c r="H76" s="8">
        <v>0.49999999999999994</v>
      </c>
      <c r="I76" s="8">
        <v>0.49999999999999994</v>
      </c>
      <c r="J76" s="8">
        <v>0.49999999999999994</v>
      </c>
      <c r="K76" s="8">
        <v>0.49999999999999994</v>
      </c>
      <c r="L76" s="8">
        <v>0.49999999999999994</v>
      </c>
      <c r="M76" s="8">
        <v>0.49999999999999994</v>
      </c>
      <c r="N76" s="9">
        <v>0.49999999999999994</v>
      </c>
    </row>
    <row r="77" spans="1:14" x14ac:dyDescent="0.25">
      <c r="A77" s="2">
        <v>900</v>
      </c>
      <c r="B77" s="10" t="s">
        <v>168</v>
      </c>
      <c r="C77" s="16" t="s">
        <v>168</v>
      </c>
      <c r="D77" s="16" t="s">
        <v>168</v>
      </c>
      <c r="E77" s="16" t="s">
        <v>168</v>
      </c>
      <c r="F77" s="16" t="s">
        <v>168</v>
      </c>
      <c r="G77" s="8">
        <v>0.49999999999999994</v>
      </c>
      <c r="H77" s="8">
        <v>0.50000000000000011</v>
      </c>
      <c r="I77" s="8">
        <v>0.50000000000000011</v>
      </c>
      <c r="J77" s="8">
        <v>0.50000000000000011</v>
      </c>
      <c r="K77" s="8">
        <v>0.50000000000000011</v>
      </c>
      <c r="L77" s="8">
        <v>0.50000000000000011</v>
      </c>
      <c r="M77" s="8">
        <v>0.50000000000000011</v>
      </c>
      <c r="N77" s="9">
        <v>0.50000000000000011</v>
      </c>
    </row>
    <row r="78" spans="1:14" x14ac:dyDescent="0.25">
      <c r="A78" s="2">
        <v>1000</v>
      </c>
      <c r="B78" s="10" t="s">
        <v>168</v>
      </c>
      <c r="C78" s="16" t="s">
        <v>168</v>
      </c>
      <c r="D78" s="16" t="s">
        <v>168</v>
      </c>
      <c r="E78" s="16" t="s">
        <v>168</v>
      </c>
      <c r="F78" s="16" t="s">
        <v>168</v>
      </c>
      <c r="G78" s="8">
        <v>0.5</v>
      </c>
      <c r="H78" s="8">
        <v>0.5</v>
      </c>
      <c r="I78" s="8">
        <v>0.5</v>
      </c>
      <c r="J78" s="8">
        <v>0.5</v>
      </c>
      <c r="K78" s="8">
        <v>0.5</v>
      </c>
      <c r="L78" s="8">
        <v>0.5</v>
      </c>
      <c r="M78" s="8">
        <v>0.5</v>
      </c>
      <c r="N78" s="9">
        <v>0.5</v>
      </c>
    </row>
    <row r="79" spans="1:14" x14ac:dyDescent="0.25">
      <c r="A79" s="2">
        <v>1100</v>
      </c>
      <c r="B79" s="10" t="s">
        <v>168</v>
      </c>
      <c r="C79" s="16" t="s">
        <v>168</v>
      </c>
      <c r="D79" s="16" t="s">
        <v>168</v>
      </c>
      <c r="E79" s="16" t="s">
        <v>168</v>
      </c>
      <c r="F79" s="16" t="s">
        <v>168</v>
      </c>
      <c r="G79" s="8">
        <v>0.5</v>
      </c>
      <c r="H79" s="8">
        <v>0.5</v>
      </c>
      <c r="I79" s="8">
        <v>0.5</v>
      </c>
      <c r="J79" s="8">
        <v>0.5</v>
      </c>
      <c r="K79" s="8">
        <v>0.5</v>
      </c>
      <c r="L79" s="8">
        <v>0.5</v>
      </c>
      <c r="M79" s="8">
        <v>0.5</v>
      </c>
      <c r="N79" s="9">
        <v>0.5</v>
      </c>
    </row>
    <row r="80" spans="1:14" x14ac:dyDescent="0.25">
      <c r="A80" s="2">
        <v>1200</v>
      </c>
      <c r="B80" s="10" t="s">
        <v>168</v>
      </c>
      <c r="C80" s="16" t="s">
        <v>168</v>
      </c>
      <c r="D80" s="16" t="s">
        <v>168</v>
      </c>
      <c r="E80" s="16" t="s">
        <v>168</v>
      </c>
      <c r="F80" s="16" t="s">
        <v>168</v>
      </c>
      <c r="G80" s="8">
        <v>0.5</v>
      </c>
      <c r="H80" s="8">
        <v>0.50000000000000067</v>
      </c>
      <c r="I80" s="8">
        <v>0.5</v>
      </c>
      <c r="J80" s="8">
        <v>0.5</v>
      </c>
      <c r="K80" s="8">
        <v>0.5</v>
      </c>
      <c r="L80" s="8">
        <v>0.5</v>
      </c>
      <c r="M80" s="8">
        <v>0.5</v>
      </c>
      <c r="N80" s="9">
        <v>0.5</v>
      </c>
    </row>
    <row r="81" spans="1:14" x14ac:dyDescent="0.25">
      <c r="A81" s="2">
        <v>1300</v>
      </c>
      <c r="B81" s="10" t="s">
        <v>168</v>
      </c>
      <c r="C81" s="16" t="s">
        <v>168</v>
      </c>
      <c r="D81" s="16" t="s">
        <v>168</v>
      </c>
      <c r="E81" s="16" t="s">
        <v>168</v>
      </c>
      <c r="F81" s="16" t="s">
        <v>168</v>
      </c>
      <c r="G81" s="8">
        <v>1.2128944243118591</v>
      </c>
      <c r="H81" s="8">
        <v>0.50000000000000011</v>
      </c>
      <c r="I81" s="8">
        <v>0.5</v>
      </c>
      <c r="J81" s="8">
        <v>0.5</v>
      </c>
      <c r="K81" s="8">
        <v>0.5</v>
      </c>
      <c r="L81" s="8">
        <v>0.5</v>
      </c>
      <c r="M81" s="8">
        <v>0.5</v>
      </c>
      <c r="N81" s="9">
        <v>0.5</v>
      </c>
    </row>
    <row r="82" spans="1:14" x14ac:dyDescent="0.25">
      <c r="A82" s="2">
        <v>1400</v>
      </c>
      <c r="B82" s="10" t="s">
        <v>168</v>
      </c>
      <c r="C82" s="16" t="s">
        <v>168</v>
      </c>
      <c r="D82" s="16" t="s">
        <v>168</v>
      </c>
      <c r="E82" s="16" t="s">
        <v>168</v>
      </c>
      <c r="F82" s="16" t="s">
        <v>168</v>
      </c>
      <c r="G82" s="16" t="s">
        <v>168</v>
      </c>
      <c r="H82" s="8">
        <v>0.72974069230950522</v>
      </c>
      <c r="I82" s="8">
        <v>0.5</v>
      </c>
      <c r="J82" s="8">
        <v>0.5</v>
      </c>
      <c r="K82" s="8">
        <v>0.5</v>
      </c>
      <c r="L82" s="8">
        <v>0.5</v>
      </c>
      <c r="M82" s="8">
        <v>0.5</v>
      </c>
      <c r="N82" s="9">
        <v>0.5</v>
      </c>
    </row>
    <row r="83" spans="1:14" x14ac:dyDescent="0.25">
      <c r="A83" s="2">
        <v>1500</v>
      </c>
      <c r="B83" s="10" t="s">
        <v>168</v>
      </c>
      <c r="C83" s="16" t="s">
        <v>168</v>
      </c>
      <c r="D83" s="16" t="s">
        <v>168</v>
      </c>
      <c r="E83" s="16" t="s">
        <v>168</v>
      </c>
      <c r="F83" s="16" t="s">
        <v>168</v>
      </c>
      <c r="G83" s="16" t="s">
        <v>168</v>
      </c>
      <c r="H83" s="16" t="s">
        <v>168</v>
      </c>
      <c r="I83" s="8">
        <v>1.0838374823051726</v>
      </c>
      <c r="J83" s="8">
        <v>0.5</v>
      </c>
      <c r="K83" s="8">
        <v>0.5</v>
      </c>
      <c r="L83" s="8">
        <v>0.5</v>
      </c>
      <c r="M83" s="8">
        <v>0.5</v>
      </c>
      <c r="N83" s="9">
        <v>0.5</v>
      </c>
    </row>
    <row r="84" spans="1:14" x14ac:dyDescent="0.25">
      <c r="A84" s="2">
        <v>1600</v>
      </c>
      <c r="B84" s="10" t="s">
        <v>168</v>
      </c>
      <c r="C84" s="16" t="s">
        <v>168</v>
      </c>
      <c r="D84" s="16" t="s">
        <v>168</v>
      </c>
      <c r="E84" s="16" t="s">
        <v>168</v>
      </c>
      <c r="F84" s="16" t="s">
        <v>168</v>
      </c>
      <c r="G84" s="16" t="s">
        <v>168</v>
      </c>
      <c r="H84" s="16" t="s">
        <v>168</v>
      </c>
      <c r="I84" s="16" t="s">
        <v>168</v>
      </c>
      <c r="J84" s="16" t="s">
        <v>168</v>
      </c>
      <c r="K84" s="8">
        <v>0.5</v>
      </c>
      <c r="L84" s="8">
        <v>0.5</v>
      </c>
      <c r="M84" s="8">
        <v>0.5</v>
      </c>
      <c r="N84" s="9">
        <v>0.5</v>
      </c>
    </row>
    <row r="85" spans="1:14" x14ac:dyDescent="0.25">
      <c r="A85" s="2">
        <v>1700</v>
      </c>
      <c r="B85" s="10" t="s">
        <v>168</v>
      </c>
      <c r="C85" s="16" t="s">
        <v>168</v>
      </c>
      <c r="D85" s="16" t="s">
        <v>168</v>
      </c>
      <c r="E85" s="16" t="s">
        <v>168</v>
      </c>
      <c r="F85" s="16" t="s">
        <v>168</v>
      </c>
      <c r="G85" s="16" t="s">
        <v>168</v>
      </c>
      <c r="H85" s="16" t="s">
        <v>168</v>
      </c>
      <c r="I85" s="16" t="s">
        <v>168</v>
      </c>
      <c r="J85" s="16" t="s">
        <v>168</v>
      </c>
      <c r="K85" s="16" t="s">
        <v>168</v>
      </c>
      <c r="L85" s="8">
        <v>0.5</v>
      </c>
      <c r="M85" s="8">
        <v>0.5</v>
      </c>
      <c r="N85" s="9">
        <v>0.5</v>
      </c>
    </row>
    <row r="86" spans="1:14" x14ac:dyDescent="0.25">
      <c r="A86" s="2">
        <v>1800</v>
      </c>
      <c r="B86" s="11" t="s">
        <v>168</v>
      </c>
      <c r="C86" s="17" t="s">
        <v>168</v>
      </c>
      <c r="D86" s="17" t="s">
        <v>168</v>
      </c>
      <c r="E86" s="17" t="s">
        <v>168</v>
      </c>
      <c r="F86" s="17" t="s">
        <v>168</v>
      </c>
      <c r="G86" s="17" t="s">
        <v>168</v>
      </c>
      <c r="H86" s="17" t="s">
        <v>168</v>
      </c>
      <c r="I86" s="17" t="s">
        <v>168</v>
      </c>
      <c r="J86" s="17" t="s">
        <v>168</v>
      </c>
      <c r="K86" s="17" t="s">
        <v>168</v>
      </c>
      <c r="L86" s="17" t="s">
        <v>168</v>
      </c>
      <c r="M86" s="14">
        <v>0.5</v>
      </c>
      <c r="N86" s="29">
        <v>0.5</v>
      </c>
    </row>
    <row r="88" spans="1:14" x14ac:dyDescent="0.25">
      <c r="A88" s="12" t="s">
        <v>97</v>
      </c>
      <c r="B88" s="2">
        <v>120</v>
      </c>
      <c r="C88" s="2">
        <v>130</v>
      </c>
      <c r="D88" s="2">
        <v>140</v>
      </c>
      <c r="E88" s="2">
        <v>150</v>
      </c>
      <c r="F88" s="2">
        <v>160</v>
      </c>
      <c r="G88" s="2">
        <v>170</v>
      </c>
      <c r="H88" s="2">
        <v>180</v>
      </c>
      <c r="I88" s="2">
        <v>190</v>
      </c>
      <c r="J88" s="2">
        <v>200</v>
      </c>
      <c r="K88" s="2">
        <v>210</v>
      </c>
      <c r="L88" s="2">
        <v>220</v>
      </c>
      <c r="M88" s="2">
        <v>230</v>
      </c>
      <c r="N88" s="2">
        <v>240</v>
      </c>
    </row>
    <row r="89" spans="1:14" x14ac:dyDescent="0.25">
      <c r="A89" s="2">
        <v>700</v>
      </c>
      <c r="B89" s="28" t="s">
        <v>168</v>
      </c>
      <c r="C89" s="15" t="s">
        <v>168</v>
      </c>
      <c r="D89" s="15" t="s">
        <v>168</v>
      </c>
      <c r="E89" s="15" t="s">
        <v>168</v>
      </c>
      <c r="F89" s="15" t="s">
        <v>168</v>
      </c>
      <c r="G89" s="6">
        <v>2.4874867838505095</v>
      </c>
      <c r="H89" s="6">
        <v>1.0000000000000007</v>
      </c>
      <c r="I89" s="6">
        <v>0.5</v>
      </c>
      <c r="J89" s="6">
        <v>0.5</v>
      </c>
      <c r="K89" s="6">
        <v>0.5</v>
      </c>
      <c r="L89" s="6">
        <v>0.5</v>
      </c>
      <c r="M89" s="6">
        <v>0.5</v>
      </c>
      <c r="N89" s="7">
        <v>0.5</v>
      </c>
    </row>
    <row r="90" spans="1:14" x14ac:dyDescent="0.25">
      <c r="A90" s="2">
        <v>800</v>
      </c>
      <c r="B90" s="10" t="s">
        <v>168</v>
      </c>
      <c r="C90" s="16" t="s">
        <v>168</v>
      </c>
      <c r="D90" s="16" t="s">
        <v>168</v>
      </c>
      <c r="E90" s="16" t="s">
        <v>168</v>
      </c>
      <c r="F90" s="16" t="s">
        <v>168</v>
      </c>
      <c r="G90" s="8">
        <v>2.4874867838505059</v>
      </c>
      <c r="H90" s="8">
        <v>0.99999999999999989</v>
      </c>
      <c r="I90" s="8">
        <v>0.49999999999999967</v>
      </c>
      <c r="J90" s="8">
        <v>0.49999999999999967</v>
      </c>
      <c r="K90" s="8">
        <v>0.49999999999999967</v>
      </c>
      <c r="L90" s="8">
        <v>0.49999999999999967</v>
      </c>
      <c r="M90" s="8">
        <v>0.49999999999999967</v>
      </c>
      <c r="N90" s="9">
        <v>0.49999999999999967</v>
      </c>
    </row>
    <row r="91" spans="1:14" x14ac:dyDescent="0.25">
      <c r="A91" s="2">
        <v>900</v>
      </c>
      <c r="B91" s="10" t="s">
        <v>168</v>
      </c>
      <c r="C91" s="16" t="s">
        <v>168</v>
      </c>
      <c r="D91" s="16" t="s">
        <v>168</v>
      </c>
      <c r="E91" s="16" t="s">
        <v>168</v>
      </c>
      <c r="F91" s="16" t="s">
        <v>168</v>
      </c>
      <c r="G91" s="8">
        <v>2.4874867838505068</v>
      </c>
      <c r="H91" s="8">
        <v>0.99999999999999922</v>
      </c>
      <c r="I91" s="8">
        <v>0.49999999999999989</v>
      </c>
      <c r="J91" s="8">
        <v>0.49999999999999989</v>
      </c>
      <c r="K91" s="8">
        <v>0.49999999999999989</v>
      </c>
      <c r="L91" s="8">
        <v>0.49999999999999989</v>
      </c>
      <c r="M91" s="8">
        <v>0.49999999999999989</v>
      </c>
      <c r="N91" s="9">
        <v>0.49999999999999989</v>
      </c>
    </row>
    <row r="92" spans="1:14" x14ac:dyDescent="0.25">
      <c r="A92" s="2">
        <v>1000</v>
      </c>
      <c r="B92" s="10" t="s">
        <v>168</v>
      </c>
      <c r="C92" s="16" t="s">
        <v>168</v>
      </c>
      <c r="D92" s="16" t="s">
        <v>168</v>
      </c>
      <c r="E92" s="16" t="s">
        <v>168</v>
      </c>
      <c r="F92" s="16" t="s">
        <v>168</v>
      </c>
      <c r="G92" s="8">
        <v>2.4874867838505086</v>
      </c>
      <c r="H92" s="8">
        <v>1.0000000000000002</v>
      </c>
      <c r="I92" s="8">
        <v>0.5</v>
      </c>
      <c r="J92" s="8">
        <v>0.49999999999999994</v>
      </c>
      <c r="K92" s="8">
        <v>0.49999999999999994</v>
      </c>
      <c r="L92" s="8">
        <v>0.49999999999999994</v>
      </c>
      <c r="M92" s="8">
        <v>0.49999999999999994</v>
      </c>
      <c r="N92" s="9">
        <v>0.49999999999999994</v>
      </c>
    </row>
    <row r="93" spans="1:14" x14ac:dyDescent="0.25">
      <c r="A93" s="2">
        <v>1100</v>
      </c>
      <c r="B93" s="10" t="s">
        <v>168</v>
      </c>
      <c r="C93" s="16" t="s">
        <v>168</v>
      </c>
      <c r="D93" s="16" t="s">
        <v>168</v>
      </c>
      <c r="E93" s="16" t="s">
        <v>168</v>
      </c>
      <c r="F93" s="16" t="s">
        <v>168</v>
      </c>
      <c r="G93" s="8">
        <v>2.4874867838505117</v>
      </c>
      <c r="H93" s="8">
        <v>1.0000000000000024</v>
      </c>
      <c r="I93" s="8">
        <v>0.5</v>
      </c>
      <c r="J93" s="8">
        <v>0.5</v>
      </c>
      <c r="K93" s="8">
        <v>0.5</v>
      </c>
      <c r="L93" s="8">
        <v>0.5</v>
      </c>
      <c r="M93" s="8">
        <v>0.5</v>
      </c>
      <c r="N93" s="9">
        <v>0.5</v>
      </c>
    </row>
    <row r="94" spans="1:14" x14ac:dyDescent="0.25">
      <c r="A94" s="2">
        <v>1200</v>
      </c>
      <c r="B94" s="10" t="s">
        <v>168</v>
      </c>
      <c r="C94" s="16" t="s">
        <v>168</v>
      </c>
      <c r="D94" s="16" t="s">
        <v>168</v>
      </c>
      <c r="E94" s="16" t="s">
        <v>168</v>
      </c>
      <c r="F94" s="16" t="s">
        <v>168</v>
      </c>
      <c r="G94" s="8">
        <v>2.4874867838505095</v>
      </c>
      <c r="H94" s="8">
        <v>1.0000000000000047</v>
      </c>
      <c r="I94" s="8">
        <v>0.5</v>
      </c>
      <c r="J94" s="8">
        <v>0.5</v>
      </c>
      <c r="K94" s="8">
        <v>0.5</v>
      </c>
      <c r="L94" s="8">
        <v>0.5</v>
      </c>
      <c r="M94" s="8">
        <v>0.5</v>
      </c>
      <c r="N94" s="9">
        <v>0.5</v>
      </c>
    </row>
    <row r="95" spans="1:14" x14ac:dyDescent="0.25">
      <c r="A95" s="2">
        <v>1300</v>
      </c>
      <c r="B95" s="10" t="s">
        <v>168</v>
      </c>
      <c r="C95" s="16" t="s">
        <v>168</v>
      </c>
      <c r="D95" s="16" t="s">
        <v>168</v>
      </c>
      <c r="E95" s="16" t="s">
        <v>168</v>
      </c>
      <c r="F95" s="16" t="s">
        <v>168</v>
      </c>
      <c r="G95" s="8">
        <v>0.70947746629961017</v>
      </c>
      <c r="H95" s="8">
        <v>1.257699954016174</v>
      </c>
      <c r="I95" s="8">
        <v>0.50000000000000233</v>
      </c>
      <c r="J95" s="8">
        <v>0.5</v>
      </c>
      <c r="K95" s="8">
        <v>0.5</v>
      </c>
      <c r="L95" s="8">
        <v>0.5</v>
      </c>
      <c r="M95" s="8">
        <v>0.5</v>
      </c>
      <c r="N95" s="9">
        <v>0.5</v>
      </c>
    </row>
    <row r="96" spans="1:14" x14ac:dyDescent="0.25">
      <c r="A96" s="2">
        <v>1400</v>
      </c>
      <c r="B96" s="10" t="s">
        <v>168</v>
      </c>
      <c r="C96" s="16" t="s">
        <v>168</v>
      </c>
      <c r="D96" s="16" t="s">
        <v>168</v>
      </c>
      <c r="E96" s="16" t="s">
        <v>168</v>
      </c>
      <c r="F96" s="16" t="s">
        <v>168</v>
      </c>
      <c r="G96" s="16" t="s">
        <v>168</v>
      </c>
      <c r="H96" s="8">
        <v>0.53835688605331822</v>
      </c>
      <c r="I96" s="8">
        <v>0.49999999999999989</v>
      </c>
      <c r="J96" s="8">
        <v>0.5</v>
      </c>
      <c r="K96" s="8">
        <v>0.5</v>
      </c>
      <c r="L96" s="8">
        <v>0.5</v>
      </c>
      <c r="M96" s="8">
        <v>0.5</v>
      </c>
      <c r="N96" s="9">
        <v>0.5</v>
      </c>
    </row>
    <row r="97" spans="1:14" x14ac:dyDescent="0.25">
      <c r="A97" s="2">
        <v>1500</v>
      </c>
      <c r="B97" s="10" t="s">
        <v>168</v>
      </c>
      <c r="C97" s="16" t="s">
        <v>168</v>
      </c>
      <c r="D97" s="16" t="s">
        <v>168</v>
      </c>
      <c r="E97" s="16" t="s">
        <v>168</v>
      </c>
      <c r="F97" s="16" t="s">
        <v>168</v>
      </c>
      <c r="G97" s="16" t="s">
        <v>168</v>
      </c>
      <c r="H97" s="16" t="s">
        <v>168</v>
      </c>
      <c r="I97" s="8">
        <v>0.5</v>
      </c>
      <c r="J97" s="8">
        <v>0.5</v>
      </c>
      <c r="K97" s="8">
        <v>0.5</v>
      </c>
      <c r="L97" s="8">
        <v>0.5</v>
      </c>
      <c r="M97" s="8">
        <v>0.49999999999999745</v>
      </c>
      <c r="N97" s="9">
        <v>0.49999999999999989</v>
      </c>
    </row>
    <row r="98" spans="1:14" x14ac:dyDescent="0.25">
      <c r="A98" s="2">
        <v>1600</v>
      </c>
      <c r="B98" s="10" t="s">
        <v>168</v>
      </c>
      <c r="C98" s="16" t="s">
        <v>168</v>
      </c>
      <c r="D98" s="16" t="s">
        <v>168</v>
      </c>
      <c r="E98" s="16" t="s">
        <v>168</v>
      </c>
      <c r="F98" s="16" t="s">
        <v>168</v>
      </c>
      <c r="G98" s="16" t="s">
        <v>168</v>
      </c>
      <c r="H98" s="16" t="s">
        <v>168</v>
      </c>
      <c r="I98" s="16" t="s">
        <v>168</v>
      </c>
      <c r="J98" s="16" t="s">
        <v>168</v>
      </c>
      <c r="K98" s="8">
        <v>0.5</v>
      </c>
      <c r="L98" s="8">
        <v>0.5</v>
      </c>
      <c r="M98" s="8">
        <v>0.5</v>
      </c>
      <c r="N98" s="9">
        <v>0.50000000000000022</v>
      </c>
    </row>
    <row r="99" spans="1:14" x14ac:dyDescent="0.25">
      <c r="A99" s="2">
        <v>1700</v>
      </c>
      <c r="B99" s="10" t="s">
        <v>168</v>
      </c>
      <c r="C99" s="16" t="s">
        <v>168</v>
      </c>
      <c r="D99" s="16" t="s">
        <v>168</v>
      </c>
      <c r="E99" s="16" t="s">
        <v>168</v>
      </c>
      <c r="F99" s="16" t="s">
        <v>168</v>
      </c>
      <c r="G99" s="16" t="s">
        <v>168</v>
      </c>
      <c r="H99" s="16" t="s">
        <v>168</v>
      </c>
      <c r="I99" s="16" t="s">
        <v>168</v>
      </c>
      <c r="J99" s="16" t="s">
        <v>168</v>
      </c>
      <c r="K99" s="16" t="s">
        <v>168</v>
      </c>
      <c r="L99" s="8">
        <v>0.5</v>
      </c>
      <c r="M99" s="8">
        <v>0.5</v>
      </c>
      <c r="N99" s="9">
        <v>0.50000000000000011</v>
      </c>
    </row>
    <row r="100" spans="1:14" x14ac:dyDescent="0.25">
      <c r="A100" s="2">
        <v>1800</v>
      </c>
      <c r="B100" s="11" t="s">
        <v>168</v>
      </c>
      <c r="C100" s="17" t="s">
        <v>168</v>
      </c>
      <c r="D100" s="17" t="s">
        <v>168</v>
      </c>
      <c r="E100" s="17" t="s">
        <v>168</v>
      </c>
      <c r="F100" s="17" t="s">
        <v>168</v>
      </c>
      <c r="G100" s="17" t="s">
        <v>168</v>
      </c>
      <c r="H100" s="17" t="s">
        <v>168</v>
      </c>
      <c r="I100" s="17" t="s">
        <v>168</v>
      </c>
      <c r="J100" s="17" t="s">
        <v>168</v>
      </c>
      <c r="K100" s="17" t="s">
        <v>168</v>
      </c>
      <c r="L100" s="17" t="s">
        <v>168</v>
      </c>
      <c r="M100" s="14">
        <v>0.5</v>
      </c>
      <c r="N100" s="29">
        <v>0.50000000000000011</v>
      </c>
    </row>
    <row r="102" spans="1:14" x14ac:dyDescent="0.25">
      <c r="A102" s="12" t="s">
        <v>99</v>
      </c>
      <c r="B102" s="2">
        <v>120</v>
      </c>
      <c r="C102" s="2">
        <v>130</v>
      </c>
      <c r="D102" s="2">
        <v>140</v>
      </c>
      <c r="E102" s="2">
        <v>150</v>
      </c>
      <c r="F102" s="2">
        <v>160</v>
      </c>
      <c r="G102" s="2">
        <v>170</v>
      </c>
      <c r="H102" s="2">
        <v>180</v>
      </c>
      <c r="I102" s="2">
        <v>190</v>
      </c>
      <c r="J102" s="2">
        <v>200</v>
      </c>
      <c r="K102" s="2">
        <v>210</v>
      </c>
      <c r="L102" s="2">
        <v>220</v>
      </c>
      <c r="M102" s="2">
        <v>230</v>
      </c>
      <c r="N102" s="2">
        <v>240</v>
      </c>
    </row>
    <row r="103" spans="1:14" x14ac:dyDescent="0.25">
      <c r="A103" s="2">
        <v>700</v>
      </c>
      <c r="B103" s="28" t="s">
        <v>168</v>
      </c>
      <c r="C103" s="15" t="s">
        <v>168</v>
      </c>
      <c r="D103" s="15" t="s">
        <v>168</v>
      </c>
      <c r="E103" s="15" t="s">
        <v>168</v>
      </c>
      <c r="F103" s="15" t="s">
        <v>168</v>
      </c>
      <c r="G103" s="6">
        <v>0.50000000000000011</v>
      </c>
      <c r="H103" s="6">
        <v>0.5</v>
      </c>
      <c r="I103" s="6">
        <v>0.5</v>
      </c>
      <c r="J103" s="6">
        <v>0.5</v>
      </c>
      <c r="K103" s="6">
        <v>0.5</v>
      </c>
      <c r="L103" s="6">
        <v>0.5</v>
      </c>
      <c r="M103" s="6">
        <v>0.5</v>
      </c>
      <c r="N103" s="7">
        <v>0.5</v>
      </c>
    </row>
    <row r="104" spans="1:14" x14ac:dyDescent="0.25">
      <c r="A104" s="2">
        <v>800</v>
      </c>
      <c r="B104" s="10" t="s">
        <v>168</v>
      </c>
      <c r="C104" s="16" t="s">
        <v>168</v>
      </c>
      <c r="D104" s="16" t="s">
        <v>168</v>
      </c>
      <c r="E104" s="16" t="s">
        <v>168</v>
      </c>
      <c r="F104" s="16" t="s">
        <v>168</v>
      </c>
      <c r="G104" s="8">
        <v>0.5</v>
      </c>
      <c r="H104" s="8">
        <v>0.5</v>
      </c>
      <c r="I104" s="8">
        <v>0.5</v>
      </c>
      <c r="J104" s="8">
        <v>0.5</v>
      </c>
      <c r="K104" s="8">
        <v>0.5</v>
      </c>
      <c r="L104" s="8">
        <v>0.5</v>
      </c>
      <c r="M104" s="8">
        <v>0.5</v>
      </c>
      <c r="N104" s="9">
        <v>0.5</v>
      </c>
    </row>
    <row r="105" spans="1:14" x14ac:dyDescent="0.25">
      <c r="A105" s="2">
        <v>900</v>
      </c>
      <c r="B105" s="10" t="s">
        <v>168</v>
      </c>
      <c r="C105" s="16" t="s">
        <v>168</v>
      </c>
      <c r="D105" s="16" t="s">
        <v>168</v>
      </c>
      <c r="E105" s="16" t="s">
        <v>168</v>
      </c>
      <c r="F105" s="16" t="s">
        <v>168</v>
      </c>
      <c r="G105" s="8">
        <v>0.5</v>
      </c>
      <c r="H105" s="8">
        <v>0.5</v>
      </c>
      <c r="I105" s="8">
        <v>0.5</v>
      </c>
      <c r="J105" s="8">
        <v>0.5</v>
      </c>
      <c r="K105" s="8">
        <v>0.5</v>
      </c>
      <c r="L105" s="8">
        <v>0.5</v>
      </c>
      <c r="M105" s="8">
        <v>0.5</v>
      </c>
      <c r="N105" s="9">
        <v>0.5</v>
      </c>
    </row>
    <row r="106" spans="1:14" x14ac:dyDescent="0.25">
      <c r="A106" s="2">
        <v>1000</v>
      </c>
      <c r="B106" s="10" t="s">
        <v>168</v>
      </c>
      <c r="C106" s="16" t="s">
        <v>168</v>
      </c>
      <c r="D106" s="16" t="s">
        <v>168</v>
      </c>
      <c r="E106" s="16" t="s">
        <v>168</v>
      </c>
      <c r="F106" s="16" t="s">
        <v>168</v>
      </c>
      <c r="G106" s="8">
        <v>0.5</v>
      </c>
      <c r="H106" s="8">
        <v>0.5</v>
      </c>
      <c r="I106" s="8">
        <v>0.5</v>
      </c>
      <c r="J106" s="8">
        <v>0.5</v>
      </c>
      <c r="K106" s="8">
        <v>0.5</v>
      </c>
      <c r="L106" s="8">
        <v>0.5</v>
      </c>
      <c r="M106" s="8">
        <v>0.5</v>
      </c>
      <c r="N106" s="9">
        <v>0.5</v>
      </c>
    </row>
    <row r="107" spans="1:14" x14ac:dyDescent="0.25">
      <c r="A107" s="2">
        <v>1100</v>
      </c>
      <c r="B107" s="10" t="s">
        <v>168</v>
      </c>
      <c r="C107" s="16" t="s">
        <v>168</v>
      </c>
      <c r="D107" s="16" t="s">
        <v>168</v>
      </c>
      <c r="E107" s="16" t="s">
        <v>168</v>
      </c>
      <c r="F107" s="16" t="s">
        <v>168</v>
      </c>
      <c r="G107" s="8">
        <v>0.5</v>
      </c>
      <c r="H107" s="8">
        <v>0.49999999999999989</v>
      </c>
      <c r="I107" s="8">
        <v>0.49999999999999994</v>
      </c>
      <c r="J107" s="8">
        <v>0.5</v>
      </c>
      <c r="K107" s="8">
        <v>0.5</v>
      </c>
      <c r="L107" s="8">
        <v>0.5</v>
      </c>
      <c r="M107" s="8">
        <v>0.5</v>
      </c>
      <c r="N107" s="9">
        <v>0.5</v>
      </c>
    </row>
    <row r="108" spans="1:14" x14ac:dyDescent="0.25">
      <c r="A108" s="2">
        <v>1200</v>
      </c>
      <c r="B108" s="10" t="s">
        <v>168</v>
      </c>
      <c r="C108" s="16" t="s">
        <v>168</v>
      </c>
      <c r="D108" s="16" t="s">
        <v>168</v>
      </c>
      <c r="E108" s="16" t="s">
        <v>168</v>
      </c>
      <c r="F108" s="16" t="s">
        <v>168</v>
      </c>
      <c r="G108" s="8">
        <v>0.5</v>
      </c>
      <c r="H108" s="8">
        <v>0.5</v>
      </c>
      <c r="I108" s="8">
        <v>0.5</v>
      </c>
      <c r="J108" s="8">
        <v>0.5</v>
      </c>
      <c r="K108" s="8">
        <v>0.5</v>
      </c>
      <c r="L108" s="8">
        <v>0.5</v>
      </c>
      <c r="M108" s="8">
        <v>0.5</v>
      </c>
      <c r="N108" s="9">
        <v>0.5</v>
      </c>
    </row>
    <row r="109" spans="1:14" x14ac:dyDescent="0.25">
      <c r="A109" s="2">
        <v>1300</v>
      </c>
      <c r="B109" s="10" t="s">
        <v>168</v>
      </c>
      <c r="C109" s="16" t="s">
        <v>168</v>
      </c>
      <c r="D109" s="16" t="s">
        <v>168</v>
      </c>
      <c r="E109" s="16" t="s">
        <v>168</v>
      </c>
      <c r="F109" s="16" t="s">
        <v>168</v>
      </c>
      <c r="G109" s="8">
        <v>0.5</v>
      </c>
      <c r="H109" s="8">
        <v>0.5</v>
      </c>
      <c r="I109" s="8">
        <v>0.5</v>
      </c>
      <c r="J109" s="8">
        <v>0.5</v>
      </c>
      <c r="K109" s="8">
        <v>0.5</v>
      </c>
      <c r="L109" s="8">
        <v>0.5</v>
      </c>
      <c r="M109" s="8">
        <v>0.5</v>
      </c>
      <c r="N109" s="9">
        <v>0.5</v>
      </c>
    </row>
    <row r="110" spans="1:14" x14ac:dyDescent="0.25">
      <c r="A110" s="2">
        <v>1400</v>
      </c>
      <c r="B110" s="10" t="s">
        <v>168</v>
      </c>
      <c r="C110" s="16" t="s">
        <v>168</v>
      </c>
      <c r="D110" s="16" t="s">
        <v>168</v>
      </c>
      <c r="E110" s="16" t="s">
        <v>168</v>
      </c>
      <c r="F110" s="16" t="s">
        <v>168</v>
      </c>
      <c r="G110" s="16" t="s">
        <v>168</v>
      </c>
      <c r="H110" s="8">
        <v>0.49999999999999994</v>
      </c>
      <c r="I110" s="8">
        <v>0.5</v>
      </c>
      <c r="J110" s="8">
        <v>0.5</v>
      </c>
      <c r="K110" s="8">
        <v>0.5</v>
      </c>
      <c r="L110" s="8">
        <v>0.5</v>
      </c>
      <c r="M110" s="8">
        <v>0.5</v>
      </c>
      <c r="N110" s="9">
        <v>0.5</v>
      </c>
    </row>
    <row r="111" spans="1:14" x14ac:dyDescent="0.25">
      <c r="A111" s="2">
        <v>1500</v>
      </c>
      <c r="B111" s="10" t="s">
        <v>168</v>
      </c>
      <c r="C111" s="16" t="s">
        <v>168</v>
      </c>
      <c r="D111" s="16" t="s">
        <v>168</v>
      </c>
      <c r="E111" s="16" t="s">
        <v>168</v>
      </c>
      <c r="F111" s="16" t="s">
        <v>168</v>
      </c>
      <c r="G111" s="16" t="s">
        <v>168</v>
      </c>
      <c r="H111" s="16" t="s">
        <v>168</v>
      </c>
      <c r="I111" s="8">
        <v>0.5</v>
      </c>
      <c r="J111" s="8">
        <v>0.5</v>
      </c>
      <c r="K111" s="8">
        <v>0.5</v>
      </c>
      <c r="L111" s="8">
        <v>0.5</v>
      </c>
      <c r="M111" s="8">
        <v>0.5</v>
      </c>
      <c r="N111" s="9">
        <v>0.5</v>
      </c>
    </row>
    <row r="112" spans="1:14" x14ac:dyDescent="0.25">
      <c r="A112" s="2">
        <v>1600</v>
      </c>
      <c r="B112" s="10" t="s">
        <v>168</v>
      </c>
      <c r="C112" s="16" t="s">
        <v>168</v>
      </c>
      <c r="D112" s="16" t="s">
        <v>168</v>
      </c>
      <c r="E112" s="16" t="s">
        <v>168</v>
      </c>
      <c r="F112" s="16" t="s">
        <v>168</v>
      </c>
      <c r="G112" s="16" t="s">
        <v>168</v>
      </c>
      <c r="H112" s="16" t="s">
        <v>168</v>
      </c>
      <c r="I112" s="16" t="s">
        <v>168</v>
      </c>
      <c r="J112" s="16" t="s">
        <v>168</v>
      </c>
      <c r="K112" s="8">
        <v>0.5</v>
      </c>
      <c r="L112" s="8">
        <v>0.5</v>
      </c>
      <c r="M112" s="8">
        <v>0.5</v>
      </c>
      <c r="N112" s="9">
        <v>0.5</v>
      </c>
    </row>
    <row r="113" spans="1:14" x14ac:dyDescent="0.25">
      <c r="A113" s="2">
        <v>1700</v>
      </c>
      <c r="B113" s="10" t="s">
        <v>168</v>
      </c>
      <c r="C113" s="16" t="s">
        <v>168</v>
      </c>
      <c r="D113" s="16" t="s">
        <v>168</v>
      </c>
      <c r="E113" s="16" t="s">
        <v>168</v>
      </c>
      <c r="F113" s="16" t="s">
        <v>168</v>
      </c>
      <c r="G113" s="16" t="s">
        <v>168</v>
      </c>
      <c r="H113" s="16" t="s">
        <v>168</v>
      </c>
      <c r="I113" s="16" t="s">
        <v>168</v>
      </c>
      <c r="J113" s="16" t="s">
        <v>168</v>
      </c>
      <c r="K113" s="16" t="s">
        <v>168</v>
      </c>
      <c r="L113" s="8">
        <v>0.5</v>
      </c>
      <c r="M113" s="8">
        <v>0.5</v>
      </c>
      <c r="N113" s="9">
        <v>0.5</v>
      </c>
    </row>
    <row r="114" spans="1:14" x14ac:dyDescent="0.25">
      <c r="A114" s="2">
        <v>1800</v>
      </c>
      <c r="B114" s="11" t="s">
        <v>168</v>
      </c>
      <c r="C114" s="17" t="s">
        <v>168</v>
      </c>
      <c r="D114" s="17" t="s">
        <v>168</v>
      </c>
      <c r="E114" s="17" t="s">
        <v>168</v>
      </c>
      <c r="F114" s="17" t="s">
        <v>168</v>
      </c>
      <c r="G114" s="17" t="s">
        <v>168</v>
      </c>
      <c r="H114" s="17" t="s">
        <v>168</v>
      </c>
      <c r="I114" s="17" t="s">
        <v>168</v>
      </c>
      <c r="J114" s="17" t="s">
        <v>168</v>
      </c>
      <c r="K114" s="17" t="s">
        <v>168</v>
      </c>
      <c r="L114" s="17" t="s">
        <v>168</v>
      </c>
      <c r="M114" s="14">
        <v>0.5</v>
      </c>
      <c r="N114" s="29">
        <v>0.5</v>
      </c>
    </row>
    <row r="116" spans="1:14" x14ac:dyDescent="0.25">
      <c r="A116" s="12" t="s">
        <v>101</v>
      </c>
      <c r="B116" s="2">
        <v>120</v>
      </c>
      <c r="C116" s="2">
        <v>130</v>
      </c>
      <c r="D116" s="2">
        <v>140</v>
      </c>
      <c r="E116" s="2">
        <v>150</v>
      </c>
      <c r="F116" s="2">
        <v>160</v>
      </c>
      <c r="G116" s="2">
        <v>170</v>
      </c>
      <c r="H116" s="2">
        <v>180</v>
      </c>
      <c r="I116" s="2">
        <v>190</v>
      </c>
      <c r="J116" s="2">
        <v>200</v>
      </c>
      <c r="K116" s="2">
        <v>210</v>
      </c>
      <c r="L116" s="2">
        <v>220</v>
      </c>
      <c r="M116" s="2">
        <v>230</v>
      </c>
      <c r="N116" s="2">
        <v>240</v>
      </c>
    </row>
    <row r="117" spans="1:14" x14ac:dyDescent="0.25">
      <c r="A117" s="2">
        <v>700</v>
      </c>
      <c r="B117" s="28" t="s">
        <v>168</v>
      </c>
      <c r="C117" s="15" t="s">
        <v>168</v>
      </c>
      <c r="D117" s="15" t="s">
        <v>168</v>
      </c>
      <c r="E117" s="15" t="s">
        <v>168</v>
      </c>
      <c r="F117" s="15" t="s">
        <v>168</v>
      </c>
      <c r="G117" s="6">
        <v>0.5</v>
      </c>
      <c r="H117" s="6">
        <v>0.49999999999999994</v>
      </c>
      <c r="I117" s="6">
        <v>1.0000000000000009</v>
      </c>
      <c r="J117" s="6">
        <v>1.0000000000000009</v>
      </c>
      <c r="K117" s="6">
        <v>1.0000000000000009</v>
      </c>
      <c r="L117" s="6">
        <v>1.0000000000000009</v>
      </c>
      <c r="M117" s="6">
        <v>1.0000000000000009</v>
      </c>
      <c r="N117" s="7">
        <v>1.0000000000000009</v>
      </c>
    </row>
    <row r="118" spans="1:14" x14ac:dyDescent="0.25">
      <c r="A118" s="2">
        <v>800</v>
      </c>
      <c r="B118" s="10" t="s">
        <v>168</v>
      </c>
      <c r="C118" s="16" t="s">
        <v>168</v>
      </c>
      <c r="D118" s="16" t="s">
        <v>168</v>
      </c>
      <c r="E118" s="16" t="s">
        <v>168</v>
      </c>
      <c r="F118" s="16" t="s">
        <v>168</v>
      </c>
      <c r="G118" s="8">
        <v>0.5</v>
      </c>
      <c r="H118" s="8">
        <v>0.49999999999999939</v>
      </c>
      <c r="I118" s="8">
        <v>0.99999999999999978</v>
      </c>
      <c r="J118" s="8">
        <v>0.99999999999999978</v>
      </c>
      <c r="K118" s="8">
        <v>0.99999999999999978</v>
      </c>
      <c r="L118" s="8">
        <v>0.99999999999999978</v>
      </c>
      <c r="M118" s="8">
        <v>0.99999999999999978</v>
      </c>
      <c r="N118" s="9">
        <v>0.99999999999999978</v>
      </c>
    </row>
    <row r="119" spans="1:14" x14ac:dyDescent="0.25">
      <c r="A119" s="2">
        <v>900</v>
      </c>
      <c r="B119" s="10" t="s">
        <v>168</v>
      </c>
      <c r="C119" s="16" t="s">
        <v>168</v>
      </c>
      <c r="D119" s="16" t="s">
        <v>168</v>
      </c>
      <c r="E119" s="16" t="s">
        <v>168</v>
      </c>
      <c r="F119" s="16" t="s">
        <v>168</v>
      </c>
      <c r="G119" s="8">
        <v>0.5</v>
      </c>
      <c r="H119" s="8">
        <v>0.50000000000000022</v>
      </c>
      <c r="I119" s="8">
        <v>0.99999999999999978</v>
      </c>
      <c r="J119" s="8">
        <v>0.99999999999999978</v>
      </c>
      <c r="K119" s="8">
        <v>0.99999999999999978</v>
      </c>
      <c r="L119" s="8">
        <v>0.99999999999999978</v>
      </c>
      <c r="M119" s="8">
        <v>0.99999999999999978</v>
      </c>
      <c r="N119" s="9">
        <v>0.99999999999999978</v>
      </c>
    </row>
    <row r="120" spans="1:14" x14ac:dyDescent="0.25">
      <c r="A120" s="2">
        <v>1000</v>
      </c>
      <c r="B120" s="10" t="s">
        <v>168</v>
      </c>
      <c r="C120" s="16" t="s">
        <v>168</v>
      </c>
      <c r="D120" s="16" t="s">
        <v>168</v>
      </c>
      <c r="E120" s="16" t="s">
        <v>168</v>
      </c>
      <c r="F120" s="16" t="s">
        <v>168</v>
      </c>
      <c r="G120" s="8">
        <v>0.5</v>
      </c>
      <c r="H120" s="8">
        <v>0.5</v>
      </c>
      <c r="I120" s="8">
        <v>1</v>
      </c>
      <c r="J120" s="8">
        <v>0.99999999999999978</v>
      </c>
      <c r="K120" s="8">
        <v>0.99999999999999978</v>
      </c>
      <c r="L120" s="8">
        <v>0.99999999999999978</v>
      </c>
      <c r="M120" s="8">
        <v>0.99999999999999978</v>
      </c>
      <c r="N120" s="9">
        <v>0.99999999999999978</v>
      </c>
    </row>
    <row r="121" spans="1:14" x14ac:dyDescent="0.25">
      <c r="A121" s="2">
        <v>1100</v>
      </c>
      <c r="B121" s="10" t="s">
        <v>168</v>
      </c>
      <c r="C121" s="16" t="s">
        <v>168</v>
      </c>
      <c r="D121" s="16" t="s">
        <v>168</v>
      </c>
      <c r="E121" s="16" t="s">
        <v>168</v>
      </c>
      <c r="F121" s="16" t="s">
        <v>168</v>
      </c>
      <c r="G121" s="8">
        <v>0.5</v>
      </c>
      <c r="H121" s="8">
        <v>0.49999999999999994</v>
      </c>
      <c r="I121" s="8">
        <v>1.0000000000000027</v>
      </c>
      <c r="J121" s="8">
        <v>1.0000000000000027</v>
      </c>
      <c r="K121" s="8">
        <v>1.0000000000000027</v>
      </c>
      <c r="L121" s="8">
        <v>1.0000000000000027</v>
      </c>
      <c r="M121" s="8">
        <v>1.0000000000000027</v>
      </c>
      <c r="N121" s="9">
        <v>1.0000000000000027</v>
      </c>
    </row>
    <row r="122" spans="1:14" x14ac:dyDescent="0.25">
      <c r="A122" s="2">
        <v>1200</v>
      </c>
      <c r="B122" s="10" t="s">
        <v>168</v>
      </c>
      <c r="C122" s="16" t="s">
        <v>168</v>
      </c>
      <c r="D122" s="16" t="s">
        <v>168</v>
      </c>
      <c r="E122" s="16" t="s">
        <v>168</v>
      </c>
      <c r="F122" s="16" t="s">
        <v>168</v>
      </c>
      <c r="G122" s="8">
        <v>0.50000000000000044</v>
      </c>
      <c r="H122" s="8">
        <v>0.49999999999999978</v>
      </c>
      <c r="I122" s="8">
        <v>1</v>
      </c>
      <c r="J122" s="8">
        <v>1</v>
      </c>
      <c r="K122" s="8">
        <v>1</v>
      </c>
      <c r="L122" s="8">
        <v>1</v>
      </c>
      <c r="M122" s="8">
        <v>1</v>
      </c>
      <c r="N122" s="9">
        <v>1</v>
      </c>
    </row>
    <row r="123" spans="1:14" x14ac:dyDescent="0.25">
      <c r="A123" s="2">
        <v>1300</v>
      </c>
      <c r="B123" s="10" t="s">
        <v>168</v>
      </c>
      <c r="C123" s="16" t="s">
        <v>168</v>
      </c>
      <c r="D123" s="16" t="s">
        <v>168</v>
      </c>
      <c r="E123" s="16" t="s">
        <v>168</v>
      </c>
      <c r="F123" s="16" t="s">
        <v>168</v>
      </c>
      <c r="G123" s="8">
        <v>0.5</v>
      </c>
      <c r="H123" s="8">
        <v>0.5</v>
      </c>
      <c r="I123" s="8">
        <v>0.99999999999999911</v>
      </c>
      <c r="J123" s="8">
        <v>1.0000000000000002</v>
      </c>
      <c r="K123" s="8">
        <v>1.0000000000000002</v>
      </c>
      <c r="L123" s="8">
        <v>1.0000000000000002</v>
      </c>
      <c r="M123" s="8">
        <v>1.0000000000000002</v>
      </c>
      <c r="N123" s="9">
        <v>1.0000000000000002</v>
      </c>
    </row>
    <row r="124" spans="1:14" x14ac:dyDescent="0.25">
      <c r="A124" s="2">
        <v>1400</v>
      </c>
      <c r="B124" s="10" t="s">
        <v>168</v>
      </c>
      <c r="C124" s="16" t="s">
        <v>168</v>
      </c>
      <c r="D124" s="16" t="s">
        <v>168</v>
      </c>
      <c r="E124" s="16" t="s">
        <v>168</v>
      </c>
      <c r="F124" s="16" t="s">
        <v>168</v>
      </c>
      <c r="G124" s="16" t="s">
        <v>168</v>
      </c>
      <c r="H124" s="8">
        <v>0.731902421637178</v>
      </c>
      <c r="I124" s="8">
        <v>1.0000000000000004</v>
      </c>
      <c r="J124" s="8">
        <v>1.0000000000000004</v>
      </c>
      <c r="K124" s="8">
        <v>1</v>
      </c>
      <c r="L124" s="8">
        <v>1</v>
      </c>
      <c r="M124" s="8">
        <v>1</v>
      </c>
      <c r="N124" s="9">
        <v>1</v>
      </c>
    </row>
    <row r="125" spans="1:14" x14ac:dyDescent="0.25">
      <c r="A125" s="2">
        <v>1500</v>
      </c>
      <c r="B125" s="10" t="s">
        <v>168</v>
      </c>
      <c r="C125" s="16" t="s">
        <v>168</v>
      </c>
      <c r="D125" s="16" t="s">
        <v>168</v>
      </c>
      <c r="E125" s="16" t="s">
        <v>168</v>
      </c>
      <c r="F125" s="16" t="s">
        <v>168</v>
      </c>
      <c r="G125" s="16" t="s">
        <v>168</v>
      </c>
      <c r="H125" s="16" t="s">
        <v>168</v>
      </c>
      <c r="I125" s="8">
        <v>0.50000000000000044</v>
      </c>
      <c r="J125" s="8">
        <v>1.0000000000000002</v>
      </c>
      <c r="K125" s="8">
        <v>1.0000000000000002</v>
      </c>
      <c r="L125" s="8">
        <v>1.0000000000000004</v>
      </c>
      <c r="M125" s="8">
        <v>0.99999999999999956</v>
      </c>
      <c r="N125" s="9">
        <v>1.0000000000000004</v>
      </c>
    </row>
    <row r="126" spans="1:14" x14ac:dyDescent="0.25">
      <c r="A126" s="2">
        <v>1600</v>
      </c>
      <c r="B126" s="10" t="s">
        <v>168</v>
      </c>
      <c r="C126" s="16" t="s">
        <v>168</v>
      </c>
      <c r="D126" s="16" t="s">
        <v>168</v>
      </c>
      <c r="E126" s="16" t="s">
        <v>168</v>
      </c>
      <c r="F126" s="16" t="s">
        <v>168</v>
      </c>
      <c r="G126" s="16" t="s">
        <v>168</v>
      </c>
      <c r="H126" s="16" t="s">
        <v>168</v>
      </c>
      <c r="I126" s="16" t="s">
        <v>168</v>
      </c>
      <c r="J126" s="16" t="s">
        <v>168</v>
      </c>
      <c r="K126" s="8">
        <v>1.0000000000000002</v>
      </c>
      <c r="L126" s="8">
        <v>1.0000000000000002</v>
      </c>
      <c r="M126" s="8">
        <v>1.0000000000000002</v>
      </c>
      <c r="N126" s="9">
        <v>0.99999999999999956</v>
      </c>
    </row>
    <row r="127" spans="1:14" x14ac:dyDescent="0.25">
      <c r="A127" s="2">
        <v>1700</v>
      </c>
      <c r="B127" s="10" t="s">
        <v>168</v>
      </c>
      <c r="C127" s="16" t="s">
        <v>168</v>
      </c>
      <c r="D127" s="16" t="s">
        <v>168</v>
      </c>
      <c r="E127" s="16" t="s">
        <v>168</v>
      </c>
      <c r="F127" s="16" t="s">
        <v>168</v>
      </c>
      <c r="G127" s="16" t="s">
        <v>168</v>
      </c>
      <c r="H127" s="16" t="s">
        <v>168</v>
      </c>
      <c r="I127" s="16" t="s">
        <v>168</v>
      </c>
      <c r="J127" s="16" t="s">
        <v>168</v>
      </c>
      <c r="K127" s="16" t="s">
        <v>168</v>
      </c>
      <c r="L127" s="8">
        <v>1.0000000000000002</v>
      </c>
      <c r="M127" s="8">
        <v>1.0000000000000002</v>
      </c>
      <c r="N127" s="9">
        <v>1.0000000000000002</v>
      </c>
    </row>
    <row r="128" spans="1:14" x14ac:dyDescent="0.25">
      <c r="A128" s="2">
        <v>1800</v>
      </c>
      <c r="B128" s="11" t="s">
        <v>168</v>
      </c>
      <c r="C128" s="17" t="s">
        <v>168</v>
      </c>
      <c r="D128" s="17" t="s">
        <v>168</v>
      </c>
      <c r="E128" s="17" t="s">
        <v>168</v>
      </c>
      <c r="F128" s="17" t="s">
        <v>168</v>
      </c>
      <c r="G128" s="17" t="s">
        <v>168</v>
      </c>
      <c r="H128" s="17" t="s">
        <v>168</v>
      </c>
      <c r="I128" s="17" t="s">
        <v>168</v>
      </c>
      <c r="J128" s="17" t="s">
        <v>168</v>
      </c>
      <c r="K128" s="17" t="s">
        <v>168</v>
      </c>
      <c r="L128" s="17" t="s">
        <v>168</v>
      </c>
      <c r="M128" s="14">
        <v>1.0000000000000002</v>
      </c>
      <c r="N128" s="29">
        <v>1.0000000000000002</v>
      </c>
    </row>
    <row r="130" spans="1:14" x14ac:dyDescent="0.25">
      <c r="A130" s="12" t="s">
        <v>103</v>
      </c>
      <c r="B130" s="2">
        <v>120</v>
      </c>
      <c r="C130" s="2">
        <v>130</v>
      </c>
      <c r="D130" s="2">
        <v>140</v>
      </c>
      <c r="E130" s="2">
        <v>150</v>
      </c>
      <c r="F130" s="2">
        <v>160</v>
      </c>
      <c r="G130" s="2">
        <v>170</v>
      </c>
      <c r="H130" s="2">
        <v>180</v>
      </c>
      <c r="I130" s="2">
        <v>190</v>
      </c>
      <c r="J130" s="2">
        <v>200</v>
      </c>
      <c r="K130" s="2">
        <v>210</v>
      </c>
      <c r="L130" s="2">
        <v>220</v>
      </c>
      <c r="M130" s="2">
        <v>230</v>
      </c>
      <c r="N130" s="2">
        <v>240</v>
      </c>
    </row>
    <row r="131" spans="1:14" x14ac:dyDescent="0.25">
      <c r="A131" s="2">
        <v>700</v>
      </c>
      <c r="B131" s="28" t="s">
        <v>168</v>
      </c>
      <c r="C131" s="15" t="s">
        <v>168</v>
      </c>
      <c r="D131" s="15" t="s">
        <v>168</v>
      </c>
      <c r="E131" s="15" t="s">
        <v>168</v>
      </c>
      <c r="F131" s="15" t="s">
        <v>168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7">
        <v>0</v>
      </c>
    </row>
    <row r="132" spans="1:14" x14ac:dyDescent="0.25">
      <c r="A132" s="2">
        <v>800</v>
      </c>
      <c r="B132" s="10" t="s">
        <v>168</v>
      </c>
      <c r="C132" s="16" t="s">
        <v>168</v>
      </c>
      <c r="D132" s="16" t="s">
        <v>168</v>
      </c>
      <c r="E132" s="16" t="s">
        <v>168</v>
      </c>
      <c r="F132" s="16" t="s">
        <v>168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9">
        <v>0</v>
      </c>
    </row>
    <row r="133" spans="1:14" x14ac:dyDescent="0.25">
      <c r="A133" s="2">
        <v>900</v>
      </c>
      <c r="B133" s="10" t="s">
        <v>168</v>
      </c>
      <c r="C133" s="16" t="s">
        <v>168</v>
      </c>
      <c r="D133" s="16" t="s">
        <v>168</v>
      </c>
      <c r="E133" s="16" t="s">
        <v>168</v>
      </c>
      <c r="F133" s="16" t="s">
        <v>168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9">
        <v>0</v>
      </c>
    </row>
    <row r="134" spans="1:14" x14ac:dyDescent="0.25">
      <c r="A134" s="2">
        <v>1000</v>
      </c>
      <c r="B134" s="10" t="s">
        <v>168</v>
      </c>
      <c r="C134" s="16" t="s">
        <v>168</v>
      </c>
      <c r="D134" s="16" t="s">
        <v>168</v>
      </c>
      <c r="E134" s="16" t="s">
        <v>168</v>
      </c>
      <c r="F134" s="16" t="s">
        <v>168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9">
        <v>0</v>
      </c>
    </row>
    <row r="135" spans="1:14" x14ac:dyDescent="0.25">
      <c r="A135" s="2">
        <v>1100</v>
      </c>
      <c r="B135" s="10" t="s">
        <v>168</v>
      </c>
      <c r="C135" s="16" t="s">
        <v>168</v>
      </c>
      <c r="D135" s="16" t="s">
        <v>168</v>
      </c>
      <c r="E135" s="16" t="s">
        <v>168</v>
      </c>
      <c r="F135" s="16" t="s">
        <v>168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9">
        <v>0</v>
      </c>
    </row>
    <row r="136" spans="1:14" x14ac:dyDescent="0.25">
      <c r="A136" s="2">
        <v>1200</v>
      </c>
      <c r="B136" s="10" t="s">
        <v>168</v>
      </c>
      <c r="C136" s="16" t="s">
        <v>168</v>
      </c>
      <c r="D136" s="16" t="s">
        <v>168</v>
      </c>
      <c r="E136" s="16" t="s">
        <v>168</v>
      </c>
      <c r="F136" s="16" t="s">
        <v>168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9">
        <v>0</v>
      </c>
    </row>
    <row r="137" spans="1:14" x14ac:dyDescent="0.25">
      <c r="A137" s="2">
        <v>1300</v>
      </c>
      <c r="B137" s="10" t="s">
        <v>168</v>
      </c>
      <c r="C137" s="16" t="s">
        <v>168</v>
      </c>
      <c r="D137" s="16" t="s">
        <v>168</v>
      </c>
      <c r="E137" s="16" t="s">
        <v>168</v>
      </c>
      <c r="F137" s="16" t="s">
        <v>168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9">
        <v>0</v>
      </c>
    </row>
    <row r="138" spans="1:14" x14ac:dyDescent="0.25">
      <c r="A138" s="2">
        <v>1400</v>
      </c>
      <c r="B138" s="10" t="s">
        <v>168</v>
      </c>
      <c r="C138" s="16" t="s">
        <v>168</v>
      </c>
      <c r="D138" s="16" t="s">
        <v>168</v>
      </c>
      <c r="E138" s="16" t="s">
        <v>168</v>
      </c>
      <c r="F138" s="16" t="s">
        <v>168</v>
      </c>
      <c r="G138" s="16" t="s">
        <v>168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9">
        <v>0</v>
      </c>
    </row>
    <row r="139" spans="1:14" x14ac:dyDescent="0.25">
      <c r="A139" s="2">
        <v>1500</v>
      </c>
      <c r="B139" s="10" t="s">
        <v>168</v>
      </c>
      <c r="C139" s="16" t="s">
        <v>168</v>
      </c>
      <c r="D139" s="16" t="s">
        <v>168</v>
      </c>
      <c r="E139" s="16" t="s">
        <v>168</v>
      </c>
      <c r="F139" s="16" t="s">
        <v>168</v>
      </c>
      <c r="G139" s="16" t="s">
        <v>168</v>
      </c>
      <c r="H139" s="16" t="s">
        <v>168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9">
        <v>0</v>
      </c>
    </row>
    <row r="140" spans="1:14" x14ac:dyDescent="0.25">
      <c r="A140" s="2">
        <v>1600</v>
      </c>
      <c r="B140" s="10" t="s">
        <v>168</v>
      </c>
      <c r="C140" s="16" t="s">
        <v>168</v>
      </c>
      <c r="D140" s="16" t="s">
        <v>168</v>
      </c>
      <c r="E140" s="16" t="s">
        <v>168</v>
      </c>
      <c r="F140" s="16" t="s">
        <v>168</v>
      </c>
      <c r="G140" s="16" t="s">
        <v>168</v>
      </c>
      <c r="H140" s="16" t="s">
        <v>168</v>
      </c>
      <c r="I140" s="16" t="s">
        <v>168</v>
      </c>
      <c r="J140" s="16" t="s">
        <v>168</v>
      </c>
      <c r="K140" s="8">
        <v>0</v>
      </c>
      <c r="L140" s="8">
        <v>0</v>
      </c>
      <c r="M140" s="8">
        <v>0</v>
      </c>
      <c r="N140" s="9">
        <v>0</v>
      </c>
    </row>
    <row r="141" spans="1:14" x14ac:dyDescent="0.25">
      <c r="A141" s="2">
        <v>1700</v>
      </c>
      <c r="B141" s="10" t="s">
        <v>168</v>
      </c>
      <c r="C141" s="16" t="s">
        <v>168</v>
      </c>
      <c r="D141" s="16" t="s">
        <v>168</v>
      </c>
      <c r="E141" s="16" t="s">
        <v>168</v>
      </c>
      <c r="F141" s="16" t="s">
        <v>168</v>
      </c>
      <c r="G141" s="16" t="s">
        <v>168</v>
      </c>
      <c r="H141" s="16" t="s">
        <v>168</v>
      </c>
      <c r="I141" s="16" t="s">
        <v>168</v>
      </c>
      <c r="J141" s="16" t="s">
        <v>168</v>
      </c>
      <c r="K141" s="16" t="s">
        <v>168</v>
      </c>
      <c r="L141" s="8">
        <v>0</v>
      </c>
      <c r="M141" s="8">
        <v>0</v>
      </c>
      <c r="N141" s="9">
        <v>0</v>
      </c>
    </row>
    <row r="142" spans="1:14" x14ac:dyDescent="0.25">
      <c r="A142" s="2">
        <v>1800</v>
      </c>
      <c r="B142" s="11" t="s">
        <v>168</v>
      </c>
      <c r="C142" s="17" t="s">
        <v>168</v>
      </c>
      <c r="D142" s="17" t="s">
        <v>168</v>
      </c>
      <c r="E142" s="17" t="s">
        <v>168</v>
      </c>
      <c r="F142" s="17" t="s">
        <v>168</v>
      </c>
      <c r="G142" s="17" t="s">
        <v>168</v>
      </c>
      <c r="H142" s="17" t="s">
        <v>168</v>
      </c>
      <c r="I142" s="17" t="s">
        <v>168</v>
      </c>
      <c r="J142" s="17" t="s">
        <v>168</v>
      </c>
      <c r="K142" s="17" t="s">
        <v>168</v>
      </c>
      <c r="L142" s="17" t="s">
        <v>168</v>
      </c>
      <c r="M142" s="14">
        <v>0</v>
      </c>
      <c r="N142" s="29">
        <v>0</v>
      </c>
    </row>
    <row r="144" spans="1:14" x14ac:dyDescent="0.25">
      <c r="A144" s="12" t="s">
        <v>105</v>
      </c>
      <c r="B144" s="2">
        <v>120</v>
      </c>
      <c r="C144" s="2">
        <v>130</v>
      </c>
      <c r="D144" s="2">
        <v>140</v>
      </c>
      <c r="E144" s="2">
        <v>150</v>
      </c>
      <c r="F144" s="2">
        <v>160</v>
      </c>
      <c r="G144" s="2">
        <v>170</v>
      </c>
      <c r="H144" s="2">
        <v>180</v>
      </c>
      <c r="I144" s="2">
        <v>190</v>
      </c>
      <c r="J144" s="2">
        <v>200</v>
      </c>
      <c r="K144" s="2">
        <v>210</v>
      </c>
      <c r="L144" s="2">
        <v>220</v>
      </c>
      <c r="M144" s="2">
        <v>230</v>
      </c>
      <c r="N144" s="2">
        <v>240</v>
      </c>
    </row>
    <row r="145" spans="1:14" x14ac:dyDescent="0.25">
      <c r="A145" s="2">
        <v>700</v>
      </c>
      <c r="B145" s="28" t="s">
        <v>168</v>
      </c>
      <c r="C145" s="15" t="s">
        <v>168</v>
      </c>
      <c r="D145" s="15" t="s">
        <v>168</v>
      </c>
      <c r="E145" s="15" t="s">
        <v>168</v>
      </c>
      <c r="F145" s="15" t="s">
        <v>168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7">
        <v>0</v>
      </c>
    </row>
    <row r="146" spans="1:14" x14ac:dyDescent="0.25">
      <c r="A146" s="2">
        <v>800</v>
      </c>
      <c r="B146" s="10" t="s">
        <v>168</v>
      </c>
      <c r="C146" s="16" t="s">
        <v>168</v>
      </c>
      <c r="D146" s="16" t="s">
        <v>168</v>
      </c>
      <c r="E146" s="16" t="s">
        <v>168</v>
      </c>
      <c r="F146" s="16" t="s">
        <v>168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9">
        <v>0</v>
      </c>
    </row>
    <row r="147" spans="1:14" x14ac:dyDescent="0.25">
      <c r="A147" s="2">
        <v>900</v>
      </c>
      <c r="B147" s="10" t="s">
        <v>168</v>
      </c>
      <c r="C147" s="16" t="s">
        <v>168</v>
      </c>
      <c r="D147" s="16" t="s">
        <v>168</v>
      </c>
      <c r="E147" s="16" t="s">
        <v>168</v>
      </c>
      <c r="F147" s="16" t="s">
        <v>168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9">
        <v>0</v>
      </c>
    </row>
    <row r="148" spans="1:14" x14ac:dyDescent="0.25">
      <c r="A148" s="2">
        <v>1000</v>
      </c>
      <c r="B148" s="10" t="s">
        <v>168</v>
      </c>
      <c r="C148" s="16" t="s">
        <v>168</v>
      </c>
      <c r="D148" s="16" t="s">
        <v>168</v>
      </c>
      <c r="E148" s="16" t="s">
        <v>168</v>
      </c>
      <c r="F148" s="16" t="s">
        <v>168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9">
        <v>0</v>
      </c>
    </row>
    <row r="149" spans="1:14" x14ac:dyDescent="0.25">
      <c r="A149" s="2">
        <v>1100</v>
      </c>
      <c r="B149" s="10" t="s">
        <v>168</v>
      </c>
      <c r="C149" s="16" t="s">
        <v>168</v>
      </c>
      <c r="D149" s="16" t="s">
        <v>168</v>
      </c>
      <c r="E149" s="16" t="s">
        <v>168</v>
      </c>
      <c r="F149" s="16" t="s">
        <v>168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9">
        <v>0</v>
      </c>
    </row>
    <row r="150" spans="1:14" x14ac:dyDescent="0.25">
      <c r="A150" s="2">
        <v>1200</v>
      </c>
      <c r="B150" s="10" t="s">
        <v>168</v>
      </c>
      <c r="C150" s="16" t="s">
        <v>168</v>
      </c>
      <c r="D150" s="16" t="s">
        <v>168</v>
      </c>
      <c r="E150" s="16" t="s">
        <v>168</v>
      </c>
      <c r="F150" s="16" t="s">
        <v>168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9">
        <v>0</v>
      </c>
    </row>
    <row r="151" spans="1:14" x14ac:dyDescent="0.25">
      <c r="A151" s="2">
        <v>1300</v>
      </c>
      <c r="B151" s="10" t="s">
        <v>168</v>
      </c>
      <c r="C151" s="16" t="s">
        <v>168</v>
      </c>
      <c r="D151" s="16" t="s">
        <v>168</v>
      </c>
      <c r="E151" s="16" t="s">
        <v>168</v>
      </c>
      <c r="F151" s="16" t="s">
        <v>168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9">
        <v>0</v>
      </c>
    </row>
    <row r="152" spans="1:14" x14ac:dyDescent="0.25">
      <c r="A152" s="2">
        <v>1400</v>
      </c>
      <c r="B152" s="10" t="s">
        <v>168</v>
      </c>
      <c r="C152" s="16" t="s">
        <v>168</v>
      </c>
      <c r="D152" s="16" t="s">
        <v>168</v>
      </c>
      <c r="E152" s="16" t="s">
        <v>168</v>
      </c>
      <c r="F152" s="16" t="s">
        <v>168</v>
      </c>
      <c r="G152" s="16" t="s">
        <v>168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9">
        <v>0</v>
      </c>
    </row>
    <row r="153" spans="1:14" x14ac:dyDescent="0.25">
      <c r="A153" s="2">
        <v>1500</v>
      </c>
      <c r="B153" s="10" t="s">
        <v>168</v>
      </c>
      <c r="C153" s="16" t="s">
        <v>168</v>
      </c>
      <c r="D153" s="16" t="s">
        <v>168</v>
      </c>
      <c r="E153" s="16" t="s">
        <v>168</v>
      </c>
      <c r="F153" s="16" t="s">
        <v>168</v>
      </c>
      <c r="G153" s="16" t="s">
        <v>168</v>
      </c>
      <c r="H153" s="16" t="s">
        <v>168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9">
        <v>0</v>
      </c>
    </row>
    <row r="154" spans="1:14" x14ac:dyDescent="0.25">
      <c r="A154" s="2">
        <v>1600</v>
      </c>
      <c r="B154" s="10" t="s">
        <v>168</v>
      </c>
      <c r="C154" s="16" t="s">
        <v>168</v>
      </c>
      <c r="D154" s="16" t="s">
        <v>168</v>
      </c>
      <c r="E154" s="16" t="s">
        <v>168</v>
      </c>
      <c r="F154" s="16" t="s">
        <v>168</v>
      </c>
      <c r="G154" s="16" t="s">
        <v>168</v>
      </c>
      <c r="H154" s="16" t="s">
        <v>168</v>
      </c>
      <c r="I154" s="16" t="s">
        <v>168</v>
      </c>
      <c r="J154" s="16" t="s">
        <v>168</v>
      </c>
      <c r="K154" s="8">
        <v>0</v>
      </c>
      <c r="L154" s="8">
        <v>0</v>
      </c>
      <c r="M154" s="8">
        <v>0</v>
      </c>
      <c r="N154" s="9">
        <v>0</v>
      </c>
    </row>
    <row r="155" spans="1:14" x14ac:dyDescent="0.25">
      <c r="A155" s="2">
        <v>1700</v>
      </c>
      <c r="B155" s="10" t="s">
        <v>168</v>
      </c>
      <c r="C155" s="16" t="s">
        <v>168</v>
      </c>
      <c r="D155" s="16" t="s">
        <v>168</v>
      </c>
      <c r="E155" s="16" t="s">
        <v>168</v>
      </c>
      <c r="F155" s="16" t="s">
        <v>168</v>
      </c>
      <c r="G155" s="16" t="s">
        <v>168</v>
      </c>
      <c r="H155" s="16" t="s">
        <v>168</v>
      </c>
      <c r="I155" s="16" t="s">
        <v>168</v>
      </c>
      <c r="J155" s="16" t="s">
        <v>168</v>
      </c>
      <c r="K155" s="16" t="s">
        <v>168</v>
      </c>
      <c r="L155" s="8">
        <v>0</v>
      </c>
      <c r="M155" s="8">
        <v>0</v>
      </c>
      <c r="N155" s="9">
        <v>0</v>
      </c>
    </row>
    <row r="156" spans="1:14" x14ac:dyDescent="0.25">
      <c r="A156" s="2">
        <v>1800</v>
      </c>
      <c r="B156" s="11" t="s">
        <v>168</v>
      </c>
      <c r="C156" s="17" t="s">
        <v>168</v>
      </c>
      <c r="D156" s="17" t="s">
        <v>168</v>
      </c>
      <c r="E156" s="17" t="s">
        <v>168</v>
      </c>
      <c r="F156" s="17" t="s">
        <v>168</v>
      </c>
      <c r="G156" s="17" t="s">
        <v>168</v>
      </c>
      <c r="H156" s="17" t="s">
        <v>168</v>
      </c>
      <c r="I156" s="17" t="s">
        <v>168</v>
      </c>
      <c r="J156" s="17" t="s">
        <v>168</v>
      </c>
      <c r="K156" s="17" t="s">
        <v>168</v>
      </c>
      <c r="L156" s="17" t="s">
        <v>168</v>
      </c>
      <c r="M156" s="14">
        <v>0</v>
      </c>
      <c r="N156" s="29">
        <v>0</v>
      </c>
    </row>
    <row r="158" spans="1:14" x14ac:dyDescent="0.25">
      <c r="A158" s="12" t="s">
        <v>107</v>
      </c>
      <c r="B158" s="2">
        <v>120</v>
      </c>
      <c r="C158" s="2">
        <v>130</v>
      </c>
      <c r="D158" s="2">
        <v>140</v>
      </c>
      <c r="E158" s="2">
        <v>150</v>
      </c>
      <c r="F158" s="2">
        <v>160</v>
      </c>
      <c r="G158" s="2">
        <v>170</v>
      </c>
      <c r="H158" s="2">
        <v>180</v>
      </c>
      <c r="I158" s="2">
        <v>190</v>
      </c>
      <c r="J158" s="2">
        <v>200</v>
      </c>
      <c r="K158" s="2">
        <v>210</v>
      </c>
      <c r="L158" s="2">
        <v>220</v>
      </c>
      <c r="M158" s="2">
        <v>230</v>
      </c>
      <c r="N158" s="2">
        <v>240</v>
      </c>
    </row>
    <row r="159" spans="1:14" x14ac:dyDescent="0.25">
      <c r="A159" s="2">
        <v>700</v>
      </c>
      <c r="B159" s="28" t="s">
        <v>168</v>
      </c>
      <c r="C159" s="15" t="s">
        <v>168</v>
      </c>
      <c r="D159" s="15" t="s">
        <v>168</v>
      </c>
      <c r="E159" s="15" t="s">
        <v>168</v>
      </c>
      <c r="F159" s="15" t="s">
        <v>168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7">
        <v>0</v>
      </c>
    </row>
    <row r="160" spans="1:14" x14ac:dyDescent="0.25">
      <c r="A160" s="2">
        <v>800</v>
      </c>
      <c r="B160" s="10" t="s">
        <v>168</v>
      </c>
      <c r="C160" s="16" t="s">
        <v>168</v>
      </c>
      <c r="D160" s="16" t="s">
        <v>168</v>
      </c>
      <c r="E160" s="16" t="s">
        <v>168</v>
      </c>
      <c r="F160" s="16" t="s">
        <v>168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9">
        <v>0</v>
      </c>
    </row>
    <row r="161" spans="1:14" x14ac:dyDescent="0.25">
      <c r="A161" s="2">
        <v>900</v>
      </c>
      <c r="B161" s="10" t="s">
        <v>168</v>
      </c>
      <c r="C161" s="16" t="s">
        <v>168</v>
      </c>
      <c r="D161" s="16" t="s">
        <v>168</v>
      </c>
      <c r="E161" s="16" t="s">
        <v>168</v>
      </c>
      <c r="F161" s="16" t="s">
        <v>168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9">
        <v>0</v>
      </c>
    </row>
    <row r="162" spans="1:14" x14ac:dyDescent="0.25">
      <c r="A162" s="2">
        <v>1000</v>
      </c>
      <c r="B162" s="10" t="s">
        <v>168</v>
      </c>
      <c r="C162" s="16" t="s">
        <v>168</v>
      </c>
      <c r="D162" s="16" t="s">
        <v>168</v>
      </c>
      <c r="E162" s="16" t="s">
        <v>168</v>
      </c>
      <c r="F162" s="16" t="s">
        <v>168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9">
        <v>0</v>
      </c>
    </row>
    <row r="163" spans="1:14" x14ac:dyDescent="0.25">
      <c r="A163" s="2">
        <v>1100</v>
      </c>
      <c r="B163" s="10" t="s">
        <v>168</v>
      </c>
      <c r="C163" s="16" t="s">
        <v>168</v>
      </c>
      <c r="D163" s="16" t="s">
        <v>168</v>
      </c>
      <c r="E163" s="16" t="s">
        <v>168</v>
      </c>
      <c r="F163" s="16" t="s">
        <v>168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9">
        <v>0</v>
      </c>
    </row>
    <row r="164" spans="1:14" x14ac:dyDescent="0.25">
      <c r="A164" s="2">
        <v>1200</v>
      </c>
      <c r="B164" s="10" t="s">
        <v>168</v>
      </c>
      <c r="C164" s="16" t="s">
        <v>168</v>
      </c>
      <c r="D164" s="16" t="s">
        <v>168</v>
      </c>
      <c r="E164" s="16" t="s">
        <v>168</v>
      </c>
      <c r="F164" s="16" t="s">
        <v>168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9">
        <v>0</v>
      </c>
    </row>
    <row r="165" spans="1:14" x14ac:dyDescent="0.25">
      <c r="A165" s="2">
        <v>1300</v>
      </c>
      <c r="B165" s="10" t="s">
        <v>168</v>
      </c>
      <c r="C165" s="16" t="s">
        <v>168</v>
      </c>
      <c r="D165" s="16" t="s">
        <v>168</v>
      </c>
      <c r="E165" s="16" t="s">
        <v>168</v>
      </c>
      <c r="F165" s="16" t="s">
        <v>168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9">
        <v>0</v>
      </c>
    </row>
    <row r="166" spans="1:14" x14ac:dyDescent="0.25">
      <c r="A166" s="2">
        <v>1400</v>
      </c>
      <c r="B166" s="10" t="s">
        <v>168</v>
      </c>
      <c r="C166" s="16" t="s">
        <v>168</v>
      </c>
      <c r="D166" s="16" t="s">
        <v>168</v>
      </c>
      <c r="E166" s="16" t="s">
        <v>168</v>
      </c>
      <c r="F166" s="16" t="s">
        <v>168</v>
      </c>
      <c r="G166" s="16" t="s">
        <v>168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9">
        <v>0</v>
      </c>
    </row>
    <row r="167" spans="1:14" x14ac:dyDescent="0.25">
      <c r="A167" s="2">
        <v>1500</v>
      </c>
      <c r="B167" s="10" t="s">
        <v>168</v>
      </c>
      <c r="C167" s="16" t="s">
        <v>168</v>
      </c>
      <c r="D167" s="16" t="s">
        <v>168</v>
      </c>
      <c r="E167" s="16" t="s">
        <v>168</v>
      </c>
      <c r="F167" s="16" t="s">
        <v>168</v>
      </c>
      <c r="G167" s="16" t="s">
        <v>168</v>
      </c>
      <c r="H167" s="16" t="s">
        <v>168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9">
        <v>0</v>
      </c>
    </row>
    <row r="168" spans="1:14" x14ac:dyDescent="0.25">
      <c r="A168" s="2">
        <v>1600</v>
      </c>
      <c r="B168" s="10" t="s">
        <v>168</v>
      </c>
      <c r="C168" s="16" t="s">
        <v>168</v>
      </c>
      <c r="D168" s="16" t="s">
        <v>168</v>
      </c>
      <c r="E168" s="16" t="s">
        <v>168</v>
      </c>
      <c r="F168" s="16" t="s">
        <v>168</v>
      </c>
      <c r="G168" s="16" t="s">
        <v>168</v>
      </c>
      <c r="H168" s="16" t="s">
        <v>168</v>
      </c>
      <c r="I168" s="16" t="s">
        <v>168</v>
      </c>
      <c r="J168" s="16" t="s">
        <v>168</v>
      </c>
      <c r="K168" s="8">
        <v>0</v>
      </c>
      <c r="L168" s="8">
        <v>0</v>
      </c>
      <c r="M168" s="8">
        <v>0</v>
      </c>
      <c r="N168" s="9">
        <v>0</v>
      </c>
    </row>
    <row r="169" spans="1:14" x14ac:dyDescent="0.25">
      <c r="A169" s="2">
        <v>1700</v>
      </c>
      <c r="B169" s="10" t="s">
        <v>168</v>
      </c>
      <c r="C169" s="16" t="s">
        <v>168</v>
      </c>
      <c r="D169" s="16" t="s">
        <v>168</v>
      </c>
      <c r="E169" s="16" t="s">
        <v>168</v>
      </c>
      <c r="F169" s="16" t="s">
        <v>168</v>
      </c>
      <c r="G169" s="16" t="s">
        <v>168</v>
      </c>
      <c r="H169" s="16" t="s">
        <v>168</v>
      </c>
      <c r="I169" s="16" t="s">
        <v>168</v>
      </c>
      <c r="J169" s="16" t="s">
        <v>168</v>
      </c>
      <c r="K169" s="16" t="s">
        <v>168</v>
      </c>
      <c r="L169" s="8">
        <v>0</v>
      </c>
      <c r="M169" s="8">
        <v>0</v>
      </c>
      <c r="N169" s="9">
        <v>0</v>
      </c>
    </row>
    <row r="170" spans="1:14" x14ac:dyDescent="0.25">
      <c r="A170" s="2">
        <v>1800</v>
      </c>
      <c r="B170" s="11" t="s">
        <v>168</v>
      </c>
      <c r="C170" s="17" t="s">
        <v>168</v>
      </c>
      <c r="D170" s="17" t="s">
        <v>168</v>
      </c>
      <c r="E170" s="17" t="s">
        <v>168</v>
      </c>
      <c r="F170" s="17" t="s">
        <v>168</v>
      </c>
      <c r="G170" s="17" t="s">
        <v>168</v>
      </c>
      <c r="H170" s="17" t="s">
        <v>168</v>
      </c>
      <c r="I170" s="17" t="s">
        <v>168</v>
      </c>
      <c r="J170" s="17" t="s">
        <v>168</v>
      </c>
      <c r="K170" s="17" t="s">
        <v>168</v>
      </c>
      <c r="L170" s="17" t="s">
        <v>168</v>
      </c>
      <c r="M170" s="14">
        <v>0</v>
      </c>
      <c r="N170" s="29">
        <v>0</v>
      </c>
    </row>
    <row r="172" spans="1:14" x14ac:dyDescent="0.25">
      <c r="A172" s="12" t="s">
        <v>109</v>
      </c>
      <c r="B172" s="2">
        <v>120</v>
      </c>
      <c r="C172" s="2">
        <v>130</v>
      </c>
      <c r="D172" s="2">
        <v>140</v>
      </c>
      <c r="E172" s="2">
        <v>150</v>
      </c>
      <c r="F172" s="2">
        <v>160</v>
      </c>
      <c r="G172" s="2">
        <v>170</v>
      </c>
      <c r="H172" s="2">
        <v>180</v>
      </c>
      <c r="I172" s="2">
        <v>190</v>
      </c>
      <c r="J172" s="2">
        <v>200</v>
      </c>
      <c r="K172" s="2">
        <v>210</v>
      </c>
      <c r="L172" s="2">
        <v>220</v>
      </c>
      <c r="M172" s="2">
        <v>230</v>
      </c>
      <c r="N172" s="2">
        <v>240</v>
      </c>
    </row>
    <row r="173" spans="1:14" x14ac:dyDescent="0.25">
      <c r="A173" s="2">
        <v>700</v>
      </c>
      <c r="B173" s="28" t="s">
        <v>168</v>
      </c>
      <c r="C173" s="15" t="s">
        <v>168</v>
      </c>
      <c r="D173" s="15" t="s">
        <v>168</v>
      </c>
      <c r="E173" s="15" t="s">
        <v>168</v>
      </c>
      <c r="F173" s="15" t="s">
        <v>168</v>
      </c>
      <c r="G173" s="6">
        <v>2</v>
      </c>
      <c r="H173" s="6">
        <v>2</v>
      </c>
      <c r="I173" s="6">
        <v>2</v>
      </c>
      <c r="J173" s="6">
        <v>2</v>
      </c>
      <c r="K173" s="6">
        <v>2</v>
      </c>
      <c r="L173" s="6">
        <v>2</v>
      </c>
      <c r="M173" s="6">
        <v>2</v>
      </c>
      <c r="N173" s="7">
        <v>2</v>
      </c>
    </row>
    <row r="174" spans="1:14" x14ac:dyDescent="0.25">
      <c r="A174" s="2">
        <v>800</v>
      </c>
      <c r="B174" s="10" t="s">
        <v>168</v>
      </c>
      <c r="C174" s="16" t="s">
        <v>168</v>
      </c>
      <c r="D174" s="16" t="s">
        <v>168</v>
      </c>
      <c r="E174" s="16" t="s">
        <v>168</v>
      </c>
      <c r="F174" s="16" t="s">
        <v>168</v>
      </c>
      <c r="G174" s="8">
        <v>2</v>
      </c>
      <c r="H174" s="8">
        <v>2</v>
      </c>
      <c r="I174" s="8">
        <v>2</v>
      </c>
      <c r="J174" s="8">
        <v>2</v>
      </c>
      <c r="K174" s="8">
        <v>2</v>
      </c>
      <c r="L174" s="8">
        <v>2</v>
      </c>
      <c r="M174" s="8">
        <v>2</v>
      </c>
      <c r="N174" s="9">
        <v>2</v>
      </c>
    </row>
    <row r="175" spans="1:14" x14ac:dyDescent="0.25">
      <c r="A175" s="2">
        <v>900</v>
      </c>
      <c r="B175" s="10" t="s">
        <v>168</v>
      </c>
      <c r="C175" s="16" t="s">
        <v>168</v>
      </c>
      <c r="D175" s="16" t="s">
        <v>168</v>
      </c>
      <c r="E175" s="16" t="s">
        <v>168</v>
      </c>
      <c r="F175" s="16" t="s">
        <v>168</v>
      </c>
      <c r="G175" s="8">
        <v>2</v>
      </c>
      <c r="H175" s="8">
        <v>2</v>
      </c>
      <c r="I175" s="8">
        <v>2</v>
      </c>
      <c r="J175" s="8">
        <v>2</v>
      </c>
      <c r="K175" s="8">
        <v>2</v>
      </c>
      <c r="L175" s="8">
        <v>2</v>
      </c>
      <c r="M175" s="8">
        <v>2</v>
      </c>
      <c r="N175" s="9">
        <v>2</v>
      </c>
    </row>
    <row r="176" spans="1:14" x14ac:dyDescent="0.25">
      <c r="A176" s="2">
        <v>1000</v>
      </c>
      <c r="B176" s="10" t="s">
        <v>168</v>
      </c>
      <c r="C176" s="16" t="s">
        <v>168</v>
      </c>
      <c r="D176" s="16" t="s">
        <v>168</v>
      </c>
      <c r="E176" s="16" t="s">
        <v>168</v>
      </c>
      <c r="F176" s="16" t="s">
        <v>168</v>
      </c>
      <c r="G176" s="8">
        <v>2</v>
      </c>
      <c r="H176" s="8">
        <v>2</v>
      </c>
      <c r="I176" s="8">
        <v>2</v>
      </c>
      <c r="J176" s="8">
        <v>2</v>
      </c>
      <c r="K176" s="8">
        <v>2</v>
      </c>
      <c r="L176" s="8">
        <v>2</v>
      </c>
      <c r="M176" s="8">
        <v>2</v>
      </c>
      <c r="N176" s="9">
        <v>2</v>
      </c>
    </row>
    <row r="177" spans="1:14" x14ac:dyDescent="0.25">
      <c r="A177" s="2">
        <v>1100</v>
      </c>
      <c r="B177" s="10" t="s">
        <v>168</v>
      </c>
      <c r="C177" s="16" t="s">
        <v>168</v>
      </c>
      <c r="D177" s="16" t="s">
        <v>168</v>
      </c>
      <c r="E177" s="16" t="s">
        <v>168</v>
      </c>
      <c r="F177" s="16" t="s">
        <v>168</v>
      </c>
      <c r="G177" s="8">
        <v>2</v>
      </c>
      <c r="H177" s="8">
        <v>2</v>
      </c>
      <c r="I177" s="8">
        <v>2</v>
      </c>
      <c r="J177" s="8">
        <v>2</v>
      </c>
      <c r="K177" s="8">
        <v>2</v>
      </c>
      <c r="L177" s="8">
        <v>2</v>
      </c>
      <c r="M177" s="8">
        <v>2</v>
      </c>
      <c r="N177" s="9">
        <v>2</v>
      </c>
    </row>
    <row r="178" spans="1:14" x14ac:dyDescent="0.25">
      <c r="A178" s="2">
        <v>1200</v>
      </c>
      <c r="B178" s="10" t="s">
        <v>168</v>
      </c>
      <c r="C178" s="16" t="s">
        <v>168</v>
      </c>
      <c r="D178" s="16" t="s">
        <v>168</v>
      </c>
      <c r="E178" s="16" t="s">
        <v>168</v>
      </c>
      <c r="F178" s="16" t="s">
        <v>168</v>
      </c>
      <c r="G178" s="8">
        <v>2</v>
      </c>
      <c r="H178" s="8">
        <v>2</v>
      </c>
      <c r="I178" s="8">
        <v>1.9999999999999998</v>
      </c>
      <c r="J178" s="8">
        <v>1.9999999999999998</v>
      </c>
      <c r="K178" s="8">
        <v>1.9999999999999998</v>
      </c>
      <c r="L178" s="8">
        <v>1.9999999999999998</v>
      </c>
      <c r="M178" s="8">
        <v>1.9999999999999998</v>
      </c>
      <c r="N178" s="9">
        <v>1.9999999999999998</v>
      </c>
    </row>
    <row r="179" spans="1:14" x14ac:dyDescent="0.25">
      <c r="A179" s="2">
        <v>1300</v>
      </c>
      <c r="B179" s="10" t="s">
        <v>168</v>
      </c>
      <c r="C179" s="16" t="s">
        <v>168</v>
      </c>
      <c r="D179" s="16" t="s">
        <v>168</v>
      </c>
      <c r="E179" s="16" t="s">
        <v>168</v>
      </c>
      <c r="F179" s="16" t="s">
        <v>168</v>
      </c>
      <c r="G179" s="8">
        <v>2</v>
      </c>
      <c r="H179" s="8">
        <v>2</v>
      </c>
      <c r="I179" s="8">
        <v>1.9999999999999993</v>
      </c>
      <c r="J179" s="8">
        <v>2</v>
      </c>
      <c r="K179" s="8">
        <v>2</v>
      </c>
      <c r="L179" s="8">
        <v>2</v>
      </c>
      <c r="M179" s="8">
        <v>2</v>
      </c>
      <c r="N179" s="9">
        <v>2</v>
      </c>
    </row>
    <row r="180" spans="1:14" x14ac:dyDescent="0.25">
      <c r="A180" s="2">
        <v>1400</v>
      </c>
      <c r="B180" s="10" t="s">
        <v>168</v>
      </c>
      <c r="C180" s="16" t="s">
        <v>168</v>
      </c>
      <c r="D180" s="16" t="s">
        <v>168</v>
      </c>
      <c r="E180" s="16" t="s">
        <v>168</v>
      </c>
      <c r="F180" s="16" t="s">
        <v>168</v>
      </c>
      <c r="G180" s="16" t="s">
        <v>168</v>
      </c>
      <c r="H180" s="8">
        <v>2</v>
      </c>
      <c r="I180" s="8">
        <v>1.9999999999999998</v>
      </c>
      <c r="J180" s="8">
        <v>2</v>
      </c>
      <c r="K180" s="8">
        <v>2</v>
      </c>
      <c r="L180" s="8">
        <v>2</v>
      </c>
      <c r="M180" s="8">
        <v>2</v>
      </c>
      <c r="N180" s="9">
        <v>2</v>
      </c>
    </row>
    <row r="181" spans="1:14" x14ac:dyDescent="0.25">
      <c r="A181" s="2">
        <v>1500</v>
      </c>
      <c r="B181" s="10" t="s">
        <v>168</v>
      </c>
      <c r="C181" s="16" t="s">
        <v>168</v>
      </c>
      <c r="D181" s="16" t="s">
        <v>168</v>
      </c>
      <c r="E181" s="16" t="s">
        <v>168</v>
      </c>
      <c r="F181" s="16" t="s">
        <v>168</v>
      </c>
      <c r="G181" s="16" t="s">
        <v>168</v>
      </c>
      <c r="H181" s="16" t="s">
        <v>168</v>
      </c>
      <c r="I181" s="8">
        <v>2</v>
      </c>
      <c r="J181" s="8">
        <v>1.9999999999999996</v>
      </c>
      <c r="K181" s="8">
        <v>2</v>
      </c>
      <c r="L181" s="8">
        <v>1.9999999999999996</v>
      </c>
      <c r="M181" s="8">
        <v>2</v>
      </c>
      <c r="N181" s="9">
        <v>2</v>
      </c>
    </row>
    <row r="182" spans="1:14" x14ac:dyDescent="0.25">
      <c r="A182" s="2">
        <v>1600</v>
      </c>
      <c r="B182" s="10" t="s">
        <v>168</v>
      </c>
      <c r="C182" s="16" t="s">
        <v>168</v>
      </c>
      <c r="D182" s="16" t="s">
        <v>168</v>
      </c>
      <c r="E182" s="16" t="s">
        <v>168</v>
      </c>
      <c r="F182" s="16" t="s">
        <v>168</v>
      </c>
      <c r="G182" s="16" t="s">
        <v>168</v>
      </c>
      <c r="H182" s="16" t="s">
        <v>168</v>
      </c>
      <c r="I182" s="16" t="s">
        <v>168</v>
      </c>
      <c r="J182" s="16" t="s">
        <v>168</v>
      </c>
      <c r="K182" s="8">
        <v>2</v>
      </c>
      <c r="L182" s="8">
        <v>2</v>
      </c>
      <c r="M182" s="8">
        <v>2</v>
      </c>
      <c r="N182" s="9">
        <v>1.9999999999999998</v>
      </c>
    </row>
    <row r="183" spans="1:14" x14ac:dyDescent="0.25">
      <c r="A183" s="2">
        <v>1700</v>
      </c>
      <c r="B183" s="10" t="s">
        <v>168</v>
      </c>
      <c r="C183" s="16" t="s">
        <v>168</v>
      </c>
      <c r="D183" s="16" t="s">
        <v>168</v>
      </c>
      <c r="E183" s="16" t="s">
        <v>168</v>
      </c>
      <c r="F183" s="16" t="s">
        <v>168</v>
      </c>
      <c r="G183" s="16" t="s">
        <v>168</v>
      </c>
      <c r="H183" s="16" t="s">
        <v>168</v>
      </c>
      <c r="I183" s="16" t="s">
        <v>168</v>
      </c>
      <c r="J183" s="16" t="s">
        <v>168</v>
      </c>
      <c r="K183" s="16" t="s">
        <v>168</v>
      </c>
      <c r="L183" s="8">
        <v>1.9999999999999996</v>
      </c>
      <c r="M183" s="8">
        <v>1.9999999999999993</v>
      </c>
      <c r="N183" s="9">
        <v>2</v>
      </c>
    </row>
    <row r="184" spans="1:14" x14ac:dyDescent="0.25">
      <c r="A184" s="2">
        <v>1800</v>
      </c>
      <c r="B184" s="11" t="s">
        <v>168</v>
      </c>
      <c r="C184" s="17" t="s">
        <v>168</v>
      </c>
      <c r="D184" s="17" t="s">
        <v>168</v>
      </c>
      <c r="E184" s="17" t="s">
        <v>168</v>
      </c>
      <c r="F184" s="17" t="s">
        <v>168</v>
      </c>
      <c r="G184" s="17" t="s">
        <v>168</v>
      </c>
      <c r="H184" s="17" t="s">
        <v>168</v>
      </c>
      <c r="I184" s="17" t="s">
        <v>168</v>
      </c>
      <c r="J184" s="17" t="s">
        <v>168</v>
      </c>
      <c r="K184" s="17" t="s">
        <v>168</v>
      </c>
      <c r="L184" s="17" t="s">
        <v>168</v>
      </c>
      <c r="M184" s="14">
        <v>2</v>
      </c>
      <c r="N184" s="29">
        <v>2</v>
      </c>
    </row>
    <row r="186" spans="1:14" x14ac:dyDescent="0.25">
      <c r="A186" s="12" t="s">
        <v>111</v>
      </c>
      <c r="B186" s="2">
        <v>120</v>
      </c>
      <c r="C186" s="2">
        <v>130</v>
      </c>
      <c r="D186" s="2">
        <v>140</v>
      </c>
      <c r="E186" s="2">
        <v>150</v>
      </c>
      <c r="F186" s="2">
        <v>160</v>
      </c>
      <c r="G186" s="2">
        <v>170</v>
      </c>
      <c r="H186" s="2">
        <v>180</v>
      </c>
      <c r="I186" s="2">
        <v>190</v>
      </c>
      <c r="J186" s="2">
        <v>200</v>
      </c>
      <c r="K186" s="2">
        <v>210</v>
      </c>
      <c r="L186" s="2">
        <v>220</v>
      </c>
      <c r="M186" s="2">
        <v>230</v>
      </c>
      <c r="N186" s="2">
        <v>240</v>
      </c>
    </row>
    <row r="187" spans="1:14" x14ac:dyDescent="0.25">
      <c r="A187" s="2">
        <v>700</v>
      </c>
      <c r="B187" s="28" t="s">
        <v>168</v>
      </c>
      <c r="C187" s="15" t="s">
        <v>168</v>
      </c>
      <c r="D187" s="15" t="s">
        <v>168</v>
      </c>
      <c r="E187" s="15" t="s">
        <v>168</v>
      </c>
      <c r="F187" s="15" t="s">
        <v>168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7">
        <v>0</v>
      </c>
    </row>
    <row r="188" spans="1:14" x14ac:dyDescent="0.25">
      <c r="A188" s="2">
        <v>800</v>
      </c>
      <c r="B188" s="10" t="s">
        <v>168</v>
      </c>
      <c r="C188" s="16" t="s">
        <v>168</v>
      </c>
      <c r="D188" s="16" t="s">
        <v>168</v>
      </c>
      <c r="E188" s="16" t="s">
        <v>168</v>
      </c>
      <c r="F188" s="16" t="s">
        <v>168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9">
        <v>0</v>
      </c>
    </row>
    <row r="189" spans="1:14" x14ac:dyDescent="0.25">
      <c r="A189" s="2">
        <v>900</v>
      </c>
      <c r="B189" s="10" t="s">
        <v>168</v>
      </c>
      <c r="C189" s="16" t="s">
        <v>168</v>
      </c>
      <c r="D189" s="16" t="s">
        <v>168</v>
      </c>
      <c r="E189" s="16" t="s">
        <v>168</v>
      </c>
      <c r="F189" s="16" t="s">
        <v>168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9">
        <v>0</v>
      </c>
    </row>
    <row r="190" spans="1:14" x14ac:dyDescent="0.25">
      <c r="A190" s="2">
        <v>1000</v>
      </c>
      <c r="B190" s="10" t="s">
        <v>168</v>
      </c>
      <c r="C190" s="16" t="s">
        <v>168</v>
      </c>
      <c r="D190" s="16" t="s">
        <v>168</v>
      </c>
      <c r="E190" s="16" t="s">
        <v>168</v>
      </c>
      <c r="F190" s="16" t="s">
        <v>168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9">
        <v>0</v>
      </c>
    </row>
    <row r="191" spans="1:14" x14ac:dyDescent="0.25">
      <c r="A191" s="2">
        <v>1100</v>
      </c>
      <c r="B191" s="10" t="s">
        <v>168</v>
      </c>
      <c r="C191" s="16" t="s">
        <v>168</v>
      </c>
      <c r="D191" s="16" t="s">
        <v>168</v>
      </c>
      <c r="E191" s="16" t="s">
        <v>168</v>
      </c>
      <c r="F191" s="16" t="s">
        <v>168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9">
        <v>0</v>
      </c>
    </row>
    <row r="192" spans="1:14" x14ac:dyDescent="0.25">
      <c r="A192" s="2">
        <v>1200</v>
      </c>
      <c r="B192" s="10" t="s">
        <v>168</v>
      </c>
      <c r="C192" s="16" t="s">
        <v>168</v>
      </c>
      <c r="D192" s="16" t="s">
        <v>168</v>
      </c>
      <c r="E192" s="16" t="s">
        <v>168</v>
      </c>
      <c r="F192" s="16" t="s">
        <v>168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9">
        <v>0</v>
      </c>
    </row>
    <row r="193" spans="1:14" x14ac:dyDescent="0.25">
      <c r="A193" s="2">
        <v>1300</v>
      </c>
      <c r="B193" s="10" t="s">
        <v>168</v>
      </c>
      <c r="C193" s="16" t="s">
        <v>168</v>
      </c>
      <c r="D193" s="16" t="s">
        <v>168</v>
      </c>
      <c r="E193" s="16" t="s">
        <v>168</v>
      </c>
      <c r="F193" s="16" t="s">
        <v>168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9">
        <v>0</v>
      </c>
    </row>
    <row r="194" spans="1:14" x14ac:dyDescent="0.25">
      <c r="A194" s="2">
        <v>1400</v>
      </c>
      <c r="B194" s="10" t="s">
        <v>168</v>
      </c>
      <c r="C194" s="16" t="s">
        <v>168</v>
      </c>
      <c r="D194" s="16" t="s">
        <v>168</v>
      </c>
      <c r="E194" s="16" t="s">
        <v>168</v>
      </c>
      <c r="F194" s="16" t="s">
        <v>168</v>
      </c>
      <c r="G194" s="16" t="s">
        <v>168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9">
        <v>0</v>
      </c>
    </row>
    <row r="195" spans="1:14" x14ac:dyDescent="0.25">
      <c r="A195" s="2">
        <v>1500</v>
      </c>
      <c r="B195" s="10" t="s">
        <v>168</v>
      </c>
      <c r="C195" s="16" t="s">
        <v>168</v>
      </c>
      <c r="D195" s="16" t="s">
        <v>168</v>
      </c>
      <c r="E195" s="16" t="s">
        <v>168</v>
      </c>
      <c r="F195" s="16" t="s">
        <v>168</v>
      </c>
      <c r="G195" s="16" t="s">
        <v>168</v>
      </c>
      <c r="H195" s="16" t="s">
        <v>168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9">
        <v>0</v>
      </c>
    </row>
    <row r="196" spans="1:14" x14ac:dyDescent="0.25">
      <c r="A196" s="2">
        <v>1600</v>
      </c>
      <c r="B196" s="10" t="s">
        <v>168</v>
      </c>
      <c r="C196" s="16" t="s">
        <v>168</v>
      </c>
      <c r="D196" s="16" t="s">
        <v>168</v>
      </c>
      <c r="E196" s="16" t="s">
        <v>168</v>
      </c>
      <c r="F196" s="16" t="s">
        <v>168</v>
      </c>
      <c r="G196" s="16" t="s">
        <v>168</v>
      </c>
      <c r="H196" s="16" t="s">
        <v>168</v>
      </c>
      <c r="I196" s="16" t="s">
        <v>168</v>
      </c>
      <c r="J196" s="16" t="s">
        <v>168</v>
      </c>
      <c r="K196" s="8">
        <v>0</v>
      </c>
      <c r="L196" s="8">
        <v>0</v>
      </c>
      <c r="M196" s="8">
        <v>0</v>
      </c>
      <c r="N196" s="9">
        <v>0</v>
      </c>
    </row>
    <row r="197" spans="1:14" x14ac:dyDescent="0.25">
      <c r="A197" s="2">
        <v>1700</v>
      </c>
      <c r="B197" s="10" t="s">
        <v>168</v>
      </c>
      <c r="C197" s="16" t="s">
        <v>168</v>
      </c>
      <c r="D197" s="16" t="s">
        <v>168</v>
      </c>
      <c r="E197" s="16" t="s">
        <v>168</v>
      </c>
      <c r="F197" s="16" t="s">
        <v>168</v>
      </c>
      <c r="G197" s="16" t="s">
        <v>168</v>
      </c>
      <c r="H197" s="16" t="s">
        <v>168</v>
      </c>
      <c r="I197" s="16" t="s">
        <v>168</v>
      </c>
      <c r="J197" s="16" t="s">
        <v>168</v>
      </c>
      <c r="K197" s="16" t="s">
        <v>168</v>
      </c>
      <c r="L197" s="8">
        <v>0</v>
      </c>
      <c r="M197" s="8">
        <v>0</v>
      </c>
      <c r="N197" s="9">
        <v>0</v>
      </c>
    </row>
    <row r="198" spans="1:14" x14ac:dyDescent="0.25">
      <c r="A198" s="2">
        <v>1800</v>
      </c>
      <c r="B198" s="11" t="s">
        <v>168</v>
      </c>
      <c r="C198" s="17" t="s">
        <v>168</v>
      </c>
      <c r="D198" s="17" t="s">
        <v>168</v>
      </c>
      <c r="E198" s="17" t="s">
        <v>168</v>
      </c>
      <c r="F198" s="17" t="s">
        <v>168</v>
      </c>
      <c r="G198" s="17" t="s">
        <v>168</v>
      </c>
      <c r="H198" s="17" t="s">
        <v>168</v>
      </c>
      <c r="I198" s="17" t="s">
        <v>168</v>
      </c>
      <c r="J198" s="17" t="s">
        <v>168</v>
      </c>
      <c r="K198" s="17" t="s">
        <v>168</v>
      </c>
      <c r="L198" s="17" t="s">
        <v>168</v>
      </c>
      <c r="M198" s="14">
        <v>0</v>
      </c>
      <c r="N198" s="29">
        <v>0</v>
      </c>
    </row>
    <row r="200" spans="1:14" x14ac:dyDescent="0.25">
      <c r="A200" s="12" t="s">
        <v>113</v>
      </c>
      <c r="B200" s="2">
        <v>120</v>
      </c>
      <c r="C200" s="2">
        <v>130</v>
      </c>
      <c r="D200" s="2">
        <v>140</v>
      </c>
      <c r="E200" s="2">
        <v>150</v>
      </c>
      <c r="F200" s="2">
        <v>160</v>
      </c>
      <c r="G200" s="2">
        <v>170</v>
      </c>
      <c r="H200" s="2">
        <v>180</v>
      </c>
      <c r="I200" s="2">
        <v>190</v>
      </c>
      <c r="J200" s="2">
        <v>200</v>
      </c>
      <c r="K200" s="2">
        <v>210</v>
      </c>
      <c r="L200" s="2">
        <v>220</v>
      </c>
      <c r="M200" s="2">
        <v>230</v>
      </c>
      <c r="N200" s="2">
        <v>240</v>
      </c>
    </row>
    <row r="201" spans="1:14" x14ac:dyDescent="0.25">
      <c r="A201" s="2">
        <v>700</v>
      </c>
      <c r="B201" s="28" t="s">
        <v>168</v>
      </c>
      <c r="C201" s="15" t="s">
        <v>168</v>
      </c>
      <c r="D201" s="15" t="s">
        <v>168</v>
      </c>
      <c r="E201" s="15" t="s">
        <v>168</v>
      </c>
      <c r="F201" s="15" t="s">
        <v>168</v>
      </c>
      <c r="G201" s="6">
        <v>0.54091249524242846</v>
      </c>
      <c r="H201" s="6">
        <v>1.2482674018049604</v>
      </c>
      <c r="I201" s="6">
        <v>1.4675722752528146</v>
      </c>
      <c r="J201" s="6">
        <v>1.5</v>
      </c>
      <c r="K201" s="6">
        <v>1.5</v>
      </c>
      <c r="L201" s="6">
        <v>1.5</v>
      </c>
      <c r="M201" s="6">
        <v>1.5</v>
      </c>
      <c r="N201" s="7">
        <v>1.5</v>
      </c>
    </row>
    <row r="202" spans="1:14" x14ac:dyDescent="0.25">
      <c r="A202" s="2">
        <v>800</v>
      </c>
      <c r="B202" s="10" t="s">
        <v>168</v>
      </c>
      <c r="C202" s="16" t="s">
        <v>168</v>
      </c>
      <c r="D202" s="16" t="s">
        <v>168</v>
      </c>
      <c r="E202" s="16" t="s">
        <v>168</v>
      </c>
      <c r="F202" s="16" t="s">
        <v>168</v>
      </c>
      <c r="G202" s="8">
        <v>0.54091249524242668</v>
      </c>
      <c r="H202" s="8">
        <v>1.24826740180496</v>
      </c>
      <c r="I202" s="8">
        <v>1.4675722752528155</v>
      </c>
      <c r="J202" s="8">
        <v>1.5</v>
      </c>
      <c r="K202" s="8">
        <v>1.5</v>
      </c>
      <c r="L202" s="8">
        <v>1.5</v>
      </c>
      <c r="M202" s="8">
        <v>1.5</v>
      </c>
      <c r="N202" s="9">
        <v>1.5</v>
      </c>
    </row>
    <row r="203" spans="1:14" x14ac:dyDescent="0.25">
      <c r="A203" s="2">
        <v>900</v>
      </c>
      <c r="B203" s="10" t="s">
        <v>168</v>
      </c>
      <c r="C203" s="16" t="s">
        <v>168</v>
      </c>
      <c r="D203" s="16" t="s">
        <v>168</v>
      </c>
      <c r="E203" s="16" t="s">
        <v>168</v>
      </c>
      <c r="F203" s="16" t="s">
        <v>168</v>
      </c>
      <c r="G203" s="8">
        <v>0.54091249524242713</v>
      </c>
      <c r="H203" s="8">
        <v>1.24826740180496</v>
      </c>
      <c r="I203" s="8">
        <v>1.467572275252816</v>
      </c>
      <c r="J203" s="8">
        <v>1.5</v>
      </c>
      <c r="K203" s="8">
        <v>1.5</v>
      </c>
      <c r="L203" s="8">
        <v>1.5</v>
      </c>
      <c r="M203" s="8">
        <v>1.5</v>
      </c>
      <c r="N203" s="9">
        <v>1.5</v>
      </c>
    </row>
    <row r="204" spans="1:14" x14ac:dyDescent="0.25">
      <c r="A204" s="2">
        <v>1000</v>
      </c>
      <c r="B204" s="10" t="s">
        <v>168</v>
      </c>
      <c r="C204" s="16" t="s">
        <v>168</v>
      </c>
      <c r="D204" s="16" t="s">
        <v>168</v>
      </c>
      <c r="E204" s="16" t="s">
        <v>168</v>
      </c>
      <c r="F204" s="16" t="s">
        <v>168</v>
      </c>
      <c r="G204" s="8">
        <v>0.54091249524242624</v>
      </c>
      <c r="H204" s="8">
        <v>1.24826740180496</v>
      </c>
      <c r="I204" s="8">
        <v>1.4675722752528153</v>
      </c>
      <c r="J204" s="8">
        <v>1.5</v>
      </c>
      <c r="K204" s="8">
        <v>1.5</v>
      </c>
      <c r="L204" s="8">
        <v>1.5</v>
      </c>
      <c r="M204" s="8">
        <v>1.5</v>
      </c>
      <c r="N204" s="9">
        <v>1.5</v>
      </c>
    </row>
    <row r="205" spans="1:14" x14ac:dyDescent="0.25">
      <c r="A205" s="2">
        <v>1100</v>
      </c>
      <c r="B205" s="10" t="s">
        <v>168</v>
      </c>
      <c r="C205" s="16" t="s">
        <v>168</v>
      </c>
      <c r="D205" s="16" t="s">
        <v>168</v>
      </c>
      <c r="E205" s="16" t="s">
        <v>168</v>
      </c>
      <c r="F205" s="16" t="s">
        <v>168</v>
      </c>
      <c r="G205" s="8">
        <v>0.54091249524243223</v>
      </c>
      <c r="H205" s="8">
        <v>1.2482674018049615</v>
      </c>
      <c r="I205" s="8">
        <v>1.4675722752528162</v>
      </c>
      <c r="J205" s="8">
        <v>1.5</v>
      </c>
      <c r="K205" s="8">
        <v>1.5</v>
      </c>
      <c r="L205" s="8">
        <v>1.5</v>
      </c>
      <c r="M205" s="8">
        <v>1.5</v>
      </c>
      <c r="N205" s="9">
        <v>1.5</v>
      </c>
    </row>
    <row r="206" spans="1:14" x14ac:dyDescent="0.25">
      <c r="A206" s="2">
        <v>1200</v>
      </c>
      <c r="B206" s="10" t="s">
        <v>168</v>
      </c>
      <c r="C206" s="16" t="s">
        <v>168</v>
      </c>
      <c r="D206" s="16" t="s">
        <v>168</v>
      </c>
      <c r="E206" s="16" t="s">
        <v>168</v>
      </c>
      <c r="F206" s="16" t="s">
        <v>168</v>
      </c>
      <c r="G206" s="8">
        <v>0.54091249524242879</v>
      </c>
      <c r="H206" s="8">
        <v>1.2482674018049618</v>
      </c>
      <c r="I206" s="8">
        <v>1.4675722752528144</v>
      </c>
      <c r="J206" s="8">
        <v>1.5000000000000002</v>
      </c>
      <c r="K206" s="8">
        <v>1.5000000000000002</v>
      </c>
      <c r="L206" s="8">
        <v>1.5000000000000002</v>
      </c>
      <c r="M206" s="8">
        <v>1.5000000000000002</v>
      </c>
      <c r="N206" s="9">
        <v>1.5000000000000002</v>
      </c>
    </row>
    <row r="207" spans="1:14" x14ac:dyDescent="0.25">
      <c r="A207" s="2">
        <v>1300</v>
      </c>
      <c r="B207" s="10" t="s">
        <v>168</v>
      </c>
      <c r="C207" s="16" t="s">
        <v>168</v>
      </c>
      <c r="D207" s="16" t="s">
        <v>168</v>
      </c>
      <c r="E207" s="16" t="s">
        <v>168</v>
      </c>
      <c r="F207" s="16" t="s">
        <v>168</v>
      </c>
      <c r="G207" s="8">
        <v>0.51054588947528068</v>
      </c>
      <c r="H207" s="8">
        <v>0.86798323236566488</v>
      </c>
      <c r="I207" s="8">
        <v>1.476891431344842</v>
      </c>
      <c r="J207" s="8">
        <v>1.5</v>
      </c>
      <c r="K207" s="8">
        <v>1.5</v>
      </c>
      <c r="L207" s="8">
        <v>1.5</v>
      </c>
      <c r="M207" s="8">
        <v>1.5</v>
      </c>
      <c r="N207" s="9">
        <v>1.5</v>
      </c>
    </row>
    <row r="208" spans="1:14" x14ac:dyDescent="0.25">
      <c r="A208" s="2">
        <v>1400</v>
      </c>
      <c r="B208" s="10" t="s">
        <v>168</v>
      </c>
      <c r="C208" s="16" t="s">
        <v>168</v>
      </c>
      <c r="D208" s="16" t="s">
        <v>168</v>
      </c>
      <c r="E208" s="16" t="s">
        <v>168</v>
      </c>
      <c r="F208" s="16" t="s">
        <v>168</v>
      </c>
      <c r="G208" s="16" t="s">
        <v>168</v>
      </c>
      <c r="H208" s="8">
        <v>0.17565974080448615</v>
      </c>
      <c r="I208" s="8">
        <v>0.91410133418633222</v>
      </c>
      <c r="J208" s="8">
        <v>1.5</v>
      </c>
      <c r="K208" s="8">
        <v>1.5</v>
      </c>
      <c r="L208" s="8">
        <v>1.5</v>
      </c>
      <c r="M208" s="8">
        <v>1.5</v>
      </c>
      <c r="N208" s="9">
        <v>1.5</v>
      </c>
    </row>
    <row r="209" spans="1:14" x14ac:dyDescent="0.25">
      <c r="A209" s="2">
        <v>1500</v>
      </c>
      <c r="B209" s="10" t="s">
        <v>168</v>
      </c>
      <c r="C209" s="16" t="s">
        <v>168</v>
      </c>
      <c r="D209" s="16" t="s">
        <v>168</v>
      </c>
      <c r="E209" s="16" t="s">
        <v>168</v>
      </c>
      <c r="F209" s="16" t="s">
        <v>168</v>
      </c>
      <c r="G209" s="16" t="s">
        <v>168</v>
      </c>
      <c r="H209" s="16" t="s">
        <v>168</v>
      </c>
      <c r="I209" s="8">
        <v>0</v>
      </c>
      <c r="J209" s="8">
        <v>1.1884864817838663</v>
      </c>
      <c r="K209" s="8">
        <v>1.5</v>
      </c>
      <c r="L209" s="8">
        <v>1.5000000000000002</v>
      </c>
      <c r="M209" s="8">
        <v>1.5</v>
      </c>
      <c r="N209" s="9">
        <v>1.5</v>
      </c>
    </row>
    <row r="210" spans="1:14" x14ac:dyDescent="0.25">
      <c r="A210" s="2">
        <v>1600</v>
      </c>
      <c r="B210" s="10" t="s">
        <v>168</v>
      </c>
      <c r="C210" s="16" t="s">
        <v>168</v>
      </c>
      <c r="D210" s="16" t="s">
        <v>168</v>
      </c>
      <c r="E210" s="16" t="s">
        <v>168</v>
      </c>
      <c r="F210" s="16" t="s">
        <v>168</v>
      </c>
      <c r="G210" s="16" t="s">
        <v>168</v>
      </c>
      <c r="H210" s="16" t="s">
        <v>168</v>
      </c>
      <c r="I210" s="16" t="s">
        <v>168</v>
      </c>
      <c r="J210" s="16" t="s">
        <v>168</v>
      </c>
      <c r="K210" s="8">
        <v>0.93710466845558049</v>
      </c>
      <c r="L210" s="8">
        <v>1.5</v>
      </c>
      <c r="M210" s="8">
        <v>1.5</v>
      </c>
      <c r="N210" s="9">
        <v>1.5</v>
      </c>
    </row>
    <row r="211" spans="1:14" x14ac:dyDescent="0.25">
      <c r="A211" s="2">
        <v>1700</v>
      </c>
      <c r="B211" s="10" t="s">
        <v>168</v>
      </c>
      <c r="C211" s="16" t="s">
        <v>168</v>
      </c>
      <c r="D211" s="16" t="s">
        <v>168</v>
      </c>
      <c r="E211" s="16" t="s">
        <v>168</v>
      </c>
      <c r="F211" s="16" t="s">
        <v>168</v>
      </c>
      <c r="G211" s="16" t="s">
        <v>168</v>
      </c>
      <c r="H211" s="16" t="s">
        <v>168</v>
      </c>
      <c r="I211" s="16" t="s">
        <v>168</v>
      </c>
      <c r="J211" s="16" t="s">
        <v>168</v>
      </c>
      <c r="K211" s="16" t="s">
        <v>168</v>
      </c>
      <c r="L211" s="8">
        <v>0.68572285512729336</v>
      </c>
      <c r="M211" s="8">
        <v>1.5</v>
      </c>
      <c r="N211" s="9">
        <v>1.5</v>
      </c>
    </row>
    <row r="212" spans="1:14" x14ac:dyDescent="0.25">
      <c r="A212" s="2">
        <v>1800</v>
      </c>
      <c r="B212" s="11" t="s">
        <v>168</v>
      </c>
      <c r="C212" s="17" t="s">
        <v>168</v>
      </c>
      <c r="D212" s="17" t="s">
        <v>168</v>
      </c>
      <c r="E212" s="17" t="s">
        <v>168</v>
      </c>
      <c r="F212" s="17" t="s">
        <v>168</v>
      </c>
      <c r="G212" s="17" t="s">
        <v>168</v>
      </c>
      <c r="H212" s="17" t="s">
        <v>168</v>
      </c>
      <c r="I212" s="17" t="s">
        <v>168</v>
      </c>
      <c r="J212" s="17" t="s">
        <v>168</v>
      </c>
      <c r="K212" s="17" t="s">
        <v>168</v>
      </c>
      <c r="L212" s="17" t="s">
        <v>168</v>
      </c>
      <c r="M212" s="14">
        <v>0.43434104179900279</v>
      </c>
      <c r="N212" s="29">
        <v>1.5</v>
      </c>
    </row>
    <row r="214" spans="1:14" x14ac:dyDescent="0.25">
      <c r="A214" s="12" t="s">
        <v>115</v>
      </c>
      <c r="B214" s="2">
        <v>120</v>
      </c>
      <c r="C214" s="2">
        <v>130</v>
      </c>
      <c r="D214" s="2">
        <v>140</v>
      </c>
      <c r="E214" s="2">
        <v>150</v>
      </c>
      <c r="F214" s="2">
        <v>160</v>
      </c>
      <c r="G214" s="2">
        <v>170</v>
      </c>
      <c r="H214" s="2">
        <v>180</v>
      </c>
      <c r="I214" s="2">
        <v>190</v>
      </c>
      <c r="J214" s="2">
        <v>200</v>
      </c>
      <c r="K214" s="2">
        <v>210</v>
      </c>
      <c r="L214" s="2">
        <v>220</v>
      </c>
      <c r="M214" s="2">
        <v>230</v>
      </c>
      <c r="N214" s="2">
        <v>240</v>
      </c>
    </row>
    <row r="215" spans="1:14" x14ac:dyDescent="0.25">
      <c r="A215" s="2">
        <v>700</v>
      </c>
      <c r="B215" s="28" t="s">
        <v>168</v>
      </c>
      <c r="C215" s="15" t="s">
        <v>168</v>
      </c>
      <c r="D215" s="15" t="s">
        <v>168</v>
      </c>
      <c r="E215" s="15" t="s">
        <v>168</v>
      </c>
      <c r="F215" s="15" t="s">
        <v>168</v>
      </c>
      <c r="G215" s="6">
        <v>0.95908750475757143</v>
      </c>
      <c r="H215" s="6">
        <v>0.25173259819503968</v>
      </c>
      <c r="I215" s="6">
        <v>3.2427724747185339E-2</v>
      </c>
      <c r="J215" s="6">
        <v>0</v>
      </c>
      <c r="K215" s="6">
        <v>0</v>
      </c>
      <c r="L215" s="6">
        <v>0</v>
      </c>
      <c r="M215" s="6">
        <v>0</v>
      </c>
      <c r="N215" s="7">
        <v>0</v>
      </c>
    </row>
    <row r="216" spans="1:14" x14ac:dyDescent="0.25">
      <c r="A216" s="2">
        <v>800</v>
      </c>
      <c r="B216" s="10" t="s">
        <v>168</v>
      </c>
      <c r="C216" s="16" t="s">
        <v>168</v>
      </c>
      <c r="D216" s="16" t="s">
        <v>168</v>
      </c>
      <c r="E216" s="16" t="s">
        <v>168</v>
      </c>
      <c r="F216" s="16" t="s">
        <v>168</v>
      </c>
      <c r="G216" s="8">
        <v>0.95908750475757387</v>
      </c>
      <c r="H216" s="8">
        <v>0.25173259819504007</v>
      </c>
      <c r="I216" s="8">
        <v>3.2427724747184458E-2</v>
      </c>
      <c r="J216" s="8">
        <v>0</v>
      </c>
      <c r="K216" s="8">
        <v>0</v>
      </c>
      <c r="L216" s="8">
        <v>0</v>
      </c>
      <c r="M216" s="8">
        <v>0</v>
      </c>
      <c r="N216" s="9">
        <v>0</v>
      </c>
    </row>
    <row r="217" spans="1:14" x14ac:dyDescent="0.25">
      <c r="A217" s="2">
        <v>900</v>
      </c>
      <c r="B217" s="10" t="s">
        <v>168</v>
      </c>
      <c r="C217" s="16" t="s">
        <v>168</v>
      </c>
      <c r="D217" s="16" t="s">
        <v>168</v>
      </c>
      <c r="E217" s="16" t="s">
        <v>168</v>
      </c>
      <c r="F217" s="16" t="s">
        <v>168</v>
      </c>
      <c r="G217" s="8">
        <v>0.95908750475757298</v>
      </c>
      <c r="H217" s="8">
        <v>0.25173259819503996</v>
      </c>
      <c r="I217" s="8">
        <v>3.2427724747184083E-2</v>
      </c>
      <c r="J217" s="8">
        <v>0</v>
      </c>
      <c r="K217" s="8">
        <v>0</v>
      </c>
      <c r="L217" s="8">
        <v>0</v>
      </c>
      <c r="M217" s="8">
        <v>0</v>
      </c>
      <c r="N217" s="9">
        <v>0</v>
      </c>
    </row>
    <row r="218" spans="1:14" x14ac:dyDescent="0.25">
      <c r="A218" s="2">
        <v>1000</v>
      </c>
      <c r="B218" s="10" t="s">
        <v>168</v>
      </c>
      <c r="C218" s="16" t="s">
        <v>168</v>
      </c>
      <c r="D218" s="16" t="s">
        <v>168</v>
      </c>
      <c r="E218" s="16" t="s">
        <v>168</v>
      </c>
      <c r="F218" s="16" t="s">
        <v>168</v>
      </c>
      <c r="G218" s="8">
        <v>0.95908750475757354</v>
      </c>
      <c r="H218" s="8">
        <v>0.25173259819504029</v>
      </c>
      <c r="I218" s="8">
        <v>3.2427724747184777E-2</v>
      </c>
      <c r="J218" s="8">
        <v>0</v>
      </c>
      <c r="K218" s="8">
        <v>0</v>
      </c>
      <c r="L218" s="8">
        <v>0</v>
      </c>
      <c r="M218" s="8">
        <v>0</v>
      </c>
      <c r="N218" s="9">
        <v>0</v>
      </c>
    </row>
    <row r="219" spans="1:14" x14ac:dyDescent="0.25">
      <c r="A219" s="2">
        <v>1100</v>
      </c>
      <c r="B219" s="10" t="s">
        <v>168</v>
      </c>
      <c r="C219" s="16" t="s">
        <v>168</v>
      </c>
      <c r="D219" s="16" t="s">
        <v>168</v>
      </c>
      <c r="E219" s="16" t="s">
        <v>168</v>
      </c>
      <c r="F219" s="16" t="s">
        <v>168</v>
      </c>
      <c r="G219" s="8">
        <v>0.95908750475756777</v>
      </c>
      <c r="H219" s="8">
        <v>0.2517325981950389</v>
      </c>
      <c r="I219" s="8">
        <v>3.242772474718375E-2</v>
      </c>
      <c r="J219" s="8">
        <v>0</v>
      </c>
      <c r="K219" s="8">
        <v>0</v>
      </c>
      <c r="L219" s="8">
        <v>0</v>
      </c>
      <c r="M219" s="8">
        <v>0</v>
      </c>
      <c r="N219" s="9">
        <v>0</v>
      </c>
    </row>
    <row r="220" spans="1:14" x14ac:dyDescent="0.25">
      <c r="A220" s="2">
        <v>1200</v>
      </c>
      <c r="B220" s="10" t="s">
        <v>168</v>
      </c>
      <c r="C220" s="16" t="s">
        <v>168</v>
      </c>
      <c r="D220" s="16" t="s">
        <v>168</v>
      </c>
      <c r="E220" s="16" t="s">
        <v>168</v>
      </c>
      <c r="F220" s="16" t="s">
        <v>168</v>
      </c>
      <c r="G220" s="8">
        <v>0.95908750475757099</v>
      </c>
      <c r="H220" s="8">
        <v>0.2517325981950384</v>
      </c>
      <c r="I220" s="8">
        <v>3.2427724747185804E-2</v>
      </c>
      <c r="J220" s="8">
        <v>0</v>
      </c>
      <c r="K220" s="8">
        <v>0</v>
      </c>
      <c r="L220" s="8">
        <v>0</v>
      </c>
      <c r="M220" s="8">
        <v>0</v>
      </c>
      <c r="N220" s="9">
        <v>0</v>
      </c>
    </row>
    <row r="221" spans="1:14" x14ac:dyDescent="0.25">
      <c r="A221" s="2">
        <v>1300</v>
      </c>
      <c r="B221" s="10" t="s">
        <v>168</v>
      </c>
      <c r="C221" s="16" t="s">
        <v>168</v>
      </c>
      <c r="D221" s="16" t="s">
        <v>168</v>
      </c>
      <c r="E221" s="16" t="s">
        <v>168</v>
      </c>
      <c r="F221" s="16" t="s">
        <v>168</v>
      </c>
      <c r="G221" s="8">
        <v>0.98945411052471965</v>
      </c>
      <c r="H221" s="8">
        <v>0.63201676763433523</v>
      </c>
      <c r="I221" s="8">
        <v>2.3108568655158136E-2</v>
      </c>
      <c r="J221" s="8">
        <v>0</v>
      </c>
      <c r="K221" s="8">
        <v>0</v>
      </c>
      <c r="L221" s="8">
        <v>0</v>
      </c>
      <c r="M221" s="8">
        <v>0</v>
      </c>
      <c r="N221" s="9">
        <v>0</v>
      </c>
    </row>
    <row r="222" spans="1:14" x14ac:dyDescent="0.25">
      <c r="A222" s="2">
        <v>1400</v>
      </c>
      <c r="B222" s="10" t="s">
        <v>168</v>
      </c>
      <c r="C222" s="16" t="s">
        <v>168</v>
      </c>
      <c r="D222" s="16" t="s">
        <v>168</v>
      </c>
      <c r="E222" s="16" t="s">
        <v>168</v>
      </c>
      <c r="F222" s="16" t="s">
        <v>168</v>
      </c>
      <c r="G222" s="16" t="s">
        <v>168</v>
      </c>
      <c r="H222" s="8">
        <v>1.3243402591955138</v>
      </c>
      <c r="I222" s="8">
        <v>0.58589866581366778</v>
      </c>
      <c r="J222" s="8">
        <v>0</v>
      </c>
      <c r="K222" s="8">
        <v>0</v>
      </c>
      <c r="L222" s="8">
        <v>0</v>
      </c>
      <c r="M222" s="8">
        <v>0</v>
      </c>
      <c r="N222" s="9">
        <v>0</v>
      </c>
    </row>
    <row r="223" spans="1:14" x14ac:dyDescent="0.25">
      <c r="A223" s="2">
        <v>1500</v>
      </c>
      <c r="B223" s="10" t="s">
        <v>168</v>
      </c>
      <c r="C223" s="16" t="s">
        <v>168</v>
      </c>
      <c r="D223" s="16" t="s">
        <v>168</v>
      </c>
      <c r="E223" s="16" t="s">
        <v>168</v>
      </c>
      <c r="F223" s="16" t="s">
        <v>168</v>
      </c>
      <c r="G223" s="16" t="s">
        <v>168</v>
      </c>
      <c r="H223" s="16" t="s">
        <v>168</v>
      </c>
      <c r="I223" s="8">
        <v>1.4999999999999991</v>
      </c>
      <c r="J223" s="8">
        <v>0.3115135182161336</v>
      </c>
      <c r="K223" s="8">
        <v>0</v>
      </c>
      <c r="L223" s="8">
        <v>0</v>
      </c>
      <c r="M223" s="8">
        <v>0</v>
      </c>
      <c r="N223" s="9">
        <v>0</v>
      </c>
    </row>
    <row r="224" spans="1:14" x14ac:dyDescent="0.25">
      <c r="A224" s="2">
        <v>1600</v>
      </c>
      <c r="B224" s="10" t="s">
        <v>168</v>
      </c>
      <c r="C224" s="16" t="s">
        <v>168</v>
      </c>
      <c r="D224" s="16" t="s">
        <v>168</v>
      </c>
      <c r="E224" s="16" t="s">
        <v>168</v>
      </c>
      <c r="F224" s="16" t="s">
        <v>168</v>
      </c>
      <c r="G224" s="16" t="s">
        <v>168</v>
      </c>
      <c r="H224" s="16" t="s">
        <v>168</v>
      </c>
      <c r="I224" s="16" t="s">
        <v>168</v>
      </c>
      <c r="J224" s="16" t="s">
        <v>168</v>
      </c>
      <c r="K224" s="8">
        <v>0.56289533154441951</v>
      </c>
      <c r="L224" s="8">
        <v>0</v>
      </c>
      <c r="M224" s="8">
        <v>0</v>
      </c>
      <c r="N224" s="9">
        <v>0</v>
      </c>
    </row>
    <row r="225" spans="1:14" x14ac:dyDescent="0.25">
      <c r="A225" s="2">
        <v>1700</v>
      </c>
      <c r="B225" s="10" t="s">
        <v>168</v>
      </c>
      <c r="C225" s="16" t="s">
        <v>168</v>
      </c>
      <c r="D225" s="16" t="s">
        <v>168</v>
      </c>
      <c r="E225" s="16" t="s">
        <v>168</v>
      </c>
      <c r="F225" s="16" t="s">
        <v>168</v>
      </c>
      <c r="G225" s="16" t="s">
        <v>168</v>
      </c>
      <c r="H225" s="16" t="s">
        <v>168</v>
      </c>
      <c r="I225" s="16" t="s">
        <v>168</v>
      </c>
      <c r="J225" s="16" t="s">
        <v>168</v>
      </c>
      <c r="K225" s="16" t="s">
        <v>168</v>
      </c>
      <c r="L225" s="8">
        <v>0.81427714487270675</v>
      </c>
      <c r="M225" s="8">
        <v>0</v>
      </c>
      <c r="N225" s="9">
        <v>0</v>
      </c>
    </row>
    <row r="226" spans="1:14" x14ac:dyDescent="0.25">
      <c r="A226" s="2">
        <v>1800</v>
      </c>
      <c r="B226" s="11" t="s">
        <v>168</v>
      </c>
      <c r="C226" s="17" t="s">
        <v>168</v>
      </c>
      <c r="D226" s="17" t="s">
        <v>168</v>
      </c>
      <c r="E226" s="17" t="s">
        <v>168</v>
      </c>
      <c r="F226" s="17" t="s">
        <v>168</v>
      </c>
      <c r="G226" s="17" t="s">
        <v>168</v>
      </c>
      <c r="H226" s="17" t="s">
        <v>168</v>
      </c>
      <c r="I226" s="17" t="s">
        <v>168</v>
      </c>
      <c r="J226" s="17" t="s">
        <v>168</v>
      </c>
      <c r="K226" s="17" t="s">
        <v>168</v>
      </c>
      <c r="L226" s="17" t="s">
        <v>168</v>
      </c>
      <c r="M226" s="14">
        <v>1.065658958200997</v>
      </c>
      <c r="N226" s="29">
        <v>0</v>
      </c>
    </row>
    <row r="228" spans="1:14" x14ac:dyDescent="0.25">
      <c r="A228" s="12" t="s">
        <v>117</v>
      </c>
      <c r="B228" s="2">
        <v>120</v>
      </c>
      <c r="C228" s="2">
        <v>130</v>
      </c>
      <c r="D228" s="2">
        <v>140</v>
      </c>
      <c r="E228" s="2">
        <v>150</v>
      </c>
      <c r="F228" s="2">
        <v>160</v>
      </c>
      <c r="G228" s="2">
        <v>170</v>
      </c>
      <c r="H228" s="2">
        <v>180</v>
      </c>
      <c r="I228" s="2">
        <v>190</v>
      </c>
      <c r="J228" s="2">
        <v>200</v>
      </c>
      <c r="K228" s="2">
        <v>210</v>
      </c>
      <c r="L228" s="2">
        <v>220</v>
      </c>
      <c r="M228" s="2">
        <v>230</v>
      </c>
      <c r="N228" s="2">
        <v>240</v>
      </c>
    </row>
    <row r="229" spans="1:14" x14ac:dyDescent="0.25">
      <c r="A229" s="2">
        <v>700</v>
      </c>
      <c r="B229" s="28" t="s">
        <v>168</v>
      </c>
      <c r="C229" s="15" t="s">
        <v>168</v>
      </c>
      <c r="D229" s="15" t="s">
        <v>168</v>
      </c>
      <c r="E229" s="15" t="s">
        <v>168</v>
      </c>
      <c r="F229" s="15" t="s">
        <v>168</v>
      </c>
      <c r="G229" s="6">
        <v>0</v>
      </c>
      <c r="H229" s="6">
        <v>0</v>
      </c>
      <c r="I229" s="6">
        <v>3.6293878995514936E-2</v>
      </c>
      <c r="J229" s="6">
        <v>0</v>
      </c>
      <c r="K229" s="6">
        <v>0</v>
      </c>
      <c r="L229" s="6">
        <v>0</v>
      </c>
      <c r="M229" s="6">
        <v>0</v>
      </c>
      <c r="N229" s="7">
        <v>0</v>
      </c>
    </row>
    <row r="230" spans="1:14" x14ac:dyDescent="0.25">
      <c r="A230" s="2">
        <v>800</v>
      </c>
      <c r="B230" s="10" t="s">
        <v>168</v>
      </c>
      <c r="C230" s="16" t="s">
        <v>168</v>
      </c>
      <c r="D230" s="16" t="s">
        <v>168</v>
      </c>
      <c r="E230" s="16" t="s">
        <v>168</v>
      </c>
      <c r="F230" s="16" t="s">
        <v>168</v>
      </c>
      <c r="G230" s="8">
        <v>0</v>
      </c>
      <c r="H230" s="8">
        <v>0</v>
      </c>
      <c r="I230" s="8">
        <v>3.6293878995514964E-2</v>
      </c>
      <c r="J230" s="8">
        <v>0</v>
      </c>
      <c r="K230" s="8">
        <v>0</v>
      </c>
      <c r="L230" s="8">
        <v>0</v>
      </c>
      <c r="M230" s="8">
        <v>0</v>
      </c>
      <c r="N230" s="9">
        <v>0</v>
      </c>
    </row>
    <row r="231" spans="1:14" x14ac:dyDescent="0.25">
      <c r="A231" s="2">
        <v>900</v>
      </c>
      <c r="B231" s="10" t="s">
        <v>168</v>
      </c>
      <c r="C231" s="16" t="s">
        <v>168</v>
      </c>
      <c r="D231" s="16" t="s">
        <v>168</v>
      </c>
      <c r="E231" s="16" t="s">
        <v>168</v>
      </c>
      <c r="F231" s="16" t="s">
        <v>168</v>
      </c>
      <c r="G231" s="8">
        <v>0</v>
      </c>
      <c r="H231" s="8">
        <v>0</v>
      </c>
      <c r="I231" s="8">
        <v>3.6293878995515005E-2</v>
      </c>
      <c r="J231" s="8">
        <v>0</v>
      </c>
      <c r="K231" s="8">
        <v>0</v>
      </c>
      <c r="L231" s="8">
        <v>0</v>
      </c>
      <c r="M231" s="8">
        <v>0</v>
      </c>
      <c r="N231" s="9">
        <v>0</v>
      </c>
    </row>
    <row r="232" spans="1:14" x14ac:dyDescent="0.25">
      <c r="A232" s="2">
        <v>1000</v>
      </c>
      <c r="B232" s="10" t="s">
        <v>168</v>
      </c>
      <c r="C232" s="16" t="s">
        <v>168</v>
      </c>
      <c r="D232" s="16" t="s">
        <v>168</v>
      </c>
      <c r="E232" s="16" t="s">
        <v>168</v>
      </c>
      <c r="F232" s="16" t="s">
        <v>168</v>
      </c>
      <c r="G232" s="8">
        <v>0</v>
      </c>
      <c r="H232" s="8">
        <v>0</v>
      </c>
      <c r="I232" s="8">
        <v>3.6293878995515304E-2</v>
      </c>
      <c r="J232" s="8">
        <v>0</v>
      </c>
      <c r="K232" s="8">
        <v>0</v>
      </c>
      <c r="L232" s="8">
        <v>0</v>
      </c>
      <c r="M232" s="8">
        <v>0</v>
      </c>
      <c r="N232" s="9">
        <v>0</v>
      </c>
    </row>
    <row r="233" spans="1:14" x14ac:dyDescent="0.25">
      <c r="A233" s="2">
        <v>1100</v>
      </c>
      <c r="B233" s="10" t="s">
        <v>168</v>
      </c>
      <c r="C233" s="16" t="s">
        <v>168</v>
      </c>
      <c r="D233" s="16" t="s">
        <v>168</v>
      </c>
      <c r="E233" s="16" t="s">
        <v>168</v>
      </c>
      <c r="F233" s="16" t="s">
        <v>168</v>
      </c>
      <c r="G233" s="8">
        <v>0</v>
      </c>
      <c r="H233" s="8">
        <v>0</v>
      </c>
      <c r="I233" s="8">
        <v>3.6293878995514936E-2</v>
      </c>
      <c r="J233" s="8">
        <v>0</v>
      </c>
      <c r="K233" s="8">
        <v>0</v>
      </c>
      <c r="L233" s="8">
        <v>0</v>
      </c>
      <c r="M233" s="8">
        <v>0</v>
      </c>
      <c r="N233" s="9">
        <v>0</v>
      </c>
    </row>
    <row r="234" spans="1:14" x14ac:dyDescent="0.25">
      <c r="A234" s="2">
        <v>1200</v>
      </c>
      <c r="B234" s="10" t="s">
        <v>168</v>
      </c>
      <c r="C234" s="16" t="s">
        <v>168</v>
      </c>
      <c r="D234" s="16" t="s">
        <v>168</v>
      </c>
      <c r="E234" s="16" t="s">
        <v>168</v>
      </c>
      <c r="F234" s="16" t="s">
        <v>168</v>
      </c>
      <c r="G234" s="8">
        <v>0</v>
      </c>
      <c r="H234" s="8">
        <v>0</v>
      </c>
      <c r="I234" s="8">
        <v>3.6293878995515075E-2</v>
      </c>
      <c r="J234" s="8">
        <v>0</v>
      </c>
      <c r="K234" s="8">
        <v>0</v>
      </c>
      <c r="L234" s="8">
        <v>0</v>
      </c>
      <c r="M234" s="8">
        <v>0</v>
      </c>
      <c r="N234" s="9">
        <v>0</v>
      </c>
    </row>
    <row r="235" spans="1:14" x14ac:dyDescent="0.25">
      <c r="A235" s="2">
        <v>1300</v>
      </c>
      <c r="B235" s="10" t="s">
        <v>168</v>
      </c>
      <c r="C235" s="16" t="s">
        <v>168</v>
      </c>
      <c r="D235" s="16" t="s">
        <v>168</v>
      </c>
      <c r="E235" s="16" t="s">
        <v>168</v>
      </c>
      <c r="F235" s="16" t="s">
        <v>168</v>
      </c>
      <c r="G235" s="8">
        <v>0</v>
      </c>
      <c r="H235" s="8">
        <v>0</v>
      </c>
      <c r="I235" s="8">
        <v>3.2347354735493383E-2</v>
      </c>
      <c r="J235" s="8">
        <v>0</v>
      </c>
      <c r="K235" s="8">
        <v>0</v>
      </c>
      <c r="L235" s="8">
        <v>0</v>
      </c>
      <c r="M235" s="8">
        <v>0</v>
      </c>
      <c r="N235" s="9">
        <v>0</v>
      </c>
    </row>
    <row r="236" spans="1:14" x14ac:dyDescent="0.25">
      <c r="A236" s="2">
        <v>1400</v>
      </c>
      <c r="B236" s="10" t="s">
        <v>168</v>
      </c>
      <c r="C236" s="16" t="s">
        <v>168</v>
      </c>
      <c r="D236" s="16" t="s">
        <v>168</v>
      </c>
      <c r="E236" s="16" t="s">
        <v>168</v>
      </c>
      <c r="F236" s="16" t="s">
        <v>168</v>
      </c>
      <c r="G236" s="16" t="s">
        <v>168</v>
      </c>
      <c r="H236" s="8">
        <v>0</v>
      </c>
      <c r="I236" s="8">
        <v>0.25077491404222074</v>
      </c>
      <c r="J236" s="8">
        <v>0.25145857642940217</v>
      </c>
      <c r="K236" s="8">
        <v>0.25145857642940211</v>
      </c>
      <c r="L236" s="8">
        <v>0.24784486292367125</v>
      </c>
      <c r="M236" s="8">
        <v>0.23337222870478255</v>
      </c>
      <c r="N236" s="9">
        <v>0.23337222870478255</v>
      </c>
    </row>
    <row r="237" spans="1:14" x14ac:dyDescent="0.25">
      <c r="A237" s="2">
        <v>1500</v>
      </c>
      <c r="B237" s="10" t="s">
        <v>168</v>
      </c>
      <c r="C237" s="16" t="s">
        <v>168</v>
      </c>
      <c r="D237" s="16" t="s">
        <v>168</v>
      </c>
      <c r="E237" s="16" t="s">
        <v>168</v>
      </c>
      <c r="F237" s="16" t="s">
        <v>168</v>
      </c>
      <c r="G237" s="16" t="s">
        <v>168</v>
      </c>
      <c r="H237" s="16" t="s">
        <v>168</v>
      </c>
      <c r="I237" s="8">
        <v>0</v>
      </c>
      <c r="J237" s="8">
        <v>0.28610091771502844</v>
      </c>
      <c r="K237" s="8">
        <v>0.28646441073511891</v>
      </c>
      <c r="L237" s="8">
        <v>0.28646441073511969</v>
      </c>
      <c r="M237" s="8">
        <v>0.28646441073512069</v>
      </c>
      <c r="N237" s="9">
        <v>0.25670945157526132</v>
      </c>
    </row>
    <row r="238" spans="1:14" x14ac:dyDescent="0.25">
      <c r="A238" s="2">
        <v>1600</v>
      </c>
      <c r="B238" s="10" t="s">
        <v>168</v>
      </c>
      <c r="C238" s="16" t="s">
        <v>168</v>
      </c>
      <c r="D238" s="16" t="s">
        <v>168</v>
      </c>
      <c r="E238" s="16" t="s">
        <v>168</v>
      </c>
      <c r="F238" s="16" t="s">
        <v>168</v>
      </c>
      <c r="G238" s="16" t="s">
        <v>168</v>
      </c>
      <c r="H238" s="16" t="s">
        <v>168</v>
      </c>
      <c r="I238" s="16" t="s">
        <v>168</v>
      </c>
      <c r="J238" s="16" t="s">
        <v>168</v>
      </c>
      <c r="K238" s="8">
        <v>0.32081342435058452</v>
      </c>
      <c r="L238" s="8">
        <v>0.32147024504083577</v>
      </c>
      <c r="M238" s="8">
        <v>0.32147024504083771</v>
      </c>
      <c r="N238" s="9">
        <v>0.32147024504083604</v>
      </c>
    </row>
    <row r="239" spans="1:14" x14ac:dyDescent="0.25">
      <c r="A239" s="2">
        <v>1700</v>
      </c>
      <c r="B239" s="10" t="s">
        <v>168</v>
      </c>
      <c r="C239" s="16" t="s">
        <v>168</v>
      </c>
      <c r="D239" s="16" t="s">
        <v>168</v>
      </c>
      <c r="E239" s="16" t="s">
        <v>168</v>
      </c>
      <c r="F239" s="16" t="s">
        <v>168</v>
      </c>
      <c r="G239" s="16" t="s">
        <v>168</v>
      </c>
      <c r="H239" s="16" t="s">
        <v>168</v>
      </c>
      <c r="I239" s="16" t="s">
        <v>168</v>
      </c>
      <c r="J239" s="16" t="s">
        <v>168</v>
      </c>
      <c r="K239" s="16" t="s">
        <v>168</v>
      </c>
      <c r="L239" s="8">
        <v>0.35552593098614033</v>
      </c>
      <c r="M239" s="8">
        <v>0.3564760793465509</v>
      </c>
      <c r="N239" s="9">
        <v>0.35647607934655495</v>
      </c>
    </row>
    <row r="240" spans="1:14" x14ac:dyDescent="0.25">
      <c r="A240" s="2">
        <v>1800</v>
      </c>
      <c r="B240" s="11" t="s">
        <v>168</v>
      </c>
      <c r="C240" s="17" t="s">
        <v>168</v>
      </c>
      <c r="D240" s="17" t="s">
        <v>168</v>
      </c>
      <c r="E240" s="17" t="s">
        <v>168</v>
      </c>
      <c r="F240" s="17" t="s">
        <v>168</v>
      </c>
      <c r="G240" s="17" t="s">
        <v>168</v>
      </c>
      <c r="H240" s="17" t="s">
        <v>168</v>
      </c>
      <c r="I240" s="17" t="s">
        <v>168</v>
      </c>
      <c r="J240" s="17" t="s">
        <v>168</v>
      </c>
      <c r="K240" s="17" t="s">
        <v>168</v>
      </c>
      <c r="L240" s="17" t="s">
        <v>168</v>
      </c>
      <c r="M240" s="14">
        <v>0.39023843762169635</v>
      </c>
      <c r="N240" s="29">
        <v>0.39148191365227031</v>
      </c>
    </row>
    <row r="242" spans="1:14" x14ac:dyDescent="0.25">
      <c r="A242" s="12" t="s">
        <v>119</v>
      </c>
      <c r="B242" s="2">
        <v>120</v>
      </c>
      <c r="C242" s="2">
        <v>130</v>
      </c>
      <c r="D242" s="2">
        <v>140</v>
      </c>
      <c r="E242" s="2">
        <v>150</v>
      </c>
      <c r="F242" s="2">
        <v>160</v>
      </c>
      <c r="G242" s="2">
        <v>170</v>
      </c>
      <c r="H242" s="2">
        <v>180</v>
      </c>
      <c r="I242" s="2">
        <v>190</v>
      </c>
      <c r="J242" s="2">
        <v>200</v>
      </c>
      <c r="K242" s="2">
        <v>210</v>
      </c>
      <c r="L242" s="2">
        <v>220</v>
      </c>
      <c r="M242" s="2">
        <v>230</v>
      </c>
      <c r="N242" s="2">
        <v>240</v>
      </c>
    </row>
    <row r="243" spans="1:14" x14ac:dyDescent="0.25">
      <c r="A243" s="2">
        <v>700</v>
      </c>
      <c r="B243" s="28" t="s">
        <v>168</v>
      </c>
      <c r="C243" s="15" t="s">
        <v>168</v>
      </c>
      <c r="D243" s="15" t="s">
        <v>168</v>
      </c>
      <c r="E243" s="15" t="s">
        <v>168</v>
      </c>
      <c r="F243" s="15" t="s">
        <v>168</v>
      </c>
      <c r="G243" s="6">
        <v>0.50000000000000022</v>
      </c>
      <c r="H243" s="6">
        <v>0.5</v>
      </c>
      <c r="I243" s="6">
        <v>0.5</v>
      </c>
      <c r="J243" s="6">
        <v>0.5</v>
      </c>
      <c r="K243" s="6">
        <v>0.5</v>
      </c>
      <c r="L243" s="6">
        <v>0.5</v>
      </c>
      <c r="M243" s="6">
        <v>0.5</v>
      </c>
      <c r="N243" s="7">
        <v>0.5</v>
      </c>
    </row>
    <row r="244" spans="1:14" x14ac:dyDescent="0.25">
      <c r="A244" s="2">
        <v>800</v>
      </c>
      <c r="B244" s="10" t="s">
        <v>168</v>
      </c>
      <c r="C244" s="16" t="s">
        <v>168</v>
      </c>
      <c r="D244" s="16" t="s">
        <v>168</v>
      </c>
      <c r="E244" s="16" t="s">
        <v>168</v>
      </c>
      <c r="F244" s="16" t="s">
        <v>168</v>
      </c>
      <c r="G244" s="8">
        <v>0.50000000000000022</v>
      </c>
      <c r="H244" s="8">
        <v>0.50000000000000011</v>
      </c>
      <c r="I244" s="8">
        <v>0.50000000000000011</v>
      </c>
      <c r="J244" s="8">
        <v>0.50000000000000011</v>
      </c>
      <c r="K244" s="8">
        <v>0.50000000000000011</v>
      </c>
      <c r="L244" s="8">
        <v>0.50000000000000011</v>
      </c>
      <c r="M244" s="8">
        <v>0.50000000000000011</v>
      </c>
      <c r="N244" s="9">
        <v>0.50000000000000011</v>
      </c>
    </row>
    <row r="245" spans="1:14" x14ac:dyDescent="0.25">
      <c r="A245" s="2">
        <v>900</v>
      </c>
      <c r="B245" s="10" t="s">
        <v>168</v>
      </c>
      <c r="C245" s="16" t="s">
        <v>168</v>
      </c>
      <c r="D245" s="16" t="s">
        <v>168</v>
      </c>
      <c r="E245" s="16" t="s">
        <v>168</v>
      </c>
      <c r="F245" s="16" t="s">
        <v>168</v>
      </c>
      <c r="G245" s="8">
        <v>0.50000000000000022</v>
      </c>
      <c r="H245" s="8">
        <v>0.5</v>
      </c>
      <c r="I245" s="8">
        <v>0.5</v>
      </c>
      <c r="J245" s="8">
        <v>0.5</v>
      </c>
      <c r="K245" s="8">
        <v>0.5</v>
      </c>
      <c r="L245" s="8">
        <v>0.5</v>
      </c>
      <c r="M245" s="8">
        <v>0.5</v>
      </c>
      <c r="N245" s="9">
        <v>0.5</v>
      </c>
    </row>
    <row r="246" spans="1:14" x14ac:dyDescent="0.25">
      <c r="A246" s="2">
        <v>1000</v>
      </c>
      <c r="B246" s="10" t="s">
        <v>168</v>
      </c>
      <c r="C246" s="16" t="s">
        <v>168</v>
      </c>
      <c r="D246" s="16" t="s">
        <v>168</v>
      </c>
      <c r="E246" s="16" t="s">
        <v>168</v>
      </c>
      <c r="F246" s="16" t="s">
        <v>168</v>
      </c>
      <c r="G246" s="8">
        <v>0.5</v>
      </c>
      <c r="H246" s="8">
        <v>0.5</v>
      </c>
      <c r="I246" s="8">
        <v>0.5</v>
      </c>
      <c r="J246" s="8">
        <v>0.5</v>
      </c>
      <c r="K246" s="8">
        <v>0.5</v>
      </c>
      <c r="L246" s="8">
        <v>0.5</v>
      </c>
      <c r="M246" s="8">
        <v>0.5</v>
      </c>
      <c r="N246" s="9">
        <v>0.5</v>
      </c>
    </row>
    <row r="247" spans="1:14" x14ac:dyDescent="0.25">
      <c r="A247" s="2">
        <v>1100</v>
      </c>
      <c r="B247" s="10" t="s">
        <v>168</v>
      </c>
      <c r="C247" s="16" t="s">
        <v>168</v>
      </c>
      <c r="D247" s="16" t="s">
        <v>168</v>
      </c>
      <c r="E247" s="16" t="s">
        <v>168</v>
      </c>
      <c r="F247" s="16" t="s">
        <v>168</v>
      </c>
      <c r="G247" s="8">
        <v>0.5</v>
      </c>
      <c r="H247" s="8">
        <v>0.5</v>
      </c>
      <c r="I247" s="8">
        <v>0.5</v>
      </c>
      <c r="J247" s="8">
        <v>0.5</v>
      </c>
      <c r="K247" s="8">
        <v>0.5</v>
      </c>
      <c r="L247" s="8">
        <v>0.5</v>
      </c>
      <c r="M247" s="8">
        <v>0.5</v>
      </c>
      <c r="N247" s="9">
        <v>0.5</v>
      </c>
    </row>
    <row r="248" spans="1:14" x14ac:dyDescent="0.25">
      <c r="A248" s="2">
        <v>1200</v>
      </c>
      <c r="B248" s="10" t="s">
        <v>168</v>
      </c>
      <c r="C248" s="16" t="s">
        <v>168</v>
      </c>
      <c r="D248" s="16" t="s">
        <v>168</v>
      </c>
      <c r="E248" s="16" t="s">
        <v>168</v>
      </c>
      <c r="F248" s="16" t="s">
        <v>168</v>
      </c>
      <c r="G248" s="8">
        <v>0.49999999999999989</v>
      </c>
      <c r="H248" s="8">
        <v>0.50000000000000078</v>
      </c>
      <c r="I248" s="8">
        <v>0.50000000000000011</v>
      </c>
      <c r="J248" s="8">
        <v>0.50000000000000011</v>
      </c>
      <c r="K248" s="8">
        <v>0.50000000000000011</v>
      </c>
      <c r="L248" s="8">
        <v>0.50000000000000011</v>
      </c>
      <c r="M248" s="8">
        <v>0.50000000000000011</v>
      </c>
      <c r="N248" s="9">
        <v>0.50000000000000011</v>
      </c>
    </row>
    <row r="249" spans="1:14" x14ac:dyDescent="0.25">
      <c r="A249" s="2">
        <v>1300</v>
      </c>
      <c r="B249" s="10" t="s">
        <v>168</v>
      </c>
      <c r="C249" s="16" t="s">
        <v>168</v>
      </c>
      <c r="D249" s="16" t="s">
        <v>168</v>
      </c>
      <c r="E249" s="16" t="s">
        <v>168</v>
      </c>
      <c r="F249" s="16" t="s">
        <v>168</v>
      </c>
      <c r="G249" s="8">
        <v>0.5</v>
      </c>
      <c r="H249" s="8">
        <v>0.5</v>
      </c>
      <c r="I249" s="8">
        <v>0.49999999999999944</v>
      </c>
      <c r="J249" s="8">
        <v>0.49999999999999994</v>
      </c>
      <c r="K249" s="8">
        <v>0.49999999999999994</v>
      </c>
      <c r="L249" s="8">
        <v>0.49999999999999994</v>
      </c>
      <c r="M249" s="8">
        <v>0.49999999999999994</v>
      </c>
      <c r="N249" s="9">
        <v>0.49999999999999994</v>
      </c>
    </row>
    <row r="250" spans="1:14" x14ac:dyDescent="0.25">
      <c r="A250" s="2">
        <v>1400</v>
      </c>
      <c r="B250" s="10" t="s">
        <v>168</v>
      </c>
      <c r="C250" s="16" t="s">
        <v>168</v>
      </c>
      <c r="D250" s="16" t="s">
        <v>168</v>
      </c>
      <c r="E250" s="16" t="s">
        <v>168</v>
      </c>
      <c r="F250" s="16" t="s">
        <v>168</v>
      </c>
      <c r="G250" s="16" t="s">
        <v>168</v>
      </c>
      <c r="H250" s="8">
        <v>0.49999999999999994</v>
      </c>
      <c r="I250" s="8">
        <v>0.49999999999999972</v>
      </c>
      <c r="J250" s="8">
        <v>0.5</v>
      </c>
      <c r="K250" s="8">
        <v>0.5</v>
      </c>
      <c r="L250" s="8">
        <v>0.49999999999999983</v>
      </c>
      <c r="M250" s="8">
        <v>0.49999999999999983</v>
      </c>
      <c r="N250" s="9">
        <v>0.49999999999999983</v>
      </c>
    </row>
    <row r="251" spans="1:14" x14ac:dyDescent="0.25">
      <c r="A251" s="2">
        <v>1500</v>
      </c>
      <c r="B251" s="10" t="s">
        <v>168</v>
      </c>
      <c r="C251" s="16" t="s">
        <v>168</v>
      </c>
      <c r="D251" s="16" t="s">
        <v>168</v>
      </c>
      <c r="E251" s="16" t="s">
        <v>168</v>
      </c>
      <c r="F251" s="16" t="s">
        <v>168</v>
      </c>
      <c r="G251" s="16" t="s">
        <v>168</v>
      </c>
      <c r="H251" s="16" t="s">
        <v>168</v>
      </c>
      <c r="I251" s="8">
        <v>0.50000000000000044</v>
      </c>
      <c r="J251" s="8">
        <v>0.5</v>
      </c>
      <c r="K251" s="8">
        <v>0.49999999999999978</v>
      </c>
      <c r="L251" s="8">
        <v>0.50000000000000022</v>
      </c>
      <c r="M251" s="8">
        <v>0.49999999999999994</v>
      </c>
      <c r="N251" s="9">
        <v>0.5</v>
      </c>
    </row>
    <row r="252" spans="1:14" x14ac:dyDescent="0.25">
      <c r="A252" s="2">
        <v>1600</v>
      </c>
      <c r="B252" s="10" t="s">
        <v>168</v>
      </c>
      <c r="C252" s="16" t="s">
        <v>168</v>
      </c>
      <c r="D252" s="16" t="s">
        <v>168</v>
      </c>
      <c r="E252" s="16" t="s">
        <v>168</v>
      </c>
      <c r="F252" s="16" t="s">
        <v>168</v>
      </c>
      <c r="G252" s="16" t="s">
        <v>168</v>
      </c>
      <c r="H252" s="16" t="s">
        <v>168</v>
      </c>
      <c r="I252" s="16" t="s">
        <v>168</v>
      </c>
      <c r="J252" s="16" t="s">
        <v>168</v>
      </c>
      <c r="K252" s="8">
        <v>0.49999999999999978</v>
      </c>
      <c r="L252" s="8">
        <v>0.50000000000000022</v>
      </c>
      <c r="M252" s="8">
        <v>0.49999999999999523</v>
      </c>
      <c r="N252" s="9">
        <v>0.50000000000000133</v>
      </c>
    </row>
    <row r="253" spans="1:14" x14ac:dyDescent="0.25">
      <c r="A253" s="2">
        <v>1700</v>
      </c>
      <c r="B253" s="10" t="s">
        <v>168</v>
      </c>
      <c r="C253" s="16" t="s">
        <v>168</v>
      </c>
      <c r="D253" s="16" t="s">
        <v>168</v>
      </c>
      <c r="E253" s="16" t="s">
        <v>168</v>
      </c>
      <c r="F253" s="16" t="s">
        <v>168</v>
      </c>
      <c r="G253" s="16" t="s">
        <v>168</v>
      </c>
      <c r="H253" s="16" t="s">
        <v>168</v>
      </c>
      <c r="I253" s="16" t="s">
        <v>168</v>
      </c>
      <c r="J253" s="16" t="s">
        <v>168</v>
      </c>
      <c r="K253" s="16" t="s">
        <v>168</v>
      </c>
      <c r="L253" s="8">
        <v>0.50000000000000022</v>
      </c>
      <c r="M253" s="8">
        <v>0.49999999999999911</v>
      </c>
      <c r="N253" s="9">
        <v>0.49999999999999956</v>
      </c>
    </row>
    <row r="254" spans="1:14" x14ac:dyDescent="0.25">
      <c r="A254" s="2">
        <v>1800</v>
      </c>
      <c r="B254" s="11" t="s">
        <v>168</v>
      </c>
      <c r="C254" s="17" t="s">
        <v>168</v>
      </c>
      <c r="D254" s="17" t="s">
        <v>168</v>
      </c>
      <c r="E254" s="17" t="s">
        <v>168</v>
      </c>
      <c r="F254" s="17" t="s">
        <v>168</v>
      </c>
      <c r="G254" s="17" t="s">
        <v>168</v>
      </c>
      <c r="H254" s="17" t="s">
        <v>168</v>
      </c>
      <c r="I254" s="17" t="s">
        <v>168</v>
      </c>
      <c r="J254" s="17" t="s">
        <v>168</v>
      </c>
      <c r="K254" s="17" t="s">
        <v>168</v>
      </c>
      <c r="L254" s="17" t="s">
        <v>168</v>
      </c>
      <c r="M254" s="14">
        <v>0.49999999999999956</v>
      </c>
      <c r="N254" s="29">
        <v>0.49999999999999956</v>
      </c>
    </row>
    <row r="256" spans="1:14" x14ac:dyDescent="0.25">
      <c r="A256" s="12" t="s">
        <v>121</v>
      </c>
      <c r="B256" s="2">
        <v>120</v>
      </c>
      <c r="C256" s="2">
        <v>130</v>
      </c>
      <c r="D256" s="2">
        <v>140</v>
      </c>
      <c r="E256" s="2">
        <v>150</v>
      </c>
      <c r="F256" s="2">
        <v>160</v>
      </c>
      <c r="G256" s="2">
        <v>170</v>
      </c>
      <c r="H256" s="2">
        <v>180</v>
      </c>
      <c r="I256" s="2">
        <v>190</v>
      </c>
      <c r="J256" s="2">
        <v>200</v>
      </c>
      <c r="K256" s="2">
        <v>210</v>
      </c>
      <c r="L256" s="2">
        <v>220</v>
      </c>
      <c r="M256" s="2">
        <v>230</v>
      </c>
      <c r="N256" s="2">
        <v>240</v>
      </c>
    </row>
    <row r="257" spans="1:14" x14ac:dyDescent="0.25">
      <c r="A257" s="2">
        <v>700</v>
      </c>
      <c r="B257" s="28" t="s">
        <v>168</v>
      </c>
      <c r="C257" s="15" t="s">
        <v>168</v>
      </c>
      <c r="D257" s="15" t="s">
        <v>168</v>
      </c>
      <c r="E257" s="15" t="s">
        <v>168</v>
      </c>
      <c r="F257" s="15" t="s">
        <v>168</v>
      </c>
      <c r="G257" s="6">
        <v>0.57163269233951064</v>
      </c>
      <c r="H257" s="6">
        <v>0.58152570695768313</v>
      </c>
      <c r="I257" s="6">
        <v>0.49677232112245456</v>
      </c>
      <c r="J257" s="6">
        <v>0.60739584178448736</v>
      </c>
      <c r="K257" s="6">
        <v>0.62069936244353818</v>
      </c>
      <c r="L257" s="6">
        <v>0.62656192519263521</v>
      </c>
      <c r="M257" s="6">
        <v>0.62656192519263521</v>
      </c>
      <c r="N257" s="7">
        <v>0.62656192519263521</v>
      </c>
    </row>
    <row r="258" spans="1:14" x14ac:dyDescent="0.25">
      <c r="A258" s="2">
        <v>800</v>
      </c>
      <c r="B258" s="10" t="s">
        <v>168</v>
      </c>
      <c r="C258" s="16" t="s">
        <v>168</v>
      </c>
      <c r="D258" s="16" t="s">
        <v>168</v>
      </c>
      <c r="E258" s="16" t="s">
        <v>168</v>
      </c>
      <c r="F258" s="16" t="s">
        <v>168</v>
      </c>
      <c r="G258" s="8">
        <v>0.57163269233951064</v>
      </c>
      <c r="H258" s="8">
        <v>0.5815257069576838</v>
      </c>
      <c r="I258" s="8">
        <v>0.4967723211224549</v>
      </c>
      <c r="J258" s="8">
        <v>0.60739584178448758</v>
      </c>
      <c r="K258" s="8">
        <v>0.62069936244353807</v>
      </c>
      <c r="L258" s="8">
        <v>0.62656192519263476</v>
      </c>
      <c r="M258" s="8">
        <v>0.62656192519263476</v>
      </c>
      <c r="N258" s="9">
        <v>0.62656192519263476</v>
      </c>
    </row>
    <row r="259" spans="1:14" x14ac:dyDescent="0.25">
      <c r="A259" s="2">
        <v>900</v>
      </c>
      <c r="B259" s="10" t="s">
        <v>168</v>
      </c>
      <c r="C259" s="16" t="s">
        <v>168</v>
      </c>
      <c r="D259" s="16" t="s">
        <v>168</v>
      </c>
      <c r="E259" s="16" t="s">
        <v>168</v>
      </c>
      <c r="F259" s="16" t="s">
        <v>168</v>
      </c>
      <c r="G259" s="8">
        <v>0.57163269233951075</v>
      </c>
      <c r="H259" s="8">
        <v>0.58152570695768346</v>
      </c>
      <c r="I259" s="8">
        <v>0.49677232112245473</v>
      </c>
      <c r="J259" s="8">
        <v>0.60739584178448736</v>
      </c>
      <c r="K259" s="8">
        <v>0.62069936244353785</v>
      </c>
      <c r="L259" s="8">
        <v>0.62656192519263454</v>
      </c>
      <c r="M259" s="8">
        <v>0.62656192519263454</v>
      </c>
      <c r="N259" s="9">
        <v>0.62656192519263454</v>
      </c>
    </row>
    <row r="260" spans="1:14" x14ac:dyDescent="0.25">
      <c r="A260" s="2">
        <v>1000</v>
      </c>
      <c r="B260" s="10" t="s">
        <v>168</v>
      </c>
      <c r="C260" s="16" t="s">
        <v>168</v>
      </c>
      <c r="D260" s="16" t="s">
        <v>168</v>
      </c>
      <c r="E260" s="16" t="s">
        <v>168</v>
      </c>
      <c r="F260" s="16" t="s">
        <v>168</v>
      </c>
      <c r="G260" s="8">
        <v>0.57163269233951097</v>
      </c>
      <c r="H260" s="8">
        <v>0.58152570695768391</v>
      </c>
      <c r="I260" s="8">
        <v>0.49677232112245406</v>
      </c>
      <c r="J260" s="8">
        <v>0.60739584178448758</v>
      </c>
      <c r="K260" s="8">
        <v>0.62069936244353796</v>
      </c>
      <c r="L260" s="8">
        <v>0.62656192519263454</v>
      </c>
      <c r="M260" s="8">
        <v>0.62656192519263454</v>
      </c>
      <c r="N260" s="9">
        <v>0.62656192519263454</v>
      </c>
    </row>
    <row r="261" spans="1:14" x14ac:dyDescent="0.25">
      <c r="A261" s="2">
        <v>1100</v>
      </c>
      <c r="B261" s="10" t="s">
        <v>168</v>
      </c>
      <c r="C261" s="16" t="s">
        <v>168</v>
      </c>
      <c r="D261" s="16" t="s">
        <v>168</v>
      </c>
      <c r="E261" s="16" t="s">
        <v>168</v>
      </c>
      <c r="F261" s="16" t="s">
        <v>168</v>
      </c>
      <c r="G261" s="8">
        <v>0.57163269233951419</v>
      </c>
      <c r="H261" s="8">
        <v>0.58152570695768369</v>
      </c>
      <c r="I261" s="8">
        <v>0.49677232112245551</v>
      </c>
      <c r="J261" s="8">
        <v>0.60739584178448758</v>
      </c>
      <c r="K261" s="8">
        <v>0.62069936244353763</v>
      </c>
      <c r="L261" s="8">
        <v>0.62656192519263409</v>
      </c>
      <c r="M261" s="8">
        <v>0.62656192519263409</v>
      </c>
      <c r="N261" s="9">
        <v>0.62656192519263409</v>
      </c>
    </row>
    <row r="262" spans="1:14" x14ac:dyDescent="0.25">
      <c r="A262" s="2">
        <v>1200</v>
      </c>
      <c r="B262" s="10" t="s">
        <v>168</v>
      </c>
      <c r="C262" s="16" t="s">
        <v>168</v>
      </c>
      <c r="D262" s="16" t="s">
        <v>168</v>
      </c>
      <c r="E262" s="16" t="s">
        <v>168</v>
      </c>
      <c r="F262" s="16" t="s">
        <v>168</v>
      </c>
      <c r="G262" s="8">
        <v>0.57163269233951408</v>
      </c>
      <c r="H262" s="8">
        <v>0.58152570695768591</v>
      </c>
      <c r="I262" s="8">
        <v>0.49677232112245984</v>
      </c>
      <c r="J262" s="8">
        <v>0.6073958417844918</v>
      </c>
      <c r="K262" s="8">
        <v>0.62069936244354151</v>
      </c>
      <c r="L262" s="8">
        <v>0.62656192519263798</v>
      </c>
      <c r="M262" s="8">
        <v>0.62656192519263798</v>
      </c>
      <c r="N262" s="9">
        <v>0.62656192519263798</v>
      </c>
    </row>
    <row r="263" spans="1:14" x14ac:dyDescent="0.25">
      <c r="A263" s="2">
        <v>1300</v>
      </c>
      <c r="B263" s="10" t="s">
        <v>168</v>
      </c>
      <c r="C263" s="16" t="s">
        <v>168</v>
      </c>
      <c r="D263" s="16" t="s">
        <v>168</v>
      </c>
      <c r="E263" s="16" t="s">
        <v>168</v>
      </c>
      <c r="F263" s="16" t="s">
        <v>168</v>
      </c>
      <c r="G263" s="8">
        <v>0.61709212672064095</v>
      </c>
      <c r="H263" s="8">
        <v>0.61828756933900508</v>
      </c>
      <c r="I263" s="8">
        <v>0.5276093927191462</v>
      </c>
      <c r="J263" s="8">
        <v>0.60739584178449191</v>
      </c>
      <c r="K263" s="8">
        <v>0.62069936244354296</v>
      </c>
      <c r="L263" s="8">
        <v>0.62656192519263987</v>
      </c>
      <c r="M263" s="8">
        <v>0.62656192519263987</v>
      </c>
      <c r="N263" s="9">
        <v>0.62656192519263987</v>
      </c>
    </row>
    <row r="264" spans="1:14" x14ac:dyDescent="0.25">
      <c r="A264" s="2">
        <v>1400</v>
      </c>
      <c r="B264" s="10" t="s">
        <v>168</v>
      </c>
      <c r="C264" s="16" t="s">
        <v>168</v>
      </c>
      <c r="D264" s="16" t="s">
        <v>168</v>
      </c>
      <c r="E264" s="16" t="s">
        <v>168</v>
      </c>
      <c r="F264" s="16" t="s">
        <v>168</v>
      </c>
      <c r="G264" s="16" t="s">
        <v>168</v>
      </c>
      <c r="H264" s="8">
        <v>0.71630655431705714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9">
        <v>0</v>
      </c>
    </row>
    <row r="265" spans="1:14" x14ac:dyDescent="0.25">
      <c r="A265" s="2">
        <v>1500</v>
      </c>
      <c r="B265" s="10" t="s">
        <v>168</v>
      </c>
      <c r="C265" s="16" t="s">
        <v>168</v>
      </c>
      <c r="D265" s="16" t="s">
        <v>168</v>
      </c>
      <c r="E265" s="16" t="s">
        <v>168</v>
      </c>
      <c r="F265" s="16" t="s">
        <v>168</v>
      </c>
      <c r="G265" s="16" t="s">
        <v>168</v>
      </c>
      <c r="H265" s="16" t="s">
        <v>168</v>
      </c>
      <c r="I265" s="8">
        <v>0.81605351170567131</v>
      </c>
      <c r="J265" s="8">
        <v>0</v>
      </c>
      <c r="K265" s="8">
        <v>0</v>
      </c>
      <c r="L265" s="8">
        <v>0</v>
      </c>
      <c r="M265" s="8">
        <v>0</v>
      </c>
      <c r="N265" s="9">
        <v>0</v>
      </c>
    </row>
    <row r="266" spans="1:14" x14ac:dyDescent="0.25">
      <c r="A266" s="2">
        <v>1600</v>
      </c>
      <c r="B266" s="10" t="s">
        <v>168</v>
      </c>
      <c r="C266" s="16" t="s">
        <v>168</v>
      </c>
      <c r="D266" s="16" t="s">
        <v>168</v>
      </c>
      <c r="E266" s="16" t="s">
        <v>168</v>
      </c>
      <c r="F266" s="16" t="s">
        <v>168</v>
      </c>
      <c r="G266" s="16" t="s">
        <v>168</v>
      </c>
      <c r="H266" s="16" t="s">
        <v>168</v>
      </c>
      <c r="I266" s="16" t="s">
        <v>168</v>
      </c>
      <c r="J266" s="16" t="s">
        <v>168</v>
      </c>
      <c r="K266" s="8">
        <v>0</v>
      </c>
      <c r="L266" s="8">
        <v>0</v>
      </c>
      <c r="M266" s="8">
        <v>0</v>
      </c>
      <c r="N266" s="9">
        <v>0</v>
      </c>
    </row>
    <row r="267" spans="1:14" x14ac:dyDescent="0.25">
      <c r="A267" s="2">
        <v>1700</v>
      </c>
      <c r="B267" s="10" t="s">
        <v>168</v>
      </c>
      <c r="C267" s="16" t="s">
        <v>168</v>
      </c>
      <c r="D267" s="16" t="s">
        <v>168</v>
      </c>
      <c r="E267" s="16" t="s">
        <v>168</v>
      </c>
      <c r="F267" s="16" t="s">
        <v>168</v>
      </c>
      <c r="G267" s="16" t="s">
        <v>168</v>
      </c>
      <c r="H267" s="16" t="s">
        <v>168</v>
      </c>
      <c r="I267" s="16" t="s">
        <v>168</v>
      </c>
      <c r="J267" s="16" t="s">
        <v>168</v>
      </c>
      <c r="K267" s="16" t="s">
        <v>168</v>
      </c>
      <c r="L267" s="8">
        <v>0</v>
      </c>
      <c r="M267" s="8">
        <v>0</v>
      </c>
      <c r="N267" s="9">
        <v>0</v>
      </c>
    </row>
    <row r="268" spans="1:14" x14ac:dyDescent="0.25">
      <c r="A268" s="2">
        <v>1800</v>
      </c>
      <c r="B268" s="11" t="s">
        <v>168</v>
      </c>
      <c r="C268" s="17" t="s">
        <v>168</v>
      </c>
      <c r="D268" s="17" t="s">
        <v>168</v>
      </c>
      <c r="E268" s="17" t="s">
        <v>168</v>
      </c>
      <c r="F268" s="17" t="s">
        <v>168</v>
      </c>
      <c r="G268" s="17" t="s">
        <v>168</v>
      </c>
      <c r="H268" s="17" t="s">
        <v>168</v>
      </c>
      <c r="I268" s="17" t="s">
        <v>168</v>
      </c>
      <c r="J268" s="17" t="s">
        <v>168</v>
      </c>
      <c r="K268" s="17" t="s">
        <v>168</v>
      </c>
      <c r="L268" s="17" t="s">
        <v>168</v>
      </c>
      <c r="M268" s="14">
        <v>0</v>
      </c>
      <c r="N268" s="29">
        <v>0</v>
      </c>
    </row>
    <row r="270" spans="1:14" x14ac:dyDescent="0.25">
      <c r="A270" s="12" t="s">
        <v>123</v>
      </c>
      <c r="B270" s="2">
        <v>120</v>
      </c>
      <c r="C270" s="2">
        <v>130</v>
      </c>
      <c r="D270" s="2">
        <v>140</v>
      </c>
      <c r="E270" s="2">
        <v>150</v>
      </c>
      <c r="F270" s="2">
        <v>160</v>
      </c>
      <c r="G270" s="2">
        <v>170</v>
      </c>
      <c r="H270" s="2">
        <v>180</v>
      </c>
      <c r="I270" s="2">
        <v>190</v>
      </c>
      <c r="J270" s="2">
        <v>200</v>
      </c>
      <c r="K270" s="2">
        <v>210</v>
      </c>
      <c r="L270" s="2">
        <v>220</v>
      </c>
      <c r="M270" s="2">
        <v>230</v>
      </c>
      <c r="N270" s="2">
        <v>240</v>
      </c>
    </row>
    <row r="271" spans="1:14" x14ac:dyDescent="0.25">
      <c r="A271" s="2">
        <v>700</v>
      </c>
      <c r="B271" s="28" t="s">
        <v>168</v>
      </c>
      <c r="C271" s="15" t="s">
        <v>168</v>
      </c>
      <c r="D271" s="15" t="s">
        <v>168</v>
      </c>
      <c r="E271" s="15" t="s">
        <v>168</v>
      </c>
      <c r="F271" s="15" t="s">
        <v>168</v>
      </c>
      <c r="G271" s="6">
        <v>0</v>
      </c>
      <c r="H271" s="6">
        <v>0.43894800951913726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7">
        <v>0</v>
      </c>
    </row>
    <row r="272" spans="1:14" x14ac:dyDescent="0.25">
      <c r="A272" s="2">
        <v>800</v>
      </c>
      <c r="B272" s="10" t="s">
        <v>168</v>
      </c>
      <c r="C272" s="16" t="s">
        <v>168</v>
      </c>
      <c r="D272" s="16" t="s">
        <v>168</v>
      </c>
      <c r="E272" s="16" t="s">
        <v>168</v>
      </c>
      <c r="F272" s="16" t="s">
        <v>168</v>
      </c>
      <c r="G272" s="8">
        <v>0</v>
      </c>
      <c r="H272" s="8">
        <v>0.43894800951913626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9">
        <v>0</v>
      </c>
    </row>
    <row r="273" spans="1:14" x14ac:dyDescent="0.25">
      <c r="A273" s="2">
        <v>900</v>
      </c>
      <c r="B273" s="10" t="s">
        <v>168</v>
      </c>
      <c r="C273" s="16" t="s">
        <v>168</v>
      </c>
      <c r="D273" s="16" t="s">
        <v>168</v>
      </c>
      <c r="E273" s="16" t="s">
        <v>168</v>
      </c>
      <c r="F273" s="16" t="s">
        <v>168</v>
      </c>
      <c r="G273" s="8">
        <v>0</v>
      </c>
      <c r="H273" s="8">
        <v>0.4389480095191356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9">
        <v>0</v>
      </c>
    </row>
    <row r="274" spans="1:14" x14ac:dyDescent="0.25">
      <c r="A274" s="2">
        <v>1000</v>
      </c>
      <c r="B274" s="10" t="s">
        <v>168</v>
      </c>
      <c r="C274" s="16" t="s">
        <v>168</v>
      </c>
      <c r="D274" s="16" t="s">
        <v>168</v>
      </c>
      <c r="E274" s="16" t="s">
        <v>168</v>
      </c>
      <c r="F274" s="16" t="s">
        <v>168</v>
      </c>
      <c r="G274" s="8">
        <v>0</v>
      </c>
      <c r="H274" s="8">
        <v>0.43894800951913565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9">
        <v>0</v>
      </c>
    </row>
    <row r="275" spans="1:14" x14ac:dyDescent="0.25">
      <c r="A275" s="2">
        <v>1100</v>
      </c>
      <c r="B275" s="10" t="s">
        <v>168</v>
      </c>
      <c r="C275" s="16" t="s">
        <v>168</v>
      </c>
      <c r="D275" s="16" t="s">
        <v>168</v>
      </c>
      <c r="E275" s="16" t="s">
        <v>168</v>
      </c>
      <c r="F275" s="16" t="s">
        <v>168</v>
      </c>
      <c r="G275" s="8">
        <v>0</v>
      </c>
      <c r="H275" s="8">
        <v>0.43894800951913621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9">
        <v>0</v>
      </c>
    </row>
    <row r="276" spans="1:14" x14ac:dyDescent="0.25">
      <c r="A276" s="2">
        <v>1200</v>
      </c>
      <c r="B276" s="10" t="s">
        <v>168</v>
      </c>
      <c r="C276" s="16" t="s">
        <v>168</v>
      </c>
      <c r="D276" s="16" t="s">
        <v>168</v>
      </c>
      <c r="E276" s="16" t="s">
        <v>168</v>
      </c>
      <c r="F276" s="16" t="s">
        <v>168</v>
      </c>
      <c r="G276" s="8">
        <v>0</v>
      </c>
      <c r="H276" s="8">
        <v>0.43894800951914104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9">
        <v>0</v>
      </c>
    </row>
    <row r="277" spans="1:14" x14ac:dyDescent="0.25">
      <c r="A277" s="2">
        <v>1300</v>
      </c>
      <c r="B277" s="10" t="s">
        <v>168</v>
      </c>
      <c r="C277" s="16" t="s">
        <v>168</v>
      </c>
      <c r="D277" s="16" t="s">
        <v>168</v>
      </c>
      <c r="E277" s="16" t="s">
        <v>168</v>
      </c>
      <c r="F277" s="16" t="s">
        <v>168</v>
      </c>
      <c r="G277" s="8">
        <v>1.0726072607260657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9">
        <v>0</v>
      </c>
    </row>
    <row r="278" spans="1:14" x14ac:dyDescent="0.25">
      <c r="A278" s="2">
        <v>1400</v>
      </c>
      <c r="B278" s="10" t="s">
        <v>168</v>
      </c>
      <c r="C278" s="16" t="s">
        <v>168</v>
      </c>
      <c r="D278" s="16" t="s">
        <v>168</v>
      </c>
      <c r="E278" s="16" t="s">
        <v>168</v>
      </c>
      <c r="F278" s="16" t="s">
        <v>168</v>
      </c>
      <c r="G278" s="16" t="s">
        <v>168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9">
        <v>0</v>
      </c>
    </row>
    <row r="279" spans="1:14" x14ac:dyDescent="0.25">
      <c r="A279" s="2">
        <v>1500</v>
      </c>
      <c r="B279" s="10" t="s">
        <v>168</v>
      </c>
      <c r="C279" s="16" t="s">
        <v>168</v>
      </c>
      <c r="D279" s="16" t="s">
        <v>168</v>
      </c>
      <c r="E279" s="16" t="s">
        <v>168</v>
      </c>
      <c r="F279" s="16" t="s">
        <v>168</v>
      </c>
      <c r="G279" s="16" t="s">
        <v>168</v>
      </c>
      <c r="H279" s="16" t="s">
        <v>168</v>
      </c>
      <c r="I279" s="8">
        <v>0.48956730213131772</v>
      </c>
      <c r="J279" s="8">
        <v>0</v>
      </c>
      <c r="K279" s="8">
        <v>0</v>
      </c>
      <c r="L279" s="8">
        <v>0</v>
      </c>
      <c r="M279" s="8">
        <v>0</v>
      </c>
      <c r="N279" s="9">
        <v>0</v>
      </c>
    </row>
    <row r="280" spans="1:14" x14ac:dyDescent="0.25">
      <c r="A280" s="2">
        <v>1600</v>
      </c>
      <c r="B280" s="10" t="s">
        <v>168</v>
      </c>
      <c r="C280" s="16" t="s">
        <v>168</v>
      </c>
      <c r="D280" s="16" t="s">
        <v>168</v>
      </c>
      <c r="E280" s="16" t="s">
        <v>168</v>
      </c>
      <c r="F280" s="16" t="s">
        <v>168</v>
      </c>
      <c r="G280" s="16" t="s">
        <v>168</v>
      </c>
      <c r="H280" s="16" t="s">
        <v>168</v>
      </c>
      <c r="I280" s="16" t="s">
        <v>168</v>
      </c>
      <c r="J280" s="16" t="s">
        <v>168</v>
      </c>
      <c r="K280" s="8">
        <v>0</v>
      </c>
      <c r="L280" s="8">
        <v>0</v>
      </c>
      <c r="M280" s="8">
        <v>0</v>
      </c>
      <c r="N280" s="9">
        <v>0</v>
      </c>
    </row>
    <row r="281" spans="1:14" x14ac:dyDescent="0.25">
      <c r="A281" s="2">
        <v>1700</v>
      </c>
      <c r="B281" s="10" t="s">
        <v>168</v>
      </c>
      <c r="C281" s="16" t="s">
        <v>168</v>
      </c>
      <c r="D281" s="16" t="s">
        <v>168</v>
      </c>
      <c r="E281" s="16" t="s">
        <v>168</v>
      </c>
      <c r="F281" s="16" t="s">
        <v>168</v>
      </c>
      <c r="G281" s="16" t="s">
        <v>168</v>
      </c>
      <c r="H281" s="16" t="s">
        <v>168</v>
      </c>
      <c r="I281" s="16" t="s">
        <v>168</v>
      </c>
      <c r="J281" s="16" t="s">
        <v>168</v>
      </c>
      <c r="K281" s="16" t="s">
        <v>168</v>
      </c>
      <c r="L281" s="8">
        <v>0</v>
      </c>
      <c r="M281" s="8">
        <v>0</v>
      </c>
      <c r="N281" s="9">
        <v>0</v>
      </c>
    </row>
    <row r="282" spans="1:14" x14ac:dyDescent="0.25">
      <c r="A282" s="2">
        <v>1800</v>
      </c>
      <c r="B282" s="11" t="s">
        <v>168</v>
      </c>
      <c r="C282" s="17" t="s">
        <v>168</v>
      </c>
      <c r="D282" s="17" t="s">
        <v>168</v>
      </c>
      <c r="E282" s="17" t="s">
        <v>168</v>
      </c>
      <c r="F282" s="17" t="s">
        <v>168</v>
      </c>
      <c r="G282" s="17" t="s">
        <v>168</v>
      </c>
      <c r="H282" s="17" t="s">
        <v>168</v>
      </c>
      <c r="I282" s="17" t="s">
        <v>168</v>
      </c>
      <c r="J282" s="17" t="s">
        <v>168</v>
      </c>
      <c r="K282" s="17" t="s">
        <v>168</v>
      </c>
      <c r="L282" s="17" t="s">
        <v>168</v>
      </c>
      <c r="M282" s="14">
        <v>0</v>
      </c>
      <c r="N282" s="29">
        <v>0</v>
      </c>
    </row>
    <row r="284" spans="1:14" x14ac:dyDescent="0.25">
      <c r="A284" s="12" t="s">
        <v>125</v>
      </c>
      <c r="B284" s="2">
        <v>120</v>
      </c>
      <c r="C284" s="2">
        <v>130</v>
      </c>
      <c r="D284" s="2">
        <v>140</v>
      </c>
      <c r="E284" s="2">
        <v>150</v>
      </c>
      <c r="F284" s="2">
        <v>160</v>
      </c>
      <c r="G284" s="2">
        <v>170</v>
      </c>
      <c r="H284" s="2">
        <v>180</v>
      </c>
      <c r="I284" s="2">
        <v>190</v>
      </c>
      <c r="J284" s="2">
        <v>200</v>
      </c>
      <c r="K284" s="2">
        <v>210</v>
      </c>
      <c r="L284" s="2">
        <v>220</v>
      </c>
      <c r="M284" s="2">
        <v>230</v>
      </c>
      <c r="N284" s="2">
        <v>240</v>
      </c>
    </row>
    <row r="285" spans="1:14" x14ac:dyDescent="0.25">
      <c r="A285" s="2">
        <v>700</v>
      </c>
      <c r="B285" s="28" t="s">
        <v>168</v>
      </c>
      <c r="C285" s="15" t="s">
        <v>168</v>
      </c>
      <c r="D285" s="15" t="s">
        <v>168</v>
      </c>
      <c r="E285" s="15" t="s">
        <v>168</v>
      </c>
      <c r="F285" s="15" t="s">
        <v>168</v>
      </c>
      <c r="G285" s="6">
        <v>0</v>
      </c>
      <c r="H285" s="6">
        <v>0</v>
      </c>
      <c r="I285" s="6">
        <v>3.444631300082486E-2</v>
      </c>
      <c r="J285" s="6">
        <v>0.43202014474708283</v>
      </c>
      <c r="K285" s="6">
        <v>0.80920504082476763</v>
      </c>
      <c r="L285" s="6">
        <v>0.97542195271888854</v>
      </c>
      <c r="M285" s="6">
        <v>0.97542195271888854</v>
      </c>
      <c r="N285" s="7">
        <v>0.97542195271888854</v>
      </c>
    </row>
    <row r="286" spans="1:14" x14ac:dyDescent="0.25">
      <c r="A286" s="2">
        <v>800</v>
      </c>
      <c r="B286" s="10" t="s">
        <v>168</v>
      </c>
      <c r="C286" s="16" t="s">
        <v>168</v>
      </c>
      <c r="D286" s="16" t="s">
        <v>168</v>
      </c>
      <c r="E286" s="16" t="s">
        <v>168</v>
      </c>
      <c r="F286" s="16" t="s">
        <v>168</v>
      </c>
      <c r="G286" s="8">
        <v>0</v>
      </c>
      <c r="H286" s="8">
        <v>0</v>
      </c>
      <c r="I286" s="8">
        <v>3.4446313000825665E-2</v>
      </c>
      <c r="J286" s="8">
        <v>0.43202014474708311</v>
      </c>
      <c r="K286" s="8">
        <v>0.80920504082476841</v>
      </c>
      <c r="L286" s="8">
        <v>0.97542195271888588</v>
      </c>
      <c r="M286" s="8">
        <v>0.97542195271888588</v>
      </c>
      <c r="N286" s="9">
        <v>0.97542195271888588</v>
      </c>
    </row>
    <row r="287" spans="1:14" x14ac:dyDescent="0.25">
      <c r="A287" s="2">
        <v>900</v>
      </c>
      <c r="B287" s="10" t="s">
        <v>168</v>
      </c>
      <c r="C287" s="16" t="s">
        <v>168</v>
      </c>
      <c r="D287" s="16" t="s">
        <v>168</v>
      </c>
      <c r="E287" s="16" t="s">
        <v>168</v>
      </c>
      <c r="F287" s="16" t="s">
        <v>168</v>
      </c>
      <c r="G287" s="8">
        <v>0</v>
      </c>
      <c r="H287" s="8">
        <v>0</v>
      </c>
      <c r="I287" s="8">
        <v>3.4446313000825998E-2</v>
      </c>
      <c r="J287" s="8">
        <v>0.43202014474708345</v>
      </c>
      <c r="K287" s="8">
        <v>0.80920504082476929</v>
      </c>
      <c r="L287" s="8">
        <v>0.97542195271888577</v>
      </c>
      <c r="M287" s="8">
        <v>0.97542195271888577</v>
      </c>
      <c r="N287" s="9">
        <v>0.97542195271888577</v>
      </c>
    </row>
    <row r="288" spans="1:14" x14ac:dyDescent="0.25">
      <c r="A288" s="2">
        <v>1000</v>
      </c>
      <c r="B288" s="10" t="s">
        <v>168</v>
      </c>
      <c r="C288" s="16" t="s">
        <v>168</v>
      </c>
      <c r="D288" s="16" t="s">
        <v>168</v>
      </c>
      <c r="E288" s="16" t="s">
        <v>168</v>
      </c>
      <c r="F288" s="16" t="s">
        <v>168</v>
      </c>
      <c r="G288" s="8">
        <v>0</v>
      </c>
      <c r="H288" s="8">
        <v>0</v>
      </c>
      <c r="I288" s="8">
        <v>3.4446313000825582E-2</v>
      </c>
      <c r="J288" s="8">
        <v>0.43202014474708383</v>
      </c>
      <c r="K288" s="8">
        <v>0.80920504082476974</v>
      </c>
      <c r="L288" s="8">
        <v>0.97542195271888543</v>
      </c>
      <c r="M288" s="8">
        <v>0.97542195271888543</v>
      </c>
      <c r="N288" s="9">
        <v>0.97542195271888543</v>
      </c>
    </row>
    <row r="289" spans="1:14" x14ac:dyDescent="0.25">
      <c r="A289" s="2">
        <v>1100</v>
      </c>
      <c r="B289" s="10" t="s">
        <v>168</v>
      </c>
      <c r="C289" s="16" t="s">
        <v>168</v>
      </c>
      <c r="D289" s="16" t="s">
        <v>168</v>
      </c>
      <c r="E289" s="16" t="s">
        <v>168</v>
      </c>
      <c r="F289" s="16" t="s">
        <v>168</v>
      </c>
      <c r="G289" s="8">
        <v>0</v>
      </c>
      <c r="H289" s="8">
        <v>0</v>
      </c>
      <c r="I289" s="8">
        <v>3.4446313000824971E-2</v>
      </c>
      <c r="J289" s="8">
        <v>0.43202014474708411</v>
      </c>
      <c r="K289" s="8">
        <v>0.80920504082476996</v>
      </c>
      <c r="L289" s="8">
        <v>0.97542195271888543</v>
      </c>
      <c r="M289" s="8">
        <v>0.97542195271888543</v>
      </c>
      <c r="N289" s="9">
        <v>0.97542195271888543</v>
      </c>
    </row>
    <row r="290" spans="1:14" x14ac:dyDescent="0.25">
      <c r="A290" s="2">
        <v>1200</v>
      </c>
      <c r="B290" s="10" t="s">
        <v>168</v>
      </c>
      <c r="C290" s="16" t="s">
        <v>168</v>
      </c>
      <c r="D290" s="16" t="s">
        <v>168</v>
      </c>
      <c r="E290" s="16" t="s">
        <v>168</v>
      </c>
      <c r="F290" s="16" t="s">
        <v>168</v>
      </c>
      <c r="G290" s="8">
        <v>0</v>
      </c>
      <c r="H290" s="8">
        <v>0</v>
      </c>
      <c r="I290" s="8">
        <v>3.4446313000824624E-2</v>
      </c>
      <c r="J290" s="8">
        <v>0.43202014474708211</v>
      </c>
      <c r="K290" s="8">
        <v>0.80920504082476807</v>
      </c>
      <c r="L290" s="8">
        <v>0.97542195271888743</v>
      </c>
      <c r="M290" s="8">
        <v>0.97542195271888743</v>
      </c>
      <c r="N290" s="9">
        <v>0.97542195271888743</v>
      </c>
    </row>
    <row r="291" spans="1:14" x14ac:dyDescent="0.25">
      <c r="A291" s="2">
        <v>1300</v>
      </c>
      <c r="B291" s="10" t="s">
        <v>168</v>
      </c>
      <c r="C291" s="16" t="s">
        <v>168</v>
      </c>
      <c r="D291" s="16" t="s">
        <v>168</v>
      </c>
      <c r="E291" s="16" t="s">
        <v>168</v>
      </c>
      <c r="F291" s="16" t="s">
        <v>168</v>
      </c>
      <c r="G291" s="8">
        <v>0</v>
      </c>
      <c r="H291" s="8">
        <v>0</v>
      </c>
      <c r="I291" s="8">
        <v>3.7687388923534279E-2</v>
      </c>
      <c r="J291" s="8">
        <v>0.43202014474708267</v>
      </c>
      <c r="K291" s="8">
        <v>0.80920504082476818</v>
      </c>
      <c r="L291" s="8">
        <v>0.97542195271888577</v>
      </c>
      <c r="M291" s="8">
        <v>0.97542195271888577</v>
      </c>
      <c r="N291" s="9">
        <v>0.97542195271888577</v>
      </c>
    </row>
    <row r="292" spans="1:14" x14ac:dyDescent="0.25">
      <c r="A292" s="2">
        <v>1400</v>
      </c>
      <c r="B292" s="10" t="s">
        <v>168</v>
      </c>
      <c r="C292" s="16" t="s">
        <v>168</v>
      </c>
      <c r="D292" s="16" t="s">
        <v>168</v>
      </c>
      <c r="E292" s="16" t="s">
        <v>168</v>
      </c>
      <c r="F292" s="16" t="s">
        <v>168</v>
      </c>
      <c r="G292" s="16" t="s">
        <v>168</v>
      </c>
      <c r="H292" s="8">
        <v>0</v>
      </c>
      <c r="I292" s="8">
        <v>0</v>
      </c>
      <c r="J292" s="8">
        <v>0</v>
      </c>
      <c r="K292" s="8">
        <v>0.47947348761037722</v>
      </c>
      <c r="L292" s="8">
        <v>1.0031163422568483</v>
      </c>
      <c r="M292" s="8">
        <v>1.0383522727272676</v>
      </c>
      <c r="N292" s="9">
        <v>1.0383522727272676</v>
      </c>
    </row>
    <row r="293" spans="1:14" x14ac:dyDescent="0.25">
      <c r="A293" s="2">
        <v>1500</v>
      </c>
      <c r="B293" s="10" t="s">
        <v>168</v>
      </c>
      <c r="C293" s="16" t="s">
        <v>168</v>
      </c>
      <c r="D293" s="16" t="s">
        <v>168</v>
      </c>
      <c r="E293" s="16" t="s">
        <v>168</v>
      </c>
      <c r="F293" s="16" t="s">
        <v>168</v>
      </c>
      <c r="G293" s="16" t="s">
        <v>168</v>
      </c>
      <c r="H293" s="16" t="s">
        <v>168</v>
      </c>
      <c r="I293" s="8">
        <v>0</v>
      </c>
      <c r="J293" s="8">
        <v>0</v>
      </c>
      <c r="K293" s="8">
        <v>0</v>
      </c>
      <c r="L293" s="8">
        <v>0.2725761842468003</v>
      </c>
      <c r="M293" s="8">
        <v>0.8114149213326256</v>
      </c>
      <c r="N293" s="9">
        <v>1.1377840909090851</v>
      </c>
    </row>
    <row r="294" spans="1:14" x14ac:dyDescent="0.25">
      <c r="A294" s="2">
        <v>1600</v>
      </c>
      <c r="B294" s="10" t="s">
        <v>168</v>
      </c>
      <c r="C294" s="16" t="s">
        <v>168</v>
      </c>
      <c r="D294" s="16" t="s">
        <v>168</v>
      </c>
      <c r="E294" s="16" t="s">
        <v>168</v>
      </c>
      <c r="F294" s="16" t="s">
        <v>168</v>
      </c>
      <c r="G294" s="16" t="s">
        <v>168</v>
      </c>
      <c r="H294" s="16" t="s">
        <v>168</v>
      </c>
      <c r="I294" s="16" t="s">
        <v>168</v>
      </c>
      <c r="J294" s="16" t="s">
        <v>168</v>
      </c>
      <c r="K294" s="8">
        <v>0</v>
      </c>
      <c r="L294" s="8">
        <v>0</v>
      </c>
      <c r="M294" s="8">
        <v>6.567888088322088E-2</v>
      </c>
      <c r="N294" s="9">
        <v>0.60451761796904302</v>
      </c>
    </row>
    <row r="295" spans="1:14" x14ac:dyDescent="0.25">
      <c r="A295" s="2">
        <v>1700</v>
      </c>
      <c r="B295" s="10" t="s">
        <v>168</v>
      </c>
      <c r="C295" s="16" t="s">
        <v>168</v>
      </c>
      <c r="D295" s="16" t="s">
        <v>168</v>
      </c>
      <c r="E295" s="16" t="s">
        <v>168</v>
      </c>
      <c r="F295" s="16" t="s">
        <v>168</v>
      </c>
      <c r="G295" s="16" t="s">
        <v>168</v>
      </c>
      <c r="H295" s="16" t="s">
        <v>168</v>
      </c>
      <c r="I295" s="16" t="s">
        <v>168</v>
      </c>
      <c r="J295" s="16" t="s">
        <v>168</v>
      </c>
      <c r="K295" s="16" t="s">
        <v>168</v>
      </c>
      <c r="L295" s="8">
        <v>0</v>
      </c>
      <c r="M295" s="8">
        <v>0</v>
      </c>
      <c r="N295" s="9">
        <v>0</v>
      </c>
    </row>
    <row r="296" spans="1:14" x14ac:dyDescent="0.25">
      <c r="A296" s="2">
        <v>1800</v>
      </c>
      <c r="B296" s="11" t="s">
        <v>168</v>
      </c>
      <c r="C296" s="17" t="s">
        <v>168</v>
      </c>
      <c r="D296" s="17" t="s">
        <v>168</v>
      </c>
      <c r="E296" s="17" t="s">
        <v>168</v>
      </c>
      <c r="F296" s="17" t="s">
        <v>168</v>
      </c>
      <c r="G296" s="17" t="s">
        <v>168</v>
      </c>
      <c r="H296" s="17" t="s">
        <v>168</v>
      </c>
      <c r="I296" s="17" t="s">
        <v>168</v>
      </c>
      <c r="J296" s="17" t="s">
        <v>168</v>
      </c>
      <c r="K296" s="17" t="s">
        <v>168</v>
      </c>
      <c r="L296" s="17" t="s">
        <v>168</v>
      </c>
      <c r="M296" s="14">
        <v>0</v>
      </c>
      <c r="N296" s="29">
        <v>0</v>
      </c>
    </row>
    <row r="298" spans="1:14" x14ac:dyDescent="0.25">
      <c r="A298" s="12" t="s">
        <v>127</v>
      </c>
      <c r="B298" s="2">
        <v>120</v>
      </c>
      <c r="C298" s="2">
        <v>130</v>
      </c>
      <c r="D298" s="2">
        <v>140</v>
      </c>
      <c r="E298" s="2">
        <v>150</v>
      </c>
      <c r="F298" s="2">
        <v>160</v>
      </c>
      <c r="G298" s="2">
        <v>170</v>
      </c>
      <c r="H298" s="2">
        <v>180</v>
      </c>
      <c r="I298" s="2">
        <v>190</v>
      </c>
      <c r="J298" s="2">
        <v>200</v>
      </c>
      <c r="K298" s="2">
        <v>210</v>
      </c>
      <c r="L298" s="2">
        <v>220</v>
      </c>
      <c r="M298" s="2">
        <v>230</v>
      </c>
      <c r="N298" s="2">
        <v>240</v>
      </c>
    </row>
    <row r="299" spans="1:14" x14ac:dyDescent="0.25">
      <c r="A299" s="2">
        <v>700</v>
      </c>
      <c r="B299" s="28" t="s">
        <v>168</v>
      </c>
      <c r="C299" s="15" t="s">
        <v>168</v>
      </c>
      <c r="D299" s="15" t="s">
        <v>168</v>
      </c>
      <c r="E299" s="15" t="s">
        <v>168</v>
      </c>
      <c r="F299" s="15" t="s">
        <v>168</v>
      </c>
      <c r="G299" s="6">
        <v>0.80629233614882934</v>
      </c>
      <c r="H299" s="6">
        <v>0.46920827488728872</v>
      </c>
      <c r="I299" s="6">
        <v>0.81673607236455581</v>
      </c>
      <c r="J299" s="6">
        <v>0.46593517548267815</v>
      </c>
      <c r="K299" s="6">
        <v>0.14252125200068222</v>
      </c>
      <c r="L299" s="6">
        <v>0</v>
      </c>
      <c r="M299" s="6">
        <v>0</v>
      </c>
      <c r="N299" s="7">
        <v>0</v>
      </c>
    </row>
    <row r="300" spans="1:14" x14ac:dyDescent="0.25">
      <c r="A300" s="2">
        <v>800</v>
      </c>
      <c r="B300" s="10" t="s">
        <v>168</v>
      </c>
      <c r="C300" s="16" t="s">
        <v>168</v>
      </c>
      <c r="D300" s="16" t="s">
        <v>168</v>
      </c>
      <c r="E300" s="16" t="s">
        <v>168</v>
      </c>
      <c r="F300" s="16" t="s">
        <v>168</v>
      </c>
      <c r="G300" s="8">
        <v>0.80629233614882934</v>
      </c>
      <c r="H300" s="8">
        <v>0.46920827488728906</v>
      </c>
      <c r="I300" s="8">
        <v>0.81673607236455481</v>
      </c>
      <c r="J300" s="8">
        <v>0.46593517548267688</v>
      </c>
      <c r="K300" s="8">
        <v>0.14252125200067978</v>
      </c>
      <c r="L300" s="8">
        <v>0</v>
      </c>
      <c r="M300" s="8">
        <v>0</v>
      </c>
      <c r="N300" s="9">
        <v>0</v>
      </c>
    </row>
    <row r="301" spans="1:14" x14ac:dyDescent="0.25">
      <c r="A301" s="2">
        <v>900</v>
      </c>
      <c r="B301" s="10" t="s">
        <v>168</v>
      </c>
      <c r="C301" s="16" t="s">
        <v>168</v>
      </c>
      <c r="D301" s="16" t="s">
        <v>168</v>
      </c>
      <c r="E301" s="16" t="s">
        <v>168</v>
      </c>
      <c r="F301" s="16" t="s">
        <v>168</v>
      </c>
      <c r="G301" s="8">
        <v>0.806292336148829</v>
      </c>
      <c r="H301" s="8">
        <v>0.46920827488728944</v>
      </c>
      <c r="I301" s="8">
        <v>0.81673607236455448</v>
      </c>
      <c r="J301" s="8">
        <v>0.46593517548267649</v>
      </c>
      <c r="K301" s="8">
        <v>0.14252125200067889</v>
      </c>
      <c r="L301" s="8">
        <v>0</v>
      </c>
      <c r="M301" s="8">
        <v>0</v>
      </c>
      <c r="N301" s="9">
        <v>0</v>
      </c>
    </row>
    <row r="302" spans="1:14" x14ac:dyDescent="0.25">
      <c r="A302" s="2">
        <v>1000</v>
      </c>
      <c r="B302" s="10" t="s">
        <v>168</v>
      </c>
      <c r="C302" s="16" t="s">
        <v>168</v>
      </c>
      <c r="D302" s="16" t="s">
        <v>168</v>
      </c>
      <c r="E302" s="16" t="s">
        <v>168</v>
      </c>
      <c r="F302" s="16" t="s">
        <v>168</v>
      </c>
      <c r="G302" s="8">
        <v>0.80629233614882945</v>
      </c>
      <c r="H302" s="8">
        <v>0.46920827488728956</v>
      </c>
      <c r="I302" s="8">
        <v>0.81673607236455503</v>
      </c>
      <c r="J302" s="8">
        <v>0.46593517548267632</v>
      </c>
      <c r="K302" s="8">
        <v>0.14252125200067839</v>
      </c>
      <c r="L302" s="8">
        <v>0</v>
      </c>
      <c r="M302" s="8">
        <v>0</v>
      </c>
      <c r="N302" s="9">
        <v>0</v>
      </c>
    </row>
    <row r="303" spans="1:14" x14ac:dyDescent="0.25">
      <c r="A303" s="2">
        <v>1100</v>
      </c>
      <c r="B303" s="10" t="s">
        <v>168</v>
      </c>
      <c r="C303" s="16" t="s">
        <v>168</v>
      </c>
      <c r="D303" s="16" t="s">
        <v>168</v>
      </c>
      <c r="E303" s="16" t="s">
        <v>168</v>
      </c>
      <c r="F303" s="16" t="s">
        <v>168</v>
      </c>
      <c r="G303" s="8">
        <v>0.80629233614882889</v>
      </c>
      <c r="H303" s="8">
        <v>0.46920827488728928</v>
      </c>
      <c r="I303" s="8">
        <v>0.81673607236455581</v>
      </c>
      <c r="J303" s="8">
        <v>0.46593517548267605</v>
      </c>
      <c r="K303" s="8">
        <v>0.14252125200067811</v>
      </c>
      <c r="L303" s="8">
        <v>0</v>
      </c>
      <c r="M303" s="8">
        <v>0</v>
      </c>
      <c r="N303" s="9">
        <v>0</v>
      </c>
    </row>
    <row r="304" spans="1:14" x14ac:dyDescent="0.25">
      <c r="A304" s="2">
        <v>1200</v>
      </c>
      <c r="B304" s="10" t="s">
        <v>168</v>
      </c>
      <c r="C304" s="16" t="s">
        <v>168</v>
      </c>
      <c r="D304" s="16" t="s">
        <v>168</v>
      </c>
      <c r="E304" s="16" t="s">
        <v>168</v>
      </c>
      <c r="F304" s="16" t="s">
        <v>168</v>
      </c>
      <c r="G304" s="8">
        <v>0.80629233614882967</v>
      </c>
      <c r="H304" s="8">
        <v>0.46920827488728528</v>
      </c>
      <c r="I304" s="8">
        <v>0.81673607236455614</v>
      </c>
      <c r="J304" s="8">
        <v>0.46593517548267827</v>
      </c>
      <c r="K304" s="8">
        <v>0.14252125200068105</v>
      </c>
      <c r="L304" s="8">
        <v>0</v>
      </c>
      <c r="M304" s="8">
        <v>0</v>
      </c>
      <c r="N304" s="9">
        <v>0</v>
      </c>
    </row>
    <row r="305" spans="1:14" x14ac:dyDescent="0.25">
      <c r="A305" s="2">
        <v>1300</v>
      </c>
      <c r="B305" s="10" t="s">
        <v>168</v>
      </c>
      <c r="C305" s="16" t="s">
        <v>168</v>
      </c>
      <c r="D305" s="16" t="s">
        <v>168</v>
      </c>
      <c r="E305" s="16" t="s">
        <v>168</v>
      </c>
      <c r="F305" s="16" t="s">
        <v>168</v>
      </c>
      <c r="G305" s="8">
        <v>0</v>
      </c>
      <c r="H305" s="8">
        <v>0.83547557840616637</v>
      </c>
      <c r="I305" s="8">
        <v>0.8013728511540239</v>
      </c>
      <c r="J305" s="8">
        <v>0.4659351754826771</v>
      </c>
      <c r="K305" s="8">
        <v>0.14252125200067978</v>
      </c>
      <c r="L305" s="8">
        <v>0</v>
      </c>
      <c r="M305" s="8">
        <v>0</v>
      </c>
      <c r="N305" s="9">
        <v>0</v>
      </c>
    </row>
    <row r="306" spans="1:14" x14ac:dyDescent="0.25">
      <c r="A306" s="2">
        <v>1400</v>
      </c>
      <c r="B306" s="10" t="s">
        <v>168</v>
      </c>
      <c r="C306" s="16" t="s">
        <v>168</v>
      </c>
      <c r="D306" s="16" t="s">
        <v>168</v>
      </c>
      <c r="E306" s="16" t="s">
        <v>168</v>
      </c>
      <c r="F306" s="16" t="s">
        <v>168</v>
      </c>
      <c r="G306" s="16" t="s">
        <v>168</v>
      </c>
      <c r="H306" s="8">
        <v>0.89974293059125365</v>
      </c>
      <c r="I306" s="8">
        <v>0.89974293059125654</v>
      </c>
      <c r="J306" s="8">
        <v>0.89974293059125676</v>
      </c>
      <c r="K306" s="8">
        <v>0.46587489038855096</v>
      </c>
      <c r="L306" s="8">
        <v>0</v>
      </c>
      <c r="M306" s="8">
        <v>0</v>
      </c>
      <c r="N306" s="9">
        <v>0</v>
      </c>
    </row>
    <row r="307" spans="1:14" x14ac:dyDescent="0.25">
      <c r="A307" s="2">
        <v>1500</v>
      </c>
      <c r="B307" s="10" t="s">
        <v>168</v>
      </c>
      <c r="C307" s="16" t="s">
        <v>168</v>
      </c>
      <c r="D307" s="16" t="s">
        <v>168</v>
      </c>
      <c r="E307" s="16" t="s">
        <v>168</v>
      </c>
      <c r="F307" s="16" t="s">
        <v>168</v>
      </c>
      <c r="G307" s="16" t="s">
        <v>168</v>
      </c>
      <c r="H307" s="16" t="s">
        <v>168</v>
      </c>
      <c r="I307" s="8">
        <v>0.58267636877688589</v>
      </c>
      <c r="J307" s="8">
        <v>0.96401028277634493</v>
      </c>
      <c r="K307" s="8">
        <v>0.96401028277634671</v>
      </c>
      <c r="L307" s="8">
        <v>0.71736036798232672</v>
      </c>
      <c r="M307" s="8">
        <v>0.22977364444965348</v>
      </c>
      <c r="N307" s="9">
        <v>0</v>
      </c>
    </row>
    <row r="308" spans="1:14" x14ac:dyDescent="0.25">
      <c r="A308" s="2">
        <v>1600</v>
      </c>
      <c r="B308" s="10" t="s">
        <v>168</v>
      </c>
      <c r="C308" s="16" t="s">
        <v>168</v>
      </c>
      <c r="D308" s="16" t="s">
        <v>168</v>
      </c>
      <c r="E308" s="16" t="s">
        <v>168</v>
      </c>
      <c r="F308" s="16" t="s">
        <v>168</v>
      </c>
      <c r="G308" s="16" t="s">
        <v>168</v>
      </c>
      <c r="H308" s="16" t="s">
        <v>168</v>
      </c>
      <c r="I308" s="16" t="s">
        <v>168</v>
      </c>
      <c r="J308" s="16" t="s">
        <v>168</v>
      </c>
      <c r="K308" s="8">
        <v>1.0282776349614347</v>
      </c>
      <c r="L308" s="8">
        <v>1.0282776349614362</v>
      </c>
      <c r="M308" s="8">
        <v>0.9688458455761062</v>
      </c>
      <c r="N308" s="9">
        <v>0.4812591220434389</v>
      </c>
    </row>
    <row r="309" spans="1:14" x14ac:dyDescent="0.25">
      <c r="A309" s="2">
        <v>1700</v>
      </c>
      <c r="B309" s="10" t="s">
        <v>168</v>
      </c>
      <c r="C309" s="16" t="s">
        <v>168</v>
      </c>
      <c r="D309" s="16" t="s">
        <v>168</v>
      </c>
      <c r="E309" s="16" t="s">
        <v>168</v>
      </c>
      <c r="F309" s="16" t="s">
        <v>168</v>
      </c>
      <c r="G309" s="16" t="s">
        <v>168</v>
      </c>
      <c r="H309" s="16" t="s">
        <v>168</v>
      </c>
      <c r="I309" s="16" t="s">
        <v>168</v>
      </c>
      <c r="J309" s="16" t="s">
        <v>168</v>
      </c>
      <c r="K309" s="16" t="s">
        <v>168</v>
      </c>
      <c r="L309" s="8">
        <v>1.0925449871465243</v>
      </c>
      <c r="M309" s="8">
        <v>1.0925449871465243</v>
      </c>
      <c r="N309" s="9">
        <v>1.0925449871465278</v>
      </c>
    </row>
    <row r="310" spans="1:14" x14ac:dyDescent="0.25">
      <c r="A310" s="2">
        <v>1800</v>
      </c>
      <c r="B310" s="11" t="s">
        <v>168</v>
      </c>
      <c r="C310" s="17" t="s">
        <v>168</v>
      </c>
      <c r="D310" s="17" t="s">
        <v>168</v>
      </c>
      <c r="E310" s="17" t="s">
        <v>168</v>
      </c>
      <c r="F310" s="17" t="s">
        <v>168</v>
      </c>
      <c r="G310" s="17" t="s">
        <v>168</v>
      </c>
      <c r="H310" s="17" t="s">
        <v>168</v>
      </c>
      <c r="I310" s="17" t="s">
        <v>168</v>
      </c>
      <c r="J310" s="17" t="s">
        <v>168</v>
      </c>
      <c r="K310" s="17" t="s">
        <v>168</v>
      </c>
      <c r="L310" s="17" t="s">
        <v>168</v>
      </c>
      <c r="M310" s="14">
        <v>1.1568123393316125</v>
      </c>
      <c r="N310" s="29">
        <v>1.1568123393316136</v>
      </c>
    </row>
  </sheetData>
  <dataValidations count="3">
    <dataValidation type="list" allowBlank="1" showInputMessage="1" showErrorMessage="1" sqref="P4 T4" xr:uid="{23BF8753-1DA1-4E0F-8F1F-71E2485D37EA}">
      <formula1>OutputAddresses</formula1>
    </dataValidation>
    <dataValidation type="list" allowBlank="1" showInputMessage="1" showErrorMessage="1" sqref="Q4" xr:uid="{FB2C1D08-E168-47F2-8E7B-7F53BD288214}">
      <formula1>InputValues1</formula1>
    </dataValidation>
    <dataValidation type="list" allowBlank="1" showInputMessage="1" showErrorMessage="1" sqref="U4" xr:uid="{0AA802BE-6CB6-42B1-ADAD-FBB341AB6B82}">
      <formula1>InputValues2</formula1>
    </dataValidation>
  </dataValidation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6345D-E88C-4324-A3A2-4706635C6C7D}">
  <dimension ref="B3:Q64"/>
  <sheetViews>
    <sheetView zoomScale="70" zoomScaleNormal="70" workbookViewId="0">
      <selection activeCell="E3" sqref="E3"/>
    </sheetView>
  </sheetViews>
  <sheetFormatPr defaultRowHeight="15" x14ac:dyDescent="0.2"/>
  <cols>
    <col min="1" max="1" width="9" style="27" customWidth="1"/>
    <col min="2" max="2" width="59.375" style="27" bestFit="1" customWidth="1"/>
    <col min="3" max="3" width="28.125" style="27" customWidth="1"/>
    <col min="4" max="4" width="19.75" style="27" bestFit="1" customWidth="1"/>
    <col min="5" max="5" width="12.25" style="27" customWidth="1"/>
    <col min="6" max="6" width="8.75" style="27" bestFit="1" customWidth="1"/>
    <col min="7" max="7" width="9.625" style="27" customWidth="1"/>
    <col min="8" max="8" width="12.25" style="27" customWidth="1"/>
    <col min="9" max="9" width="13.625" style="27" bestFit="1" customWidth="1"/>
    <col min="10" max="10" width="11.5" style="27" customWidth="1"/>
    <col min="11" max="11" width="13.625" style="27" bestFit="1" customWidth="1"/>
    <col min="12" max="12" width="7.875" style="27" customWidth="1"/>
    <col min="13" max="13" width="11.125" style="27" customWidth="1"/>
    <col min="14" max="14" width="12.75" style="27" customWidth="1"/>
    <col min="15" max="15" width="11.625" style="27" customWidth="1"/>
    <col min="16" max="16" width="8.875" style="27" bestFit="1" customWidth="1"/>
    <col min="17" max="17" width="5.875" style="27" bestFit="1" customWidth="1"/>
    <col min="18" max="16384" width="9" style="27"/>
  </cols>
  <sheetData>
    <row r="3" spans="2:17" ht="15.75" thickBot="1" x14ac:dyDescent="0.25"/>
    <row r="4" spans="2:17" ht="16.5" thickBot="1" x14ac:dyDescent="0.25">
      <c r="B4" s="18"/>
      <c r="D4" s="71" t="s">
        <v>40</v>
      </c>
      <c r="E4" s="91" t="s">
        <v>175</v>
      </c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3"/>
    </row>
    <row r="5" spans="2:17" ht="63.75" thickBot="1" x14ac:dyDescent="0.25">
      <c r="B5" s="129" t="s">
        <v>379</v>
      </c>
      <c r="C5" s="32" t="s">
        <v>378</v>
      </c>
      <c r="D5" s="31" t="s">
        <v>176</v>
      </c>
      <c r="E5" s="120" t="s">
        <v>259</v>
      </c>
      <c r="F5" s="122" t="s">
        <v>247</v>
      </c>
      <c r="G5" s="30" t="s">
        <v>0</v>
      </c>
      <c r="H5" s="30" t="s">
        <v>8</v>
      </c>
      <c r="I5" s="30" t="s">
        <v>9</v>
      </c>
      <c r="J5" s="30" t="s">
        <v>10</v>
      </c>
      <c r="K5" s="30" t="s">
        <v>1</v>
      </c>
      <c r="L5" s="30" t="s">
        <v>2</v>
      </c>
      <c r="M5" s="30" t="s">
        <v>297</v>
      </c>
      <c r="N5" s="30" t="s">
        <v>3</v>
      </c>
      <c r="O5" s="30" t="s">
        <v>4</v>
      </c>
      <c r="P5" s="30" t="s">
        <v>5</v>
      </c>
      <c r="Q5" s="32" t="s">
        <v>6</v>
      </c>
    </row>
    <row r="6" spans="2:17" ht="15.75" x14ac:dyDescent="0.2">
      <c r="B6" s="86" t="s">
        <v>11</v>
      </c>
      <c r="C6" s="33" t="s">
        <v>177</v>
      </c>
      <c r="D6" s="34">
        <v>0</v>
      </c>
      <c r="E6" s="35">
        <v>0.4</v>
      </c>
      <c r="F6" s="36" t="s">
        <v>178</v>
      </c>
      <c r="G6" s="36">
        <v>239</v>
      </c>
      <c r="H6" s="36">
        <v>0.5</v>
      </c>
      <c r="I6" s="36">
        <v>0</v>
      </c>
      <c r="J6" s="36">
        <v>10</v>
      </c>
      <c r="K6" s="36">
        <v>50</v>
      </c>
      <c r="L6" s="36">
        <v>3.1</v>
      </c>
      <c r="M6" s="36">
        <v>0.5</v>
      </c>
      <c r="N6" s="36">
        <v>5.4</v>
      </c>
      <c r="O6" s="36">
        <v>0</v>
      </c>
      <c r="P6" s="36">
        <v>5.88</v>
      </c>
      <c r="Q6" s="37">
        <v>1.1000000000000001</v>
      </c>
    </row>
    <row r="7" spans="2:17" ht="15.75" x14ac:dyDescent="0.2">
      <c r="B7" s="87"/>
      <c r="C7" s="38" t="s">
        <v>22</v>
      </c>
      <c r="D7" s="39">
        <v>0.57027542591094971</v>
      </c>
      <c r="E7" s="40">
        <v>0.27</v>
      </c>
      <c r="F7" s="41" t="s">
        <v>179</v>
      </c>
      <c r="G7" s="41">
        <v>343</v>
      </c>
      <c r="H7" s="41">
        <v>0.308</v>
      </c>
      <c r="I7" s="41">
        <v>0</v>
      </c>
      <c r="J7" s="41">
        <v>11.4</v>
      </c>
      <c r="K7" s="41">
        <v>69.64</v>
      </c>
      <c r="L7" s="41">
        <v>10.7</v>
      </c>
      <c r="M7" s="41">
        <v>2.1</v>
      </c>
      <c r="N7" s="41">
        <v>12.54</v>
      </c>
      <c r="O7" s="41">
        <v>0</v>
      </c>
      <c r="P7" s="41">
        <v>23.75</v>
      </c>
      <c r="Q7" s="42">
        <v>3.45</v>
      </c>
    </row>
    <row r="8" spans="2:17" ht="15.75" thickBot="1" x14ac:dyDescent="0.25">
      <c r="B8" s="88"/>
      <c r="C8" s="43" t="s">
        <v>180</v>
      </c>
      <c r="D8" s="44">
        <v>4.3016209602355957</v>
      </c>
      <c r="E8" s="45">
        <v>0.14000000000000001</v>
      </c>
      <c r="F8" s="46" t="s">
        <v>181</v>
      </c>
      <c r="G8" s="46">
        <v>92</v>
      </c>
      <c r="H8" s="46">
        <v>0.3</v>
      </c>
      <c r="I8" s="46">
        <v>0</v>
      </c>
      <c r="J8" s="46">
        <v>163</v>
      </c>
      <c r="K8" s="46">
        <v>16</v>
      </c>
      <c r="L8" s="46">
        <v>2.2000000000000002</v>
      </c>
      <c r="M8" s="46">
        <v>1.6</v>
      </c>
      <c r="N8" s="46">
        <v>4.5</v>
      </c>
      <c r="O8" s="46">
        <v>0</v>
      </c>
      <c r="P8" s="46">
        <v>59.07</v>
      </c>
      <c r="Q8" s="47">
        <v>0.93</v>
      </c>
    </row>
    <row r="9" spans="2:17" ht="15.75" x14ac:dyDescent="0.2">
      <c r="B9" s="90" t="s">
        <v>12</v>
      </c>
      <c r="C9" s="33" t="s">
        <v>23</v>
      </c>
      <c r="D9" s="34">
        <v>0.5</v>
      </c>
      <c r="E9" s="35">
        <v>0.39</v>
      </c>
      <c r="F9" s="36" t="s">
        <v>182</v>
      </c>
      <c r="G9" s="36">
        <v>12</v>
      </c>
      <c r="H9" s="36">
        <v>9.2999999999999999E-2</v>
      </c>
      <c r="I9" s="36">
        <v>0</v>
      </c>
      <c r="J9" s="36">
        <v>2.38</v>
      </c>
      <c r="K9" s="36">
        <v>2.57</v>
      </c>
      <c r="L9" s="36">
        <v>0.8</v>
      </c>
      <c r="M9" s="36">
        <v>1.64</v>
      </c>
      <c r="N9" s="36">
        <v>0.7</v>
      </c>
      <c r="O9" s="36">
        <v>3.8</v>
      </c>
      <c r="P9" s="36">
        <v>16.66</v>
      </c>
      <c r="Q9" s="37">
        <v>0.26</v>
      </c>
    </row>
    <row r="10" spans="2:17" ht="15.75" x14ac:dyDescent="0.2">
      <c r="B10" s="90"/>
      <c r="C10" s="38" t="s">
        <v>25</v>
      </c>
      <c r="D10" s="39">
        <v>0.5</v>
      </c>
      <c r="E10" s="40">
        <v>0.26</v>
      </c>
      <c r="F10" s="41" t="s">
        <v>183</v>
      </c>
      <c r="G10" s="41">
        <v>6.9</v>
      </c>
      <c r="H10" s="41">
        <v>1.9E-2</v>
      </c>
      <c r="I10" s="41">
        <v>0</v>
      </c>
      <c r="J10" s="41">
        <v>23.7</v>
      </c>
      <c r="K10" s="41">
        <v>1.0900000000000001</v>
      </c>
      <c r="L10" s="41">
        <v>0.7</v>
      </c>
      <c r="M10" s="41">
        <v>0.13</v>
      </c>
      <c r="N10" s="41">
        <v>0.9</v>
      </c>
      <c r="O10" s="41">
        <v>8.4</v>
      </c>
      <c r="P10" s="41">
        <v>29.7</v>
      </c>
      <c r="Q10" s="42">
        <v>0.81</v>
      </c>
    </row>
    <row r="11" spans="2:17" ht="15.75" x14ac:dyDescent="0.2">
      <c r="B11" s="90"/>
      <c r="C11" s="38" t="s">
        <v>36</v>
      </c>
      <c r="D11" s="39">
        <v>3</v>
      </c>
      <c r="E11" s="40">
        <v>0.28000000000000003</v>
      </c>
      <c r="F11" s="41" t="s">
        <v>184</v>
      </c>
      <c r="G11" s="41">
        <v>30</v>
      </c>
      <c r="H11" s="41">
        <v>0</v>
      </c>
      <c r="I11" s="41">
        <v>0</v>
      </c>
      <c r="J11" s="41">
        <v>66</v>
      </c>
      <c r="K11" s="41">
        <v>7</v>
      </c>
      <c r="L11" s="41">
        <v>2.5</v>
      </c>
      <c r="M11" s="41">
        <v>4.0999999999999996</v>
      </c>
      <c r="N11" s="41">
        <v>0.5</v>
      </c>
      <c r="O11" s="41">
        <v>2.2000000000000002</v>
      </c>
      <c r="P11" s="41">
        <v>27.2</v>
      </c>
      <c r="Q11" s="42">
        <v>0.76</v>
      </c>
    </row>
    <row r="12" spans="2:17" ht="15.75" x14ac:dyDescent="0.2">
      <c r="B12" s="90"/>
      <c r="C12" s="38" t="s">
        <v>185</v>
      </c>
      <c r="D12" s="39">
        <v>0.5</v>
      </c>
      <c r="E12" s="40">
        <v>0.47</v>
      </c>
      <c r="F12" s="41" t="s">
        <v>186</v>
      </c>
      <c r="G12" s="41">
        <v>27</v>
      </c>
      <c r="H12" s="41">
        <v>0.1</v>
      </c>
      <c r="I12" s="41">
        <v>0</v>
      </c>
      <c r="J12" s="41">
        <v>204</v>
      </c>
      <c r="K12" s="41">
        <v>5.6</v>
      </c>
      <c r="L12" s="41">
        <v>2.6</v>
      </c>
      <c r="M12" s="41">
        <v>1.1000000000000001</v>
      </c>
      <c r="N12" s="41">
        <v>1.9</v>
      </c>
      <c r="O12" s="41">
        <v>50.6</v>
      </c>
      <c r="P12" s="41">
        <v>31.2</v>
      </c>
      <c r="Q12" s="42">
        <v>0.52</v>
      </c>
    </row>
    <row r="13" spans="2:17" ht="16.5" thickBot="1" x14ac:dyDescent="0.25">
      <c r="B13" s="94"/>
      <c r="C13" s="43" t="s">
        <v>38</v>
      </c>
      <c r="D13" s="48">
        <v>0.5</v>
      </c>
      <c r="E13" s="45">
        <v>0.1</v>
      </c>
      <c r="F13" s="46" t="s">
        <v>187</v>
      </c>
      <c r="G13" s="46">
        <v>3.6</v>
      </c>
      <c r="H13" s="46">
        <v>0</v>
      </c>
      <c r="I13" s="46">
        <v>0</v>
      </c>
      <c r="J13" s="46">
        <v>1</v>
      </c>
      <c r="K13" s="46">
        <v>0.8</v>
      </c>
      <c r="L13" s="46">
        <v>0.2</v>
      </c>
      <c r="M13" s="46">
        <v>0.5</v>
      </c>
      <c r="N13" s="46">
        <v>0.2</v>
      </c>
      <c r="O13" s="46">
        <v>2.7</v>
      </c>
      <c r="P13" s="46">
        <v>2</v>
      </c>
      <c r="Q13" s="47">
        <v>0.05</v>
      </c>
    </row>
    <row r="14" spans="2:17" ht="15.75" x14ac:dyDescent="0.2">
      <c r="B14" s="89" t="s">
        <v>13</v>
      </c>
      <c r="C14" s="33" t="s">
        <v>188</v>
      </c>
      <c r="D14" s="34">
        <v>0</v>
      </c>
      <c r="E14" s="35">
        <v>0.57999999999999996</v>
      </c>
      <c r="F14" s="36" t="s">
        <v>189</v>
      </c>
      <c r="G14" s="36">
        <v>86</v>
      </c>
      <c r="H14" s="36">
        <v>4.5999999999999999E-2</v>
      </c>
      <c r="I14" s="36">
        <v>0</v>
      </c>
      <c r="J14" s="36">
        <v>1.65</v>
      </c>
      <c r="K14" s="36">
        <v>22.79</v>
      </c>
      <c r="L14" s="36">
        <v>4</v>
      </c>
      <c r="M14" s="36">
        <v>17.14</v>
      </c>
      <c r="N14" s="36">
        <v>0.43</v>
      </c>
      <c r="O14" s="36">
        <v>7.6</v>
      </c>
      <c r="P14" s="36">
        <v>9.9</v>
      </c>
      <c r="Q14" s="37">
        <v>0.2</v>
      </c>
    </row>
    <row r="15" spans="2:17" ht="15.75" x14ac:dyDescent="0.2">
      <c r="B15" s="90"/>
      <c r="C15" s="38" t="s">
        <v>15</v>
      </c>
      <c r="D15" s="39">
        <v>0</v>
      </c>
      <c r="E15" s="40">
        <v>0.66500000000000004</v>
      </c>
      <c r="F15" s="41" t="s">
        <v>190</v>
      </c>
      <c r="G15" s="41">
        <v>39</v>
      </c>
      <c r="H15" s="41">
        <v>1.9E-2</v>
      </c>
      <c r="I15" s="41">
        <v>0</v>
      </c>
      <c r="J15" s="41">
        <v>0.46</v>
      </c>
      <c r="K15" s="41">
        <v>9.85</v>
      </c>
      <c r="L15" s="41">
        <v>1.6</v>
      </c>
      <c r="M15" s="41">
        <v>6.77</v>
      </c>
      <c r="N15" s="41">
        <v>0.5</v>
      </c>
      <c r="O15" s="41">
        <v>6.64</v>
      </c>
      <c r="P15" s="41">
        <v>4.08</v>
      </c>
      <c r="Q15" s="42">
        <v>0.19</v>
      </c>
    </row>
    <row r="16" spans="2:17" ht="15.75" x14ac:dyDescent="0.2">
      <c r="B16" s="90"/>
      <c r="C16" s="38" t="s">
        <v>39</v>
      </c>
      <c r="D16" s="39">
        <v>0</v>
      </c>
      <c r="E16" s="40">
        <v>0.72</v>
      </c>
      <c r="F16" s="41" t="s">
        <v>191</v>
      </c>
      <c r="G16" s="41">
        <v>63</v>
      </c>
      <c r="H16" s="41">
        <v>0</v>
      </c>
      <c r="I16" s="41">
        <v>0</v>
      </c>
      <c r="J16" s="41">
        <v>0</v>
      </c>
      <c r="K16" s="41">
        <v>15</v>
      </c>
      <c r="L16" s="41">
        <v>2.2000000000000002</v>
      </c>
      <c r="M16" s="41">
        <v>13</v>
      </c>
      <c r="N16" s="41">
        <v>1.4</v>
      </c>
      <c r="O16" s="41">
        <v>6.2</v>
      </c>
      <c r="P16" s="41">
        <v>6</v>
      </c>
      <c r="Q16" s="42">
        <v>0.51</v>
      </c>
    </row>
    <row r="17" spans="2:17" ht="16.5" thickBot="1" x14ac:dyDescent="0.25">
      <c r="B17" s="94"/>
      <c r="C17" s="49" t="s">
        <v>16</v>
      </c>
      <c r="D17" s="50">
        <v>2</v>
      </c>
      <c r="E17" s="51">
        <v>0.28000000000000003</v>
      </c>
      <c r="F17" s="52" t="s">
        <v>192</v>
      </c>
      <c r="G17" s="52">
        <v>42</v>
      </c>
      <c r="H17" s="52">
        <v>2.1000000000000001E-2</v>
      </c>
      <c r="I17" s="52">
        <v>0</v>
      </c>
      <c r="J17" s="52">
        <v>0</v>
      </c>
      <c r="K17" s="52">
        <v>10.66</v>
      </c>
      <c r="L17" s="52">
        <v>1.6</v>
      </c>
      <c r="M17" s="52">
        <v>6.89</v>
      </c>
      <c r="N17" s="52">
        <v>0.77</v>
      </c>
      <c r="O17" s="52">
        <v>31.2</v>
      </c>
      <c r="P17" s="52">
        <v>22</v>
      </c>
      <c r="Q17" s="53">
        <v>0.08</v>
      </c>
    </row>
    <row r="18" spans="2:17" ht="15.75" x14ac:dyDescent="0.2">
      <c r="B18" s="86" t="s">
        <v>193</v>
      </c>
      <c r="C18" s="33" t="s">
        <v>17</v>
      </c>
      <c r="D18" s="34">
        <v>0</v>
      </c>
      <c r="E18" s="35">
        <v>0.86</v>
      </c>
      <c r="F18" s="36" t="s">
        <v>194</v>
      </c>
      <c r="G18" s="36">
        <v>154</v>
      </c>
      <c r="H18" s="36">
        <v>2.4500000000000002</v>
      </c>
      <c r="I18" s="36">
        <v>14.7</v>
      </c>
      <c r="J18" s="36">
        <v>171.5</v>
      </c>
      <c r="K18" s="36">
        <v>17.25</v>
      </c>
      <c r="L18" s="36">
        <v>0</v>
      </c>
      <c r="M18" s="36">
        <v>17.25</v>
      </c>
      <c r="N18" s="36">
        <v>12.86</v>
      </c>
      <c r="O18" s="36">
        <v>2</v>
      </c>
      <c r="P18" s="36">
        <v>448.35</v>
      </c>
      <c r="Q18" s="37">
        <v>0.2</v>
      </c>
    </row>
    <row r="19" spans="2:17" ht="16.5" thickBot="1" x14ac:dyDescent="0.25">
      <c r="B19" s="88"/>
      <c r="C19" s="49" t="s">
        <v>44</v>
      </c>
      <c r="D19" s="50">
        <v>0.84307777881622314</v>
      </c>
      <c r="E19" s="51">
        <v>0.18</v>
      </c>
      <c r="F19" s="52" t="s">
        <v>195</v>
      </c>
      <c r="G19" s="52">
        <v>83</v>
      </c>
      <c r="H19" s="52">
        <v>0.1</v>
      </c>
      <c r="I19" s="52">
        <v>7.3</v>
      </c>
      <c r="J19" s="52">
        <v>100</v>
      </c>
      <c r="K19" s="52">
        <v>12</v>
      </c>
      <c r="L19" s="52">
        <v>0</v>
      </c>
      <c r="M19" s="52">
        <v>12</v>
      </c>
      <c r="N19" s="52">
        <v>8.4</v>
      </c>
      <c r="O19" s="52">
        <v>0</v>
      </c>
      <c r="P19" s="52">
        <v>322.08</v>
      </c>
      <c r="Q19" s="53">
        <v>0</v>
      </c>
    </row>
    <row r="20" spans="2:17" ht="15.75" x14ac:dyDescent="0.2">
      <c r="B20" s="86" t="s">
        <v>46</v>
      </c>
      <c r="C20" s="33" t="s">
        <v>19</v>
      </c>
      <c r="D20" s="34">
        <v>0</v>
      </c>
      <c r="E20" s="35">
        <v>0.78</v>
      </c>
      <c r="F20" s="36" t="s">
        <v>196</v>
      </c>
      <c r="G20" s="36">
        <v>857</v>
      </c>
      <c r="H20" s="36">
        <v>11.276</v>
      </c>
      <c r="I20" s="36">
        <v>0</v>
      </c>
      <c r="J20" s="36">
        <v>26</v>
      </c>
      <c r="K20" s="36">
        <v>31.04</v>
      </c>
      <c r="L20" s="36">
        <v>12.3</v>
      </c>
      <c r="M20" s="36">
        <v>7.15</v>
      </c>
      <c r="N20" s="36">
        <v>35.549999999999997</v>
      </c>
      <c r="O20" s="36">
        <v>0</v>
      </c>
      <c r="P20" s="36">
        <v>84.68</v>
      </c>
      <c r="Q20" s="37">
        <v>2.31</v>
      </c>
    </row>
    <row r="21" spans="2:17" ht="15.75" x14ac:dyDescent="0.2">
      <c r="B21" s="87"/>
      <c r="C21" s="38" t="s">
        <v>24</v>
      </c>
      <c r="D21" s="39">
        <v>1.0198553800582886</v>
      </c>
      <c r="E21" s="40">
        <v>1.06</v>
      </c>
      <c r="F21" s="41" t="s">
        <v>192</v>
      </c>
      <c r="G21" s="41">
        <v>160</v>
      </c>
      <c r="H21" s="41">
        <v>2.1259999999999999</v>
      </c>
      <c r="I21" s="41">
        <v>0</v>
      </c>
      <c r="J21" s="41">
        <v>7</v>
      </c>
      <c r="K21" s="41">
        <v>8.5299999999999994</v>
      </c>
      <c r="L21" s="41">
        <v>6.7</v>
      </c>
      <c r="M21" s="41">
        <v>0.66</v>
      </c>
      <c r="N21" s="41">
        <v>2</v>
      </c>
      <c r="O21" s="41">
        <v>10</v>
      </c>
      <c r="P21" s="41">
        <v>12</v>
      </c>
      <c r="Q21" s="42">
        <v>0.55000000000000004</v>
      </c>
    </row>
    <row r="22" spans="2:17" ht="16.5" thickBot="1" x14ac:dyDescent="0.25">
      <c r="B22" s="88"/>
      <c r="C22" s="43" t="s">
        <v>33</v>
      </c>
      <c r="D22" s="48">
        <v>0.50026476383209229</v>
      </c>
      <c r="E22" s="45">
        <v>0.45</v>
      </c>
      <c r="F22" s="46" t="s">
        <v>197</v>
      </c>
      <c r="G22" s="46">
        <v>299</v>
      </c>
      <c r="H22" s="46">
        <v>2.0459999999999998</v>
      </c>
      <c r="I22" s="46">
        <v>0</v>
      </c>
      <c r="J22" s="46">
        <v>1.5</v>
      </c>
      <c r="K22" s="46">
        <v>10.51</v>
      </c>
      <c r="L22" s="46">
        <v>5.5</v>
      </c>
      <c r="M22" s="46">
        <v>2.4300000000000002</v>
      </c>
      <c r="N22" s="46">
        <v>10.48</v>
      </c>
      <c r="O22" s="46">
        <v>0</v>
      </c>
      <c r="P22" s="46">
        <v>134</v>
      </c>
      <c r="Q22" s="47">
        <v>1.86</v>
      </c>
    </row>
    <row r="23" spans="2:17" ht="15.75" x14ac:dyDescent="0.2">
      <c r="B23" s="89" t="s">
        <v>300</v>
      </c>
      <c r="C23" s="33" t="s">
        <v>198</v>
      </c>
      <c r="D23" s="34">
        <v>1.4868096113204956</v>
      </c>
      <c r="E23" s="35">
        <v>0.89</v>
      </c>
      <c r="F23" s="36" t="s">
        <v>199</v>
      </c>
      <c r="G23" s="36">
        <v>211</v>
      </c>
      <c r="H23" s="36">
        <v>1.2</v>
      </c>
      <c r="I23" s="36">
        <v>115</v>
      </c>
      <c r="J23" s="36">
        <v>424</v>
      </c>
      <c r="K23" s="36">
        <v>0</v>
      </c>
      <c r="L23" s="36">
        <v>0</v>
      </c>
      <c r="M23" s="36">
        <v>0</v>
      </c>
      <c r="N23" s="36">
        <v>36</v>
      </c>
      <c r="O23" s="36">
        <v>0</v>
      </c>
      <c r="P23" s="36">
        <v>8.4</v>
      </c>
      <c r="Q23" s="37">
        <v>0.53</v>
      </c>
    </row>
    <row r="24" spans="2:17" ht="15.75" x14ac:dyDescent="0.2">
      <c r="B24" s="90"/>
      <c r="C24" s="38" t="s">
        <v>200</v>
      </c>
      <c r="D24" s="39">
        <v>0</v>
      </c>
      <c r="E24" s="40">
        <v>0.2</v>
      </c>
      <c r="F24" s="41" t="s">
        <v>201</v>
      </c>
      <c r="G24" s="41">
        <v>101</v>
      </c>
      <c r="H24" s="41">
        <v>2.5</v>
      </c>
      <c r="I24" s="41">
        <v>193</v>
      </c>
      <c r="J24" s="41">
        <v>144</v>
      </c>
      <c r="K24" s="41">
        <v>0.4</v>
      </c>
      <c r="L24" s="41">
        <v>0</v>
      </c>
      <c r="M24" s="41">
        <v>0.2</v>
      </c>
      <c r="N24" s="41">
        <v>6.5</v>
      </c>
      <c r="O24" s="41">
        <v>0</v>
      </c>
      <c r="P24" s="41">
        <v>29.15</v>
      </c>
      <c r="Q24" s="42">
        <v>0.9</v>
      </c>
    </row>
    <row r="25" spans="2:17" ht="16.5" thickBot="1" x14ac:dyDescent="0.25">
      <c r="B25" s="90"/>
      <c r="C25" s="49" t="s">
        <v>202</v>
      </c>
      <c r="D25" s="50">
        <v>0.1800190806388855</v>
      </c>
      <c r="E25" s="51">
        <v>5.85</v>
      </c>
      <c r="F25" s="52" t="s">
        <v>203</v>
      </c>
      <c r="G25" s="52">
        <v>429</v>
      </c>
      <c r="H25" s="52">
        <v>3.4</v>
      </c>
      <c r="I25" s="52">
        <v>127</v>
      </c>
      <c r="J25" s="52">
        <v>919</v>
      </c>
      <c r="K25" s="52">
        <v>0.2</v>
      </c>
      <c r="L25" s="52">
        <v>0</v>
      </c>
      <c r="M25" s="52">
        <v>0.1</v>
      </c>
      <c r="N25" s="52">
        <v>57</v>
      </c>
      <c r="O25" s="52">
        <v>1.1000000000000001</v>
      </c>
      <c r="P25" s="52">
        <v>20.43</v>
      </c>
      <c r="Q25" s="53">
        <v>1.07</v>
      </c>
    </row>
    <row r="26" spans="2:17" ht="16.5" thickBot="1" x14ac:dyDescent="0.25">
      <c r="B26" s="54" t="s">
        <v>204</v>
      </c>
      <c r="C26" s="55"/>
      <c r="D26" s="55"/>
      <c r="E26" s="55"/>
      <c r="F26" s="55"/>
      <c r="G26" s="56">
        <f t="array" ref="G26">SUMPRODUCT(G6:G25*$D6:$D$25)</f>
        <v>1563.7800938487053</v>
      </c>
      <c r="H26" s="56">
        <f t="array" ref="H26">SUMPRODUCT(H6:H25*$D6:$D$25)</f>
        <v>7.286429549694061</v>
      </c>
      <c r="I26" s="56">
        <f t="array" ref="I26">SUMPRODUCT(I6:I25*$D6:$D$25)</f>
        <v>199.99999632835389</v>
      </c>
      <c r="J26" s="56">
        <f t="array" ref="J26">SUMPRODUCT(J6:J25*$D6:$D$25)</f>
        <v>1909.2473293685914</v>
      </c>
      <c r="K26" s="56">
        <f t="array" ref="K26">SUMPRODUCT(K6:K25*$D6:$D$25)</f>
        <v>180.00000224590303</v>
      </c>
      <c r="L26" s="56">
        <f t="array" ref="L26">SUMPRODUCT(L6:L25*$D6:$D$25)</f>
        <v>38.000000417232513</v>
      </c>
      <c r="M26" s="56">
        <f t="array" ref="M26">SUMPRODUCT(M6:M25*$D6:$D$25)</f>
        <v>47.868855111598968</v>
      </c>
      <c r="N26" s="56">
        <f t="array" ref="N26">SUMPRODUCT(N6:N25*$D6:$D$25)</f>
        <v>109.549120593071</v>
      </c>
      <c r="O26" s="56">
        <f t="array" ref="O26">SUMPRODUCT(O6:O25*$D6:$D$25)</f>
        <v>112.14657478928567</v>
      </c>
      <c r="P26" s="56">
        <f t="array" ref="P26">SUMPRODUCT(P6:P25*$D6:$D$25)</f>
        <v>800.00001595437527</v>
      </c>
      <c r="Q26" s="57">
        <f t="array" ref="Q26">SUMPRODUCT(Q6:Q25*$D6:$D$25)</f>
        <v>11.700000142455103</v>
      </c>
    </row>
    <row r="27" spans="2:17" ht="15.75" thickBot="1" x14ac:dyDescent="0.25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</row>
    <row r="28" spans="2:17" ht="15.75" x14ac:dyDescent="0.2">
      <c r="B28" s="101" t="s">
        <v>41</v>
      </c>
      <c r="C28" s="22"/>
      <c r="D28" s="23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2:17" ht="16.5" thickBot="1" x14ac:dyDescent="0.25">
      <c r="B29" s="61" t="s">
        <v>205</v>
      </c>
      <c r="C29" s="24"/>
      <c r="D29" s="58">
        <f>SUMPRODUCT($E$6:$E$25*$D$6:$D$25)</f>
        <v>6.6004933220148079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</row>
    <row r="30" spans="2:17" x14ac:dyDescent="0.2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</row>
    <row r="31" spans="2:17" x14ac:dyDescent="0.2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</row>
    <row r="32" spans="2:17" ht="15.75" x14ac:dyDescent="0.2">
      <c r="B32" s="102" t="s">
        <v>27</v>
      </c>
      <c r="C32" s="103" t="s">
        <v>28</v>
      </c>
      <c r="D32" s="103"/>
      <c r="E32" s="103" t="s">
        <v>29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</row>
    <row r="33" spans="2:17" x14ac:dyDescent="0.2">
      <c r="B33" s="25" t="s">
        <v>267</v>
      </c>
      <c r="C33" s="177">
        <f>$G$26</f>
        <v>1563.7800938487053</v>
      </c>
      <c r="D33" s="25" t="s">
        <v>31</v>
      </c>
      <c r="E33" s="60">
        <v>1800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2:17" x14ac:dyDescent="0.2">
      <c r="B34" s="25" t="s">
        <v>268</v>
      </c>
      <c r="C34" s="177">
        <f>$H$26</f>
        <v>7.286429549694061</v>
      </c>
      <c r="D34" s="25" t="s">
        <v>31</v>
      </c>
      <c r="E34" s="60">
        <v>15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2:17" x14ac:dyDescent="0.2">
      <c r="B35" s="25" t="s">
        <v>269</v>
      </c>
      <c r="C35" s="177">
        <f>$I$26</f>
        <v>199.99999632835389</v>
      </c>
      <c r="D35" s="25" t="s">
        <v>31</v>
      </c>
      <c r="E35" s="60">
        <v>200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2:17" x14ac:dyDescent="0.2">
      <c r="B36" s="25" t="s">
        <v>270</v>
      </c>
      <c r="C36" s="177">
        <f>$J$26</f>
        <v>1909.2473293685914</v>
      </c>
      <c r="D36" s="25" t="s">
        <v>31</v>
      </c>
      <c r="E36" s="60">
        <v>2300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</row>
    <row r="37" spans="2:17" x14ac:dyDescent="0.2">
      <c r="B37" s="25" t="s">
        <v>271</v>
      </c>
      <c r="C37" s="177">
        <f>$K$26</f>
        <v>180.00000224590303</v>
      </c>
      <c r="D37" s="25" t="s">
        <v>31</v>
      </c>
      <c r="E37" s="60">
        <v>180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</row>
    <row r="38" spans="2:17" x14ac:dyDescent="0.2">
      <c r="B38" s="96" t="s">
        <v>52</v>
      </c>
      <c r="C38" s="177">
        <f>$N$26</f>
        <v>109.549120593071</v>
      </c>
      <c r="D38" s="25" t="s">
        <v>31</v>
      </c>
      <c r="E38" s="60">
        <v>160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</row>
    <row r="39" spans="2:17" x14ac:dyDescent="0.2">
      <c r="B39" s="96" t="s">
        <v>53</v>
      </c>
      <c r="C39" s="177">
        <f>$O$26</f>
        <v>112.14657478928567</v>
      </c>
      <c r="D39" s="25" t="s">
        <v>31</v>
      </c>
      <c r="E39" s="60">
        <v>1000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</row>
    <row r="40" spans="2:17" x14ac:dyDescent="0.2">
      <c r="B40" s="25" t="s">
        <v>277</v>
      </c>
      <c r="C40" s="177">
        <f>$P$26</f>
        <v>800.00001595437527</v>
      </c>
      <c r="D40" s="25" t="s">
        <v>31</v>
      </c>
      <c r="E40" s="60">
        <v>1200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</row>
    <row r="41" spans="2:17" x14ac:dyDescent="0.2">
      <c r="B41" s="25" t="s">
        <v>276</v>
      </c>
      <c r="C41" s="177">
        <f>$Q$26</f>
        <v>11.700000142455103</v>
      </c>
      <c r="D41" s="25" t="s">
        <v>31</v>
      </c>
      <c r="E41" s="60">
        <v>40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2:17" x14ac:dyDescent="0.2">
      <c r="B42" s="25" t="s">
        <v>278</v>
      </c>
      <c r="C42" s="177">
        <f>$G$26</f>
        <v>1563.7800938487053</v>
      </c>
      <c r="D42" s="25" t="s">
        <v>30</v>
      </c>
      <c r="E42" s="60">
        <v>1200</v>
      </c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2:17" x14ac:dyDescent="0.2">
      <c r="B43" s="25" t="s">
        <v>279</v>
      </c>
      <c r="C43" s="177">
        <f>$K$26</f>
        <v>180.00000224590303</v>
      </c>
      <c r="D43" s="25" t="s">
        <v>30</v>
      </c>
      <c r="E43" s="60">
        <v>80</v>
      </c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2:17" x14ac:dyDescent="0.2">
      <c r="B44" s="25" t="s">
        <v>287</v>
      </c>
      <c r="C44" s="177">
        <f>$L$26</f>
        <v>38.000000417232513</v>
      </c>
      <c r="D44" s="25" t="s">
        <v>30</v>
      </c>
      <c r="E44" s="60">
        <v>38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2:17" x14ac:dyDescent="0.2">
      <c r="B45" s="25" t="s">
        <v>280</v>
      </c>
      <c r="C45" s="177">
        <f>$N$26</f>
        <v>109.549120593071</v>
      </c>
      <c r="D45" s="25" t="s">
        <v>30</v>
      </c>
      <c r="E45" s="60">
        <v>55</v>
      </c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</row>
    <row r="46" spans="2:17" x14ac:dyDescent="0.2">
      <c r="B46" s="25" t="s">
        <v>281</v>
      </c>
      <c r="C46" s="177">
        <f>$O$26</f>
        <v>112.14657478928567</v>
      </c>
      <c r="D46" s="25" t="s">
        <v>30</v>
      </c>
      <c r="E46" s="60">
        <v>45</v>
      </c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</row>
    <row r="47" spans="2:17" x14ac:dyDescent="0.2">
      <c r="B47" s="25" t="s">
        <v>282</v>
      </c>
      <c r="C47" s="177">
        <f>$P$26</f>
        <v>800.00001595437527</v>
      </c>
      <c r="D47" s="25" t="s">
        <v>30</v>
      </c>
      <c r="E47" s="60">
        <v>800</v>
      </c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</row>
    <row r="48" spans="2:17" x14ac:dyDescent="0.2">
      <c r="B48" s="25" t="s">
        <v>283</v>
      </c>
      <c r="C48" s="177">
        <f>$Q$26</f>
        <v>11.700000142455103</v>
      </c>
      <c r="D48" s="25" t="s">
        <v>30</v>
      </c>
      <c r="E48" s="60">
        <v>11.7</v>
      </c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</row>
    <row r="49" spans="2:17" ht="30" x14ac:dyDescent="0.2">
      <c r="B49" s="70" t="s">
        <v>302</v>
      </c>
      <c r="C49" s="177">
        <f>SUMPRODUCT($G$6:$G$17,$D$6:$D$17)</f>
        <v>790.10359942913055</v>
      </c>
      <c r="D49" s="25" t="s">
        <v>31</v>
      </c>
      <c r="E49" s="177">
        <f>$G$26*0.6</f>
        <v>938.26805630922308</v>
      </c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2:17" x14ac:dyDescent="0.2">
      <c r="B50" s="25" t="s">
        <v>272</v>
      </c>
      <c r="C50" s="177">
        <f>SUMPRODUCT($G$20:$G$22,$D$20:$D$22)</f>
        <v>312.75602519512177</v>
      </c>
      <c r="D50" s="25" t="s">
        <v>31</v>
      </c>
      <c r="E50" s="177">
        <f t="shared" ref="E50" si="0">$G$26*0.35</f>
        <v>547.32303284704676</v>
      </c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</row>
    <row r="51" spans="2:17" x14ac:dyDescent="0.2">
      <c r="B51" s="25" t="s">
        <v>273</v>
      </c>
      <c r="C51" s="177">
        <f>SUMPRODUCT($G$23:$G$25,$D$23:$D$25)</f>
        <v>390.94501358270645</v>
      </c>
      <c r="D51" s="25" t="s">
        <v>31</v>
      </c>
      <c r="E51" s="177">
        <f>$G$26*0.35</f>
        <v>547.32303284704676</v>
      </c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2:17" x14ac:dyDescent="0.2">
      <c r="B52" s="25" t="s">
        <v>274</v>
      </c>
      <c r="C52" s="60">
        <f>SUM($D$9:$D$13)</f>
        <v>5</v>
      </c>
      <c r="D52" s="25" t="s">
        <v>31</v>
      </c>
      <c r="E52" s="60">
        <v>5</v>
      </c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</row>
    <row r="53" spans="2:17" x14ac:dyDescent="0.2">
      <c r="B53" s="25" t="s">
        <v>275</v>
      </c>
      <c r="C53" s="60">
        <f>SUM($D$14:$D$17)</f>
        <v>2</v>
      </c>
      <c r="D53" s="25" t="s">
        <v>31</v>
      </c>
      <c r="E53" s="60">
        <v>4</v>
      </c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</row>
    <row r="54" spans="2:17" x14ac:dyDescent="0.2">
      <c r="B54" s="25" t="s">
        <v>285</v>
      </c>
      <c r="C54" s="177">
        <f>SUMPRODUCT($G$6:$G$17,$D$6:$D$17)</f>
        <v>790.10359942913055</v>
      </c>
      <c r="D54" s="25" t="s">
        <v>30</v>
      </c>
      <c r="E54" s="177">
        <f>$G$26*0.45</f>
        <v>703.70104223191743</v>
      </c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</row>
    <row r="55" spans="2:17" x14ac:dyDescent="0.2">
      <c r="B55" s="25" t="s">
        <v>286</v>
      </c>
      <c r="C55" s="177">
        <f>SUMPRODUCT($G$20:$G$22,$D$20:$D$22)</f>
        <v>312.75602519512177</v>
      </c>
      <c r="D55" s="25" t="s">
        <v>30</v>
      </c>
      <c r="E55" s="177">
        <f>$G$26*0.2</f>
        <v>312.7560187697411</v>
      </c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</row>
    <row r="56" spans="2:17" x14ac:dyDescent="0.2">
      <c r="B56" s="25" t="s">
        <v>284</v>
      </c>
      <c r="C56" s="177">
        <f>SUMPRODUCT($G$23:$G$25,$D$23:$D$25)</f>
        <v>390.94501358270645</v>
      </c>
      <c r="D56" s="25" t="s">
        <v>30</v>
      </c>
      <c r="E56" s="177">
        <f>$G$26*0.25</f>
        <v>390.94502346217632</v>
      </c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</row>
    <row r="57" spans="2:17" x14ac:dyDescent="0.2">
      <c r="B57" s="25" t="s">
        <v>289</v>
      </c>
      <c r="C57" s="60">
        <f>SUM($D$9:$D$13)</f>
        <v>5</v>
      </c>
      <c r="D57" s="25" t="s">
        <v>30</v>
      </c>
      <c r="E57" s="60">
        <v>3</v>
      </c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</row>
    <row r="58" spans="2:17" x14ac:dyDescent="0.2">
      <c r="B58" s="25" t="s">
        <v>295</v>
      </c>
      <c r="C58" s="60">
        <f>SUM($D$14:$D$17)</f>
        <v>2</v>
      </c>
      <c r="D58" s="25" t="s">
        <v>30</v>
      </c>
      <c r="E58" s="60">
        <v>2</v>
      </c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2:17" x14ac:dyDescent="0.2">
      <c r="B59" s="25" t="s">
        <v>288</v>
      </c>
      <c r="C59" s="177">
        <f>D21</f>
        <v>1.0198553800582886</v>
      </c>
      <c r="D59" s="25" t="s">
        <v>30</v>
      </c>
      <c r="E59" s="60">
        <v>0.5</v>
      </c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2:17" x14ac:dyDescent="0.2">
      <c r="B60" s="25" t="s">
        <v>290</v>
      </c>
      <c r="C60" s="60">
        <f>$D$9</f>
        <v>0.5</v>
      </c>
      <c r="D60" s="25" t="s">
        <v>30</v>
      </c>
      <c r="E60" s="60">
        <v>0.5</v>
      </c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2:17" x14ac:dyDescent="0.2">
      <c r="B61" s="25" t="s">
        <v>291</v>
      </c>
      <c r="C61" s="60">
        <f>$D$10</f>
        <v>0.5</v>
      </c>
      <c r="D61" s="25" t="s">
        <v>30</v>
      </c>
      <c r="E61" s="60">
        <v>0.5</v>
      </c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2:17" x14ac:dyDescent="0.2">
      <c r="B62" s="25" t="s">
        <v>292</v>
      </c>
      <c r="C62" s="60">
        <f>$D$11</f>
        <v>3</v>
      </c>
      <c r="D62" s="25" t="s">
        <v>30</v>
      </c>
      <c r="E62" s="60">
        <v>0.5</v>
      </c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2:17" x14ac:dyDescent="0.2">
      <c r="B63" s="25" t="s">
        <v>293</v>
      </c>
      <c r="C63" s="60">
        <f>$D$12</f>
        <v>0.5</v>
      </c>
      <c r="D63" s="25" t="s">
        <v>30</v>
      </c>
      <c r="E63" s="60">
        <v>0.5</v>
      </c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</row>
    <row r="64" spans="2:17" x14ac:dyDescent="0.2">
      <c r="B64" s="25" t="s">
        <v>294</v>
      </c>
      <c r="C64" s="60">
        <f>$D$13</f>
        <v>0.5</v>
      </c>
      <c r="D64" s="25" t="s">
        <v>30</v>
      </c>
      <c r="E64" s="60">
        <v>0.5</v>
      </c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</row>
  </sheetData>
  <mergeCells count="7">
    <mergeCell ref="B20:B22"/>
    <mergeCell ref="B23:B25"/>
    <mergeCell ref="E4:Q4"/>
    <mergeCell ref="B6:B8"/>
    <mergeCell ref="B9:B13"/>
    <mergeCell ref="B14:B17"/>
    <mergeCell ref="B18:B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E2CBB-08DC-45BB-A9D9-52D3D77E0CBE}">
  <dimension ref="A1:H64"/>
  <sheetViews>
    <sheetView showGridLines="0" workbookViewId="0">
      <selection activeCell="A3" sqref="A3"/>
    </sheetView>
  </sheetViews>
  <sheetFormatPr defaultRowHeight="15.75" x14ac:dyDescent="0.25"/>
  <cols>
    <col min="1" max="1" width="2.125" customWidth="1"/>
    <col min="2" max="2" width="6.125" bestFit="1" customWidth="1"/>
    <col min="3" max="3" width="55" bestFit="1" customWidth="1"/>
    <col min="4" max="4" width="11.875" bestFit="1" customWidth="1"/>
    <col min="5" max="5" width="12.5" bestFit="1" customWidth="1"/>
    <col min="6" max="6" width="10" bestFit="1" customWidth="1"/>
    <col min="7" max="8" width="11.875" bestFit="1" customWidth="1"/>
  </cols>
  <sheetData>
    <row r="1" spans="1:8" x14ac:dyDescent="0.25">
      <c r="A1" s="84" t="s">
        <v>71</v>
      </c>
    </row>
    <row r="2" spans="1:8" x14ac:dyDescent="0.25">
      <c r="A2" s="84" t="s">
        <v>381</v>
      </c>
    </row>
    <row r="3" spans="1:8" x14ac:dyDescent="0.25">
      <c r="A3" s="84" t="s">
        <v>337</v>
      </c>
    </row>
    <row r="6" spans="1:8" ht="16.5" thickBot="1" x14ac:dyDescent="0.3">
      <c r="A6" t="s">
        <v>72</v>
      </c>
    </row>
    <row r="7" spans="1:8" x14ac:dyDescent="0.25">
      <c r="B7" s="163"/>
      <c r="C7" s="163"/>
      <c r="D7" s="163" t="s">
        <v>75</v>
      </c>
      <c r="E7" s="163" t="s">
        <v>77</v>
      </c>
      <c r="F7" s="163" t="s">
        <v>51</v>
      </c>
      <c r="G7" s="163" t="s">
        <v>80</v>
      </c>
      <c r="H7" s="163" t="s">
        <v>80</v>
      </c>
    </row>
    <row r="8" spans="1:8" ht="16.5" thickBot="1" x14ac:dyDescent="0.3">
      <c r="B8" s="164" t="s">
        <v>73</v>
      </c>
      <c r="C8" s="164" t="s">
        <v>74</v>
      </c>
      <c r="D8" s="164" t="s">
        <v>76</v>
      </c>
      <c r="E8" s="164" t="s">
        <v>78</v>
      </c>
      <c r="F8" s="164" t="s">
        <v>79</v>
      </c>
      <c r="G8" s="164" t="s">
        <v>81</v>
      </c>
      <c r="H8" s="164" t="s">
        <v>82</v>
      </c>
    </row>
    <row r="9" spans="1:8" x14ac:dyDescent="0.25">
      <c r="B9" s="161" t="s">
        <v>91</v>
      </c>
      <c r="C9" s="161" t="s">
        <v>206</v>
      </c>
      <c r="D9" s="161">
        <v>0</v>
      </c>
      <c r="E9" s="161">
        <v>2.127030472917748</v>
      </c>
      <c r="F9" s="161">
        <v>0.4</v>
      </c>
      <c r="G9" s="161">
        <v>1E+30</v>
      </c>
      <c r="H9" s="161">
        <v>2.127030472917748</v>
      </c>
    </row>
    <row r="10" spans="1:8" x14ac:dyDescent="0.25">
      <c r="B10" s="161" t="s">
        <v>93</v>
      </c>
      <c r="C10" s="161" t="s">
        <v>207</v>
      </c>
      <c r="D10" s="161">
        <v>0.5702754293884833</v>
      </c>
      <c r="E10" s="161">
        <v>0</v>
      </c>
      <c r="F10" s="161">
        <v>0.27</v>
      </c>
      <c r="G10" s="161">
        <v>0.24732824785177532</v>
      </c>
      <c r="H10" s="161">
        <v>6.1507576683412474E-2</v>
      </c>
    </row>
    <row r="11" spans="1:8" x14ac:dyDescent="0.25">
      <c r="B11" s="161" t="s">
        <v>95</v>
      </c>
      <c r="C11" s="161" t="s">
        <v>208</v>
      </c>
      <c r="D11" s="161">
        <v>4.3016208377238314</v>
      </c>
      <c r="E11" s="161">
        <v>0</v>
      </c>
      <c r="F11" s="161">
        <v>0.14000000000000001</v>
      </c>
      <c r="G11" s="161">
        <v>1.2469444172580786E-2</v>
      </c>
      <c r="H11" s="161">
        <v>6.1407672599362043E-2</v>
      </c>
    </row>
    <row r="12" spans="1:8" x14ac:dyDescent="0.25">
      <c r="B12" s="161" t="s">
        <v>97</v>
      </c>
      <c r="C12" s="161" t="s">
        <v>209</v>
      </c>
      <c r="D12" s="161">
        <v>0.5</v>
      </c>
      <c r="E12" s="161">
        <v>0</v>
      </c>
      <c r="F12" s="161">
        <v>0.39000000000000012</v>
      </c>
      <c r="G12" s="161">
        <v>1E+30</v>
      </c>
      <c r="H12" s="161">
        <v>0.62011351102892509</v>
      </c>
    </row>
    <row r="13" spans="1:8" x14ac:dyDescent="0.25">
      <c r="B13" s="161" t="s">
        <v>99</v>
      </c>
      <c r="C13" s="161" t="s">
        <v>210</v>
      </c>
      <c r="D13" s="161">
        <v>0.49999999999956113</v>
      </c>
      <c r="E13" s="161">
        <v>0</v>
      </c>
      <c r="F13" s="161">
        <v>0.26</v>
      </c>
      <c r="G13" s="161">
        <v>20647484531434.277</v>
      </c>
      <c r="H13" s="161">
        <v>0.23902594619967749</v>
      </c>
    </row>
    <row r="14" spans="1:8" x14ac:dyDescent="0.25">
      <c r="B14" s="161" t="s">
        <v>101</v>
      </c>
      <c r="C14" s="161" t="s">
        <v>211</v>
      </c>
      <c r="D14" s="161">
        <v>3.0000000000002189</v>
      </c>
      <c r="E14" s="161">
        <v>0</v>
      </c>
      <c r="F14" s="161">
        <v>0.28000000000000003</v>
      </c>
      <c r="G14" s="161">
        <v>0.14799879060004165</v>
      </c>
      <c r="H14" s="161">
        <v>54128919884158.211</v>
      </c>
    </row>
    <row r="15" spans="1:8" x14ac:dyDescent="0.25">
      <c r="B15" s="161" t="s">
        <v>103</v>
      </c>
      <c r="C15" s="161" t="s">
        <v>212</v>
      </c>
      <c r="D15" s="161">
        <v>0.50000000000001954</v>
      </c>
      <c r="E15" s="161">
        <v>0</v>
      </c>
      <c r="F15" s="161">
        <v>0.46999999999999975</v>
      </c>
      <c r="G15" s="161">
        <v>160942939495554.31</v>
      </c>
      <c r="H15" s="161">
        <v>0.14799879060004295</v>
      </c>
    </row>
    <row r="16" spans="1:8" x14ac:dyDescent="0.25">
      <c r="B16" s="161" t="s">
        <v>105</v>
      </c>
      <c r="C16" s="161" t="s">
        <v>213</v>
      </c>
      <c r="D16" s="161">
        <v>0.50000000000000011</v>
      </c>
      <c r="E16" s="161">
        <v>0</v>
      </c>
      <c r="F16" s="161">
        <v>0.10000000000000009</v>
      </c>
      <c r="G16" s="161">
        <v>591361461203195.88</v>
      </c>
      <c r="H16" s="161">
        <v>0.54584992258576703</v>
      </c>
    </row>
    <row r="17" spans="1:8" x14ac:dyDescent="0.25">
      <c r="B17" s="161" t="s">
        <v>107</v>
      </c>
      <c r="C17" s="161" t="s">
        <v>214</v>
      </c>
      <c r="D17" s="161">
        <v>0</v>
      </c>
      <c r="E17" s="161">
        <v>0.14761779505182102</v>
      </c>
      <c r="F17" s="161">
        <v>0.58000000000000007</v>
      </c>
      <c r="G17" s="161">
        <v>1E+30</v>
      </c>
      <c r="H17" s="161">
        <v>0.14761779505182102</v>
      </c>
    </row>
    <row r="18" spans="1:8" x14ac:dyDescent="0.25">
      <c r="B18" s="161" t="s">
        <v>109</v>
      </c>
      <c r="C18" s="161" t="s">
        <v>215</v>
      </c>
      <c r="D18" s="161">
        <v>0</v>
      </c>
      <c r="E18" s="161">
        <v>0.38977301585176094</v>
      </c>
      <c r="F18" s="161">
        <v>0.66500000000000004</v>
      </c>
      <c r="G18" s="161">
        <v>1E+30</v>
      </c>
      <c r="H18" s="161">
        <v>0.38977301585176094</v>
      </c>
    </row>
    <row r="19" spans="1:8" x14ac:dyDescent="0.25">
      <c r="B19" s="161" t="s">
        <v>111</v>
      </c>
      <c r="C19" s="161" t="s">
        <v>216</v>
      </c>
      <c r="D19" s="161">
        <v>0</v>
      </c>
      <c r="E19" s="161">
        <v>0.45980308988282398</v>
      </c>
      <c r="F19" s="161">
        <v>0.7200000000000002</v>
      </c>
      <c r="G19" s="161">
        <v>1E+30</v>
      </c>
      <c r="H19" s="161">
        <v>0.45980308988282398</v>
      </c>
    </row>
    <row r="20" spans="1:8" x14ac:dyDescent="0.25">
      <c r="B20" s="161" t="s">
        <v>113</v>
      </c>
      <c r="C20" s="161" t="s">
        <v>217</v>
      </c>
      <c r="D20" s="161">
        <v>1.9999999999999998</v>
      </c>
      <c r="E20" s="161">
        <v>0</v>
      </c>
      <c r="F20" s="161">
        <v>0.28000000000000025</v>
      </c>
      <c r="G20" s="161">
        <v>0.14761779505182096</v>
      </c>
      <c r="H20" s="161">
        <v>0.20967736098102333</v>
      </c>
    </row>
    <row r="21" spans="1:8" x14ac:dyDescent="0.25">
      <c r="B21" s="161" t="s">
        <v>115</v>
      </c>
      <c r="C21" s="161" t="s">
        <v>218</v>
      </c>
      <c r="D21" s="161">
        <v>0</v>
      </c>
      <c r="E21" s="161">
        <v>1.0504689761660229</v>
      </c>
      <c r="F21" s="161">
        <v>0.86000000000000032</v>
      </c>
      <c r="G21" s="161">
        <v>1E+30</v>
      </c>
      <c r="H21" s="161">
        <v>1.0504689761660229</v>
      </c>
    </row>
    <row r="22" spans="1:8" x14ac:dyDescent="0.25">
      <c r="B22" s="161" t="s">
        <v>117</v>
      </c>
      <c r="C22" s="161" t="s">
        <v>219</v>
      </c>
      <c r="D22" s="161">
        <v>0.84307776303512083</v>
      </c>
      <c r="E22" s="161">
        <v>0</v>
      </c>
      <c r="F22" s="161">
        <v>0.17999999999999972</v>
      </c>
      <c r="G22" s="161">
        <v>0.44358782646863526</v>
      </c>
      <c r="H22" s="161">
        <v>0.1154980720348726</v>
      </c>
    </row>
    <row r="23" spans="1:8" x14ac:dyDescent="0.25">
      <c r="B23" s="161" t="s">
        <v>119</v>
      </c>
      <c r="C23" s="161" t="s">
        <v>220</v>
      </c>
      <c r="D23" s="161">
        <v>0</v>
      </c>
      <c r="E23" s="161">
        <v>2.8283910254651201</v>
      </c>
      <c r="F23" s="161">
        <v>0.78000000000000025</v>
      </c>
      <c r="G23" s="161">
        <v>1E+30</v>
      </c>
      <c r="H23" s="161">
        <v>2.8283910254651201</v>
      </c>
    </row>
    <row r="24" spans="1:8" x14ac:dyDescent="0.25">
      <c r="B24" s="161" t="s">
        <v>121</v>
      </c>
      <c r="C24" s="161" t="s">
        <v>221</v>
      </c>
      <c r="D24" s="161">
        <v>1.019855376424029</v>
      </c>
      <c r="E24" s="161">
        <v>0</v>
      </c>
      <c r="F24" s="161">
        <v>1.0599999999999996</v>
      </c>
      <c r="G24" s="161">
        <v>0.10216147065767511</v>
      </c>
      <c r="H24" s="161">
        <v>0.4731012965969299</v>
      </c>
    </row>
    <row r="25" spans="1:8" x14ac:dyDescent="0.25">
      <c r="B25" s="161" t="s">
        <v>123</v>
      </c>
      <c r="C25" s="161" t="s">
        <v>222</v>
      </c>
      <c r="D25" s="161">
        <v>0.50026473463811061</v>
      </c>
      <c r="E25" s="161">
        <v>0</v>
      </c>
      <c r="F25" s="161">
        <v>0.45000000000000018</v>
      </c>
      <c r="G25" s="161">
        <v>0.81776252030336383</v>
      </c>
      <c r="H25" s="161">
        <v>8.0821229771778316E-2</v>
      </c>
    </row>
    <row r="26" spans="1:8" x14ac:dyDescent="0.25">
      <c r="B26" s="161" t="s">
        <v>125</v>
      </c>
      <c r="C26" s="161" t="s">
        <v>223</v>
      </c>
      <c r="D26" s="161">
        <v>1.4868096480529034</v>
      </c>
      <c r="E26" s="161">
        <v>0</v>
      </c>
      <c r="F26" s="161">
        <v>0.88999999999999968</v>
      </c>
      <c r="G26" s="161">
        <v>0.31483572925359049</v>
      </c>
      <c r="H26" s="161">
        <v>1.9762158959209997</v>
      </c>
    </row>
    <row r="27" spans="1:8" x14ac:dyDescent="0.25">
      <c r="B27" s="161" t="s">
        <v>127</v>
      </c>
      <c r="C27" s="161" t="s">
        <v>224</v>
      </c>
      <c r="D27" s="161">
        <v>0</v>
      </c>
      <c r="E27" s="161">
        <v>4.7028649818014676</v>
      </c>
      <c r="F27" s="161">
        <v>0.19999999999999929</v>
      </c>
      <c r="G27" s="161">
        <v>1E+30</v>
      </c>
      <c r="H27" s="161">
        <v>4.7028649818014676</v>
      </c>
    </row>
    <row r="28" spans="1:8" ht="16.5" thickBot="1" x14ac:dyDescent="0.3">
      <c r="B28" s="162" t="s">
        <v>225</v>
      </c>
      <c r="C28" s="162" t="s">
        <v>226</v>
      </c>
      <c r="D28" s="162">
        <v>0.1800190771949588</v>
      </c>
      <c r="E28" s="162">
        <v>0</v>
      </c>
      <c r="F28" s="162">
        <v>5.85</v>
      </c>
      <c r="G28" s="162">
        <v>3.0411072497965561</v>
      </c>
      <c r="H28" s="162">
        <v>0.42043884586961833</v>
      </c>
    </row>
    <row r="30" spans="1:8" ht="16.5" thickBot="1" x14ac:dyDescent="0.3">
      <c r="A30" t="s">
        <v>27</v>
      </c>
    </row>
    <row r="31" spans="1:8" x14ac:dyDescent="0.25">
      <c r="B31" s="163"/>
      <c r="C31" s="163"/>
      <c r="D31" s="163" t="s">
        <v>75</v>
      </c>
      <c r="E31" s="163" t="s">
        <v>83</v>
      </c>
      <c r="F31" s="163" t="s">
        <v>85</v>
      </c>
      <c r="G31" s="163" t="s">
        <v>80</v>
      </c>
      <c r="H31" s="163" t="s">
        <v>80</v>
      </c>
    </row>
    <row r="32" spans="1:8" ht="16.5" thickBot="1" x14ac:dyDescent="0.3">
      <c r="B32" s="164" t="s">
        <v>73</v>
      </c>
      <c r="C32" s="164" t="s">
        <v>74</v>
      </c>
      <c r="D32" s="164" t="s">
        <v>76</v>
      </c>
      <c r="E32" s="164" t="s">
        <v>84</v>
      </c>
      <c r="F32" s="164" t="s">
        <v>86</v>
      </c>
      <c r="G32" s="164" t="s">
        <v>81</v>
      </c>
      <c r="H32" s="164" t="s">
        <v>82</v>
      </c>
    </row>
    <row r="33" spans="2:8" ht="31.5" x14ac:dyDescent="0.25">
      <c r="B33" s="161" t="s">
        <v>227</v>
      </c>
      <c r="C33" s="165" t="s">
        <v>304</v>
      </c>
      <c r="D33" s="161">
        <v>1563.7800794232012</v>
      </c>
      <c r="E33" s="161">
        <v>0</v>
      </c>
      <c r="F33" s="161">
        <v>1800</v>
      </c>
      <c r="G33" s="161">
        <v>1E+30</v>
      </c>
      <c r="H33" s="161">
        <v>236.21992057679941</v>
      </c>
    </row>
    <row r="34" spans="2:8" ht="31.5" x14ac:dyDescent="0.25">
      <c r="B34" s="161" t="s">
        <v>228</v>
      </c>
      <c r="C34" s="165" t="s">
        <v>305</v>
      </c>
      <c r="D34" s="161">
        <v>7.2864294773457106</v>
      </c>
      <c r="E34" s="161">
        <v>0</v>
      </c>
      <c r="F34" s="161">
        <v>15</v>
      </c>
      <c r="G34" s="161">
        <v>1E+30</v>
      </c>
      <c r="H34" s="161">
        <v>7.7135705226542761</v>
      </c>
    </row>
    <row r="35" spans="2:8" x14ac:dyDescent="0.25">
      <c r="B35" s="161" t="s">
        <v>140</v>
      </c>
      <c r="C35" s="161" t="s">
        <v>306</v>
      </c>
      <c r="D35" s="161">
        <v>200.00000000000003</v>
      </c>
      <c r="E35" s="161">
        <v>-3.775276210464687E-2</v>
      </c>
      <c r="F35" s="161">
        <v>200</v>
      </c>
      <c r="G35" s="161">
        <v>19.282881565031158</v>
      </c>
      <c r="H35" s="161">
        <v>78.280732277514971</v>
      </c>
    </row>
    <row r="36" spans="2:8" ht="31.5" x14ac:dyDescent="0.25">
      <c r="B36" s="161" t="s">
        <v>141</v>
      </c>
      <c r="C36" s="165" t="s">
        <v>307</v>
      </c>
      <c r="D36" s="161">
        <v>1909.2473202010567</v>
      </c>
      <c r="E36" s="161">
        <v>0</v>
      </c>
      <c r="F36" s="161">
        <v>2300</v>
      </c>
      <c r="G36" s="161">
        <v>1E+30</v>
      </c>
      <c r="H36" s="161">
        <v>390.75267979894863</v>
      </c>
    </row>
    <row r="37" spans="2:8" ht="31.5" x14ac:dyDescent="0.25">
      <c r="B37" s="161" t="s">
        <v>142</v>
      </c>
      <c r="C37" s="165" t="s">
        <v>308</v>
      </c>
      <c r="D37" s="161">
        <v>180.00000000000034</v>
      </c>
      <c r="E37" s="161">
        <v>-2.3302939709094965E-2</v>
      </c>
      <c r="F37" s="161">
        <v>180</v>
      </c>
      <c r="G37" s="161">
        <v>10.554215721250923</v>
      </c>
      <c r="H37" s="161">
        <v>6.0526793831305099</v>
      </c>
    </row>
    <row r="38" spans="2:8" x14ac:dyDescent="0.25">
      <c r="B38" s="161" t="s">
        <v>143</v>
      </c>
      <c r="C38" s="161" t="s">
        <v>136</v>
      </c>
      <c r="D38" s="161">
        <v>109.54912076565623</v>
      </c>
      <c r="E38" s="161">
        <v>0</v>
      </c>
      <c r="F38" s="161">
        <v>160</v>
      </c>
      <c r="G38" s="161">
        <v>1E+30</v>
      </c>
      <c r="H38" s="161">
        <v>50.450879234343773</v>
      </c>
    </row>
    <row r="39" spans="2:8" x14ac:dyDescent="0.25">
      <c r="B39" s="161" t="s">
        <v>144</v>
      </c>
      <c r="C39" s="161" t="s">
        <v>138</v>
      </c>
      <c r="D39" s="161">
        <v>112.14657474915252</v>
      </c>
      <c r="E39" s="161">
        <v>0</v>
      </c>
      <c r="F39" s="161">
        <v>1000</v>
      </c>
      <c r="G39" s="161">
        <v>1E+30</v>
      </c>
      <c r="H39" s="161">
        <v>887.85342525084798</v>
      </c>
    </row>
    <row r="40" spans="2:8" ht="31.5" x14ac:dyDescent="0.25">
      <c r="B40" s="161" t="s">
        <v>147</v>
      </c>
      <c r="C40" s="165" t="s">
        <v>309</v>
      </c>
      <c r="D40" s="161">
        <v>800.00000000000091</v>
      </c>
      <c r="E40" s="161">
        <v>0</v>
      </c>
      <c r="F40" s="161">
        <v>1200</v>
      </c>
      <c r="G40" s="161">
        <v>1E+30</v>
      </c>
      <c r="H40" s="161">
        <v>399.99999999999994</v>
      </c>
    </row>
    <row r="41" spans="2:8" ht="31.5" x14ac:dyDescent="0.25">
      <c r="B41" s="161" t="s">
        <v>135</v>
      </c>
      <c r="C41" s="165" t="s">
        <v>338</v>
      </c>
      <c r="D41" s="161">
        <v>11.7</v>
      </c>
      <c r="E41" s="161">
        <v>0</v>
      </c>
      <c r="F41" s="161">
        <v>40</v>
      </c>
      <c r="G41" s="161">
        <v>1E+30</v>
      </c>
      <c r="H41" s="161">
        <v>28.300000000000011</v>
      </c>
    </row>
    <row r="42" spans="2:8" ht="31.5" x14ac:dyDescent="0.25">
      <c r="B42" s="161" t="s">
        <v>137</v>
      </c>
      <c r="C42" s="165" t="s">
        <v>310</v>
      </c>
      <c r="D42" s="161">
        <v>1563.7800794232012</v>
      </c>
      <c r="E42" s="161">
        <v>0</v>
      </c>
      <c r="F42" s="161">
        <v>1200</v>
      </c>
      <c r="G42" s="161">
        <v>363.7800794232005</v>
      </c>
      <c r="H42" s="161">
        <v>1E+30</v>
      </c>
    </row>
    <row r="43" spans="2:8" ht="31.5" x14ac:dyDescent="0.25">
      <c r="B43" s="161" t="s">
        <v>139</v>
      </c>
      <c r="C43" s="165" t="s">
        <v>311</v>
      </c>
      <c r="D43" s="161">
        <v>180.00000000000034</v>
      </c>
      <c r="E43" s="161">
        <v>0</v>
      </c>
      <c r="F43" s="161">
        <v>80</v>
      </c>
      <c r="G43" s="161">
        <v>100.00000000000004</v>
      </c>
      <c r="H43" s="161">
        <v>1E+30</v>
      </c>
    </row>
    <row r="44" spans="2:8" x14ac:dyDescent="0.25">
      <c r="B44" s="161" t="s">
        <v>150</v>
      </c>
      <c r="C44" s="161" t="s">
        <v>312</v>
      </c>
      <c r="D44" s="161">
        <v>38.000000000000099</v>
      </c>
      <c r="E44" s="161">
        <v>0.33836304193755357</v>
      </c>
      <c r="F44" s="161">
        <v>38</v>
      </c>
      <c r="G44" s="161">
        <v>2.8560261729889795</v>
      </c>
      <c r="H44" s="161">
        <v>1.6568220641904232</v>
      </c>
    </row>
    <row r="45" spans="2:8" ht="31.5" x14ac:dyDescent="0.25">
      <c r="B45" s="161" t="s">
        <v>151</v>
      </c>
      <c r="C45" s="165" t="s">
        <v>313</v>
      </c>
      <c r="D45" s="161">
        <v>109.54912076565623</v>
      </c>
      <c r="E45" s="161">
        <v>0</v>
      </c>
      <c r="F45" s="161">
        <v>55</v>
      </c>
      <c r="G45" s="161">
        <v>54.549120765656191</v>
      </c>
      <c r="H45" s="161">
        <v>1E+30</v>
      </c>
    </row>
    <row r="46" spans="2:8" ht="31.5" x14ac:dyDescent="0.25">
      <c r="B46" s="161" t="s">
        <v>148</v>
      </c>
      <c r="C46" s="165" t="s">
        <v>314</v>
      </c>
      <c r="D46" s="161">
        <v>112.14657474915252</v>
      </c>
      <c r="E46" s="161">
        <v>0</v>
      </c>
      <c r="F46" s="161">
        <v>45</v>
      </c>
      <c r="G46" s="161">
        <v>67.146574749153586</v>
      </c>
      <c r="H46" s="161">
        <v>1E+30</v>
      </c>
    </row>
    <row r="47" spans="2:8" ht="31.5" x14ac:dyDescent="0.25">
      <c r="B47" s="161" t="s">
        <v>152</v>
      </c>
      <c r="C47" s="165" t="s">
        <v>315</v>
      </c>
      <c r="D47" s="161">
        <v>800.00000000000091</v>
      </c>
      <c r="E47" s="161">
        <v>4.3750734302482851E-3</v>
      </c>
      <c r="F47" s="161">
        <v>800</v>
      </c>
      <c r="G47" s="161">
        <v>195.98914994201161</v>
      </c>
      <c r="H47" s="161">
        <v>347.58257469351503</v>
      </c>
    </row>
    <row r="48" spans="2:8" ht="31.5" x14ac:dyDescent="0.25">
      <c r="B48" s="161" t="s">
        <v>153</v>
      </c>
      <c r="C48" s="165" t="s">
        <v>316</v>
      </c>
      <c r="D48" s="161">
        <v>11.7</v>
      </c>
      <c r="E48" s="161">
        <v>0.27632120846128078</v>
      </c>
      <c r="F48" s="161">
        <v>11.7</v>
      </c>
      <c r="G48" s="161">
        <v>0.74861921659016228</v>
      </c>
      <c r="H48" s="161">
        <v>1.2446799350132505</v>
      </c>
    </row>
    <row r="49" spans="2:8" ht="31.5" x14ac:dyDescent="0.25">
      <c r="B49" s="161" t="s">
        <v>154</v>
      </c>
      <c r="C49" s="165" t="s">
        <v>317</v>
      </c>
      <c r="D49" s="161">
        <v>790.10358935084639</v>
      </c>
      <c r="E49" s="161">
        <v>0</v>
      </c>
      <c r="F49" s="161">
        <v>0</v>
      </c>
      <c r="G49" s="161">
        <v>1E+30</v>
      </c>
      <c r="H49" s="161">
        <v>148.16445830307475</v>
      </c>
    </row>
    <row r="50" spans="2:8" x14ac:dyDescent="0.25">
      <c r="B50" s="161" t="s">
        <v>149</v>
      </c>
      <c r="C50" s="161" t="s">
        <v>318</v>
      </c>
      <c r="D50" s="161">
        <v>312.75601588463974</v>
      </c>
      <c r="E50" s="161">
        <v>0</v>
      </c>
      <c r="F50" s="161">
        <v>0</v>
      </c>
      <c r="G50" s="161">
        <v>1E+30</v>
      </c>
      <c r="H50" s="161">
        <v>234.5670119134798</v>
      </c>
    </row>
    <row r="51" spans="2:8" x14ac:dyDescent="0.25">
      <c r="B51" s="161" t="s">
        <v>156</v>
      </c>
      <c r="C51" s="161" t="s">
        <v>319</v>
      </c>
      <c r="D51" s="161">
        <v>390.94501985579996</v>
      </c>
      <c r="E51" s="161">
        <v>0</v>
      </c>
      <c r="F51" s="161">
        <v>0</v>
      </c>
      <c r="G51" s="161">
        <v>1E+30</v>
      </c>
      <c r="H51" s="161">
        <v>156.37800794231984</v>
      </c>
    </row>
    <row r="52" spans="2:8" x14ac:dyDescent="0.25">
      <c r="B52" s="161" t="s">
        <v>155</v>
      </c>
      <c r="C52" s="161" t="s">
        <v>320</v>
      </c>
      <c r="D52" s="161">
        <v>4.9999999999997993</v>
      </c>
      <c r="E52" s="161">
        <v>-0.48821728338174486</v>
      </c>
      <c r="F52" s="161">
        <v>0</v>
      </c>
      <c r="G52" s="161">
        <v>1.2135926853620649</v>
      </c>
      <c r="H52" s="161">
        <v>1.0035394052631184</v>
      </c>
    </row>
    <row r="53" spans="2:8" ht="31.5" x14ac:dyDescent="0.25">
      <c r="B53" s="161" t="s">
        <v>159</v>
      </c>
      <c r="C53" s="165" t="s">
        <v>321</v>
      </c>
      <c r="D53" s="161">
        <v>1.9999999999999998</v>
      </c>
      <c r="E53" s="161">
        <v>0</v>
      </c>
      <c r="F53" s="161">
        <v>0</v>
      </c>
      <c r="G53" s="161">
        <v>1E+30</v>
      </c>
      <c r="H53" s="161">
        <v>2.0000000000000004</v>
      </c>
    </row>
    <row r="54" spans="2:8" ht="31.5" x14ac:dyDescent="0.25">
      <c r="B54" s="161" t="s">
        <v>157</v>
      </c>
      <c r="C54" s="165" t="s">
        <v>322</v>
      </c>
      <c r="D54" s="161">
        <v>790.10358935084639</v>
      </c>
      <c r="E54" s="161">
        <v>0</v>
      </c>
      <c r="F54" s="161">
        <v>0</v>
      </c>
      <c r="G54" s="161">
        <v>86.402553610404837</v>
      </c>
      <c r="H54" s="161">
        <v>1E+30</v>
      </c>
    </row>
    <row r="55" spans="2:8" x14ac:dyDescent="0.25">
      <c r="B55" s="161" t="s">
        <v>158</v>
      </c>
      <c r="C55" s="161" t="s">
        <v>323</v>
      </c>
      <c r="D55" s="161">
        <v>312.75601588463974</v>
      </c>
      <c r="E55" s="161">
        <v>5.3959623847845816E-4</v>
      </c>
      <c r="F55" s="161">
        <v>0</v>
      </c>
      <c r="G55" s="161">
        <v>65.84618220714556</v>
      </c>
      <c r="H55" s="161">
        <v>64.47456401035069</v>
      </c>
    </row>
    <row r="56" spans="2:8" x14ac:dyDescent="0.25">
      <c r="B56" s="161" t="s">
        <v>161</v>
      </c>
      <c r="C56" s="161" t="s">
        <v>324</v>
      </c>
      <c r="D56" s="161">
        <v>390.94501985579996</v>
      </c>
      <c r="E56" s="161">
        <v>3.2045104240123974E-2</v>
      </c>
      <c r="F56" s="161">
        <v>0</v>
      </c>
      <c r="G56" s="161">
        <v>76.78866208868007</v>
      </c>
      <c r="H56" s="161">
        <v>25.685303734320115</v>
      </c>
    </row>
    <row r="57" spans="2:8" x14ac:dyDescent="0.25">
      <c r="B57" s="161" t="s">
        <v>160</v>
      </c>
      <c r="C57" s="161" t="s">
        <v>325</v>
      </c>
      <c r="D57" s="161">
        <v>4.9999999999997993</v>
      </c>
      <c r="E57" s="161">
        <v>0</v>
      </c>
      <c r="F57" s="161">
        <v>0</v>
      </c>
      <c r="G57" s="161">
        <v>1.9999999999999993</v>
      </c>
      <c r="H57" s="161">
        <v>1E+30</v>
      </c>
    </row>
    <row r="58" spans="2:8" x14ac:dyDescent="0.25">
      <c r="B58" s="161" t="s">
        <v>162</v>
      </c>
      <c r="C58" s="161" t="s">
        <v>326</v>
      </c>
      <c r="D58" s="161">
        <v>1.9999999999999998</v>
      </c>
      <c r="E58" s="161">
        <v>0.2096773609810233</v>
      </c>
      <c r="F58" s="161">
        <v>0</v>
      </c>
      <c r="G58" s="161">
        <v>1.2711145049744246</v>
      </c>
      <c r="H58" s="161">
        <v>2</v>
      </c>
    </row>
    <row r="59" spans="2:8" x14ac:dyDescent="0.25">
      <c r="B59" s="161" t="s">
        <v>163</v>
      </c>
      <c r="C59" s="161" t="s">
        <v>327</v>
      </c>
      <c r="D59" s="161">
        <v>1.019855376424029</v>
      </c>
      <c r="E59" s="161">
        <v>0</v>
      </c>
      <c r="F59" s="161">
        <v>0</v>
      </c>
      <c r="G59" s="161">
        <v>0.51985537642402835</v>
      </c>
      <c r="H59" s="161">
        <v>1E+30</v>
      </c>
    </row>
    <row r="60" spans="2:8" ht="31.5" x14ac:dyDescent="0.25">
      <c r="B60" s="161" t="s">
        <v>145</v>
      </c>
      <c r="C60" s="165" t="s">
        <v>328</v>
      </c>
      <c r="D60" s="161">
        <v>0.5</v>
      </c>
      <c r="E60" s="161">
        <v>0.62011351102892509</v>
      </c>
      <c r="F60" s="161">
        <v>0</v>
      </c>
      <c r="G60" s="161">
        <v>1.6530305265692682</v>
      </c>
      <c r="H60" s="161">
        <v>0.5</v>
      </c>
    </row>
    <row r="61" spans="2:8" ht="31.5" x14ac:dyDescent="0.25">
      <c r="B61" s="161" t="s">
        <v>146</v>
      </c>
      <c r="C61" s="165" t="s">
        <v>329</v>
      </c>
      <c r="D61" s="161">
        <v>0.49999999999956113</v>
      </c>
      <c r="E61" s="161">
        <v>0.23902594619967299</v>
      </c>
      <c r="F61" s="161">
        <v>0</v>
      </c>
      <c r="G61" s="161">
        <v>2.5000000000002389</v>
      </c>
      <c r="H61" s="161">
        <v>0.49999999999957051</v>
      </c>
    </row>
    <row r="62" spans="2:8" ht="31.5" x14ac:dyDescent="0.25">
      <c r="B62" s="161" t="s">
        <v>129</v>
      </c>
      <c r="C62" s="165" t="s">
        <v>330</v>
      </c>
      <c r="D62" s="161">
        <v>3.0000000000002189</v>
      </c>
      <c r="E62" s="161">
        <v>0</v>
      </c>
      <c r="F62" s="161">
        <v>0</v>
      </c>
      <c r="G62" s="161">
        <v>2.5000000000002194</v>
      </c>
      <c r="H62" s="161">
        <v>1E+30</v>
      </c>
    </row>
    <row r="63" spans="2:8" ht="31.5" x14ac:dyDescent="0.25">
      <c r="B63" s="161" t="s">
        <v>130</v>
      </c>
      <c r="C63" s="165" t="s">
        <v>331</v>
      </c>
      <c r="D63" s="161">
        <v>0.50000000000001954</v>
      </c>
      <c r="E63" s="161">
        <v>0.14799879060004331</v>
      </c>
      <c r="F63" s="161">
        <v>0</v>
      </c>
      <c r="G63" s="161">
        <v>2.2958613268597752</v>
      </c>
      <c r="H63" s="161">
        <v>0.50000000000001832</v>
      </c>
    </row>
    <row r="64" spans="2:8" ht="32.25" thickBot="1" x14ac:dyDescent="0.3">
      <c r="B64" s="162" t="s">
        <v>131</v>
      </c>
      <c r="C64" s="166" t="s">
        <v>332</v>
      </c>
      <c r="D64" s="162">
        <v>0.50000000000000011</v>
      </c>
      <c r="E64" s="162">
        <v>0.54584992258576703</v>
      </c>
      <c r="F64" s="162">
        <v>0</v>
      </c>
      <c r="G64" s="162">
        <v>1.0524347291593461</v>
      </c>
      <c r="H64" s="162">
        <v>0.50000000000000011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403B-C0A2-4270-B6B8-4A11571476CF}">
  <dimension ref="A1:X15"/>
  <sheetViews>
    <sheetView workbookViewId="0"/>
  </sheetViews>
  <sheetFormatPr defaultRowHeight="15.75" x14ac:dyDescent="0.25"/>
  <sheetData>
    <row r="1" spans="1:24" x14ac:dyDescent="0.25">
      <c r="A1" s="84" t="s">
        <v>382</v>
      </c>
      <c r="X1" s="5" t="str">
        <f>CONCATENATE("Sensitivity of ",$X$4," to ","Amount of minimum Calories required ")</f>
        <v xml:space="preserve">Sensitivity of $D$29 to Amount of minimum Calories required </v>
      </c>
    </row>
    <row r="3" spans="1:24" x14ac:dyDescent="0.25">
      <c r="A3" t="s">
        <v>363</v>
      </c>
      <c r="X3" t="s">
        <v>167</v>
      </c>
    </row>
    <row r="4" spans="1:24" ht="36.75" x14ac:dyDescent="0.25">
      <c r="B4" s="3" t="s">
        <v>231</v>
      </c>
      <c r="C4" s="3" t="s">
        <v>91</v>
      </c>
      <c r="D4" s="3" t="s">
        <v>93</v>
      </c>
      <c r="E4" s="3" t="s">
        <v>95</v>
      </c>
      <c r="F4" s="3" t="s">
        <v>97</v>
      </c>
      <c r="G4" s="3" t="s">
        <v>99</v>
      </c>
      <c r="H4" s="3" t="s">
        <v>101</v>
      </c>
      <c r="I4" s="3" t="s">
        <v>103</v>
      </c>
      <c r="J4" s="3" t="s">
        <v>105</v>
      </c>
      <c r="K4" s="3" t="s">
        <v>107</v>
      </c>
      <c r="L4" s="3" t="s">
        <v>109</v>
      </c>
      <c r="M4" s="3" t="s">
        <v>111</v>
      </c>
      <c r="N4" s="3" t="s">
        <v>113</v>
      </c>
      <c r="O4" s="3" t="s">
        <v>115</v>
      </c>
      <c r="P4" s="3" t="s">
        <v>117</v>
      </c>
      <c r="Q4" s="3" t="s">
        <v>119</v>
      </c>
      <c r="R4" s="3" t="s">
        <v>121</v>
      </c>
      <c r="S4" s="3" t="s">
        <v>123</v>
      </c>
      <c r="T4" s="3" t="s">
        <v>125</v>
      </c>
      <c r="U4" s="3" t="s">
        <v>127</v>
      </c>
      <c r="V4" s="3" t="s">
        <v>225</v>
      </c>
      <c r="W4" s="5">
        <f>MATCH($X$4,OutputAddresses,0)</f>
        <v>1</v>
      </c>
      <c r="X4" s="4" t="s">
        <v>231</v>
      </c>
    </row>
    <row r="5" spans="1:24" x14ac:dyDescent="0.25">
      <c r="A5" s="2">
        <v>800</v>
      </c>
      <c r="B5" s="62">
        <v>6.6004932985167217</v>
      </c>
      <c r="C5" s="6">
        <v>0</v>
      </c>
      <c r="D5" s="6">
        <v>0.57027542938848186</v>
      </c>
      <c r="E5" s="6">
        <v>4.3016208377238376</v>
      </c>
      <c r="F5" s="6">
        <v>0.5</v>
      </c>
      <c r="G5" s="6">
        <v>0.49999999999955752</v>
      </c>
      <c r="H5" s="6">
        <v>3.0000000000002198</v>
      </c>
      <c r="I5" s="6">
        <v>0.50000000000001932</v>
      </c>
      <c r="J5" s="6">
        <v>0.5</v>
      </c>
      <c r="K5" s="6">
        <v>0</v>
      </c>
      <c r="L5" s="6">
        <v>0</v>
      </c>
      <c r="M5" s="6">
        <v>0</v>
      </c>
      <c r="N5" s="6">
        <v>2.0000000000000009</v>
      </c>
      <c r="O5" s="6">
        <v>0</v>
      </c>
      <c r="P5" s="6">
        <v>0.84307776303512016</v>
      </c>
      <c r="Q5" s="6">
        <v>0</v>
      </c>
      <c r="R5" s="6">
        <v>1.0198553764240297</v>
      </c>
      <c r="S5" s="6">
        <v>0.50026473463811039</v>
      </c>
      <c r="T5" s="6">
        <v>1.4868096480529029</v>
      </c>
      <c r="U5" s="6">
        <v>0</v>
      </c>
      <c r="V5" s="7">
        <v>0.18001907719495913</v>
      </c>
      <c r="X5">
        <f>INDEX(OutputValues,1,$W$4)</f>
        <v>6.6004932985167217</v>
      </c>
    </row>
    <row r="6" spans="1:24" x14ac:dyDescent="0.25">
      <c r="A6" s="2">
        <v>900</v>
      </c>
      <c r="B6" s="63">
        <v>6.6004932985167208</v>
      </c>
      <c r="C6" s="8">
        <v>0</v>
      </c>
      <c r="D6" s="8">
        <v>0.57027542938847997</v>
      </c>
      <c r="E6" s="8">
        <v>4.3016208377238438</v>
      </c>
      <c r="F6" s="8">
        <v>0.5</v>
      </c>
      <c r="G6" s="8">
        <v>0.49999999999955752</v>
      </c>
      <c r="H6" s="8">
        <v>3.0000000000002194</v>
      </c>
      <c r="I6" s="8">
        <v>0.50000000000001932</v>
      </c>
      <c r="J6" s="8">
        <v>0.5</v>
      </c>
      <c r="K6" s="8">
        <v>0</v>
      </c>
      <c r="L6" s="8">
        <v>0</v>
      </c>
      <c r="M6" s="8">
        <v>0</v>
      </c>
      <c r="N6" s="8">
        <v>2.0000000000000004</v>
      </c>
      <c r="O6" s="8">
        <v>0</v>
      </c>
      <c r="P6" s="8">
        <v>0.84307776303511894</v>
      </c>
      <c r="Q6" s="8">
        <v>0</v>
      </c>
      <c r="R6" s="8">
        <v>1.0198553764240303</v>
      </c>
      <c r="S6" s="8">
        <v>0.50026473463811028</v>
      </c>
      <c r="T6" s="8">
        <v>1.4868096480529027</v>
      </c>
      <c r="U6" s="8">
        <v>0</v>
      </c>
      <c r="V6" s="9">
        <v>0.18001907719495919</v>
      </c>
      <c r="X6">
        <f>INDEX(OutputValues,2,$W$4)</f>
        <v>6.6004932985167208</v>
      </c>
    </row>
    <row r="7" spans="1:24" x14ac:dyDescent="0.25">
      <c r="A7" s="2">
        <v>1000</v>
      </c>
      <c r="B7" s="63">
        <v>6.6004932985167155</v>
      </c>
      <c r="C7" s="8">
        <v>0</v>
      </c>
      <c r="D7" s="8">
        <v>0.57027542938847853</v>
      </c>
      <c r="E7" s="8">
        <v>4.3016208377238563</v>
      </c>
      <c r="F7" s="8">
        <v>0.5</v>
      </c>
      <c r="G7" s="8">
        <v>0.49999999999955685</v>
      </c>
      <c r="H7" s="8">
        <v>3.0000000000002243</v>
      </c>
      <c r="I7" s="8">
        <v>0.50000000000001921</v>
      </c>
      <c r="J7" s="8">
        <v>0.5</v>
      </c>
      <c r="K7" s="8">
        <v>0</v>
      </c>
      <c r="L7" s="8">
        <v>0</v>
      </c>
      <c r="M7" s="8">
        <v>0</v>
      </c>
      <c r="N7" s="8">
        <v>1.9999999999999993</v>
      </c>
      <c r="O7" s="8">
        <v>0</v>
      </c>
      <c r="P7" s="8">
        <v>0.84307776303511717</v>
      </c>
      <c r="Q7" s="8">
        <v>0</v>
      </c>
      <c r="R7" s="8">
        <v>1.0198553764240255</v>
      </c>
      <c r="S7" s="8">
        <v>0.50026473463811205</v>
      </c>
      <c r="T7" s="8">
        <v>1.4868096480529043</v>
      </c>
      <c r="U7" s="8">
        <v>0</v>
      </c>
      <c r="V7" s="9">
        <v>0.18001907719495841</v>
      </c>
      <c r="X7">
        <f>INDEX(OutputValues,3,$W$4)</f>
        <v>6.6004932985167155</v>
      </c>
    </row>
    <row r="8" spans="1:24" x14ac:dyDescent="0.25">
      <c r="A8" s="2">
        <v>1100</v>
      </c>
      <c r="B8" s="63">
        <v>6.6004932985167173</v>
      </c>
      <c r="C8" s="8">
        <v>0</v>
      </c>
      <c r="D8" s="8">
        <v>0.57027542938848019</v>
      </c>
      <c r="E8" s="8">
        <v>4.3016208377238501</v>
      </c>
      <c r="F8" s="8">
        <v>0.49999999999999978</v>
      </c>
      <c r="G8" s="8">
        <v>0.49999999999955719</v>
      </c>
      <c r="H8" s="8">
        <v>3.0000000000002234</v>
      </c>
      <c r="I8" s="8">
        <v>0.50000000000001932</v>
      </c>
      <c r="J8" s="8">
        <v>0.5</v>
      </c>
      <c r="K8" s="8">
        <v>0</v>
      </c>
      <c r="L8" s="8">
        <v>0</v>
      </c>
      <c r="M8" s="8">
        <v>0</v>
      </c>
      <c r="N8" s="8">
        <v>1.9999999999999993</v>
      </c>
      <c r="O8" s="8">
        <v>0</v>
      </c>
      <c r="P8" s="8">
        <v>0.84307776303511806</v>
      </c>
      <c r="Q8" s="8">
        <v>0</v>
      </c>
      <c r="R8" s="8">
        <v>1.019855376424025</v>
      </c>
      <c r="S8" s="8">
        <v>0.50026473463811272</v>
      </c>
      <c r="T8" s="8">
        <v>1.4868096480529036</v>
      </c>
      <c r="U8" s="8">
        <v>0</v>
      </c>
      <c r="V8" s="9">
        <v>0.18001907719495891</v>
      </c>
      <c r="X8">
        <f>INDEX(OutputValues,4,$W$4)</f>
        <v>6.6004932985167173</v>
      </c>
    </row>
    <row r="9" spans="1:24" x14ac:dyDescent="0.25">
      <c r="A9" s="2">
        <v>1200</v>
      </c>
      <c r="B9" s="63">
        <v>6.6004932985167191</v>
      </c>
      <c r="C9" s="8">
        <v>0</v>
      </c>
      <c r="D9" s="8">
        <v>0.5702754293884833</v>
      </c>
      <c r="E9" s="8">
        <v>4.3016208377238314</v>
      </c>
      <c r="F9" s="8">
        <v>0.5</v>
      </c>
      <c r="G9" s="8">
        <v>0.49999999999956113</v>
      </c>
      <c r="H9" s="8">
        <v>3.0000000000002189</v>
      </c>
      <c r="I9" s="8">
        <v>0.50000000000001954</v>
      </c>
      <c r="J9" s="8">
        <v>0.50000000000000011</v>
      </c>
      <c r="K9" s="8">
        <v>0</v>
      </c>
      <c r="L9" s="8">
        <v>0</v>
      </c>
      <c r="M9" s="8">
        <v>0</v>
      </c>
      <c r="N9" s="8">
        <v>1.9999999999999998</v>
      </c>
      <c r="O9" s="8">
        <v>0</v>
      </c>
      <c r="P9" s="8">
        <v>0.84307776303512083</v>
      </c>
      <c r="Q9" s="8">
        <v>0</v>
      </c>
      <c r="R9" s="8">
        <v>1.019855376424029</v>
      </c>
      <c r="S9" s="8">
        <v>0.50026473463811061</v>
      </c>
      <c r="T9" s="8">
        <v>1.4868096480529034</v>
      </c>
      <c r="U9" s="8">
        <v>0</v>
      </c>
      <c r="V9" s="9">
        <v>0.1800190771949588</v>
      </c>
      <c r="X9">
        <f>INDEX(OutputValues,5,$W$4)</f>
        <v>6.6004932985167191</v>
      </c>
    </row>
    <row r="10" spans="1:24" x14ac:dyDescent="0.25">
      <c r="A10" s="2">
        <v>1300</v>
      </c>
      <c r="B10" s="63">
        <v>6.60049329851664</v>
      </c>
      <c r="C10" s="8">
        <v>0</v>
      </c>
      <c r="D10" s="8">
        <v>0.57027542938848064</v>
      </c>
      <c r="E10" s="8">
        <v>4.3016208377238483</v>
      </c>
      <c r="F10" s="8">
        <v>0.5</v>
      </c>
      <c r="G10" s="8">
        <v>0.49999999999929096</v>
      </c>
      <c r="H10" s="8">
        <v>3.0000000000002225</v>
      </c>
      <c r="I10" s="8">
        <v>0.50000000000002109</v>
      </c>
      <c r="J10" s="8">
        <v>0.5</v>
      </c>
      <c r="K10" s="8">
        <v>0</v>
      </c>
      <c r="L10" s="8">
        <v>0</v>
      </c>
      <c r="M10" s="8">
        <v>0</v>
      </c>
      <c r="N10" s="8">
        <v>1.9999999999999998</v>
      </c>
      <c r="O10" s="8">
        <v>0</v>
      </c>
      <c r="P10" s="8">
        <v>0.8430777630351185</v>
      </c>
      <c r="Q10" s="8">
        <v>0</v>
      </c>
      <c r="R10" s="8">
        <v>1.0198553764240248</v>
      </c>
      <c r="S10" s="8">
        <v>0.50026473463811216</v>
      </c>
      <c r="T10" s="8">
        <v>1.4868096480529069</v>
      </c>
      <c r="U10" s="8">
        <v>0</v>
      </c>
      <c r="V10" s="9">
        <v>0.18001907719495705</v>
      </c>
      <c r="X10">
        <f>INDEX(OutputValues,6,$W$4)</f>
        <v>6.60049329851664</v>
      </c>
    </row>
    <row r="11" spans="1:24" x14ac:dyDescent="0.25">
      <c r="A11" s="2">
        <v>1400</v>
      </c>
      <c r="B11" s="63">
        <v>6.6004932985166533</v>
      </c>
      <c r="C11" s="8">
        <v>0</v>
      </c>
      <c r="D11" s="8">
        <v>0.57027542938847975</v>
      </c>
      <c r="E11" s="8">
        <v>4.301620837723851</v>
      </c>
      <c r="F11" s="8">
        <v>0.5</v>
      </c>
      <c r="G11" s="8">
        <v>0.4999999999993438</v>
      </c>
      <c r="H11" s="8">
        <v>3.0000000000002212</v>
      </c>
      <c r="I11" s="8">
        <v>0.50000000000002109</v>
      </c>
      <c r="J11" s="8">
        <v>0.5</v>
      </c>
      <c r="K11" s="8">
        <v>0</v>
      </c>
      <c r="L11" s="8">
        <v>0</v>
      </c>
      <c r="M11" s="8">
        <v>0</v>
      </c>
      <c r="N11" s="8">
        <v>2</v>
      </c>
      <c r="O11" s="8">
        <v>0</v>
      </c>
      <c r="P11" s="8">
        <v>0.84307776303511783</v>
      </c>
      <c r="Q11" s="8">
        <v>0</v>
      </c>
      <c r="R11" s="8">
        <v>1.0198553764240252</v>
      </c>
      <c r="S11" s="8">
        <v>0.50026473463811216</v>
      </c>
      <c r="T11" s="8">
        <v>1.4868096480529058</v>
      </c>
      <c r="U11" s="8">
        <v>0</v>
      </c>
      <c r="V11" s="9">
        <v>0.18001907719495719</v>
      </c>
      <c r="X11">
        <f>INDEX(OutputValues,7,$W$4)</f>
        <v>6.6004932985166533</v>
      </c>
    </row>
    <row r="12" spans="1:24" x14ac:dyDescent="0.25">
      <c r="A12" s="2">
        <v>1500</v>
      </c>
      <c r="B12" s="63">
        <v>6.6004932985166764</v>
      </c>
      <c r="C12" s="8">
        <v>0</v>
      </c>
      <c r="D12" s="8">
        <v>0.57027542938848164</v>
      </c>
      <c r="E12" s="8">
        <v>4.3016208377238367</v>
      </c>
      <c r="F12" s="8">
        <v>0.5</v>
      </c>
      <c r="G12" s="8">
        <v>0.49999999999940548</v>
      </c>
      <c r="H12" s="8">
        <v>3.0000000000001941</v>
      </c>
      <c r="I12" s="8">
        <v>0.50000000000004396</v>
      </c>
      <c r="J12" s="8">
        <v>0.5</v>
      </c>
      <c r="K12" s="8">
        <v>0</v>
      </c>
      <c r="L12" s="8">
        <v>0</v>
      </c>
      <c r="M12" s="8">
        <v>0</v>
      </c>
      <c r="N12" s="8">
        <v>2</v>
      </c>
      <c r="O12" s="8">
        <v>0</v>
      </c>
      <c r="P12" s="8">
        <v>0.84307776303511983</v>
      </c>
      <c r="Q12" s="8">
        <v>0</v>
      </c>
      <c r="R12" s="8">
        <v>1.0198553764240272</v>
      </c>
      <c r="S12" s="8">
        <v>0.50026473463811094</v>
      </c>
      <c r="T12" s="8">
        <v>1.4868096480529049</v>
      </c>
      <c r="U12" s="8">
        <v>0</v>
      </c>
      <c r="V12" s="9">
        <v>0.18001907719495774</v>
      </c>
      <c r="X12">
        <f>INDEX(OutputValues,8,$W$4)</f>
        <v>6.6004932985166764</v>
      </c>
    </row>
    <row r="13" spans="1:24" x14ac:dyDescent="0.25">
      <c r="A13" s="2">
        <v>1600</v>
      </c>
      <c r="B13" s="63">
        <v>6.6263519882507493</v>
      </c>
      <c r="C13" s="8">
        <v>0</v>
      </c>
      <c r="D13" s="8">
        <v>0.99069013483384172</v>
      </c>
      <c r="E13" s="8">
        <v>2.2278564119705306</v>
      </c>
      <c r="F13" s="8">
        <v>0.5</v>
      </c>
      <c r="G13" s="8">
        <v>0.49999999999972478</v>
      </c>
      <c r="H13" s="8">
        <v>3.0000000000001976</v>
      </c>
      <c r="I13" s="8">
        <v>0.50000000000002076</v>
      </c>
      <c r="J13" s="8">
        <v>0.5</v>
      </c>
      <c r="K13" s="8">
        <v>0</v>
      </c>
      <c r="L13" s="8">
        <v>0</v>
      </c>
      <c r="M13" s="8">
        <v>0</v>
      </c>
      <c r="N13" s="8">
        <v>1.9999999999999998</v>
      </c>
      <c r="O13" s="8">
        <v>0</v>
      </c>
      <c r="P13" s="8">
        <v>1.0669662598596141</v>
      </c>
      <c r="Q13" s="8">
        <v>0</v>
      </c>
      <c r="R13" s="8">
        <v>0.76673950438786387</v>
      </c>
      <c r="S13" s="8">
        <v>0.82021395846252521</v>
      </c>
      <c r="T13" s="8">
        <v>1.4046757371549372</v>
      </c>
      <c r="U13" s="8">
        <v>0</v>
      </c>
      <c r="V13" s="9">
        <v>0.24152312228510225</v>
      </c>
      <c r="X13">
        <f>INDEX(OutputValues,9,$W$4)</f>
        <v>6.6263519882507493</v>
      </c>
    </row>
    <row r="14" spans="1:24" x14ac:dyDescent="0.25">
      <c r="A14" s="2">
        <v>1700</v>
      </c>
      <c r="B14" s="63">
        <v>7.0131407730867084</v>
      </c>
      <c r="C14" s="8">
        <v>0</v>
      </c>
      <c r="D14" s="8">
        <v>0.82813435104243072</v>
      </c>
      <c r="E14" s="8">
        <v>3.1667688932616449</v>
      </c>
      <c r="F14" s="8">
        <v>0.5</v>
      </c>
      <c r="G14" s="8">
        <v>0.49999999999968286</v>
      </c>
      <c r="H14" s="8">
        <v>2.6952393137458803</v>
      </c>
      <c r="I14" s="8">
        <v>0.50000000000001943</v>
      </c>
      <c r="J14" s="8">
        <v>0.5</v>
      </c>
      <c r="K14" s="8">
        <v>0</v>
      </c>
      <c r="L14" s="8">
        <v>0</v>
      </c>
      <c r="M14" s="8">
        <v>0</v>
      </c>
      <c r="N14" s="8">
        <v>2.0000000000000004</v>
      </c>
      <c r="O14" s="8">
        <v>0</v>
      </c>
      <c r="P14" s="8">
        <v>0.77008147711402941</v>
      </c>
      <c r="Q14" s="8">
        <v>0</v>
      </c>
      <c r="R14" s="8">
        <v>0.50000000000001565</v>
      </c>
      <c r="S14" s="8">
        <v>1.2243586535101514</v>
      </c>
      <c r="T14" s="8">
        <v>1.3050552772261124</v>
      </c>
      <c r="U14" s="8">
        <v>0</v>
      </c>
      <c r="V14" s="9">
        <v>0.34879565618948694</v>
      </c>
      <c r="X14">
        <f>INDEX(OutputValues,10,$W$4)</f>
        <v>7.0131407730867084</v>
      </c>
    </row>
    <row r="15" spans="1:24" x14ac:dyDescent="0.25">
      <c r="A15" s="2">
        <v>1800</v>
      </c>
      <c r="B15" s="64">
        <v>7.5469797092546296</v>
      </c>
      <c r="C15" s="14">
        <v>0</v>
      </c>
      <c r="D15" s="14">
        <v>0.4326827483410256</v>
      </c>
      <c r="E15" s="14">
        <v>5.3608254611079325</v>
      </c>
      <c r="F15" s="14">
        <v>0.50000000000000044</v>
      </c>
      <c r="G15" s="14">
        <v>0.4999999999998927</v>
      </c>
      <c r="H15" s="14">
        <v>1.988129163236664</v>
      </c>
      <c r="I15" s="14">
        <v>0.50000000000001876</v>
      </c>
      <c r="J15" s="14">
        <v>0.5</v>
      </c>
      <c r="K15" s="14">
        <v>0</v>
      </c>
      <c r="L15" s="14">
        <v>0</v>
      </c>
      <c r="M15" s="14">
        <v>0</v>
      </c>
      <c r="N15" s="14">
        <v>2</v>
      </c>
      <c r="O15" s="14">
        <v>0</v>
      </c>
      <c r="P15" s="14">
        <v>0.36376660373187869</v>
      </c>
      <c r="Q15" s="14">
        <v>0</v>
      </c>
      <c r="R15" s="14">
        <v>0.5</v>
      </c>
      <c r="S15" s="14">
        <v>1.4374828491312832</v>
      </c>
      <c r="T15" s="14">
        <v>1.2206403463968802</v>
      </c>
      <c r="U15" s="14">
        <v>0</v>
      </c>
      <c r="V15" s="29">
        <v>0.44858947997729154</v>
      </c>
      <c r="X15">
        <f>INDEX(OutputValues,11,$W$4)</f>
        <v>7.5469797092546296</v>
      </c>
    </row>
  </sheetData>
  <dataValidations count="1">
    <dataValidation type="list" allowBlank="1" showInputMessage="1" showErrorMessage="1" sqref="X4" xr:uid="{30871DF8-904D-46FB-B678-553AAFECD17C}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28A54-FC55-432D-B525-F973D361C34B}">
  <dimension ref="A1:AZ296"/>
  <sheetViews>
    <sheetView workbookViewId="0">
      <selection activeCell="B1" sqref="B1"/>
    </sheetView>
  </sheetViews>
  <sheetFormatPr defaultRowHeight="15.75" x14ac:dyDescent="0.25"/>
  <cols>
    <col min="1" max="1" width="6.125" bestFit="1" customWidth="1"/>
  </cols>
  <sheetData>
    <row r="1" spans="1:52" x14ac:dyDescent="0.25">
      <c r="A1" s="84" t="s">
        <v>383</v>
      </c>
      <c r="P1" s="5" t="str">
        <f>CONCATENATE("Sensitivity of ",$P$4," to ","Amount of maximum carbs required")</f>
        <v>Sensitivity of $D$29 to Amount of maximum carbs required</v>
      </c>
      <c r="T1" s="5" t="str">
        <f>CONCATENATE("Sensitivity of ",$T$4," to ","Amount of minimum Calories required")</f>
        <v>Sensitivity of $D$29 to Amount of minimum Calories required</v>
      </c>
    </row>
    <row r="2" spans="1:52" x14ac:dyDescent="0.25">
      <c r="P2" t="s">
        <v>234</v>
      </c>
      <c r="T2" t="s">
        <v>236</v>
      </c>
      <c r="AZ2" t="s">
        <v>231</v>
      </c>
    </row>
    <row r="3" spans="1:52" x14ac:dyDescent="0.25">
      <c r="A3" t="s">
        <v>368</v>
      </c>
      <c r="P3" t="s">
        <v>174</v>
      </c>
      <c r="Q3" t="s">
        <v>235</v>
      </c>
      <c r="T3" t="s">
        <v>174</v>
      </c>
      <c r="U3" t="s">
        <v>237</v>
      </c>
      <c r="AZ3" t="s">
        <v>91</v>
      </c>
    </row>
    <row r="4" spans="1:52" ht="36.75" x14ac:dyDescent="0.25">
      <c r="A4" s="12" t="s">
        <v>231</v>
      </c>
      <c r="B4" s="2">
        <v>120</v>
      </c>
      <c r="C4" s="2">
        <v>130</v>
      </c>
      <c r="D4" s="2">
        <v>140</v>
      </c>
      <c r="E4" s="2">
        <v>150</v>
      </c>
      <c r="F4" s="2">
        <v>160</v>
      </c>
      <c r="G4" s="2">
        <v>170</v>
      </c>
      <c r="H4" s="2">
        <v>180</v>
      </c>
      <c r="I4" s="2">
        <v>190</v>
      </c>
      <c r="J4" s="2">
        <v>200</v>
      </c>
      <c r="K4" s="2">
        <v>210</v>
      </c>
      <c r="L4" s="2">
        <v>220</v>
      </c>
      <c r="M4" s="2">
        <v>230</v>
      </c>
      <c r="N4" s="2">
        <v>240</v>
      </c>
      <c r="O4" s="5">
        <f>MATCH($P$4,OutputAddresses,0)</f>
        <v>1</v>
      </c>
      <c r="P4" s="4" t="s">
        <v>231</v>
      </c>
      <c r="Q4" s="13">
        <v>700</v>
      </c>
      <c r="R4" s="5">
        <f>MATCH($Q$4,InputValues1,0)</f>
        <v>1</v>
      </c>
      <c r="S4" s="5">
        <f>MATCH($T$4,OutputAddresses,0)</f>
        <v>1</v>
      </c>
      <c r="T4" s="4" t="s">
        <v>231</v>
      </c>
      <c r="U4" s="13">
        <v>120</v>
      </c>
      <c r="V4" s="5">
        <f>MATCH($U$4,InputValues2,0)</f>
        <v>1</v>
      </c>
      <c r="AZ4" t="s">
        <v>93</v>
      </c>
    </row>
    <row r="5" spans="1:52" x14ac:dyDescent="0.25">
      <c r="A5" s="2">
        <v>700</v>
      </c>
      <c r="B5" s="28" t="s">
        <v>168</v>
      </c>
      <c r="C5" s="15" t="s">
        <v>168</v>
      </c>
      <c r="D5" s="15" t="s">
        <v>168</v>
      </c>
      <c r="E5" s="15" t="s">
        <v>168</v>
      </c>
      <c r="F5" s="65">
        <v>7.6208473115015938</v>
      </c>
      <c r="G5" s="65">
        <v>6.8563980594469482</v>
      </c>
      <c r="H5" s="65">
        <v>6.6004932985167244</v>
      </c>
      <c r="I5" s="65">
        <v>6.3674639014257473</v>
      </c>
      <c r="J5" s="65">
        <v>6.3545490458876008</v>
      </c>
      <c r="K5" s="65">
        <v>6.3545490458876008</v>
      </c>
      <c r="L5" s="65">
        <v>6.3545490458876008</v>
      </c>
      <c r="M5" s="65">
        <v>6.3545490458876008</v>
      </c>
      <c r="N5" s="67">
        <v>6.3545490458876008</v>
      </c>
      <c r="O5" s="5" t="str">
        <f>"OutputValues_"&amp;$O$4</f>
        <v>OutputValues_1</v>
      </c>
      <c r="P5" t="str">
        <f ca="1">INDEX(INDIRECT($O$5),$R$4,1)</f>
        <v>Not feasible</v>
      </c>
      <c r="S5" s="5" t="str">
        <f>"OutputValues_"&amp;$S$4</f>
        <v>OutputValues_1</v>
      </c>
      <c r="T5" t="str">
        <f ca="1">INDEX(INDIRECT($S$5),1,$V$4)</f>
        <v>Not feasible</v>
      </c>
      <c r="AZ5" t="s">
        <v>95</v>
      </c>
    </row>
    <row r="6" spans="1:52" x14ac:dyDescent="0.25">
      <c r="A6" s="2">
        <v>800</v>
      </c>
      <c r="B6" s="10" t="s">
        <v>168</v>
      </c>
      <c r="C6" s="16" t="s">
        <v>168</v>
      </c>
      <c r="D6" s="16" t="s">
        <v>168</v>
      </c>
      <c r="E6" s="16" t="s">
        <v>168</v>
      </c>
      <c r="F6" s="66">
        <v>7.620847311501592</v>
      </c>
      <c r="G6" s="66">
        <v>6.8563980594469403</v>
      </c>
      <c r="H6" s="66">
        <v>6.6004932985167217</v>
      </c>
      <c r="I6" s="66">
        <v>6.3674639014257419</v>
      </c>
      <c r="J6" s="66">
        <v>6.3545490458875973</v>
      </c>
      <c r="K6" s="66">
        <v>6.3545490458875973</v>
      </c>
      <c r="L6" s="66">
        <v>6.3545490458875973</v>
      </c>
      <c r="M6" s="66">
        <v>6.3545490458875973</v>
      </c>
      <c r="N6" s="68">
        <v>6.3545490458875973</v>
      </c>
      <c r="P6" t="str">
        <f ca="1">INDEX(INDIRECT($O$5),$R$4,2)</f>
        <v>Not feasible</v>
      </c>
      <c r="T6" t="str">
        <f ca="1">INDEX(INDIRECT($S$5),2,$V$4)</f>
        <v>Not feasible</v>
      </c>
      <c r="AZ6" t="s">
        <v>97</v>
      </c>
    </row>
    <row r="7" spans="1:52" x14ac:dyDescent="0.25">
      <c r="A7" s="2">
        <v>900</v>
      </c>
      <c r="B7" s="10" t="s">
        <v>168</v>
      </c>
      <c r="C7" s="16" t="s">
        <v>168</v>
      </c>
      <c r="D7" s="16" t="s">
        <v>168</v>
      </c>
      <c r="E7" s="16" t="s">
        <v>168</v>
      </c>
      <c r="F7" s="66">
        <v>7.6208473115015947</v>
      </c>
      <c r="G7" s="66">
        <v>6.8563980594469429</v>
      </c>
      <c r="H7" s="66">
        <v>6.6004932985167208</v>
      </c>
      <c r="I7" s="66">
        <v>6.3674639014257428</v>
      </c>
      <c r="J7" s="66">
        <v>6.3545490458875973</v>
      </c>
      <c r="K7" s="66">
        <v>6.3545490458875973</v>
      </c>
      <c r="L7" s="66">
        <v>6.3545490458875973</v>
      </c>
      <c r="M7" s="66">
        <v>6.3545490458875973</v>
      </c>
      <c r="N7" s="68">
        <v>6.3545490458875973</v>
      </c>
      <c r="P7" t="str">
        <f ca="1">INDEX(INDIRECT($O$5),$R$4,3)</f>
        <v>Not feasible</v>
      </c>
      <c r="T7" t="str">
        <f ca="1">INDEX(INDIRECT($S$5),3,$V$4)</f>
        <v>Not feasible</v>
      </c>
      <c r="AZ7" t="s">
        <v>99</v>
      </c>
    </row>
    <row r="8" spans="1:52" x14ac:dyDescent="0.25">
      <c r="A8" s="2">
        <v>1000</v>
      </c>
      <c r="B8" s="10" t="s">
        <v>168</v>
      </c>
      <c r="C8" s="16" t="s">
        <v>168</v>
      </c>
      <c r="D8" s="16" t="s">
        <v>168</v>
      </c>
      <c r="E8" s="16" t="s">
        <v>168</v>
      </c>
      <c r="F8" s="66">
        <v>7.6208473115015796</v>
      </c>
      <c r="G8" s="66">
        <v>6.8563980594469349</v>
      </c>
      <c r="H8" s="66">
        <v>6.6004932985167155</v>
      </c>
      <c r="I8" s="66">
        <v>6.3674639014257375</v>
      </c>
      <c r="J8" s="66">
        <v>6.3545490458875955</v>
      </c>
      <c r="K8" s="66">
        <v>6.3545490458875955</v>
      </c>
      <c r="L8" s="66">
        <v>6.3545490458875955</v>
      </c>
      <c r="M8" s="66">
        <v>6.3545490458875955</v>
      </c>
      <c r="N8" s="68">
        <v>6.3545490458875955</v>
      </c>
      <c r="P8" t="str">
        <f ca="1">INDEX(INDIRECT($O$5),$R$4,4)</f>
        <v>Not feasible</v>
      </c>
      <c r="T8" t="str">
        <f ca="1">INDEX(INDIRECT($S$5),4,$V$4)</f>
        <v>Not feasible</v>
      </c>
      <c r="AZ8" t="s">
        <v>101</v>
      </c>
    </row>
    <row r="9" spans="1:52" x14ac:dyDescent="0.25">
      <c r="A9" s="2">
        <v>1100</v>
      </c>
      <c r="B9" s="10" t="s">
        <v>168</v>
      </c>
      <c r="C9" s="16" t="s">
        <v>168</v>
      </c>
      <c r="D9" s="16" t="s">
        <v>168</v>
      </c>
      <c r="E9" s="16" t="s">
        <v>168</v>
      </c>
      <c r="F9" s="66">
        <v>7.6208473115015796</v>
      </c>
      <c r="G9" s="66">
        <v>6.8563980594469349</v>
      </c>
      <c r="H9" s="66">
        <v>6.6004932985167173</v>
      </c>
      <c r="I9" s="66">
        <v>6.3674639014257401</v>
      </c>
      <c r="J9" s="66">
        <v>6.3545490458875973</v>
      </c>
      <c r="K9" s="66">
        <v>6.3545490458875973</v>
      </c>
      <c r="L9" s="66">
        <v>6.3545490458875973</v>
      </c>
      <c r="M9" s="66">
        <v>6.3545490458875973</v>
      </c>
      <c r="N9" s="68">
        <v>6.3545490458875973</v>
      </c>
      <c r="P9">
        <f ca="1">INDEX(INDIRECT($O$5),$R$4,5)</f>
        <v>7.6208473115015938</v>
      </c>
      <c r="T9" t="str">
        <f ca="1">INDEX(INDIRECT($S$5),5,$V$4)</f>
        <v>Not feasible</v>
      </c>
      <c r="AZ9" t="s">
        <v>103</v>
      </c>
    </row>
    <row r="10" spans="1:52" x14ac:dyDescent="0.25">
      <c r="A10" s="2">
        <v>1200</v>
      </c>
      <c r="B10" s="10" t="s">
        <v>168</v>
      </c>
      <c r="C10" s="16" t="s">
        <v>168</v>
      </c>
      <c r="D10" s="16" t="s">
        <v>168</v>
      </c>
      <c r="E10" s="16" t="s">
        <v>168</v>
      </c>
      <c r="F10" s="66">
        <v>7.6208473115015893</v>
      </c>
      <c r="G10" s="66">
        <v>6.8563980594469376</v>
      </c>
      <c r="H10" s="66">
        <v>6.6004932985167191</v>
      </c>
      <c r="I10" s="66">
        <v>6.367463901425741</v>
      </c>
      <c r="J10" s="66">
        <v>6.3545490458875964</v>
      </c>
      <c r="K10" s="66">
        <v>6.3545490458875964</v>
      </c>
      <c r="L10" s="66">
        <v>6.3545490458875964</v>
      </c>
      <c r="M10" s="66">
        <v>6.3545490458875964</v>
      </c>
      <c r="N10" s="68">
        <v>6.3545490458875964</v>
      </c>
      <c r="P10">
        <f ca="1">INDEX(INDIRECT($O$5),$R$4,6)</f>
        <v>6.8563980594469482</v>
      </c>
      <c r="T10" t="str">
        <f ca="1">INDEX(INDIRECT($S$5),6,$V$4)</f>
        <v>Not feasible</v>
      </c>
      <c r="AZ10" t="s">
        <v>105</v>
      </c>
    </row>
    <row r="11" spans="1:52" x14ac:dyDescent="0.25">
      <c r="A11" s="2">
        <v>1300</v>
      </c>
      <c r="B11" s="10" t="s">
        <v>168</v>
      </c>
      <c r="C11" s="16" t="s">
        <v>168</v>
      </c>
      <c r="D11" s="16" t="s">
        <v>168</v>
      </c>
      <c r="E11" s="16" t="s">
        <v>168</v>
      </c>
      <c r="F11" s="66">
        <v>7.6208473115015538</v>
      </c>
      <c r="G11" s="66">
        <v>6.856398059446895</v>
      </c>
      <c r="H11" s="66">
        <v>6.60049329851664</v>
      </c>
      <c r="I11" s="66">
        <v>6.3674639014256709</v>
      </c>
      <c r="J11" s="66">
        <v>6.3545490458875289</v>
      </c>
      <c r="K11" s="66">
        <v>6.3545490458875289</v>
      </c>
      <c r="L11" s="66">
        <v>6.3545490458875289</v>
      </c>
      <c r="M11" s="66">
        <v>6.3545490458875289</v>
      </c>
      <c r="N11" s="68">
        <v>6.3545490458875289</v>
      </c>
      <c r="P11">
        <f ca="1">INDEX(INDIRECT($O$5),$R$4,7)</f>
        <v>6.6004932985167244</v>
      </c>
      <c r="T11" t="str">
        <f ca="1">INDEX(INDIRECT($S$5),7,$V$4)</f>
        <v>Not feasible</v>
      </c>
      <c r="AZ11" t="s">
        <v>107</v>
      </c>
    </row>
    <row r="12" spans="1:52" x14ac:dyDescent="0.25">
      <c r="A12" s="2">
        <v>1400</v>
      </c>
      <c r="B12" s="10" t="s">
        <v>168</v>
      </c>
      <c r="C12" s="16" t="s">
        <v>168</v>
      </c>
      <c r="D12" s="16" t="s">
        <v>168</v>
      </c>
      <c r="E12" s="16" t="s">
        <v>168</v>
      </c>
      <c r="F12" s="66">
        <v>7.6208473115015654</v>
      </c>
      <c r="G12" s="66">
        <v>6.8563980594469092</v>
      </c>
      <c r="H12" s="66">
        <v>6.6004932985166533</v>
      </c>
      <c r="I12" s="66">
        <v>6.3674639014256851</v>
      </c>
      <c r="J12" s="66">
        <v>6.3545490458875431</v>
      </c>
      <c r="K12" s="66">
        <v>6.3545490458875431</v>
      </c>
      <c r="L12" s="66">
        <v>6.3545490458875431</v>
      </c>
      <c r="M12" s="66">
        <v>6.3545490458875431</v>
      </c>
      <c r="N12" s="68">
        <v>6.3545490458875431</v>
      </c>
      <c r="P12">
        <f ca="1">INDEX(INDIRECT($O$5),$R$4,8)</f>
        <v>6.3674639014257473</v>
      </c>
      <c r="T12" t="str">
        <f ca="1">INDEX(INDIRECT($S$5),8,$V$4)</f>
        <v>Not feasible</v>
      </c>
      <c r="AZ12" t="s">
        <v>109</v>
      </c>
    </row>
    <row r="13" spans="1:52" x14ac:dyDescent="0.25">
      <c r="A13" s="2">
        <v>1500</v>
      </c>
      <c r="B13" s="10" t="s">
        <v>168</v>
      </c>
      <c r="C13" s="16" t="s">
        <v>168</v>
      </c>
      <c r="D13" s="16" t="s">
        <v>168</v>
      </c>
      <c r="E13" s="16" t="s">
        <v>168</v>
      </c>
      <c r="F13" s="66">
        <v>7.6208473115014481</v>
      </c>
      <c r="G13" s="66">
        <v>6.856398059446926</v>
      </c>
      <c r="H13" s="66">
        <v>6.6004932985166764</v>
      </c>
      <c r="I13" s="66">
        <v>6.367463901425678</v>
      </c>
      <c r="J13" s="66">
        <v>6.3545490458875324</v>
      </c>
      <c r="K13" s="66">
        <v>6.3545490458875324</v>
      </c>
      <c r="L13" s="66">
        <v>6.3545490458875324</v>
      </c>
      <c r="M13" s="66">
        <v>6.3545490458875324</v>
      </c>
      <c r="N13" s="68">
        <v>6.3545490458875324</v>
      </c>
      <c r="P13">
        <f ca="1">INDEX(INDIRECT($O$5),$R$4,9)</f>
        <v>6.3545490458876008</v>
      </c>
      <c r="T13" t="str">
        <f ca="1">INDEX(INDIRECT($S$5),9,$V$4)</f>
        <v>Not feasible</v>
      </c>
      <c r="AZ13" t="s">
        <v>111</v>
      </c>
    </row>
    <row r="14" spans="1:52" x14ac:dyDescent="0.25">
      <c r="A14" s="2">
        <v>1600</v>
      </c>
      <c r="B14" s="10" t="s">
        <v>168</v>
      </c>
      <c r="C14" s="16" t="s">
        <v>168</v>
      </c>
      <c r="D14" s="16" t="s">
        <v>168</v>
      </c>
      <c r="E14" s="16" t="s">
        <v>168</v>
      </c>
      <c r="F14" s="66">
        <v>9.8527366745346452</v>
      </c>
      <c r="G14" s="66">
        <v>6.8822052946311159</v>
      </c>
      <c r="H14" s="66">
        <v>6.6263519882507493</v>
      </c>
      <c r="I14" s="66">
        <v>6.3719316282012963</v>
      </c>
      <c r="J14" s="66">
        <v>6.3639049590118448</v>
      </c>
      <c r="K14" s="66">
        <v>6.3639049590118448</v>
      </c>
      <c r="L14" s="66">
        <v>6.3639049590118448</v>
      </c>
      <c r="M14" s="66">
        <v>6.3639049590118448</v>
      </c>
      <c r="N14" s="68">
        <v>6.3639049590118448</v>
      </c>
      <c r="P14">
        <f ca="1">INDEX(INDIRECT($O$5),$R$4,10)</f>
        <v>6.3545490458876008</v>
      </c>
      <c r="T14" t="str">
        <f ca="1">INDEX(INDIRECT($S$5),10,$V$4)</f>
        <v>Not feasible</v>
      </c>
      <c r="AZ14" t="s">
        <v>113</v>
      </c>
    </row>
    <row r="15" spans="1:52" x14ac:dyDescent="0.25">
      <c r="A15" s="2">
        <v>1700</v>
      </c>
      <c r="B15" s="10" t="s">
        <v>168</v>
      </c>
      <c r="C15" s="16" t="s">
        <v>168</v>
      </c>
      <c r="D15" s="16" t="s">
        <v>168</v>
      </c>
      <c r="E15" s="16" t="s">
        <v>168</v>
      </c>
      <c r="F15" s="16" t="s">
        <v>168</v>
      </c>
      <c r="G15" s="66">
        <v>7.20847614925525</v>
      </c>
      <c r="H15" s="66">
        <v>7.0131407730867084</v>
      </c>
      <c r="I15" s="66">
        <v>6.8788559425338267</v>
      </c>
      <c r="J15" s="66">
        <v>6.7686728917267613</v>
      </c>
      <c r="K15" s="66">
        <v>6.7511971125227781</v>
      </c>
      <c r="L15" s="66">
        <v>6.7511971125227781</v>
      </c>
      <c r="M15" s="66">
        <v>6.7511971125227781</v>
      </c>
      <c r="N15" s="68">
        <v>6.7511971125227781</v>
      </c>
      <c r="P15">
        <f ca="1">INDEX(INDIRECT($O$5),$R$4,11)</f>
        <v>6.3545490458876008</v>
      </c>
      <c r="T15" t="str">
        <f ca="1">INDEX(INDIRECT($S$5),11,$V$4)</f>
        <v>Not feasible</v>
      </c>
      <c r="AZ15" t="s">
        <v>115</v>
      </c>
    </row>
    <row r="16" spans="1:52" x14ac:dyDescent="0.25">
      <c r="A16" s="2">
        <v>1800</v>
      </c>
      <c r="B16" s="11" t="s">
        <v>168</v>
      </c>
      <c r="C16" s="17" t="s">
        <v>168</v>
      </c>
      <c r="D16" s="17" t="s">
        <v>168</v>
      </c>
      <c r="E16" s="17" t="s">
        <v>168</v>
      </c>
      <c r="F16" s="17" t="s">
        <v>168</v>
      </c>
      <c r="G16" s="17" t="s">
        <v>168</v>
      </c>
      <c r="H16" s="85">
        <v>7.5469797092546296</v>
      </c>
      <c r="I16" s="85">
        <v>7.4126948787017248</v>
      </c>
      <c r="J16" s="85">
        <v>7.2840665713634039</v>
      </c>
      <c r="K16" s="85">
        <v>7.211769728283203</v>
      </c>
      <c r="L16" s="85">
        <v>7.2045234580442354</v>
      </c>
      <c r="M16" s="85">
        <v>7.2045234580442354</v>
      </c>
      <c r="N16" s="69">
        <v>7.2045234580442354</v>
      </c>
      <c r="P16">
        <f ca="1">INDEX(INDIRECT($O$5),$R$4,12)</f>
        <v>6.3545490458876008</v>
      </c>
      <c r="T16" t="str">
        <f ca="1">INDEX(INDIRECT($S$5),12,$V$4)</f>
        <v>Not feasible</v>
      </c>
      <c r="AZ16" t="s">
        <v>117</v>
      </c>
    </row>
    <row r="17" spans="1:52" x14ac:dyDescent="0.25">
      <c r="P17">
        <f ca="1">INDEX(INDIRECT($O$5),$R$4,13)</f>
        <v>6.3545490458876008</v>
      </c>
      <c r="AZ17" t="s">
        <v>119</v>
      </c>
    </row>
    <row r="18" spans="1:52" x14ac:dyDescent="0.25">
      <c r="A18" s="12" t="s">
        <v>91</v>
      </c>
      <c r="B18" s="2">
        <v>120</v>
      </c>
      <c r="C18" s="2">
        <v>130</v>
      </c>
      <c r="D18" s="2">
        <v>140</v>
      </c>
      <c r="E18" s="2">
        <v>150</v>
      </c>
      <c r="F18" s="2">
        <v>160</v>
      </c>
      <c r="G18" s="2">
        <v>170</v>
      </c>
      <c r="H18" s="2">
        <v>180</v>
      </c>
      <c r="I18" s="2">
        <v>190</v>
      </c>
      <c r="J18" s="2">
        <v>200</v>
      </c>
      <c r="K18" s="2">
        <v>210</v>
      </c>
      <c r="L18" s="2">
        <v>220</v>
      </c>
      <c r="M18" s="2">
        <v>230</v>
      </c>
      <c r="N18" s="2">
        <v>240</v>
      </c>
      <c r="AZ18" t="s">
        <v>121</v>
      </c>
    </row>
    <row r="19" spans="1:52" x14ac:dyDescent="0.25">
      <c r="A19" s="2">
        <v>700</v>
      </c>
      <c r="B19" s="28" t="s">
        <v>168</v>
      </c>
      <c r="C19" s="15" t="s">
        <v>168</v>
      </c>
      <c r="D19" s="15" t="s">
        <v>168</v>
      </c>
      <c r="E19" s="15" t="s">
        <v>168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7">
        <v>0</v>
      </c>
      <c r="AZ19" t="s">
        <v>123</v>
      </c>
    </row>
    <row r="20" spans="1:52" x14ac:dyDescent="0.25">
      <c r="A20" s="2">
        <v>800</v>
      </c>
      <c r="B20" s="10" t="s">
        <v>168</v>
      </c>
      <c r="C20" s="16" t="s">
        <v>168</v>
      </c>
      <c r="D20" s="16" t="s">
        <v>168</v>
      </c>
      <c r="E20" s="16" t="s">
        <v>168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9">
        <v>0</v>
      </c>
      <c r="AZ20" t="s">
        <v>125</v>
      </c>
    </row>
    <row r="21" spans="1:52" x14ac:dyDescent="0.25">
      <c r="A21" s="2">
        <v>900</v>
      </c>
      <c r="B21" s="10" t="s">
        <v>168</v>
      </c>
      <c r="C21" s="16" t="s">
        <v>168</v>
      </c>
      <c r="D21" s="16" t="s">
        <v>168</v>
      </c>
      <c r="E21" s="16" t="s">
        <v>168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9">
        <v>0</v>
      </c>
      <c r="AZ21" t="s">
        <v>127</v>
      </c>
    </row>
    <row r="22" spans="1:52" x14ac:dyDescent="0.25">
      <c r="A22" s="2">
        <v>1000</v>
      </c>
      <c r="B22" s="10" t="s">
        <v>168</v>
      </c>
      <c r="C22" s="16" t="s">
        <v>168</v>
      </c>
      <c r="D22" s="16" t="s">
        <v>168</v>
      </c>
      <c r="E22" s="16" t="s">
        <v>168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9">
        <v>0</v>
      </c>
      <c r="AZ22" t="s">
        <v>225</v>
      </c>
    </row>
    <row r="23" spans="1:52" x14ac:dyDescent="0.25">
      <c r="A23" s="2">
        <v>1100</v>
      </c>
      <c r="B23" s="10" t="s">
        <v>168</v>
      </c>
      <c r="C23" s="16" t="s">
        <v>168</v>
      </c>
      <c r="D23" s="16" t="s">
        <v>168</v>
      </c>
      <c r="E23" s="16" t="s">
        <v>168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9">
        <v>0</v>
      </c>
    </row>
    <row r="24" spans="1:52" x14ac:dyDescent="0.25">
      <c r="A24" s="2">
        <v>1200</v>
      </c>
      <c r="B24" s="10" t="s">
        <v>168</v>
      </c>
      <c r="C24" s="16" t="s">
        <v>168</v>
      </c>
      <c r="D24" s="16" t="s">
        <v>168</v>
      </c>
      <c r="E24" s="16" t="s">
        <v>168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9">
        <v>0</v>
      </c>
    </row>
    <row r="25" spans="1:52" x14ac:dyDescent="0.25">
      <c r="A25" s="2">
        <v>1300</v>
      </c>
      <c r="B25" s="10" t="s">
        <v>168</v>
      </c>
      <c r="C25" s="16" t="s">
        <v>168</v>
      </c>
      <c r="D25" s="16" t="s">
        <v>168</v>
      </c>
      <c r="E25" s="16" t="s">
        <v>168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9">
        <v>0</v>
      </c>
    </row>
    <row r="26" spans="1:52" x14ac:dyDescent="0.25">
      <c r="A26" s="2">
        <v>1400</v>
      </c>
      <c r="B26" s="10" t="s">
        <v>168</v>
      </c>
      <c r="C26" s="16" t="s">
        <v>168</v>
      </c>
      <c r="D26" s="16" t="s">
        <v>168</v>
      </c>
      <c r="E26" s="16" t="s">
        <v>168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9">
        <v>0</v>
      </c>
    </row>
    <row r="27" spans="1:52" x14ac:dyDescent="0.25">
      <c r="A27" s="2">
        <v>1500</v>
      </c>
      <c r="B27" s="10" t="s">
        <v>168</v>
      </c>
      <c r="C27" s="16" t="s">
        <v>168</v>
      </c>
      <c r="D27" s="16" t="s">
        <v>168</v>
      </c>
      <c r="E27" s="16" t="s">
        <v>168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9">
        <v>0</v>
      </c>
    </row>
    <row r="28" spans="1:52" x14ac:dyDescent="0.25">
      <c r="A28" s="2">
        <v>1600</v>
      </c>
      <c r="B28" s="10" t="s">
        <v>168</v>
      </c>
      <c r="C28" s="16" t="s">
        <v>168</v>
      </c>
      <c r="D28" s="16" t="s">
        <v>168</v>
      </c>
      <c r="E28" s="16" t="s">
        <v>168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9">
        <v>0</v>
      </c>
    </row>
    <row r="29" spans="1:52" x14ac:dyDescent="0.25">
      <c r="A29" s="2">
        <v>1700</v>
      </c>
      <c r="B29" s="10" t="s">
        <v>168</v>
      </c>
      <c r="C29" s="16" t="s">
        <v>168</v>
      </c>
      <c r="D29" s="16" t="s">
        <v>168</v>
      </c>
      <c r="E29" s="16" t="s">
        <v>168</v>
      </c>
      <c r="F29" s="16" t="s">
        <v>168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9">
        <v>0</v>
      </c>
    </row>
    <row r="30" spans="1:52" x14ac:dyDescent="0.25">
      <c r="A30" s="2">
        <v>1800</v>
      </c>
      <c r="B30" s="11" t="s">
        <v>168</v>
      </c>
      <c r="C30" s="17" t="s">
        <v>168</v>
      </c>
      <c r="D30" s="17" t="s">
        <v>168</v>
      </c>
      <c r="E30" s="17" t="s">
        <v>168</v>
      </c>
      <c r="F30" s="17" t="s">
        <v>168</v>
      </c>
      <c r="G30" s="17" t="s">
        <v>168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29">
        <v>0</v>
      </c>
    </row>
    <row r="32" spans="1:52" x14ac:dyDescent="0.25">
      <c r="A32" s="12" t="s">
        <v>93</v>
      </c>
      <c r="B32" s="2">
        <v>120</v>
      </c>
      <c r="C32" s="2">
        <v>130</v>
      </c>
      <c r="D32" s="2">
        <v>140</v>
      </c>
      <c r="E32" s="2">
        <v>150</v>
      </c>
      <c r="F32" s="2">
        <v>160</v>
      </c>
      <c r="G32" s="2">
        <v>170</v>
      </c>
      <c r="H32" s="2">
        <v>180</v>
      </c>
      <c r="I32" s="2">
        <v>190</v>
      </c>
      <c r="J32" s="2">
        <v>200</v>
      </c>
      <c r="K32" s="2">
        <v>210</v>
      </c>
      <c r="L32" s="2">
        <v>220</v>
      </c>
      <c r="M32" s="2">
        <v>230</v>
      </c>
      <c r="N32" s="2">
        <v>240</v>
      </c>
    </row>
    <row r="33" spans="1:14" x14ac:dyDescent="0.25">
      <c r="A33" s="2">
        <v>700</v>
      </c>
      <c r="B33" s="28" t="s">
        <v>168</v>
      </c>
      <c r="C33" s="15" t="s">
        <v>168</v>
      </c>
      <c r="D33" s="15" t="s">
        <v>168</v>
      </c>
      <c r="E33" s="15" t="s">
        <v>168</v>
      </c>
      <c r="F33" s="6">
        <v>0</v>
      </c>
      <c r="G33" s="6">
        <v>0</v>
      </c>
      <c r="H33" s="6">
        <v>0.57027542938847831</v>
      </c>
      <c r="I33" s="6">
        <v>1.5124621756052057</v>
      </c>
      <c r="J33" s="6">
        <v>1.5646796463159729</v>
      </c>
      <c r="K33" s="6">
        <v>1.5646796463159729</v>
      </c>
      <c r="L33" s="6">
        <v>1.5646796463159729</v>
      </c>
      <c r="M33" s="6">
        <v>1.5646796463159729</v>
      </c>
      <c r="N33" s="7">
        <v>1.5646796463159729</v>
      </c>
    </row>
    <row r="34" spans="1:14" x14ac:dyDescent="0.25">
      <c r="A34" s="2">
        <v>800</v>
      </c>
      <c r="B34" s="10" t="s">
        <v>168</v>
      </c>
      <c r="C34" s="16" t="s">
        <v>168</v>
      </c>
      <c r="D34" s="16" t="s">
        <v>168</v>
      </c>
      <c r="E34" s="16" t="s">
        <v>168</v>
      </c>
      <c r="F34" s="8">
        <v>0</v>
      </c>
      <c r="G34" s="8">
        <v>0</v>
      </c>
      <c r="H34" s="8">
        <v>0.57027542938848186</v>
      </c>
      <c r="I34" s="8">
        <v>1.5124621756052117</v>
      </c>
      <c r="J34" s="8">
        <v>1.5646796463159689</v>
      </c>
      <c r="K34" s="8">
        <v>1.5646796463159689</v>
      </c>
      <c r="L34" s="8">
        <v>1.5646796463159689</v>
      </c>
      <c r="M34" s="8">
        <v>1.5646796463159689</v>
      </c>
      <c r="N34" s="9">
        <v>1.5646796463159689</v>
      </c>
    </row>
    <row r="35" spans="1:14" x14ac:dyDescent="0.25">
      <c r="A35" s="2">
        <v>900</v>
      </c>
      <c r="B35" s="10" t="s">
        <v>168</v>
      </c>
      <c r="C35" s="16" t="s">
        <v>168</v>
      </c>
      <c r="D35" s="16" t="s">
        <v>168</v>
      </c>
      <c r="E35" s="16" t="s">
        <v>168</v>
      </c>
      <c r="F35" s="8">
        <v>0</v>
      </c>
      <c r="G35" s="8">
        <v>0</v>
      </c>
      <c r="H35" s="8">
        <v>0.57027542938847997</v>
      </c>
      <c r="I35" s="8">
        <v>1.5124621756052117</v>
      </c>
      <c r="J35" s="8">
        <v>1.5646796463159685</v>
      </c>
      <c r="K35" s="8">
        <v>1.5646796463159685</v>
      </c>
      <c r="L35" s="8">
        <v>1.5646796463159685</v>
      </c>
      <c r="M35" s="8">
        <v>1.5646796463159685</v>
      </c>
      <c r="N35" s="9">
        <v>1.5646796463159685</v>
      </c>
    </row>
    <row r="36" spans="1:14" x14ac:dyDescent="0.25">
      <c r="A36" s="2">
        <v>1000</v>
      </c>
      <c r="B36" s="10" t="s">
        <v>168</v>
      </c>
      <c r="C36" s="16" t="s">
        <v>168</v>
      </c>
      <c r="D36" s="16" t="s">
        <v>168</v>
      </c>
      <c r="E36" s="16" t="s">
        <v>168</v>
      </c>
      <c r="F36" s="8">
        <v>0</v>
      </c>
      <c r="G36" s="8">
        <v>0</v>
      </c>
      <c r="H36" s="8">
        <v>0.57027542938847853</v>
      </c>
      <c r="I36" s="8">
        <v>1.5124621756052068</v>
      </c>
      <c r="J36" s="8">
        <v>1.5646796463159554</v>
      </c>
      <c r="K36" s="8">
        <v>1.5646796463159554</v>
      </c>
      <c r="L36" s="8">
        <v>1.5646796463159554</v>
      </c>
      <c r="M36" s="8">
        <v>1.5646796463159554</v>
      </c>
      <c r="N36" s="9">
        <v>1.5646796463159554</v>
      </c>
    </row>
    <row r="37" spans="1:14" x14ac:dyDescent="0.25">
      <c r="A37" s="2">
        <v>1100</v>
      </c>
      <c r="B37" s="10" t="s">
        <v>168</v>
      </c>
      <c r="C37" s="16" t="s">
        <v>168</v>
      </c>
      <c r="D37" s="16" t="s">
        <v>168</v>
      </c>
      <c r="E37" s="16" t="s">
        <v>168</v>
      </c>
      <c r="F37" s="8">
        <v>0</v>
      </c>
      <c r="G37" s="8">
        <v>0</v>
      </c>
      <c r="H37" s="8">
        <v>0.57027542938848019</v>
      </c>
      <c r="I37" s="8">
        <v>1.5124621756052068</v>
      </c>
      <c r="J37" s="8">
        <v>1.5646796463159556</v>
      </c>
      <c r="K37" s="8">
        <v>1.5646796463159556</v>
      </c>
      <c r="L37" s="8">
        <v>1.5646796463159556</v>
      </c>
      <c r="M37" s="8">
        <v>1.5646796463159556</v>
      </c>
      <c r="N37" s="9">
        <v>1.5646796463159556</v>
      </c>
    </row>
    <row r="38" spans="1:14" x14ac:dyDescent="0.25">
      <c r="A38" s="2">
        <v>1200</v>
      </c>
      <c r="B38" s="10" t="s">
        <v>168</v>
      </c>
      <c r="C38" s="16" t="s">
        <v>168</v>
      </c>
      <c r="D38" s="16" t="s">
        <v>168</v>
      </c>
      <c r="E38" s="16" t="s">
        <v>168</v>
      </c>
      <c r="F38" s="8">
        <v>0</v>
      </c>
      <c r="G38" s="8">
        <v>0</v>
      </c>
      <c r="H38" s="8">
        <v>0.5702754293884833</v>
      </c>
      <c r="I38" s="8">
        <v>1.5124621756052139</v>
      </c>
      <c r="J38" s="8">
        <v>1.5646796463159722</v>
      </c>
      <c r="K38" s="8">
        <v>1.5646796463159722</v>
      </c>
      <c r="L38" s="8">
        <v>1.5646796463159722</v>
      </c>
      <c r="M38" s="8">
        <v>1.5646796463159722</v>
      </c>
      <c r="N38" s="9">
        <v>1.5646796463159722</v>
      </c>
    </row>
    <row r="39" spans="1:14" x14ac:dyDescent="0.25">
      <c r="A39" s="2">
        <v>1300</v>
      </c>
      <c r="B39" s="10" t="s">
        <v>168</v>
      </c>
      <c r="C39" s="16" t="s">
        <v>168</v>
      </c>
      <c r="D39" s="16" t="s">
        <v>168</v>
      </c>
      <c r="E39" s="16" t="s">
        <v>168</v>
      </c>
      <c r="F39" s="8">
        <v>0</v>
      </c>
      <c r="G39" s="8">
        <v>0</v>
      </c>
      <c r="H39" s="8">
        <v>0.57027542938848064</v>
      </c>
      <c r="I39" s="8">
        <v>1.5124621756052152</v>
      </c>
      <c r="J39" s="8">
        <v>1.5646796463159631</v>
      </c>
      <c r="K39" s="8">
        <v>1.5646796463159631</v>
      </c>
      <c r="L39" s="8">
        <v>1.5646796463159631</v>
      </c>
      <c r="M39" s="8">
        <v>1.5646796463159631</v>
      </c>
      <c r="N39" s="9">
        <v>1.5646796463159631</v>
      </c>
    </row>
    <row r="40" spans="1:14" x14ac:dyDescent="0.25">
      <c r="A40" s="2">
        <v>1400</v>
      </c>
      <c r="B40" s="10" t="s">
        <v>168</v>
      </c>
      <c r="C40" s="16" t="s">
        <v>168</v>
      </c>
      <c r="D40" s="16" t="s">
        <v>168</v>
      </c>
      <c r="E40" s="16" t="s">
        <v>168</v>
      </c>
      <c r="F40" s="8">
        <v>0</v>
      </c>
      <c r="G40" s="8">
        <v>0</v>
      </c>
      <c r="H40" s="8">
        <v>0.57027542938847975</v>
      </c>
      <c r="I40" s="8">
        <v>1.5124621756052146</v>
      </c>
      <c r="J40" s="8">
        <v>1.5646796463159633</v>
      </c>
      <c r="K40" s="8">
        <v>1.5646796463159633</v>
      </c>
      <c r="L40" s="8">
        <v>1.5646796463159633</v>
      </c>
      <c r="M40" s="8">
        <v>1.5646796463159633</v>
      </c>
      <c r="N40" s="9">
        <v>1.5646796463159633</v>
      </c>
    </row>
    <row r="41" spans="1:14" x14ac:dyDescent="0.25">
      <c r="A41" s="2">
        <v>1500</v>
      </c>
      <c r="B41" s="10" t="s">
        <v>168</v>
      </c>
      <c r="C41" s="16" t="s">
        <v>168</v>
      </c>
      <c r="D41" s="16" t="s">
        <v>168</v>
      </c>
      <c r="E41" s="16" t="s">
        <v>168</v>
      </c>
      <c r="F41" s="8">
        <v>0</v>
      </c>
      <c r="G41" s="8">
        <v>0</v>
      </c>
      <c r="H41" s="8">
        <v>0.57027542938848164</v>
      </c>
      <c r="I41" s="8">
        <v>1.5124621756052135</v>
      </c>
      <c r="J41" s="8">
        <v>1.5646796463159693</v>
      </c>
      <c r="K41" s="8">
        <v>1.5646796463159693</v>
      </c>
      <c r="L41" s="8">
        <v>1.5646796463159693</v>
      </c>
      <c r="M41" s="8">
        <v>1.5646796463159693</v>
      </c>
      <c r="N41" s="9">
        <v>1.5646796463159693</v>
      </c>
    </row>
    <row r="42" spans="1:14" x14ac:dyDescent="0.25">
      <c r="A42" s="2">
        <v>1600</v>
      </c>
      <c r="B42" s="10" t="s">
        <v>168</v>
      </c>
      <c r="C42" s="16" t="s">
        <v>168</v>
      </c>
      <c r="D42" s="16" t="s">
        <v>168</v>
      </c>
      <c r="E42" s="16" t="s">
        <v>168</v>
      </c>
      <c r="F42" s="8">
        <v>0</v>
      </c>
      <c r="G42" s="8">
        <v>0.41957814916037484</v>
      </c>
      <c r="H42" s="8">
        <v>0.99069013483384172</v>
      </c>
      <c r="I42" s="8">
        <v>1.5584039932059617</v>
      </c>
      <c r="J42" s="8">
        <v>1.5744491505372276</v>
      </c>
      <c r="K42" s="8">
        <v>1.5744491505372276</v>
      </c>
      <c r="L42" s="8">
        <v>1.5744491505372276</v>
      </c>
      <c r="M42" s="8">
        <v>1.5744491505372276</v>
      </c>
      <c r="N42" s="9">
        <v>1.5744491505372276</v>
      </c>
    </row>
    <row r="43" spans="1:14" x14ac:dyDescent="0.25">
      <c r="A43" s="2">
        <v>1700</v>
      </c>
      <c r="B43" s="10" t="s">
        <v>168</v>
      </c>
      <c r="C43" s="16" t="s">
        <v>168</v>
      </c>
      <c r="D43" s="16" t="s">
        <v>168</v>
      </c>
      <c r="E43" s="16" t="s">
        <v>168</v>
      </c>
      <c r="F43" s="16" t="s">
        <v>168</v>
      </c>
      <c r="G43" s="8">
        <v>0.14748287615738054</v>
      </c>
      <c r="H43" s="8">
        <v>0.82813435104243072</v>
      </c>
      <c r="I43" s="8">
        <v>1.4928143487914851</v>
      </c>
      <c r="J43" s="8">
        <v>1.8621061997636683</v>
      </c>
      <c r="K43" s="8">
        <v>1.897396907887555</v>
      </c>
      <c r="L43" s="8">
        <v>1.897396907887555</v>
      </c>
      <c r="M43" s="8">
        <v>1.897396907887555</v>
      </c>
      <c r="N43" s="9">
        <v>1.897396907887555</v>
      </c>
    </row>
    <row r="44" spans="1:14" x14ac:dyDescent="0.25">
      <c r="A44" s="2">
        <v>1800</v>
      </c>
      <c r="B44" s="11" t="s">
        <v>168</v>
      </c>
      <c r="C44" s="17" t="s">
        <v>168</v>
      </c>
      <c r="D44" s="17" t="s">
        <v>168</v>
      </c>
      <c r="E44" s="17" t="s">
        <v>168</v>
      </c>
      <c r="F44" s="17" t="s">
        <v>168</v>
      </c>
      <c r="G44" s="17" t="s">
        <v>168</v>
      </c>
      <c r="H44" s="14">
        <v>0.4326827483410256</v>
      </c>
      <c r="I44" s="14">
        <v>1.0973627460900797</v>
      </c>
      <c r="J44" s="14">
        <v>1.761632254935803</v>
      </c>
      <c r="K44" s="14">
        <v>2.105139612900826</v>
      </c>
      <c r="L44" s="14">
        <v>2.1391056202269958</v>
      </c>
      <c r="M44" s="14">
        <v>2.1391056202269958</v>
      </c>
      <c r="N44" s="29">
        <v>2.1391056202269958</v>
      </c>
    </row>
    <row r="46" spans="1:14" x14ac:dyDescent="0.25">
      <c r="A46" s="12" t="s">
        <v>95</v>
      </c>
      <c r="B46" s="2">
        <v>120</v>
      </c>
      <c r="C46" s="2">
        <v>130</v>
      </c>
      <c r="D46" s="2">
        <v>140</v>
      </c>
      <c r="E46" s="2">
        <v>150</v>
      </c>
      <c r="F46" s="2">
        <v>160</v>
      </c>
      <c r="G46" s="2">
        <v>170</v>
      </c>
      <c r="H46" s="2">
        <v>180</v>
      </c>
      <c r="I46" s="2">
        <v>190</v>
      </c>
      <c r="J46" s="2">
        <v>200</v>
      </c>
      <c r="K46" s="2">
        <v>210</v>
      </c>
      <c r="L46" s="2">
        <v>220</v>
      </c>
      <c r="M46" s="2">
        <v>230</v>
      </c>
      <c r="N46" s="2">
        <v>240</v>
      </c>
    </row>
    <row r="47" spans="1:14" x14ac:dyDescent="0.25">
      <c r="A47" s="2">
        <v>700</v>
      </c>
      <c r="B47" s="28" t="s">
        <v>168</v>
      </c>
      <c r="C47" s="15" t="s">
        <v>168</v>
      </c>
      <c r="D47" s="15" t="s">
        <v>168</v>
      </c>
      <c r="E47" s="15" t="s">
        <v>168</v>
      </c>
      <c r="F47" s="6">
        <v>6.0589168404166625</v>
      </c>
      <c r="G47" s="6">
        <v>6.2619001771813529</v>
      </c>
      <c r="H47" s="6">
        <v>4.3016208377238581</v>
      </c>
      <c r="I47" s="6">
        <v>0.50682798486186442</v>
      </c>
      <c r="J47" s="6">
        <v>0.2965145990671445</v>
      </c>
      <c r="K47" s="6">
        <v>0.2965145990671445</v>
      </c>
      <c r="L47" s="6">
        <v>0.2965145990671445</v>
      </c>
      <c r="M47" s="6">
        <v>0.2965145990671445</v>
      </c>
      <c r="N47" s="7">
        <v>0.2965145990671445</v>
      </c>
    </row>
    <row r="48" spans="1:14" x14ac:dyDescent="0.25">
      <c r="A48" s="2">
        <v>800</v>
      </c>
      <c r="B48" s="10" t="s">
        <v>168</v>
      </c>
      <c r="C48" s="16" t="s">
        <v>168</v>
      </c>
      <c r="D48" s="16" t="s">
        <v>168</v>
      </c>
      <c r="E48" s="16" t="s">
        <v>168</v>
      </c>
      <c r="F48" s="8">
        <v>6.0589168404166616</v>
      </c>
      <c r="G48" s="8">
        <v>6.2619001771813485</v>
      </c>
      <c r="H48" s="8">
        <v>4.3016208377238376</v>
      </c>
      <c r="I48" s="8">
        <v>0.5068279848618289</v>
      </c>
      <c r="J48" s="8">
        <v>0.29651459906714894</v>
      </c>
      <c r="K48" s="8">
        <v>0.29651459906714894</v>
      </c>
      <c r="L48" s="8">
        <v>0.29651459906714894</v>
      </c>
      <c r="M48" s="8">
        <v>0.29651459906714894</v>
      </c>
      <c r="N48" s="9">
        <v>0.29651459906714894</v>
      </c>
    </row>
    <row r="49" spans="1:14" x14ac:dyDescent="0.25">
      <c r="A49" s="2">
        <v>900</v>
      </c>
      <c r="B49" s="10" t="s">
        <v>168</v>
      </c>
      <c r="C49" s="16" t="s">
        <v>168</v>
      </c>
      <c r="D49" s="16" t="s">
        <v>168</v>
      </c>
      <c r="E49" s="16" t="s">
        <v>168</v>
      </c>
      <c r="F49" s="8">
        <v>6.0589168404166651</v>
      </c>
      <c r="G49" s="8">
        <v>6.2619001771813467</v>
      </c>
      <c r="H49" s="8">
        <v>4.3016208377238438</v>
      </c>
      <c r="I49" s="8">
        <v>0.50682798486182712</v>
      </c>
      <c r="J49" s="8">
        <v>0.29651459906714894</v>
      </c>
      <c r="K49" s="8">
        <v>0.29651459906714894</v>
      </c>
      <c r="L49" s="8">
        <v>0.29651459906714894</v>
      </c>
      <c r="M49" s="8">
        <v>0.29651459906714894</v>
      </c>
      <c r="N49" s="9">
        <v>0.29651459906714894</v>
      </c>
    </row>
    <row r="50" spans="1:14" x14ac:dyDescent="0.25">
      <c r="A50" s="2">
        <v>1000</v>
      </c>
      <c r="B50" s="10" t="s">
        <v>168</v>
      </c>
      <c r="C50" s="16" t="s">
        <v>168</v>
      </c>
      <c r="D50" s="16" t="s">
        <v>168</v>
      </c>
      <c r="E50" s="16" t="s">
        <v>168</v>
      </c>
      <c r="F50" s="8">
        <v>6.0589168404166509</v>
      </c>
      <c r="G50" s="8">
        <v>6.2619001771813529</v>
      </c>
      <c r="H50" s="8">
        <v>4.3016208377238563</v>
      </c>
      <c r="I50" s="8">
        <v>0.50682798486185821</v>
      </c>
      <c r="J50" s="8">
        <v>0.29651459906721378</v>
      </c>
      <c r="K50" s="8">
        <v>0.29651459906721378</v>
      </c>
      <c r="L50" s="8">
        <v>0.29651459906721378</v>
      </c>
      <c r="M50" s="8">
        <v>0.29651459906721378</v>
      </c>
      <c r="N50" s="9">
        <v>0.29651459906721378</v>
      </c>
    </row>
    <row r="51" spans="1:14" x14ac:dyDescent="0.25">
      <c r="A51" s="2">
        <v>1100</v>
      </c>
      <c r="B51" s="10" t="s">
        <v>168</v>
      </c>
      <c r="C51" s="16" t="s">
        <v>168</v>
      </c>
      <c r="D51" s="16" t="s">
        <v>168</v>
      </c>
      <c r="E51" s="16" t="s">
        <v>168</v>
      </c>
      <c r="F51" s="8">
        <v>6.0589168404166518</v>
      </c>
      <c r="G51" s="8">
        <v>6.2619001771813512</v>
      </c>
      <c r="H51" s="8">
        <v>4.3016208377238501</v>
      </c>
      <c r="I51" s="8">
        <v>0.50682798486185909</v>
      </c>
      <c r="J51" s="8">
        <v>0.29651459906721378</v>
      </c>
      <c r="K51" s="8">
        <v>0.29651459906721378</v>
      </c>
      <c r="L51" s="8">
        <v>0.29651459906721378</v>
      </c>
      <c r="M51" s="8">
        <v>0.29651459906721378</v>
      </c>
      <c r="N51" s="9">
        <v>0.29651459906721378</v>
      </c>
    </row>
    <row r="52" spans="1:14" x14ac:dyDescent="0.25">
      <c r="A52" s="2">
        <v>1200</v>
      </c>
      <c r="B52" s="10" t="s">
        <v>168</v>
      </c>
      <c r="C52" s="16" t="s">
        <v>168</v>
      </c>
      <c r="D52" s="16" t="s">
        <v>168</v>
      </c>
      <c r="E52" s="16" t="s">
        <v>168</v>
      </c>
      <c r="F52" s="8">
        <v>6.0589168404166589</v>
      </c>
      <c r="G52" s="8">
        <v>6.2619001771813494</v>
      </c>
      <c r="H52" s="8">
        <v>4.3016208377238314</v>
      </c>
      <c r="I52" s="8">
        <v>0.50682798486182268</v>
      </c>
      <c r="J52" s="8">
        <v>0.29651459906713917</v>
      </c>
      <c r="K52" s="8">
        <v>0.29651459906713917</v>
      </c>
      <c r="L52" s="8">
        <v>0.29651459906713917</v>
      </c>
      <c r="M52" s="8">
        <v>0.29651459906713917</v>
      </c>
      <c r="N52" s="9">
        <v>0.29651459906713917</v>
      </c>
    </row>
    <row r="53" spans="1:14" x14ac:dyDescent="0.25">
      <c r="A53" s="2">
        <v>1300</v>
      </c>
      <c r="B53" s="10" t="s">
        <v>168</v>
      </c>
      <c r="C53" s="16" t="s">
        <v>168</v>
      </c>
      <c r="D53" s="16" t="s">
        <v>168</v>
      </c>
      <c r="E53" s="16" t="s">
        <v>168</v>
      </c>
      <c r="F53" s="8">
        <v>6.0589168404166633</v>
      </c>
      <c r="G53" s="8">
        <v>6.2619001771813476</v>
      </c>
      <c r="H53" s="8">
        <v>4.3016208377238483</v>
      </c>
      <c r="I53" s="8">
        <v>0.50682798486182001</v>
      </c>
      <c r="J53" s="8">
        <v>0.29651459906717825</v>
      </c>
      <c r="K53" s="8">
        <v>0.29651459906717825</v>
      </c>
      <c r="L53" s="8">
        <v>0.29651459906717825</v>
      </c>
      <c r="M53" s="8">
        <v>0.29651459906717825</v>
      </c>
      <c r="N53" s="9">
        <v>0.29651459906717825</v>
      </c>
    </row>
    <row r="54" spans="1:14" x14ac:dyDescent="0.25">
      <c r="A54" s="2">
        <v>1400</v>
      </c>
      <c r="B54" s="10" t="s">
        <v>168</v>
      </c>
      <c r="C54" s="16" t="s">
        <v>168</v>
      </c>
      <c r="D54" s="16" t="s">
        <v>168</v>
      </c>
      <c r="E54" s="16" t="s">
        <v>168</v>
      </c>
      <c r="F54" s="8">
        <v>6.0589168404166633</v>
      </c>
      <c r="G54" s="8">
        <v>6.2619001771813485</v>
      </c>
      <c r="H54" s="8">
        <v>4.301620837723851</v>
      </c>
      <c r="I54" s="8">
        <v>0.50682798486182179</v>
      </c>
      <c r="J54" s="8">
        <v>0.29651459906717648</v>
      </c>
      <c r="K54" s="8">
        <v>0.29651459906717648</v>
      </c>
      <c r="L54" s="8">
        <v>0.29651459906717648</v>
      </c>
      <c r="M54" s="8">
        <v>0.29651459906717648</v>
      </c>
      <c r="N54" s="9">
        <v>0.29651459906717648</v>
      </c>
    </row>
    <row r="55" spans="1:14" x14ac:dyDescent="0.25">
      <c r="A55" s="2">
        <v>1500</v>
      </c>
      <c r="B55" s="10" t="s">
        <v>168</v>
      </c>
      <c r="C55" s="16" t="s">
        <v>168</v>
      </c>
      <c r="D55" s="16" t="s">
        <v>168</v>
      </c>
      <c r="E55" s="16" t="s">
        <v>168</v>
      </c>
      <c r="F55" s="8">
        <v>6.0589168404167086</v>
      </c>
      <c r="G55" s="8">
        <v>6.2619001771813503</v>
      </c>
      <c r="H55" s="8">
        <v>4.3016208377238367</v>
      </c>
      <c r="I55" s="8">
        <v>0.50682798486181735</v>
      </c>
      <c r="J55" s="8">
        <v>0.29651459906714361</v>
      </c>
      <c r="K55" s="8">
        <v>0.29651459906714361</v>
      </c>
      <c r="L55" s="8">
        <v>0.29651459906714361</v>
      </c>
      <c r="M55" s="8">
        <v>0.29651459906714361</v>
      </c>
      <c r="N55" s="9">
        <v>0.29651459906714361</v>
      </c>
    </row>
    <row r="56" spans="1:14" x14ac:dyDescent="0.25">
      <c r="A56" s="2">
        <v>1600</v>
      </c>
      <c r="B56" s="10" t="s">
        <v>168</v>
      </c>
      <c r="C56" s="16" t="s">
        <v>168</v>
      </c>
      <c r="D56" s="16" t="s">
        <v>168</v>
      </c>
      <c r="E56" s="16" t="s">
        <v>168</v>
      </c>
      <c r="F56" s="8">
        <v>6.0038987884147357</v>
      </c>
      <c r="G56" s="8">
        <v>4.1922622023858072</v>
      </c>
      <c r="H56" s="8">
        <v>2.2278564119705306</v>
      </c>
      <c r="I56" s="8">
        <v>0.28112405271949892</v>
      </c>
      <c r="J56" s="8">
        <v>0.28208501949490533</v>
      </c>
      <c r="K56" s="8">
        <v>0.28208501949490533</v>
      </c>
      <c r="L56" s="8">
        <v>0.28208501949490533</v>
      </c>
      <c r="M56" s="8">
        <v>0.28208501949490533</v>
      </c>
      <c r="N56" s="9">
        <v>0.28208501949490533</v>
      </c>
    </row>
    <row r="57" spans="1:14" x14ac:dyDescent="0.25">
      <c r="A57" s="2">
        <v>1700</v>
      </c>
      <c r="B57" s="10" t="s">
        <v>168</v>
      </c>
      <c r="C57" s="16" t="s">
        <v>168</v>
      </c>
      <c r="D57" s="16" t="s">
        <v>168</v>
      </c>
      <c r="E57" s="16" t="s">
        <v>168</v>
      </c>
      <c r="F57" s="16" t="s">
        <v>168</v>
      </c>
      <c r="G57" s="8">
        <v>5.6050366682393147</v>
      </c>
      <c r="H57" s="8">
        <v>3.1667688932616449</v>
      </c>
      <c r="I57" s="8">
        <v>0.86035354777579354</v>
      </c>
      <c r="J57" s="8">
        <v>0</v>
      </c>
      <c r="K57" s="8">
        <v>0</v>
      </c>
      <c r="L57" s="8">
        <v>0</v>
      </c>
      <c r="M57" s="8">
        <v>0</v>
      </c>
      <c r="N57" s="9">
        <v>0</v>
      </c>
    </row>
    <row r="58" spans="1:14" x14ac:dyDescent="0.25">
      <c r="A58" s="2">
        <v>1800</v>
      </c>
      <c r="B58" s="11" t="s">
        <v>168</v>
      </c>
      <c r="C58" s="17" t="s">
        <v>168</v>
      </c>
      <c r="D58" s="17" t="s">
        <v>168</v>
      </c>
      <c r="E58" s="17" t="s">
        <v>168</v>
      </c>
      <c r="F58" s="17" t="s">
        <v>168</v>
      </c>
      <c r="G58" s="17" t="s">
        <v>168</v>
      </c>
      <c r="H58" s="14">
        <v>5.3608254611079325</v>
      </c>
      <c r="I58" s="14">
        <v>3.0544101156220784</v>
      </c>
      <c r="J58" s="14">
        <v>0.74810715725510313</v>
      </c>
      <c r="K58" s="14">
        <v>0</v>
      </c>
      <c r="L58" s="14">
        <v>0</v>
      </c>
      <c r="M58" s="14">
        <v>0</v>
      </c>
      <c r="N58" s="29">
        <v>0</v>
      </c>
    </row>
    <row r="60" spans="1:14" x14ac:dyDescent="0.25">
      <c r="A60" s="12" t="s">
        <v>97</v>
      </c>
      <c r="B60" s="2">
        <v>120</v>
      </c>
      <c r="C60" s="2">
        <v>130</v>
      </c>
      <c r="D60" s="2">
        <v>140</v>
      </c>
      <c r="E60" s="2">
        <v>150</v>
      </c>
      <c r="F60" s="2">
        <v>160</v>
      </c>
      <c r="G60" s="2">
        <v>170</v>
      </c>
      <c r="H60" s="2">
        <v>180</v>
      </c>
      <c r="I60" s="2">
        <v>190</v>
      </c>
      <c r="J60" s="2">
        <v>200</v>
      </c>
      <c r="K60" s="2">
        <v>210</v>
      </c>
      <c r="L60" s="2">
        <v>220</v>
      </c>
      <c r="M60" s="2">
        <v>230</v>
      </c>
      <c r="N60" s="2">
        <v>240</v>
      </c>
    </row>
    <row r="61" spans="1:14" x14ac:dyDescent="0.25">
      <c r="A61" s="2">
        <v>700</v>
      </c>
      <c r="B61" s="28" t="s">
        <v>168</v>
      </c>
      <c r="C61" s="15" t="s">
        <v>168</v>
      </c>
      <c r="D61" s="15" t="s">
        <v>168</v>
      </c>
      <c r="E61" s="15" t="s">
        <v>168</v>
      </c>
      <c r="F61" s="6">
        <v>0.50000000000000011</v>
      </c>
      <c r="G61" s="6">
        <v>0.50000000000000011</v>
      </c>
      <c r="H61" s="6">
        <v>0.5</v>
      </c>
      <c r="I61" s="6">
        <v>0.5</v>
      </c>
      <c r="J61" s="6">
        <v>0.5</v>
      </c>
      <c r="K61" s="6">
        <v>0.5</v>
      </c>
      <c r="L61" s="6">
        <v>0.5</v>
      </c>
      <c r="M61" s="6">
        <v>0.5</v>
      </c>
      <c r="N61" s="7">
        <v>0.5</v>
      </c>
    </row>
    <row r="62" spans="1:14" x14ac:dyDescent="0.25">
      <c r="A62" s="2">
        <v>800</v>
      </c>
      <c r="B62" s="10" t="s">
        <v>168</v>
      </c>
      <c r="C62" s="16" t="s">
        <v>168</v>
      </c>
      <c r="D62" s="16" t="s">
        <v>168</v>
      </c>
      <c r="E62" s="16" t="s">
        <v>168</v>
      </c>
      <c r="F62" s="8">
        <v>0.50000000000000022</v>
      </c>
      <c r="G62" s="8">
        <v>0.50000000000000022</v>
      </c>
      <c r="H62" s="8">
        <v>0.5</v>
      </c>
      <c r="I62" s="8">
        <v>0.5</v>
      </c>
      <c r="J62" s="8">
        <v>0.5</v>
      </c>
      <c r="K62" s="8">
        <v>0.5</v>
      </c>
      <c r="L62" s="8">
        <v>0.5</v>
      </c>
      <c r="M62" s="8">
        <v>0.5</v>
      </c>
      <c r="N62" s="9">
        <v>0.5</v>
      </c>
    </row>
    <row r="63" spans="1:14" x14ac:dyDescent="0.25">
      <c r="A63" s="2">
        <v>900</v>
      </c>
      <c r="B63" s="10" t="s">
        <v>168</v>
      </c>
      <c r="C63" s="16" t="s">
        <v>168</v>
      </c>
      <c r="D63" s="16" t="s">
        <v>168</v>
      </c>
      <c r="E63" s="16" t="s">
        <v>168</v>
      </c>
      <c r="F63" s="8">
        <v>0.5</v>
      </c>
      <c r="G63" s="8">
        <v>0.5</v>
      </c>
      <c r="H63" s="8">
        <v>0.5</v>
      </c>
      <c r="I63" s="8">
        <v>0.5</v>
      </c>
      <c r="J63" s="8">
        <v>0.5</v>
      </c>
      <c r="K63" s="8">
        <v>0.5</v>
      </c>
      <c r="L63" s="8">
        <v>0.5</v>
      </c>
      <c r="M63" s="8">
        <v>0.5</v>
      </c>
      <c r="N63" s="9">
        <v>0.5</v>
      </c>
    </row>
    <row r="64" spans="1:14" x14ac:dyDescent="0.25">
      <c r="A64" s="2">
        <v>1000</v>
      </c>
      <c r="B64" s="10" t="s">
        <v>168</v>
      </c>
      <c r="C64" s="16" t="s">
        <v>168</v>
      </c>
      <c r="D64" s="16" t="s">
        <v>168</v>
      </c>
      <c r="E64" s="16" t="s">
        <v>168</v>
      </c>
      <c r="F64" s="8">
        <v>0.50000000000000011</v>
      </c>
      <c r="G64" s="8">
        <v>0.49999999999999994</v>
      </c>
      <c r="H64" s="8">
        <v>0.5</v>
      </c>
      <c r="I64" s="8">
        <v>0.5</v>
      </c>
      <c r="J64" s="8">
        <v>0.5</v>
      </c>
      <c r="K64" s="8">
        <v>0.5</v>
      </c>
      <c r="L64" s="8">
        <v>0.5</v>
      </c>
      <c r="M64" s="8">
        <v>0.5</v>
      </c>
      <c r="N64" s="9">
        <v>0.5</v>
      </c>
    </row>
    <row r="65" spans="1:14" x14ac:dyDescent="0.25">
      <c r="A65" s="2">
        <v>1100</v>
      </c>
      <c r="B65" s="10" t="s">
        <v>168</v>
      </c>
      <c r="C65" s="16" t="s">
        <v>168</v>
      </c>
      <c r="D65" s="16" t="s">
        <v>168</v>
      </c>
      <c r="E65" s="16" t="s">
        <v>168</v>
      </c>
      <c r="F65" s="8">
        <v>0.5</v>
      </c>
      <c r="G65" s="8">
        <v>0.49999999999999956</v>
      </c>
      <c r="H65" s="8">
        <v>0.49999999999999978</v>
      </c>
      <c r="I65" s="8">
        <v>0.49999999999999978</v>
      </c>
      <c r="J65" s="8">
        <v>0.49999999999999978</v>
      </c>
      <c r="K65" s="8">
        <v>0.49999999999999978</v>
      </c>
      <c r="L65" s="8">
        <v>0.49999999999999978</v>
      </c>
      <c r="M65" s="8">
        <v>0.49999999999999978</v>
      </c>
      <c r="N65" s="9">
        <v>0.49999999999999978</v>
      </c>
    </row>
    <row r="66" spans="1:14" x14ac:dyDescent="0.25">
      <c r="A66" s="2">
        <v>1200</v>
      </c>
      <c r="B66" s="10" t="s">
        <v>168</v>
      </c>
      <c r="C66" s="16" t="s">
        <v>168</v>
      </c>
      <c r="D66" s="16" t="s">
        <v>168</v>
      </c>
      <c r="E66" s="16" t="s">
        <v>168</v>
      </c>
      <c r="F66" s="8">
        <v>0.49999999999999967</v>
      </c>
      <c r="G66" s="8">
        <v>0.50000000000000011</v>
      </c>
      <c r="H66" s="8">
        <v>0.5</v>
      </c>
      <c r="I66" s="8">
        <v>0.5</v>
      </c>
      <c r="J66" s="8">
        <v>0.5</v>
      </c>
      <c r="K66" s="8">
        <v>0.5</v>
      </c>
      <c r="L66" s="8">
        <v>0.5</v>
      </c>
      <c r="M66" s="8">
        <v>0.5</v>
      </c>
      <c r="N66" s="9">
        <v>0.5</v>
      </c>
    </row>
    <row r="67" spans="1:14" x14ac:dyDescent="0.25">
      <c r="A67" s="2">
        <v>1300</v>
      </c>
      <c r="B67" s="10" t="s">
        <v>168</v>
      </c>
      <c r="C67" s="16" t="s">
        <v>168</v>
      </c>
      <c r="D67" s="16" t="s">
        <v>168</v>
      </c>
      <c r="E67" s="16" t="s">
        <v>168</v>
      </c>
      <c r="F67" s="8">
        <v>0.5</v>
      </c>
      <c r="G67" s="8">
        <v>0.5</v>
      </c>
      <c r="H67" s="8">
        <v>0.5</v>
      </c>
      <c r="I67" s="8">
        <v>0.5</v>
      </c>
      <c r="J67" s="8">
        <v>0.5</v>
      </c>
      <c r="K67" s="8">
        <v>0.5</v>
      </c>
      <c r="L67" s="8">
        <v>0.5</v>
      </c>
      <c r="M67" s="8">
        <v>0.5</v>
      </c>
      <c r="N67" s="9">
        <v>0.5</v>
      </c>
    </row>
    <row r="68" spans="1:14" x14ac:dyDescent="0.25">
      <c r="A68" s="2">
        <v>1400</v>
      </c>
      <c r="B68" s="10" t="s">
        <v>168</v>
      </c>
      <c r="C68" s="16" t="s">
        <v>168</v>
      </c>
      <c r="D68" s="16" t="s">
        <v>168</v>
      </c>
      <c r="E68" s="16" t="s">
        <v>168</v>
      </c>
      <c r="F68" s="8">
        <v>0.5</v>
      </c>
      <c r="G68" s="8">
        <v>0.5</v>
      </c>
      <c r="H68" s="8">
        <v>0.5</v>
      </c>
      <c r="I68" s="8">
        <v>0.5</v>
      </c>
      <c r="J68" s="8">
        <v>0.5</v>
      </c>
      <c r="K68" s="8">
        <v>0.5</v>
      </c>
      <c r="L68" s="8">
        <v>0.5</v>
      </c>
      <c r="M68" s="8">
        <v>0.5</v>
      </c>
      <c r="N68" s="9">
        <v>0.5</v>
      </c>
    </row>
    <row r="69" spans="1:14" x14ac:dyDescent="0.25">
      <c r="A69" s="2">
        <v>1500</v>
      </c>
      <c r="B69" s="10" t="s">
        <v>168</v>
      </c>
      <c r="C69" s="16" t="s">
        <v>168</v>
      </c>
      <c r="D69" s="16" t="s">
        <v>168</v>
      </c>
      <c r="E69" s="16" t="s">
        <v>168</v>
      </c>
      <c r="F69" s="8">
        <v>0.5</v>
      </c>
      <c r="G69" s="8">
        <v>0.5</v>
      </c>
      <c r="H69" s="8">
        <v>0.5</v>
      </c>
      <c r="I69" s="8">
        <v>0.5</v>
      </c>
      <c r="J69" s="8">
        <v>0.5</v>
      </c>
      <c r="K69" s="8">
        <v>0.5</v>
      </c>
      <c r="L69" s="8">
        <v>0.5</v>
      </c>
      <c r="M69" s="8">
        <v>0.5</v>
      </c>
      <c r="N69" s="9">
        <v>0.5</v>
      </c>
    </row>
    <row r="70" spans="1:14" x14ac:dyDescent="0.25">
      <c r="A70" s="2">
        <v>1600</v>
      </c>
      <c r="B70" s="10" t="s">
        <v>168</v>
      </c>
      <c r="C70" s="16" t="s">
        <v>168</v>
      </c>
      <c r="D70" s="16" t="s">
        <v>168</v>
      </c>
      <c r="E70" s="16" t="s">
        <v>168</v>
      </c>
      <c r="F70" s="8">
        <v>0.5</v>
      </c>
      <c r="G70" s="8">
        <v>0.5</v>
      </c>
      <c r="H70" s="8">
        <v>0.5</v>
      </c>
      <c r="I70" s="8">
        <v>0.49999999999999989</v>
      </c>
      <c r="J70" s="8">
        <v>0.49999999999999989</v>
      </c>
      <c r="K70" s="8">
        <v>0.49999999999999989</v>
      </c>
      <c r="L70" s="8">
        <v>0.49999999999999989</v>
      </c>
      <c r="M70" s="8">
        <v>0.49999999999999989</v>
      </c>
      <c r="N70" s="9">
        <v>0.49999999999999989</v>
      </c>
    </row>
    <row r="71" spans="1:14" x14ac:dyDescent="0.25">
      <c r="A71" s="2">
        <v>1700</v>
      </c>
      <c r="B71" s="10" t="s">
        <v>168</v>
      </c>
      <c r="C71" s="16" t="s">
        <v>168</v>
      </c>
      <c r="D71" s="16" t="s">
        <v>168</v>
      </c>
      <c r="E71" s="16" t="s">
        <v>168</v>
      </c>
      <c r="F71" s="16" t="s">
        <v>168</v>
      </c>
      <c r="G71" s="8">
        <v>0.50000000000000022</v>
      </c>
      <c r="H71" s="8">
        <v>0.5</v>
      </c>
      <c r="I71" s="8">
        <v>0.5</v>
      </c>
      <c r="J71" s="8">
        <v>0.50000000000000044</v>
      </c>
      <c r="K71" s="8">
        <v>0.50000000000000044</v>
      </c>
      <c r="L71" s="8">
        <v>0.50000000000000044</v>
      </c>
      <c r="M71" s="8">
        <v>0.50000000000000044</v>
      </c>
      <c r="N71" s="9">
        <v>0.50000000000000044</v>
      </c>
    </row>
    <row r="72" spans="1:14" x14ac:dyDescent="0.25">
      <c r="A72" s="2">
        <v>1800</v>
      </c>
      <c r="B72" s="11" t="s">
        <v>168</v>
      </c>
      <c r="C72" s="17" t="s">
        <v>168</v>
      </c>
      <c r="D72" s="17" t="s">
        <v>168</v>
      </c>
      <c r="E72" s="17" t="s">
        <v>168</v>
      </c>
      <c r="F72" s="17" t="s">
        <v>168</v>
      </c>
      <c r="G72" s="17" t="s">
        <v>168</v>
      </c>
      <c r="H72" s="14">
        <v>0.50000000000000044</v>
      </c>
      <c r="I72" s="14">
        <v>0.50000000000000033</v>
      </c>
      <c r="J72" s="14">
        <v>0.49999999999999706</v>
      </c>
      <c r="K72" s="14">
        <v>0.49999999999999978</v>
      </c>
      <c r="L72" s="14">
        <v>0.49999999999999978</v>
      </c>
      <c r="M72" s="14">
        <v>0.49999999999999978</v>
      </c>
      <c r="N72" s="29">
        <v>0.49999999999999978</v>
      </c>
    </row>
    <row r="74" spans="1:14" x14ac:dyDescent="0.25">
      <c r="A74" s="12" t="s">
        <v>99</v>
      </c>
      <c r="B74" s="2">
        <v>120</v>
      </c>
      <c r="C74" s="2">
        <v>130</v>
      </c>
      <c r="D74" s="2">
        <v>140</v>
      </c>
      <c r="E74" s="2">
        <v>150</v>
      </c>
      <c r="F74" s="2">
        <v>160</v>
      </c>
      <c r="G74" s="2">
        <v>170</v>
      </c>
      <c r="H74" s="2">
        <v>180</v>
      </c>
      <c r="I74" s="2">
        <v>190</v>
      </c>
      <c r="J74" s="2">
        <v>200</v>
      </c>
      <c r="K74" s="2">
        <v>210</v>
      </c>
      <c r="L74" s="2">
        <v>220</v>
      </c>
      <c r="M74" s="2">
        <v>230</v>
      </c>
      <c r="N74" s="2">
        <v>240</v>
      </c>
    </row>
    <row r="75" spans="1:14" x14ac:dyDescent="0.25">
      <c r="A75" s="2">
        <v>700</v>
      </c>
      <c r="B75" s="28" t="s">
        <v>168</v>
      </c>
      <c r="C75" s="15" t="s">
        <v>168</v>
      </c>
      <c r="D75" s="15" t="s">
        <v>168</v>
      </c>
      <c r="E75" s="15" t="s">
        <v>168</v>
      </c>
      <c r="F75" s="6">
        <v>2.573520730822572</v>
      </c>
      <c r="G75" s="6">
        <v>0.49999999999973366</v>
      </c>
      <c r="H75" s="6">
        <v>0.49999999999956002</v>
      </c>
      <c r="I75" s="6">
        <v>0.49999999999943523</v>
      </c>
      <c r="J75" s="6">
        <v>0.49999999999942835</v>
      </c>
      <c r="K75" s="6">
        <v>0.49999999999942835</v>
      </c>
      <c r="L75" s="6">
        <v>0.49999999999942835</v>
      </c>
      <c r="M75" s="6">
        <v>0.49999999999942835</v>
      </c>
      <c r="N75" s="7">
        <v>0.49999999999942835</v>
      </c>
    </row>
    <row r="76" spans="1:14" x14ac:dyDescent="0.25">
      <c r="A76" s="2">
        <v>800</v>
      </c>
      <c r="B76" s="10" t="s">
        <v>168</v>
      </c>
      <c r="C76" s="16" t="s">
        <v>168</v>
      </c>
      <c r="D76" s="16" t="s">
        <v>168</v>
      </c>
      <c r="E76" s="16" t="s">
        <v>168</v>
      </c>
      <c r="F76" s="8">
        <v>2.5735207308225725</v>
      </c>
      <c r="G76" s="8">
        <v>0.49999999999973066</v>
      </c>
      <c r="H76" s="8">
        <v>0.49999999999955752</v>
      </c>
      <c r="I76" s="8">
        <v>0.49999999999942957</v>
      </c>
      <c r="J76" s="8">
        <v>0.49999999999942246</v>
      </c>
      <c r="K76" s="8">
        <v>0.49999999999942246</v>
      </c>
      <c r="L76" s="8">
        <v>0.49999999999942246</v>
      </c>
      <c r="M76" s="8">
        <v>0.49999999999942246</v>
      </c>
      <c r="N76" s="9">
        <v>0.49999999999942246</v>
      </c>
    </row>
    <row r="77" spans="1:14" x14ac:dyDescent="0.25">
      <c r="A77" s="2">
        <v>900</v>
      </c>
      <c r="B77" s="10" t="s">
        <v>168</v>
      </c>
      <c r="C77" s="16" t="s">
        <v>168</v>
      </c>
      <c r="D77" s="16" t="s">
        <v>168</v>
      </c>
      <c r="E77" s="16" t="s">
        <v>168</v>
      </c>
      <c r="F77" s="8">
        <v>2.5735207308225831</v>
      </c>
      <c r="G77" s="8">
        <v>0.49999999999973199</v>
      </c>
      <c r="H77" s="8">
        <v>0.49999999999955752</v>
      </c>
      <c r="I77" s="8">
        <v>0.49999999999942957</v>
      </c>
      <c r="J77" s="8">
        <v>0.49999999999942246</v>
      </c>
      <c r="K77" s="8">
        <v>0.49999999999942246</v>
      </c>
      <c r="L77" s="8">
        <v>0.49999999999942246</v>
      </c>
      <c r="M77" s="8">
        <v>0.49999999999942246</v>
      </c>
      <c r="N77" s="9">
        <v>0.49999999999942246</v>
      </c>
    </row>
    <row r="78" spans="1:14" x14ac:dyDescent="0.25">
      <c r="A78" s="2">
        <v>1000</v>
      </c>
      <c r="B78" s="10" t="s">
        <v>168</v>
      </c>
      <c r="C78" s="16" t="s">
        <v>168</v>
      </c>
      <c r="D78" s="16" t="s">
        <v>168</v>
      </c>
      <c r="E78" s="16" t="s">
        <v>168</v>
      </c>
      <c r="F78" s="8">
        <v>2.5735207308225481</v>
      </c>
      <c r="G78" s="8">
        <v>0.49999999999973438</v>
      </c>
      <c r="H78" s="8">
        <v>0.49999999999955685</v>
      </c>
      <c r="I78" s="8">
        <v>0.4999999999994304</v>
      </c>
      <c r="J78" s="8">
        <v>0.49999999999942341</v>
      </c>
      <c r="K78" s="8">
        <v>0.49999999999942341</v>
      </c>
      <c r="L78" s="8">
        <v>0.49999999999942341</v>
      </c>
      <c r="M78" s="8">
        <v>0.49999999999942341</v>
      </c>
      <c r="N78" s="9">
        <v>0.49999999999942341</v>
      </c>
    </row>
    <row r="79" spans="1:14" x14ac:dyDescent="0.25">
      <c r="A79" s="2">
        <v>1100</v>
      </c>
      <c r="B79" s="10" t="s">
        <v>168</v>
      </c>
      <c r="C79" s="16" t="s">
        <v>168</v>
      </c>
      <c r="D79" s="16" t="s">
        <v>168</v>
      </c>
      <c r="E79" s="16" t="s">
        <v>168</v>
      </c>
      <c r="F79" s="8">
        <v>2.5735207308225529</v>
      </c>
      <c r="G79" s="8">
        <v>0.49999999999973327</v>
      </c>
      <c r="H79" s="8">
        <v>0.49999999999955719</v>
      </c>
      <c r="I79" s="8">
        <v>0.49999999999943073</v>
      </c>
      <c r="J79" s="8">
        <v>0.49999999999942374</v>
      </c>
      <c r="K79" s="8">
        <v>0.49999999999942374</v>
      </c>
      <c r="L79" s="8">
        <v>0.49999999999942374</v>
      </c>
      <c r="M79" s="8">
        <v>0.49999999999942374</v>
      </c>
      <c r="N79" s="9">
        <v>0.49999999999942374</v>
      </c>
    </row>
    <row r="80" spans="1:14" x14ac:dyDescent="0.25">
      <c r="A80" s="2">
        <v>1200</v>
      </c>
      <c r="B80" s="10" t="s">
        <v>168</v>
      </c>
      <c r="C80" s="16" t="s">
        <v>168</v>
      </c>
      <c r="D80" s="16" t="s">
        <v>168</v>
      </c>
      <c r="E80" s="16" t="s">
        <v>168</v>
      </c>
      <c r="F80" s="8">
        <v>2.5735207308225863</v>
      </c>
      <c r="G80" s="8">
        <v>0.49999999999974015</v>
      </c>
      <c r="H80" s="8">
        <v>0.49999999999956113</v>
      </c>
      <c r="I80" s="8">
        <v>0.49999999999943523</v>
      </c>
      <c r="J80" s="8">
        <v>0.49999999999942824</v>
      </c>
      <c r="K80" s="8">
        <v>0.49999999999942824</v>
      </c>
      <c r="L80" s="8">
        <v>0.49999999999942824</v>
      </c>
      <c r="M80" s="8">
        <v>0.49999999999942824</v>
      </c>
      <c r="N80" s="9">
        <v>0.49999999999942824</v>
      </c>
    </row>
    <row r="81" spans="1:14" x14ac:dyDescent="0.25">
      <c r="A81" s="2">
        <v>1300</v>
      </c>
      <c r="B81" s="10" t="s">
        <v>168</v>
      </c>
      <c r="C81" s="16" t="s">
        <v>168</v>
      </c>
      <c r="D81" s="16" t="s">
        <v>168</v>
      </c>
      <c r="E81" s="16" t="s">
        <v>168</v>
      </c>
      <c r="F81" s="8">
        <v>2.5735207308224504</v>
      </c>
      <c r="G81" s="8">
        <v>0.49999999999959338</v>
      </c>
      <c r="H81" s="8">
        <v>0.49999999999929096</v>
      </c>
      <c r="I81" s="8">
        <v>0.49999999999916522</v>
      </c>
      <c r="J81" s="8">
        <v>0.49999999999915828</v>
      </c>
      <c r="K81" s="8">
        <v>0.49999999999915828</v>
      </c>
      <c r="L81" s="8">
        <v>0.49999999999915828</v>
      </c>
      <c r="M81" s="8">
        <v>0.49999999999915828</v>
      </c>
      <c r="N81" s="9">
        <v>0.49999999999915828</v>
      </c>
    </row>
    <row r="82" spans="1:14" x14ac:dyDescent="0.25">
      <c r="A82" s="2">
        <v>1400</v>
      </c>
      <c r="B82" s="10" t="s">
        <v>168</v>
      </c>
      <c r="C82" s="16" t="s">
        <v>168</v>
      </c>
      <c r="D82" s="16" t="s">
        <v>168</v>
      </c>
      <c r="E82" s="16" t="s">
        <v>168</v>
      </c>
      <c r="F82" s="8">
        <v>2.5735207308224988</v>
      </c>
      <c r="G82" s="8">
        <v>0.49999999999964667</v>
      </c>
      <c r="H82" s="8">
        <v>0.4999999999993438</v>
      </c>
      <c r="I82" s="8">
        <v>0.49999999999921807</v>
      </c>
      <c r="J82" s="8">
        <v>0.49999999999921113</v>
      </c>
      <c r="K82" s="8">
        <v>0.49999999999921113</v>
      </c>
      <c r="L82" s="8">
        <v>0.49999999999921113</v>
      </c>
      <c r="M82" s="8">
        <v>0.49999999999921113</v>
      </c>
      <c r="N82" s="9">
        <v>0.49999999999921113</v>
      </c>
    </row>
    <row r="83" spans="1:14" x14ac:dyDescent="0.25">
      <c r="A83" s="2">
        <v>1500</v>
      </c>
      <c r="B83" s="10" t="s">
        <v>168</v>
      </c>
      <c r="C83" s="16" t="s">
        <v>168</v>
      </c>
      <c r="D83" s="16" t="s">
        <v>168</v>
      </c>
      <c r="E83" s="16" t="s">
        <v>168</v>
      </c>
      <c r="F83" s="8">
        <v>2.5735207308227435</v>
      </c>
      <c r="G83" s="8">
        <v>0.49999999999969724</v>
      </c>
      <c r="H83" s="8">
        <v>0.49999999999940548</v>
      </c>
      <c r="I83" s="8">
        <v>0.49999999999922695</v>
      </c>
      <c r="J83" s="8">
        <v>0.49999999999921702</v>
      </c>
      <c r="K83" s="8">
        <v>0.49999999999921702</v>
      </c>
      <c r="L83" s="8">
        <v>0.49999999999921702</v>
      </c>
      <c r="M83" s="8">
        <v>0.49999999999921702</v>
      </c>
      <c r="N83" s="9">
        <v>0.49999999999921702</v>
      </c>
    </row>
    <row r="84" spans="1:14" x14ac:dyDescent="0.25">
      <c r="A84" s="2">
        <v>1600</v>
      </c>
      <c r="B84" s="10" t="s">
        <v>168</v>
      </c>
      <c r="C84" s="16" t="s">
        <v>168</v>
      </c>
      <c r="D84" s="16" t="s">
        <v>168</v>
      </c>
      <c r="E84" s="16" t="s">
        <v>168</v>
      </c>
      <c r="F84" s="8">
        <v>1.6745616186147971</v>
      </c>
      <c r="G84" s="8">
        <v>0.49999999999991374</v>
      </c>
      <c r="H84" s="8">
        <v>0.49999999999972478</v>
      </c>
      <c r="I84" s="8">
        <v>0.49999999999948513</v>
      </c>
      <c r="J84" s="8">
        <v>0.49999999999947137</v>
      </c>
      <c r="K84" s="8">
        <v>0.49999999999947137</v>
      </c>
      <c r="L84" s="8">
        <v>0.49999999999947137</v>
      </c>
      <c r="M84" s="8">
        <v>0.49999999999947137</v>
      </c>
      <c r="N84" s="9">
        <v>0.49999999999947137</v>
      </c>
    </row>
    <row r="85" spans="1:14" x14ac:dyDescent="0.25">
      <c r="A85" s="2">
        <v>1700</v>
      </c>
      <c r="B85" s="10" t="s">
        <v>168</v>
      </c>
      <c r="C85" s="16" t="s">
        <v>168</v>
      </c>
      <c r="D85" s="16" t="s">
        <v>168</v>
      </c>
      <c r="E85" s="16" t="s">
        <v>168</v>
      </c>
      <c r="F85" s="16" t="s">
        <v>168</v>
      </c>
      <c r="G85" s="8">
        <v>0.49999999999998979</v>
      </c>
      <c r="H85" s="8">
        <v>0.49999999999968286</v>
      </c>
      <c r="I85" s="8">
        <v>0.49999999999957484</v>
      </c>
      <c r="J85" s="8">
        <v>0.49999999999957134</v>
      </c>
      <c r="K85" s="8">
        <v>0.49999999999954126</v>
      </c>
      <c r="L85" s="8">
        <v>0.49999999999954126</v>
      </c>
      <c r="M85" s="8">
        <v>0.49999999999954126</v>
      </c>
      <c r="N85" s="9">
        <v>0.49999999999954126</v>
      </c>
    </row>
    <row r="86" spans="1:14" x14ac:dyDescent="0.25">
      <c r="A86" s="2">
        <v>1800</v>
      </c>
      <c r="B86" s="11" t="s">
        <v>168</v>
      </c>
      <c r="C86" s="17" t="s">
        <v>168</v>
      </c>
      <c r="D86" s="17" t="s">
        <v>168</v>
      </c>
      <c r="E86" s="17" t="s">
        <v>168</v>
      </c>
      <c r="F86" s="17" t="s">
        <v>168</v>
      </c>
      <c r="G86" s="17" t="s">
        <v>168</v>
      </c>
      <c r="H86" s="14">
        <v>0.4999999999998927</v>
      </c>
      <c r="I86" s="14">
        <v>0.49999999999972483</v>
      </c>
      <c r="J86" s="14">
        <v>0.4999999999999345</v>
      </c>
      <c r="K86" s="14">
        <v>0.49999999999980332</v>
      </c>
      <c r="L86" s="14">
        <v>0.49999999999976596</v>
      </c>
      <c r="M86" s="14">
        <v>0.49999999999976596</v>
      </c>
      <c r="N86" s="29">
        <v>0.49999999999976596</v>
      </c>
    </row>
    <row r="88" spans="1:14" x14ac:dyDescent="0.25">
      <c r="A88" s="12" t="s">
        <v>101</v>
      </c>
      <c r="B88" s="2">
        <v>120</v>
      </c>
      <c r="C88" s="2">
        <v>130</v>
      </c>
      <c r="D88" s="2">
        <v>140</v>
      </c>
      <c r="E88" s="2">
        <v>150</v>
      </c>
      <c r="F88" s="2">
        <v>160</v>
      </c>
      <c r="G88" s="2">
        <v>170</v>
      </c>
      <c r="H88" s="2">
        <v>180</v>
      </c>
      <c r="I88" s="2">
        <v>190</v>
      </c>
      <c r="J88" s="2">
        <v>200</v>
      </c>
      <c r="K88" s="2">
        <v>210</v>
      </c>
      <c r="L88" s="2">
        <v>220</v>
      </c>
      <c r="M88" s="2">
        <v>230</v>
      </c>
      <c r="N88" s="2">
        <v>240</v>
      </c>
    </row>
    <row r="89" spans="1:14" x14ac:dyDescent="0.25">
      <c r="A89" s="2">
        <v>700</v>
      </c>
      <c r="B89" s="28" t="s">
        <v>168</v>
      </c>
      <c r="C89" s="15" t="s">
        <v>168</v>
      </c>
      <c r="D89" s="15" t="s">
        <v>168</v>
      </c>
      <c r="E89" s="15" t="s">
        <v>168</v>
      </c>
      <c r="F89" s="6">
        <v>0.92647926917744405</v>
      </c>
      <c r="G89" s="6">
        <v>3.0000000000001537</v>
      </c>
      <c r="H89" s="6">
        <v>3.0000000000002203</v>
      </c>
      <c r="I89" s="6">
        <v>3.0000000000002638</v>
      </c>
      <c r="J89" s="6">
        <v>3.000000000000266</v>
      </c>
      <c r="K89" s="6">
        <v>3.000000000000266</v>
      </c>
      <c r="L89" s="6">
        <v>3.000000000000266</v>
      </c>
      <c r="M89" s="6">
        <v>3.000000000000266</v>
      </c>
      <c r="N89" s="7">
        <v>3.000000000000266</v>
      </c>
    </row>
    <row r="90" spans="1:14" x14ac:dyDescent="0.25">
      <c r="A90" s="2">
        <v>800</v>
      </c>
      <c r="B90" s="10" t="s">
        <v>168</v>
      </c>
      <c r="C90" s="16" t="s">
        <v>168</v>
      </c>
      <c r="D90" s="16" t="s">
        <v>168</v>
      </c>
      <c r="E90" s="16" t="s">
        <v>168</v>
      </c>
      <c r="F90" s="8">
        <v>0.92647926917744283</v>
      </c>
      <c r="G90" s="8">
        <v>3.0000000000001585</v>
      </c>
      <c r="H90" s="8">
        <v>3.0000000000002198</v>
      </c>
      <c r="I90" s="8">
        <v>3.0000000000002642</v>
      </c>
      <c r="J90" s="8">
        <v>3.0000000000002665</v>
      </c>
      <c r="K90" s="8">
        <v>3.0000000000002665</v>
      </c>
      <c r="L90" s="8">
        <v>3.0000000000002665</v>
      </c>
      <c r="M90" s="8">
        <v>3.0000000000002665</v>
      </c>
      <c r="N90" s="9">
        <v>3.0000000000002665</v>
      </c>
    </row>
    <row r="91" spans="1:14" x14ac:dyDescent="0.25">
      <c r="A91" s="2">
        <v>900</v>
      </c>
      <c r="B91" s="10" t="s">
        <v>168</v>
      </c>
      <c r="C91" s="16" t="s">
        <v>168</v>
      </c>
      <c r="D91" s="16" t="s">
        <v>168</v>
      </c>
      <c r="E91" s="16" t="s">
        <v>168</v>
      </c>
      <c r="F91" s="8">
        <v>0.92647926917743262</v>
      </c>
      <c r="G91" s="8">
        <v>3.0000000000001577</v>
      </c>
      <c r="H91" s="8">
        <v>3.0000000000002194</v>
      </c>
      <c r="I91" s="8">
        <v>3.0000000000002638</v>
      </c>
      <c r="J91" s="8">
        <v>3.000000000000266</v>
      </c>
      <c r="K91" s="8">
        <v>3.000000000000266</v>
      </c>
      <c r="L91" s="8">
        <v>3.000000000000266</v>
      </c>
      <c r="M91" s="8">
        <v>3.000000000000266</v>
      </c>
      <c r="N91" s="9">
        <v>3.000000000000266</v>
      </c>
    </row>
    <row r="92" spans="1:14" x14ac:dyDescent="0.25">
      <c r="A92" s="2">
        <v>1000</v>
      </c>
      <c r="B92" s="10" t="s">
        <v>168</v>
      </c>
      <c r="C92" s="16" t="s">
        <v>168</v>
      </c>
      <c r="D92" s="16" t="s">
        <v>168</v>
      </c>
      <c r="E92" s="16" t="s">
        <v>168</v>
      </c>
      <c r="F92" s="8">
        <v>0.92647926917747858</v>
      </c>
      <c r="G92" s="8">
        <v>3.0000000000001648</v>
      </c>
      <c r="H92" s="8">
        <v>3.0000000000002243</v>
      </c>
      <c r="I92" s="8">
        <v>3.0000000000002709</v>
      </c>
      <c r="J92" s="8">
        <v>3.0000000000002736</v>
      </c>
      <c r="K92" s="8">
        <v>3.0000000000002736</v>
      </c>
      <c r="L92" s="8">
        <v>3.0000000000002736</v>
      </c>
      <c r="M92" s="8">
        <v>3.0000000000002736</v>
      </c>
      <c r="N92" s="9">
        <v>3.0000000000002736</v>
      </c>
    </row>
    <row r="93" spans="1:14" x14ac:dyDescent="0.25">
      <c r="A93" s="2">
        <v>1100</v>
      </c>
      <c r="B93" s="10" t="s">
        <v>168</v>
      </c>
      <c r="C93" s="16" t="s">
        <v>168</v>
      </c>
      <c r="D93" s="16" t="s">
        <v>168</v>
      </c>
      <c r="E93" s="16" t="s">
        <v>168</v>
      </c>
      <c r="F93" s="8">
        <v>0.9264792691774737</v>
      </c>
      <c r="G93" s="8">
        <v>3.0000000000001648</v>
      </c>
      <c r="H93" s="8">
        <v>3.0000000000002234</v>
      </c>
      <c r="I93" s="8">
        <v>3.00000000000027</v>
      </c>
      <c r="J93" s="8">
        <v>3.0000000000002727</v>
      </c>
      <c r="K93" s="8">
        <v>3.0000000000002727</v>
      </c>
      <c r="L93" s="8">
        <v>3.0000000000002727</v>
      </c>
      <c r="M93" s="8">
        <v>3.0000000000002727</v>
      </c>
      <c r="N93" s="9">
        <v>3.0000000000002727</v>
      </c>
    </row>
    <row r="94" spans="1:14" x14ac:dyDescent="0.25">
      <c r="A94" s="2">
        <v>1200</v>
      </c>
      <c r="B94" s="10" t="s">
        <v>168</v>
      </c>
      <c r="C94" s="16" t="s">
        <v>168</v>
      </c>
      <c r="D94" s="16" t="s">
        <v>168</v>
      </c>
      <c r="E94" s="16" t="s">
        <v>168</v>
      </c>
      <c r="F94" s="8">
        <v>0.92647926917744183</v>
      </c>
      <c r="G94" s="8">
        <v>3.0000000000001554</v>
      </c>
      <c r="H94" s="8">
        <v>3.0000000000002189</v>
      </c>
      <c r="I94" s="8">
        <v>3.0000000000002629</v>
      </c>
      <c r="J94" s="8">
        <v>3.0000000000002651</v>
      </c>
      <c r="K94" s="8">
        <v>3.0000000000002651</v>
      </c>
      <c r="L94" s="8">
        <v>3.0000000000002651</v>
      </c>
      <c r="M94" s="8">
        <v>3.0000000000002651</v>
      </c>
      <c r="N94" s="9">
        <v>3.0000000000002651</v>
      </c>
    </row>
    <row r="95" spans="1:14" x14ac:dyDescent="0.25">
      <c r="A95" s="2">
        <v>1300</v>
      </c>
      <c r="B95" s="10" t="s">
        <v>168</v>
      </c>
      <c r="C95" s="16" t="s">
        <v>168</v>
      </c>
      <c r="D95" s="16" t="s">
        <v>168</v>
      </c>
      <c r="E95" s="16" t="s">
        <v>168</v>
      </c>
      <c r="F95" s="8">
        <v>0.92647926917742662</v>
      </c>
      <c r="G95" s="8">
        <v>3.0000000000001585</v>
      </c>
      <c r="H95" s="8">
        <v>3.0000000000002225</v>
      </c>
      <c r="I95" s="8">
        <v>3.0000000000002975</v>
      </c>
      <c r="J95" s="8">
        <v>3.0000000000003015</v>
      </c>
      <c r="K95" s="8">
        <v>3.0000000000003015</v>
      </c>
      <c r="L95" s="8">
        <v>3.0000000000003015</v>
      </c>
      <c r="M95" s="8">
        <v>3.0000000000003015</v>
      </c>
      <c r="N95" s="9">
        <v>3.0000000000003015</v>
      </c>
    </row>
    <row r="96" spans="1:14" x14ac:dyDescent="0.25">
      <c r="A96" s="2">
        <v>1400</v>
      </c>
      <c r="B96" s="10" t="s">
        <v>168</v>
      </c>
      <c r="C96" s="16" t="s">
        <v>168</v>
      </c>
      <c r="D96" s="16" t="s">
        <v>168</v>
      </c>
      <c r="E96" s="16" t="s">
        <v>168</v>
      </c>
      <c r="F96" s="8">
        <v>0.92647926917742973</v>
      </c>
      <c r="G96" s="8">
        <v>3.0000000000001572</v>
      </c>
      <c r="H96" s="8">
        <v>3.0000000000002212</v>
      </c>
      <c r="I96" s="8">
        <v>3.0000000000002962</v>
      </c>
      <c r="J96" s="8">
        <v>3.0000000000003002</v>
      </c>
      <c r="K96" s="8">
        <v>3.0000000000003002</v>
      </c>
      <c r="L96" s="8">
        <v>3.0000000000003002</v>
      </c>
      <c r="M96" s="8">
        <v>3.0000000000003002</v>
      </c>
      <c r="N96" s="9">
        <v>3.0000000000003002</v>
      </c>
    </row>
    <row r="97" spans="1:14" x14ac:dyDescent="0.25">
      <c r="A97" s="2">
        <v>1500</v>
      </c>
      <c r="B97" s="10" t="s">
        <v>168</v>
      </c>
      <c r="C97" s="16" t="s">
        <v>168</v>
      </c>
      <c r="D97" s="16" t="s">
        <v>168</v>
      </c>
      <c r="E97" s="16" t="s">
        <v>168</v>
      </c>
      <c r="F97" s="8">
        <v>0.92647926917728918</v>
      </c>
      <c r="G97" s="8">
        <v>3.000000000000159</v>
      </c>
      <c r="H97" s="8">
        <v>3.0000000000001941</v>
      </c>
      <c r="I97" s="8">
        <v>3.0000000000001981</v>
      </c>
      <c r="J97" s="8">
        <v>3.0000000000001981</v>
      </c>
      <c r="K97" s="8">
        <v>3.0000000000001981</v>
      </c>
      <c r="L97" s="8">
        <v>3.0000000000001981</v>
      </c>
      <c r="M97" s="8">
        <v>3.0000000000001981</v>
      </c>
      <c r="N97" s="9">
        <v>3.0000000000001981</v>
      </c>
    </row>
    <row r="98" spans="1:14" x14ac:dyDescent="0.25">
      <c r="A98" s="2">
        <v>1600</v>
      </c>
      <c r="B98" s="10" t="s">
        <v>168</v>
      </c>
      <c r="C98" s="16" t="s">
        <v>168</v>
      </c>
      <c r="D98" s="16" t="s">
        <v>168</v>
      </c>
      <c r="E98" s="16" t="s">
        <v>168</v>
      </c>
      <c r="F98" s="8">
        <v>0.50000000000000044</v>
      </c>
      <c r="G98" s="8">
        <v>3.0000000000001279</v>
      </c>
      <c r="H98" s="8">
        <v>3.0000000000001976</v>
      </c>
      <c r="I98" s="8">
        <v>2.9968440619803847</v>
      </c>
      <c r="J98" s="8">
        <v>2.9672365309198252</v>
      </c>
      <c r="K98" s="8">
        <v>2.9672365309198252</v>
      </c>
      <c r="L98" s="8">
        <v>2.9672365309198252</v>
      </c>
      <c r="M98" s="8">
        <v>2.9672365309198252</v>
      </c>
      <c r="N98" s="9">
        <v>2.9672365309198252</v>
      </c>
    </row>
    <row r="99" spans="1:14" x14ac:dyDescent="0.25">
      <c r="A99" s="2">
        <v>1700</v>
      </c>
      <c r="B99" s="10" t="s">
        <v>168</v>
      </c>
      <c r="C99" s="16" t="s">
        <v>168</v>
      </c>
      <c r="D99" s="16" t="s">
        <v>168</v>
      </c>
      <c r="E99" s="16" t="s">
        <v>168</v>
      </c>
      <c r="F99" s="16" t="s">
        <v>168</v>
      </c>
      <c r="G99" s="8">
        <v>3.0000000000000986</v>
      </c>
      <c r="H99" s="8">
        <v>2.6952393137458803</v>
      </c>
      <c r="I99" s="8">
        <v>2.1687383989716653</v>
      </c>
      <c r="J99" s="8">
        <v>1.7505877783361155</v>
      </c>
      <c r="K99" s="8">
        <v>1.6860977559805139</v>
      </c>
      <c r="L99" s="8">
        <v>1.6860977559805139</v>
      </c>
      <c r="M99" s="8">
        <v>1.6860977559805139</v>
      </c>
      <c r="N99" s="9">
        <v>1.6860977559805139</v>
      </c>
    </row>
    <row r="100" spans="1:14" x14ac:dyDescent="0.25">
      <c r="A100" s="2">
        <v>1800</v>
      </c>
      <c r="B100" s="11" t="s">
        <v>168</v>
      </c>
      <c r="C100" s="17" t="s">
        <v>168</v>
      </c>
      <c r="D100" s="17" t="s">
        <v>168</v>
      </c>
      <c r="E100" s="17" t="s">
        <v>168</v>
      </c>
      <c r="F100" s="17" t="s">
        <v>168</v>
      </c>
      <c r="G100" s="17" t="s">
        <v>168</v>
      </c>
      <c r="H100" s="14">
        <v>1.988129163236664</v>
      </c>
      <c r="I100" s="14">
        <v>1.4616282484624474</v>
      </c>
      <c r="J100" s="14">
        <v>0.931222654907222</v>
      </c>
      <c r="K100" s="14">
        <v>0.5</v>
      </c>
      <c r="L100" s="14">
        <v>0.5</v>
      </c>
      <c r="M100" s="14">
        <v>0.5</v>
      </c>
      <c r="N100" s="29">
        <v>0.5</v>
      </c>
    </row>
    <row r="102" spans="1:14" x14ac:dyDescent="0.25">
      <c r="A102" s="12" t="s">
        <v>103</v>
      </c>
      <c r="B102" s="2">
        <v>120</v>
      </c>
      <c r="C102" s="2">
        <v>130</v>
      </c>
      <c r="D102" s="2">
        <v>140</v>
      </c>
      <c r="E102" s="2">
        <v>150</v>
      </c>
      <c r="F102" s="2">
        <v>160</v>
      </c>
      <c r="G102" s="2">
        <v>170</v>
      </c>
      <c r="H102" s="2">
        <v>180</v>
      </c>
      <c r="I102" s="2">
        <v>190</v>
      </c>
      <c r="J102" s="2">
        <v>200</v>
      </c>
      <c r="K102" s="2">
        <v>210</v>
      </c>
      <c r="L102" s="2">
        <v>220</v>
      </c>
      <c r="M102" s="2">
        <v>230</v>
      </c>
      <c r="N102" s="2">
        <v>240</v>
      </c>
    </row>
    <row r="103" spans="1:14" x14ac:dyDescent="0.25">
      <c r="A103" s="2">
        <v>700</v>
      </c>
      <c r="B103" s="28" t="s">
        <v>168</v>
      </c>
      <c r="C103" s="15" t="s">
        <v>168</v>
      </c>
      <c r="D103" s="15" t="s">
        <v>168</v>
      </c>
      <c r="E103" s="15" t="s">
        <v>168</v>
      </c>
      <c r="F103" s="6">
        <v>0.50000000000002331</v>
      </c>
      <c r="G103" s="6">
        <v>0.50000000000003209</v>
      </c>
      <c r="H103" s="6">
        <v>0.50000000000001932</v>
      </c>
      <c r="I103" s="6">
        <v>0.50000000000000322</v>
      </c>
      <c r="J103" s="6">
        <v>0.50000000000000266</v>
      </c>
      <c r="K103" s="6">
        <v>0.50000000000000266</v>
      </c>
      <c r="L103" s="6">
        <v>0.50000000000000266</v>
      </c>
      <c r="M103" s="6">
        <v>0.50000000000000266</v>
      </c>
      <c r="N103" s="7">
        <v>0.50000000000000266</v>
      </c>
    </row>
    <row r="104" spans="1:14" x14ac:dyDescent="0.25">
      <c r="A104" s="2">
        <v>800</v>
      </c>
      <c r="B104" s="10" t="s">
        <v>168</v>
      </c>
      <c r="C104" s="16" t="s">
        <v>168</v>
      </c>
      <c r="D104" s="16" t="s">
        <v>168</v>
      </c>
      <c r="E104" s="16" t="s">
        <v>168</v>
      </c>
      <c r="F104" s="8">
        <v>0.50000000000002298</v>
      </c>
      <c r="G104" s="8">
        <v>0.50000000000003131</v>
      </c>
      <c r="H104" s="8">
        <v>0.50000000000001932</v>
      </c>
      <c r="I104" s="8">
        <v>0.50000000000000344</v>
      </c>
      <c r="J104" s="8">
        <v>0.50000000000000289</v>
      </c>
      <c r="K104" s="8">
        <v>0.50000000000000289</v>
      </c>
      <c r="L104" s="8">
        <v>0.50000000000000289</v>
      </c>
      <c r="M104" s="8">
        <v>0.50000000000000289</v>
      </c>
      <c r="N104" s="9">
        <v>0.50000000000000289</v>
      </c>
    </row>
    <row r="105" spans="1:14" x14ac:dyDescent="0.25">
      <c r="A105" s="2">
        <v>900</v>
      </c>
      <c r="B105" s="10" t="s">
        <v>168</v>
      </c>
      <c r="C105" s="16" t="s">
        <v>168</v>
      </c>
      <c r="D105" s="16" t="s">
        <v>168</v>
      </c>
      <c r="E105" s="16" t="s">
        <v>168</v>
      </c>
      <c r="F105" s="8">
        <v>0.50000000000002365</v>
      </c>
      <c r="G105" s="8">
        <v>0.50000000000003131</v>
      </c>
      <c r="H105" s="8">
        <v>0.50000000000001932</v>
      </c>
      <c r="I105" s="8">
        <v>0.50000000000000344</v>
      </c>
      <c r="J105" s="8">
        <v>0.50000000000000289</v>
      </c>
      <c r="K105" s="8">
        <v>0.50000000000000289</v>
      </c>
      <c r="L105" s="8">
        <v>0.50000000000000289</v>
      </c>
      <c r="M105" s="8">
        <v>0.50000000000000289</v>
      </c>
      <c r="N105" s="9">
        <v>0.50000000000000289</v>
      </c>
    </row>
    <row r="106" spans="1:14" x14ac:dyDescent="0.25">
      <c r="A106" s="2">
        <v>1000</v>
      </c>
      <c r="B106" s="10" t="s">
        <v>168</v>
      </c>
      <c r="C106" s="16" t="s">
        <v>168</v>
      </c>
      <c r="D106" s="16" t="s">
        <v>168</v>
      </c>
      <c r="E106" s="16" t="s">
        <v>168</v>
      </c>
      <c r="F106" s="8">
        <v>0.50000000000002365</v>
      </c>
      <c r="G106" s="8">
        <v>0.50000000000003153</v>
      </c>
      <c r="H106" s="8">
        <v>0.50000000000001921</v>
      </c>
      <c r="I106" s="8">
        <v>0.50000000000000322</v>
      </c>
      <c r="J106" s="8">
        <v>0.50000000000000266</v>
      </c>
      <c r="K106" s="8">
        <v>0.50000000000000266</v>
      </c>
      <c r="L106" s="8">
        <v>0.50000000000000266</v>
      </c>
      <c r="M106" s="8">
        <v>0.50000000000000266</v>
      </c>
      <c r="N106" s="9">
        <v>0.50000000000000266</v>
      </c>
    </row>
    <row r="107" spans="1:14" x14ac:dyDescent="0.25">
      <c r="A107" s="2">
        <v>1100</v>
      </c>
      <c r="B107" s="10" t="s">
        <v>168</v>
      </c>
      <c r="C107" s="16" t="s">
        <v>168</v>
      </c>
      <c r="D107" s="16" t="s">
        <v>168</v>
      </c>
      <c r="E107" s="16" t="s">
        <v>168</v>
      </c>
      <c r="F107" s="8">
        <v>0.50000000000002354</v>
      </c>
      <c r="G107" s="8">
        <v>0.50000000000003197</v>
      </c>
      <c r="H107" s="8">
        <v>0.50000000000001932</v>
      </c>
      <c r="I107" s="8">
        <v>0.50000000000000333</v>
      </c>
      <c r="J107" s="8">
        <v>0.50000000000000278</v>
      </c>
      <c r="K107" s="8">
        <v>0.50000000000000278</v>
      </c>
      <c r="L107" s="8">
        <v>0.50000000000000278</v>
      </c>
      <c r="M107" s="8">
        <v>0.50000000000000278</v>
      </c>
      <c r="N107" s="9">
        <v>0.50000000000000278</v>
      </c>
    </row>
    <row r="108" spans="1:14" x14ac:dyDescent="0.25">
      <c r="A108" s="2">
        <v>1200</v>
      </c>
      <c r="B108" s="10" t="s">
        <v>168</v>
      </c>
      <c r="C108" s="16" t="s">
        <v>168</v>
      </c>
      <c r="D108" s="16" t="s">
        <v>168</v>
      </c>
      <c r="E108" s="16" t="s">
        <v>168</v>
      </c>
      <c r="F108" s="8">
        <v>0.50000000000002343</v>
      </c>
      <c r="G108" s="8">
        <v>0.50000000000003098</v>
      </c>
      <c r="H108" s="8">
        <v>0.50000000000001954</v>
      </c>
      <c r="I108" s="8">
        <v>0.50000000000000344</v>
      </c>
      <c r="J108" s="8">
        <v>0.50000000000000289</v>
      </c>
      <c r="K108" s="8">
        <v>0.50000000000000289</v>
      </c>
      <c r="L108" s="8">
        <v>0.50000000000000289</v>
      </c>
      <c r="M108" s="8">
        <v>0.50000000000000289</v>
      </c>
      <c r="N108" s="9">
        <v>0.50000000000000289</v>
      </c>
    </row>
    <row r="109" spans="1:14" x14ac:dyDescent="0.25">
      <c r="A109" s="2">
        <v>1300</v>
      </c>
      <c r="B109" s="10" t="s">
        <v>168</v>
      </c>
      <c r="C109" s="16" t="s">
        <v>168</v>
      </c>
      <c r="D109" s="16" t="s">
        <v>168</v>
      </c>
      <c r="E109" s="16" t="s">
        <v>168</v>
      </c>
      <c r="F109" s="8">
        <v>0.50000000000002454</v>
      </c>
      <c r="G109" s="8">
        <v>0.5000000000000373</v>
      </c>
      <c r="H109" s="8">
        <v>0.50000000000002109</v>
      </c>
      <c r="I109" s="8">
        <v>0.50000000000000422</v>
      </c>
      <c r="J109" s="8">
        <v>0.50000000000000355</v>
      </c>
      <c r="K109" s="8">
        <v>0.50000000000000355</v>
      </c>
      <c r="L109" s="8">
        <v>0.50000000000000355</v>
      </c>
      <c r="M109" s="8">
        <v>0.50000000000000355</v>
      </c>
      <c r="N109" s="9">
        <v>0.50000000000000355</v>
      </c>
    </row>
    <row r="110" spans="1:14" x14ac:dyDescent="0.25">
      <c r="A110" s="2">
        <v>1400</v>
      </c>
      <c r="B110" s="10" t="s">
        <v>168</v>
      </c>
      <c r="C110" s="16" t="s">
        <v>168</v>
      </c>
      <c r="D110" s="16" t="s">
        <v>168</v>
      </c>
      <c r="E110" s="16" t="s">
        <v>168</v>
      </c>
      <c r="F110" s="8">
        <v>0.50000000000002454</v>
      </c>
      <c r="G110" s="8">
        <v>0.5000000000000373</v>
      </c>
      <c r="H110" s="8">
        <v>0.50000000000002109</v>
      </c>
      <c r="I110" s="8">
        <v>0.50000000000000422</v>
      </c>
      <c r="J110" s="8">
        <v>0.50000000000000355</v>
      </c>
      <c r="K110" s="8">
        <v>0.50000000000000355</v>
      </c>
      <c r="L110" s="8">
        <v>0.50000000000000355</v>
      </c>
      <c r="M110" s="8">
        <v>0.50000000000000355</v>
      </c>
      <c r="N110" s="9">
        <v>0.50000000000000355</v>
      </c>
    </row>
    <row r="111" spans="1:14" x14ac:dyDescent="0.25">
      <c r="A111" s="2">
        <v>1500</v>
      </c>
      <c r="B111" s="10" t="s">
        <v>168</v>
      </c>
      <c r="C111" s="16" t="s">
        <v>168</v>
      </c>
      <c r="D111" s="16" t="s">
        <v>168</v>
      </c>
      <c r="E111" s="16" t="s">
        <v>168</v>
      </c>
      <c r="F111" s="8">
        <v>0.50000000000002343</v>
      </c>
      <c r="G111" s="8">
        <v>0.50000000000003653</v>
      </c>
      <c r="H111" s="8">
        <v>0.50000000000004396</v>
      </c>
      <c r="I111" s="8">
        <v>0.50000000000004519</v>
      </c>
      <c r="J111" s="8">
        <v>0.5000000000000453</v>
      </c>
      <c r="K111" s="8">
        <v>0.5000000000000453</v>
      </c>
      <c r="L111" s="8">
        <v>0.5000000000000453</v>
      </c>
      <c r="M111" s="8">
        <v>0.5000000000000453</v>
      </c>
      <c r="N111" s="9">
        <v>0.5000000000000453</v>
      </c>
    </row>
    <row r="112" spans="1:14" x14ac:dyDescent="0.25">
      <c r="A112" s="2">
        <v>1600</v>
      </c>
      <c r="B112" s="10" t="s">
        <v>168</v>
      </c>
      <c r="C112" s="16" t="s">
        <v>168</v>
      </c>
      <c r="D112" s="16" t="s">
        <v>168</v>
      </c>
      <c r="E112" s="16" t="s">
        <v>168</v>
      </c>
      <c r="F112" s="8">
        <v>1.8254383813852673</v>
      </c>
      <c r="G112" s="8">
        <v>0.50000000000002198</v>
      </c>
      <c r="H112" s="8">
        <v>0.50000000000002076</v>
      </c>
      <c r="I112" s="8">
        <v>0.50000000000001876</v>
      </c>
      <c r="J112" s="8">
        <v>0.50000000000001876</v>
      </c>
      <c r="K112" s="8">
        <v>0.50000000000001876</v>
      </c>
      <c r="L112" s="8">
        <v>0.50000000000001876</v>
      </c>
      <c r="M112" s="8">
        <v>0.50000000000001876</v>
      </c>
      <c r="N112" s="9">
        <v>0.50000000000001876</v>
      </c>
    </row>
    <row r="113" spans="1:14" x14ac:dyDescent="0.25">
      <c r="A113" s="2">
        <v>1700</v>
      </c>
      <c r="B113" s="10" t="s">
        <v>168</v>
      </c>
      <c r="C113" s="16" t="s">
        <v>168</v>
      </c>
      <c r="D113" s="16" t="s">
        <v>168</v>
      </c>
      <c r="E113" s="16" t="s">
        <v>168</v>
      </c>
      <c r="F113" s="16" t="s">
        <v>168</v>
      </c>
      <c r="G113" s="8">
        <v>0.50000000000001898</v>
      </c>
      <c r="H113" s="8">
        <v>0.50000000000001943</v>
      </c>
      <c r="I113" s="8">
        <v>0.50000000000002076</v>
      </c>
      <c r="J113" s="8">
        <v>0.50000000000001688</v>
      </c>
      <c r="K113" s="8">
        <v>0.50000000000001688</v>
      </c>
      <c r="L113" s="8">
        <v>0.50000000000001688</v>
      </c>
      <c r="M113" s="8">
        <v>0.50000000000001688</v>
      </c>
      <c r="N113" s="9">
        <v>0.50000000000001688</v>
      </c>
    </row>
    <row r="114" spans="1:14" x14ac:dyDescent="0.25">
      <c r="A114" s="2">
        <v>1800</v>
      </c>
      <c r="B114" s="11" t="s">
        <v>168</v>
      </c>
      <c r="C114" s="17" t="s">
        <v>168</v>
      </c>
      <c r="D114" s="17" t="s">
        <v>168</v>
      </c>
      <c r="E114" s="17" t="s">
        <v>168</v>
      </c>
      <c r="F114" s="17" t="s">
        <v>168</v>
      </c>
      <c r="G114" s="17" t="s">
        <v>168</v>
      </c>
      <c r="H114" s="14">
        <v>0.50000000000001876</v>
      </c>
      <c r="I114" s="14">
        <v>0.50000000000002032</v>
      </c>
      <c r="J114" s="14">
        <v>0.50000000000017408</v>
      </c>
      <c r="K114" s="14">
        <v>0.50000000000019273</v>
      </c>
      <c r="L114" s="14">
        <v>0.50000000000019129</v>
      </c>
      <c r="M114" s="14">
        <v>0.50000000000019129</v>
      </c>
      <c r="N114" s="29">
        <v>0.50000000000019129</v>
      </c>
    </row>
    <row r="116" spans="1:14" x14ac:dyDescent="0.25">
      <c r="A116" s="12" t="s">
        <v>105</v>
      </c>
      <c r="B116" s="2">
        <v>120</v>
      </c>
      <c r="C116" s="2">
        <v>130</v>
      </c>
      <c r="D116" s="2">
        <v>140</v>
      </c>
      <c r="E116" s="2">
        <v>150</v>
      </c>
      <c r="F116" s="2">
        <v>160</v>
      </c>
      <c r="G116" s="2">
        <v>170</v>
      </c>
      <c r="H116" s="2">
        <v>180</v>
      </c>
      <c r="I116" s="2">
        <v>190</v>
      </c>
      <c r="J116" s="2">
        <v>200</v>
      </c>
      <c r="K116" s="2">
        <v>210</v>
      </c>
      <c r="L116" s="2">
        <v>220</v>
      </c>
      <c r="M116" s="2">
        <v>230</v>
      </c>
      <c r="N116" s="2">
        <v>240</v>
      </c>
    </row>
    <row r="117" spans="1:14" x14ac:dyDescent="0.25">
      <c r="A117" s="2">
        <v>700</v>
      </c>
      <c r="B117" s="28" t="s">
        <v>168</v>
      </c>
      <c r="C117" s="15" t="s">
        <v>168</v>
      </c>
      <c r="D117" s="15" t="s">
        <v>168</v>
      </c>
      <c r="E117" s="15" t="s">
        <v>168</v>
      </c>
      <c r="F117" s="6">
        <v>0.5</v>
      </c>
      <c r="G117" s="6">
        <v>0.5</v>
      </c>
      <c r="H117" s="6">
        <v>0.5</v>
      </c>
      <c r="I117" s="6">
        <v>0.5</v>
      </c>
      <c r="J117" s="6">
        <v>0.5</v>
      </c>
      <c r="K117" s="6">
        <v>0.5</v>
      </c>
      <c r="L117" s="6">
        <v>0.5</v>
      </c>
      <c r="M117" s="6">
        <v>0.5</v>
      </c>
      <c r="N117" s="7">
        <v>0.5</v>
      </c>
    </row>
    <row r="118" spans="1:14" x14ac:dyDescent="0.25">
      <c r="A118" s="2">
        <v>800</v>
      </c>
      <c r="B118" s="10" t="s">
        <v>168</v>
      </c>
      <c r="C118" s="16" t="s">
        <v>168</v>
      </c>
      <c r="D118" s="16" t="s">
        <v>168</v>
      </c>
      <c r="E118" s="16" t="s">
        <v>168</v>
      </c>
      <c r="F118" s="8">
        <v>0.5</v>
      </c>
      <c r="G118" s="8">
        <v>0.5</v>
      </c>
      <c r="H118" s="8">
        <v>0.5</v>
      </c>
      <c r="I118" s="8">
        <v>0.5</v>
      </c>
      <c r="J118" s="8">
        <v>0.5</v>
      </c>
      <c r="K118" s="8">
        <v>0.5</v>
      </c>
      <c r="L118" s="8">
        <v>0.5</v>
      </c>
      <c r="M118" s="8">
        <v>0.5</v>
      </c>
      <c r="N118" s="9">
        <v>0.5</v>
      </c>
    </row>
    <row r="119" spans="1:14" x14ac:dyDescent="0.25">
      <c r="A119" s="2">
        <v>900</v>
      </c>
      <c r="B119" s="10" t="s">
        <v>168</v>
      </c>
      <c r="C119" s="16" t="s">
        <v>168</v>
      </c>
      <c r="D119" s="16" t="s">
        <v>168</v>
      </c>
      <c r="E119" s="16" t="s">
        <v>168</v>
      </c>
      <c r="F119" s="8">
        <v>0.5</v>
      </c>
      <c r="G119" s="8">
        <v>0.5</v>
      </c>
      <c r="H119" s="8">
        <v>0.5</v>
      </c>
      <c r="I119" s="8">
        <v>0.5</v>
      </c>
      <c r="J119" s="8">
        <v>0.5</v>
      </c>
      <c r="K119" s="8">
        <v>0.5</v>
      </c>
      <c r="L119" s="8">
        <v>0.5</v>
      </c>
      <c r="M119" s="8">
        <v>0.5</v>
      </c>
      <c r="N119" s="9">
        <v>0.5</v>
      </c>
    </row>
    <row r="120" spans="1:14" x14ac:dyDescent="0.25">
      <c r="A120" s="2">
        <v>1000</v>
      </c>
      <c r="B120" s="10" t="s">
        <v>168</v>
      </c>
      <c r="C120" s="16" t="s">
        <v>168</v>
      </c>
      <c r="D120" s="16" t="s">
        <v>168</v>
      </c>
      <c r="E120" s="16" t="s">
        <v>168</v>
      </c>
      <c r="F120" s="8">
        <v>0.5</v>
      </c>
      <c r="G120" s="8">
        <v>0.5</v>
      </c>
      <c r="H120" s="8">
        <v>0.5</v>
      </c>
      <c r="I120" s="8">
        <v>0.5</v>
      </c>
      <c r="J120" s="8">
        <v>0.5</v>
      </c>
      <c r="K120" s="8">
        <v>0.5</v>
      </c>
      <c r="L120" s="8">
        <v>0.5</v>
      </c>
      <c r="M120" s="8">
        <v>0.5</v>
      </c>
      <c r="N120" s="9">
        <v>0.5</v>
      </c>
    </row>
    <row r="121" spans="1:14" x14ac:dyDescent="0.25">
      <c r="A121" s="2">
        <v>1100</v>
      </c>
      <c r="B121" s="10" t="s">
        <v>168</v>
      </c>
      <c r="C121" s="16" t="s">
        <v>168</v>
      </c>
      <c r="D121" s="16" t="s">
        <v>168</v>
      </c>
      <c r="E121" s="16" t="s">
        <v>168</v>
      </c>
      <c r="F121" s="8">
        <v>0.5</v>
      </c>
      <c r="G121" s="8">
        <v>0.5</v>
      </c>
      <c r="H121" s="8">
        <v>0.5</v>
      </c>
      <c r="I121" s="8">
        <v>0.5</v>
      </c>
      <c r="J121" s="8">
        <v>0.5</v>
      </c>
      <c r="K121" s="8">
        <v>0.5</v>
      </c>
      <c r="L121" s="8">
        <v>0.5</v>
      </c>
      <c r="M121" s="8">
        <v>0.5</v>
      </c>
      <c r="N121" s="9">
        <v>0.5</v>
      </c>
    </row>
    <row r="122" spans="1:14" x14ac:dyDescent="0.25">
      <c r="A122" s="2">
        <v>1200</v>
      </c>
      <c r="B122" s="10" t="s">
        <v>168</v>
      </c>
      <c r="C122" s="16" t="s">
        <v>168</v>
      </c>
      <c r="D122" s="16" t="s">
        <v>168</v>
      </c>
      <c r="E122" s="16" t="s">
        <v>168</v>
      </c>
      <c r="F122" s="8">
        <v>0.49999999999999978</v>
      </c>
      <c r="G122" s="8">
        <v>0.5</v>
      </c>
      <c r="H122" s="8">
        <v>0.50000000000000011</v>
      </c>
      <c r="I122" s="8">
        <v>0.50000000000000011</v>
      </c>
      <c r="J122" s="8">
        <v>0.50000000000000011</v>
      </c>
      <c r="K122" s="8">
        <v>0.50000000000000011</v>
      </c>
      <c r="L122" s="8">
        <v>0.50000000000000011</v>
      </c>
      <c r="M122" s="8">
        <v>0.50000000000000011</v>
      </c>
      <c r="N122" s="9">
        <v>0.50000000000000011</v>
      </c>
    </row>
    <row r="123" spans="1:14" x14ac:dyDescent="0.25">
      <c r="A123" s="2">
        <v>1300</v>
      </c>
      <c r="B123" s="10" t="s">
        <v>168</v>
      </c>
      <c r="C123" s="16" t="s">
        <v>168</v>
      </c>
      <c r="D123" s="16" t="s">
        <v>168</v>
      </c>
      <c r="E123" s="16" t="s">
        <v>168</v>
      </c>
      <c r="F123" s="8">
        <v>0.5</v>
      </c>
      <c r="G123" s="8">
        <v>0.5</v>
      </c>
      <c r="H123" s="8">
        <v>0.5</v>
      </c>
      <c r="I123" s="8">
        <v>0.5</v>
      </c>
      <c r="J123" s="8">
        <v>0.5</v>
      </c>
      <c r="K123" s="8">
        <v>0.5</v>
      </c>
      <c r="L123" s="8">
        <v>0.5</v>
      </c>
      <c r="M123" s="8">
        <v>0.5</v>
      </c>
      <c r="N123" s="9">
        <v>0.5</v>
      </c>
    </row>
    <row r="124" spans="1:14" x14ac:dyDescent="0.25">
      <c r="A124" s="2">
        <v>1400</v>
      </c>
      <c r="B124" s="10" t="s">
        <v>168</v>
      </c>
      <c r="C124" s="16" t="s">
        <v>168</v>
      </c>
      <c r="D124" s="16" t="s">
        <v>168</v>
      </c>
      <c r="E124" s="16" t="s">
        <v>168</v>
      </c>
      <c r="F124" s="8">
        <v>0.5</v>
      </c>
      <c r="G124" s="8">
        <v>0.5</v>
      </c>
      <c r="H124" s="8">
        <v>0.5</v>
      </c>
      <c r="I124" s="8">
        <v>0.5</v>
      </c>
      <c r="J124" s="8">
        <v>0.5</v>
      </c>
      <c r="K124" s="8">
        <v>0.5</v>
      </c>
      <c r="L124" s="8">
        <v>0.5</v>
      </c>
      <c r="M124" s="8">
        <v>0.5</v>
      </c>
      <c r="N124" s="9">
        <v>0.5</v>
      </c>
    </row>
    <row r="125" spans="1:14" x14ac:dyDescent="0.25">
      <c r="A125" s="2">
        <v>1500</v>
      </c>
      <c r="B125" s="10" t="s">
        <v>168</v>
      </c>
      <c r="C125" s="16" t="s">
        <v>168</v>
      </c>
      <c r="D125" s="16" t="s">
        <v>168</v>
      </c>
      <c r="E125" s="16" t="s">
        <v>168</v>
      </c>
      <c r="F125" s="8">
        <v>0.5</v>
      </c>
      <c r="G125" s="8">
        <v>0.5</v>
      </c>
      <c r="H125" s="8">
        <v>0.5</v>
      </c>
      <c r="I125" s="8">
        <v>0.5</v>
      </c>
      <c r="J125" s="8">
        <v>0.5</v>
      </c>
      <c r="K125" s="8">
        <v>0.5</v>
      </c>
      <c r="L125" s="8">
        <v>0.5</v>
      </c>
      <c r="M125" s="8">
        <v>0.5</v>
      </c>
      <c r="N125" s="9">
        <v>0.5</v>
      </c>
    </row>
    <row r="126" spans="1:14" x14ac:dyDescent="0.25">
      <c r="A126" s="2">
        <v>1600</v>
      </c>
      <c r="B126" s="10" t="s">
        <v>168</v>
      </c>
      <c r="C126" s="16" t="s">
        <v>168</v>
      </c>
      <c r="D126" s="16" t="s">
        <v>168</v>
      </c>
      <c r="E126" s="16" t="s">
        <v>168</v>
      </c>
      <c r="F126" s="8">
        <v>0.5</v>
      </c>
      <c r="G126" s="8">
        <v>0.5</v>
      </c>
      <c r="H126" s="8">
        <v>0.5</v>
      </c>
      <c r="I126" s="8">
        <v>0.49999999999999983</v>
      </c>
      <c r="J126" s="8">
        <v>0.49999999999999983</v>
      </c>
      <c r="K126" s="8">
        <v>0.49999999999999983</v>
      </c>
      <c r="L126" s="8">
        <v>0.49999999999999983</v>
      </c>
      <c r="M126" s="8">
        <v>0.49999999999999983</v>
      </c>
      <c r="N126" s="9">
        <v>0.49999999999999983</v>
      </c>
    </row>
    <row r="127" spans="1:14" x14ac:dyDescent="0.25">
      <c r="A127" s="2">
        <v>1700</v>
      </c>
      <c r="B127" s="10" t="s">
        <v>168</v>
      </c>
      <c r="C127" s="16" t="s">
        <v>168</v>
      </c>
      <c r="D127" s="16" t="s">
        <v>168</v>
      </c>
      <c r="E127" s="16" t="s">
        <v>168</v>
      </c>
      <c r="F127" s="16" t="s">
        <v>168</v>
      </c>
      <c r="G127" s="8">
        <v>0.5</v>
      </c>
      <c r="H127" s="8">
        <v>0.5</v>
      </c>
      <c r="I127" s="8">
        <v>0.5</v>
      </c>
      <c r="J127" s="8">
        <v>0.5</v>
      </c>
      <c r="K127" s="8">
        <v>0.5</v>
      </c>
      <c r="L127" s="8">
        <v>0.5</v>
      </c>
      <c r="M127" s="8">
        <v>0.5</v>
      </c>
      <c r="N127" s="9">
        <v>0.5</v>
      </c>
    </row>
    <row r="128" spans="1:14" x14ac:dyDescent="0.25">
      <c r="A128" s="2">
        <v>1800</v>
      </c>
      <c r="B128" s="11" t="s">
        <v>168</v>
      </c>
      <c r="C128" s="17" t="s">
        <v>168</v>
      </c>
      <c r="D128" s="17" t="s">
        <v>168</v>
      </c>
      <c r="E128" s="17" t="s">
        <v>168</v>
      </c>
      <c r="F128" s="17" t="s">
        <v>168</v>
      </c>
      <c r="G128" s="17" t="s">
        <v>168</v>
      </c>
      <c r="H128" s="14">
        <v>0.5</v>
      </c>
      <c r="I128" s="14">
        <v>0.5</v>
      </c>
      <c r="J128" s="14">
        <v>0.56877734509266686</v>
      </c>
      <c r="K128" s="14">
        <v>0.99999999999984446</v>
      </c>
      <c r="L128" s="14">
        <v>0.99999999999984812</v>
      </c>
      <c r="M128" s="14">
        <v>0.99999999999984812</v>
      </c>
      <c r="N128" s="29">
        <v>0.99999999999984812</v>
      </c>
    </row>
    <row r="130" spans="1:14" x14ac:dyDescent="0.25">
      <c r="A130" s="12" t="s">
        <v>107</v>
      </c>
      <c r="B130" s="2">
        <v>120</v>
      </c>
      <c r="C130" s="2">
        <v>130</v>
      </c>
      <c r="D130" s="2">
        <v>140</v>
      </c>
      <c r="E130" s="2">
        <v>150</v>
      </c>
      <c r="F130" s="2">
        <v>160</v>
      </c>
      <c r="G130" s="2">
        <v>170</v>
      </c>
      <c r="H130" s="2">
        <v>180</v>
      </c>
      <c r="I130" s="2">
        <v>190</v>
      </c>
      <c r="J130" s="2">
        <v>200</v>
      </c>
      <c r="K130" s="2">
        <v>210</v>
      </c>
      <c r="L130" s="2">
        <v>220</v>
      </c>
      <c r="M130" s="2">
        <v>230</v>
      </c>
      <c r="N130" s="2">
        <v>240</v>
      </c>
    </row>
    <row r="131" spans="1:14" x14ac:dyDescent="0.25">
      <c r="A131" s="2">
        <v>700</v>
      </c>
      <c r="B131" s="28" t="s">
        <v>168</v>
      </c>
      <c r="C131" s="15" t="s">
        <v>168</v>
      </c>
      <c r="D131" s="15" t="s">
        <v>168</v>
      </c>
      <c r="E131" s="15" t="s">
        <v>168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7">
        <v>0</v>
      </c>
    </row>
    <row r="132" spans="1:14" x14ac:dyDescent="0.25">
      <c r="A132" s="2">
        <v>800</v>
      </c>
      <c r="B132" s="10" t="s">
        <v>168</v>
      </c>
      <c r="C132" s="16" t="s">
        <v>168</v>
      </c>
      <c r="D132" s="16" t="s">
        <v>168</v>
      </c>
      <c r="E132" s="16" t="s">
        <v>168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9">
        <v>0</v>
      </c>
    </row>
    <row r="133" spans="1:14" x14ac:dyDescent="0.25">
      <c r="A133" s="2">
        <v>900</v>
      </c>
      <c r="B133" s="10" t="s">
        <v>168</v>
      </c>
      <c r="C133" s="16" t="s">
        <v>168</v>
      </c>
      <c r="D133" s="16" t="s">
        <v>168</v>
      </c>
      <c r="E133" s="16" t="s">
        <v>168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9">
        <v>0</v>
      </c>
    </row>
    <row r="134" spans="1:14" x14ac:dyDescent="0.25">
      <c r="A134" s="2">
        <v>1000</v>
      </c>
      <c r="B134" s="10" t="s">
        <v>168</v>
      </c>
      <c r="C134" s="16" t="s">
        <v>168</v>
      </c>
      <c r="D134" s="16" t="s">
        <v>168</v>
      </c>
      <c r="E134" s="16" t="s">
        <v>168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9">
        <v>0</v>
      </c>
    </row>
    <row r="135" spans="1:14" x14ac:dyDescent="0.25">
      <c r="A135" s="2">
        <v>1100</v>
      </c>
      <c r="B135" s="10" t="s">
        <v>168</v>
      </c>
      <c r="C135" s="16" t="s">
        <v>168</v>
      </c>
      <c r="D135" s="16" t="s">
        <v>168</v>
      </c>
      <c r="E135" s="16" t="s">
        <v>168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9">
        <v>0</v>
      </c>
    </row>
    <row r="136" spans="1:14" x14ac:dyDescent="0.25">
      <c r="A136" s="2">
        <v>1200</v>
      </c>
      <c r="B136" s="10" t="s">
        <v>168</v>
      </c>
      <c r="C136" s="16" t="s">
        <v>168</v>
      </c>
      <c r="D136" s="16" t="s">
        <v>168</v>
      </c>
      <c r="E136" s="16" t="s">
        <v>168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9">
        <v>0</v>
      </c>
    </row>
    <row r="137" spans="1:14" x14ac:dyDescent="0.25">
      <c r="A137" s="2">
        <v>1300</v>
      </c>
      <c r="B137" s="10" t="s">
        <v>168</v>
      </c>
      <c r="C137" s="16" t="s">
        <v>168</v>
      </c>
      <c r="D137" s="16" t="s">
        <v>168</v>
      </c>
      <c r="E137" s="16" t="s">
        <v>168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9">
        <v>0</v>
      </c>
    </row>
    <row r="138" spans="1:14" x14ac:dyDescent="0.25">
      <c r="A138" s="2">
        <v>1400</v>
      </c>
      <c r="B138" s="10" t="s">
        <v>168</v>
      </c>
      <c r="C138" s="16" t="s">
        <v>168</v>
      </c>
      <c r="D138" s="16" t="s">
        <v>168</v>
      </c>
      <c r="E138" s="16" t="s">
        <v>168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9">
        <v>0</v>
      </c>
    </row>
    <row r="139" spans="1:14" x14ac:dyDescent="0.25">
      <c r="A139" s="2">
        <v>1500</v>
      </c>
      <c r="B139" s="10" t="s">
        <v>168</v>
      </c>
      <c r="C139" s="16" t="s">
        <v>168</v>
      </c>
      <c r="D139" s="16" t="s">
        <v>168</v>
      </c>
      <c r="E139" s="16" t="s">
        <v>168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9">
        <v>0</v>
      </c>
    </row>
    <row r="140" spans="1:14" x14ac:dyDescent="0.25">
      <c r="A140" s="2">
        <v>1600</v>
      </c>
      <c r="B140" s="10" t="s">
        <v>168</v>
      </c>
      <c r="C140" s="16" t="s">
        <v>168</v>
      </c>
      <c r="D140" s="16" t="s">
        <v>168</v>
      </c>
      <c r="E140" s="16" t="s">
        <v>168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9">
        <v>0</v>
      </c>
    </row>
    <row r="141" spans="1:14" x14ac:dyDescent="0.25">
      <c r="A141" s="2">
        <v>1700</v>
      </c>
      <c r="B141" s="10" t="s">
        <v>168</v>
      </c>
      <c r="C141" s="16" t="s">
        <v>168</v>
      </c>
      <c r="D141" s="16" t="s">
        <v>168</v>
      </c>
      <c r="E141" s="16" t="s">
        <v>168</v>
      </c>
      <c r="F141" s="16" t="s">
        <v>168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9">
        <v>0</v>
      </c>
    </row>
    <row r="142" spans="1:14" x14ac:dyDescent="0.25">
      <c r="A142" s="2">
        <v>1800</v>
      </c>
      <c r="B142" s="11" t="s">
        <v>168</v>
      </c>
      <c r="C142" s="17" t="s">
        <v>168</v>
      </c>
      <c r="D142" s="17" t="s">
        <v>168</v>
      </c>
      <c r="E142" s="17" t="s">
        <v>168</v>
      </c>
      <c r="F142" s="17" t="s">
        <v>168</v>
      </c>
      <c r="G142" s="17" t="s">
        <v>168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29">
        <v>0</v>
      </c>
    </row>
    <row r="144" spans="1:14" x14ac:dyDescent="0.25">
      <c r="A144" s="12" t="s">
        <v>109</v>
      </c>
      <c r="B144" s="2">
        <v>120</v>
      </c>
      <c r="C144" s="2">
        <v>130</v>
      </c>
      <c r="D144" s="2">
        <v>140</v>
      </c>
      <c r="E144" s="2">
        <v>150</v>
      </c>
      <c r="F144" s="2">
        <v>160</v>
      </c>
      <c r="G144" s="2">
        <v>170</v>
      </c>
      <c r="H144" s="2">
        <v>180</v>
      </c>
      <c r="I144" s="2">
        <v>190</v>
      </c>
      <c r="J144" s="2">
        <v>200</v>
      </c>
      <c r="K144" s="2">
        <v>210</v>
      </c>
      <c r="L144" s="2">
        <v>220</v>
      </c>
      <c r="M144" s="2">
        <v>230</v>
      </c>
      <c r="N144" s="2">
        <v>240</v>
      </c>
    </row>
    <row r="145" spans="1:14" x14ac:dyDescent="0.25">
      <c r="A145" s="2">
        <v>700</v>
      </c>
      <c r="B145" s="28" t="s">
        <v>168</v>
      </c>
      <c r="C145" s="15" t="s">
        <v>168</v>
      </c>
      <c r="D145" s="15" t="s">
        <v>168</v>
      </c>
      <c r="E145" s="15" t="s">
        <v>168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7">
        <v>0</v>
      </c>
    </row>
    <row r="146" spans="1:14" x14ac:dyDescent="0.25">
      <c r="A146" s="2">
        <v>800</v>
      </c>
      <c r="B146" s="10" t="s">
        <v>168</v>
      </c>
      <c r="C146" s="16" t="s">
        <v>168</v>
      </c>
      <c r="D146" s="16" t="s">
        <v>168</v>
      </c>
      <c r="E146" s="16" t="s">
        <v>168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9">
        <v>0</v>
      </c>
    </row>
    <row r="147" spans="1:14" x14ac:dyDescent="0.25">
      <c r="A147" s="2">
        <v>900</v>
      </c>
      <c r="B147" s="10" t="s">
        <v>168</v>
      </c>
      <c r="C147" s="16" t="s">
        <v>168</v>
      </c>
      <c r="D147" s="16" t="s">
        <v>168</v>
      </c>
      <c r="E147" s="16" t="s">
        <v>168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9">
        <v>0</v>
      </c>
    </row>
    <row r="148" spans="1:14" x14ac:dyDescent="0.25">
      <c r="A148" s="2">
        <v>1000</v>
      </c>
      <c r="B148" s="10" t="s">
        <v>168</v>
      </c>
      <c r="C148" s="16" t="s">
        <v>168</v>
      </c>
      <c r="D148" s="16" t="s">
        <v>168</v>
      </c>
      <c r="E148" s="16" t="s">
        <v>168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9">
        <v>0</v>
      </c>
    </row>
    <row r="149" spans="1:14" x14ac:dyDescent="0.25">
      <c r="A149" s="2">
        <v>1100</v>
      </c>
      <c r="B149" s="10" t="s">
        <v>168</v>
      </c>
      <c r="C149" s="16" t="s">
        <v>168</v>
      </c>
      <c r="D149" s="16" t="s">
        <v>168</v>
      </c>
      <c r="E149" s="16" t="s">
        <v>168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9">
        <v>0</v>
      </c>
    </row>
    <row r="150" spans="1:14" x14ac:dyDescent="0.25">
      <c r="A150" s="2">
        <v>1200</v>
      </c>
      <c r="B150" s="10" t="s">
        <v>168</v>
      </c>
      <c r="C150" s="16" t="s">
        <v>168</v>
      </c>
      <c r="D150" s="16" t="s">
        <v>168</v>
      </c>
      <c r="E150" s="16" t="s">
        <v>168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9">
        <v>0</v>
      </c>
    </row>
    <row r="151" spans="1:14" x14ac:dyDescent="0.25">
      <c r="A151" s="2">
        <v>1300</v>
      </c>
      <c r="B151" s="10" t="s">
        <v>168</v>
      </c>
      <c r="C151" s="16" t="s">
        <v>168</v>
      </c>
      <c r="D151" s="16" t="s">
        <v>168</v>
      </c>
      <c r="E151" s="16" t="s">
        <v>168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9">
        <v>0</v>
      </c>
    </row>
    <row r="152" spans="1:14" x14ac:dyDescent="0.25">
      <c r="A152" s="2">
        <v>1400</v>
      </c>
      <c r="B152" s="10" t="s">
        <v>168</v>
      </c>
      <c r="C152" s="16" t="s">
        <v>168</v>
      </c>
      <c r="D152" s="16" t="s">
        <v>168</v>
      </c>
      <c r="E152" s="16" t="s">
        <v>168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9">
        <v>0</v>
      </c>
    </row>
    <row r="153" spans="1:14" x14ac:dyDescent="0.25">
      <c r="A153" s="2">
        <v>1500</v>
      </c>
      <c r="B153" s="10" t="s">
        <v>168</v>
      </c>
      <c r="C153" s="16" t="s">
        <v>168</v>
      </c>
      <c r="D153" s="16" t="s">
        <v>168</v>
      </c>
      <c r="E153" s="16" t="s">
        <v>168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9">
        <v>0</v>
      </c>
    </row>
    <row r="154" spans="1:14" x14ac:dyDescent="0.25">
      <c r="A154" s="2">
        <v>1600</v>
      </c>
      <c r="B154" s="10" t="s">
        <v>168</v>
      </c>
      <c r="C154" s="16" t="s">
        <v>168</v>
      </c>
      <c r="D154" s="16" t="s">
        <v>168</v>
      </c>
      <c r="E154" s="16" t="s">
        <v>168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9">
        <v>0</v>
      </c>
    </row>
    <row r="155" spans="1:14" x14ac:dyDescent="0.25">
      <c r="A155" s="2">
        <v>1700</v>
      </c>
      <c r="B155" s="10" t="s">
        <v>168</v>
      </c>
      <c r="C155" s="16" t="s">
        <v>168</v>
      </c>
      <c r="D155" s="16" t="s">
        <v>168</v>
      </c>
      <c r="E155" s="16" t="s">
        <v>168</v>
      </c>
      <c r="F155" s="16" t="s">
        <v>168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9">
        <v>0</v>
      </c>
    </row>
    <row r="156" spans="1:14" x14ac:dyDescent="0.25">
      <c r="A156" s="2">
        <v>1800</v>
      </c>
      <c r="B156" s="11" t="s">
        <v>168</v>
      </c>
      <c r="C156" s="17" t="s">
        <v>168</v>
      </c>
      <c r="D156" s="17" t="s">
        <v>168</v>
      </c>
      <c r="E156" s="17" t="s">
        <v>168</v>
      </c>
      <c r="F156" s="17" t="s">
        <v>168</v>
      </c>
      <c r="G156" s="17" t="s">
        <v>168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29">
        <v>0</v>
      </c>
    </row>
    <row r="158" spans="1:14" x14ac:dyDescent="0.25">
      <c r="A158" s="12" t="s">
        <v>111</v>
      </c>
      <c r="B158" s="2">
        <v>120</v>
      </c>
      <c r="C158" s="2">
        <v>130</v>
      </c>
      <c r="D158" s="2">
        <v>140</v>
      </c>
      <c r="E158" s="2">
        <v>150</v>
      </c>
      <c r="F158" s="2">
        <v>160</v>
      </c>
      <c r="G158" s="2">
        <v>170</v>
      </c>
      <c r="H158" s="2">
        <v>180</v>
      </c>
      <c r="I158" s="2">
        <v>190</v>
      </c>
      <c r="J158" s="2">
        <v>200</v>
      </c>
      <c r="K158" s="2">
        <v>210</v>
      </c>
      <c r="L158" s="2">
        <v>220</v>
      </c>
      <c r="M158" s="2">
        <v>230</v>
      </c>
      <c r="N158" s="2">
        <v>240</v>
      </c>
    </row>
    <row r="159" spans="1:14" x14ac:dyDescent="0.25">
      <c r="A159" s="2">
        <v>700</v>
      </c>
      <c r="B159" s="28" t="s">
        <v>168</v>
      </c>
      <c r="C159" s="15" t="s">
        <v>168</v>
      </c>
      <c r="D159" s="15" t="s">
        <v>168</v>
      </c>
      <c r="E159" s="15" t="s">
        <v>168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7">
        <v>0</v>
      </c>
    </row>
    <row r="160" spans="1:14" x14ac:dyDescent="0.25">
      <c r="A160" s="2">
        <v>800</v>
      </c>
      <c r="B160" s="10" t="s">
        <v>168</v>
      </c>
      <c r="C160" s="16" t="s">
        <v>168</v>
      </c>
      <c r="D160" s="16" t="s">
        <v>168</v>
      </c>
      <c r="E160" s="16" t="s">
        <v>168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9">
        <v>0</v>
      </c>
    </row>
    <row r="161" spans="1:14" x14ac:dyDescent="0.25">
      <c r="A161" s="2">
        <v>900</v>
      </c>
      <c r="B161" s="10" t="s">
        <v>168</v>
      </c>
      <c r="C161" s="16" t="s">
        <v>168</v>
      </c>
      <c r="D161" s="16" t="s">
        <v>168</v>
      </c>
      <c r="E161" s="16" t="s">
        <v>168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9">
        <v>0</v>
      </c>
    </row>
    <row r="162" spans="1:14" x14ac:dyDescent="0.25">
      <c r="A162" s="2">
        <v>1000</v>
      </c>
      <c r="B162" s="10" t="s">
        <v>168</v>
      </c>
      <c r="C162" s="16" t="s">
        <v>168</v>
      </c>
      <c r="D162" s="16" t="s">
        <v>168</v>
      </c>
      <c r="E162" s="16" t="s">
        <v>168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9">
        <v>0</v>
      </c>
    </row>
    <row r="163" spans="1:14" x14ac:dyDescent="0.25">
      <c r="A163" s="2">
        <v>1100</v>
      </c>
      <c r="B163" s="10" t="s">
        <v>168</v>
      </c>
      <c r="C163" s="16" t="s">
        <v>168</v>
      </c>
      <c r="D163" s="16" t="s">
        <v>168</v>
      </c>
      <c r="E163" s="16" t="s">
        <v>168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9">
        <v>0</v>
      </c>
    </row>
    <row r="164" spans="1:14" x14ac:dyDescent="0.25">
      <c r="A164" s="2">
        <v>1200</v>
      </c>
      <c r="B164" s="10" t="s">
        <v>168</v>
      </c>
      <c r="C164" s="16" t="s">
        <v>168</v>
      </c>
      <c r="D164" s="16" t="s">
        <v>168</v>
      </c>
      <c r="E164" s="16" t="s">
        <v>168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9">
        <v>0</v>
      </c>
    </row>
    <row r="165" spans="1:14" x14ac:dyDescent="0.25">
      <c r="A165" s="2">
        <v>1300</v>
      </c>
      <c r="B165" s="10" t="s">
        <v>168</v>
      </c>
      <c r="C165" s="16" t="s">
        <v>168</v>
      </c>
      <c r="D165" s="16" t="s">
        <v>168</v>
      </c>
      <c r="E165" s="16" t="s">
        <v>168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9">
        <v>0</v>
      </c>
    </row>
    <row r="166" spans="1:14" x14ac:dyDescent="0.25">
      <c r="A166" s="2">
        <v>1400</v>
      </c>
      <c r="B166" s="10" t="s">
        <v>168</v>
      </c>
      <c r="C166" s="16" t="s">
        <v>168</v>
      </c>
      <c r="D166" s="16" t="s">
        <v>168</v>
      </c>
      <c r="E166" s="16" t="s">
        <v>168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9">
        <v>0</v>
      </c>
    </row>
    <row r="167" spans="1:14" x14ac:dyDescent="0.25">
      <c r="A167" s="2">
        <v>1500</v>
      </c>
      <c r="B167" s="10" t="s">
        <v>168</v>
      </c>
      <c r="C167" s="16" t="s">
        <v>168</v>
      </c>
      <c r="D167" s="16" t="s">
        <v>168</v>
      </c>
      <c r="E167" s="16" t="s">
        <v>168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9">
        <v>0</v>
      </c>
    </row>
    <row r="168" spans="1:14" x14ac:dyDescent="0.25">
      <c r="A168" s="2">
        <v>1600</v>
      </c>
      <c r="B168" s="10" t="s">
        <v>168</v>
      </c>
      <c r="C168" s="16" t="s">
        <v>168</v>
      </c>
      <c r="D168" s="16" t="s">
        <v>168</v>
      </c>
      <c r="E168" s="16" t="s">
        <v>168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9">
        <v>0</v>
      </c>
    </row>
    <row r="169" spans="1:14" x14ac:dyDescent="0.25">
      <c r="A169" s="2">
        <v>1700</v>
      </c>
      <c r="B169" s="10" t="s">
        <v>168</v>
      </c>
      <c r="C169" s="16" t="s">
        <v>168</v>
      </c>
      <c r="D169" s="16" t="s">
        <v>168</v>
      </c>
      <c r="E169" s="16" t="s">
        <v>168</v>
      </c>
      <c r="F169" s="16" t="s">
        <v>168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9">
        <v>0</v>
      </c>
    </row>
    <row r="170" spans="1:14" x14ac:dyDescent="0.25">
      <c r="A170" s="2">
        <v>1800</v>
      </c>
      <c r="B170" s="11" t="s">
        <v>168</v>
      </c>
      <c r="C170" s="17" t="s">
        <v>168</v>
      </c>
      <c r="D170" s="17" t="s">
        <v>168</v>
      </c>
      <c r="E170" s="17" t="s">
        <v>168</v>
      </c>
      <c r="F170" s="17" t="s">
        <v>168</v>
      </c>
      <c r="G170" s="17" t="s">
        <v>168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29">
        <v>0</v>
      </c>
    </row>
    <row r="172" spans="1:14" x14ac:dyDescent="0.25">
      <c r="A172" s="12" t="s">
        <v>113</v>
      </c>
      <c r="B172" s="2">
        <v>120</v>
      </c>
      <c r="C172" s="2">
        <v>130</v>
      </c>
      <c r="D172" s="2">
        <v>140</v>
      </c>
      <c r="E172" s="2">
        <v>150</v>
      </c>
      <c r="F172" s="2">
        <v>160</v>
      </c>
      <c r="G172" s="2">
        <v>170</v>
      </c>
      <c r="H172" s="2">
        <v>180</v>
      </c>
      <c r="I172" s="2">
        <v>190</v>
      </c>
      <c r="J172" s="2">
        <v>200</v>
      </c>
      <c r="K172" s="2">
        <v>210</v>
      </c>
      <c r="L172" s="2">
        <v>220</v>
      </c>
      <c r="M172" s="2">
        <v>230</v>
      </c>
      <c r="N172" s="2">
        <v>240</v>
      </c>
    </row>
    <row r="173" spans="1:14" x14ac:dyDescent="0.25">
      <c r="A173" s="2">
        <v>700</v>
      </c>
      <c r="B173" s="28" t="s">
        <v>168</v>
      </c>
      <c r="C173" s="15" t="s">
        <v>168</v>
      </c>
      <c r="D173" s="15" t="s">
        <v>168</v>
      </c>
      <c r="E173" s="15" t="s">
        <v>168</v>
      </c>
      <c r="F173" s="6">
        <v>1.9999999999999998</v>
      </c>
      <c r="G173" s="6">
        <v>2.0000000000000004</v>
      </c>
      <c r="H173" s="6">
        <v>1.9999999999999998</v>
      </c>
      <c r="I173" s="6">
        <v>1.9999999999999998</v>
      </c>
      <c r="J173" s="6">
        <v>1.9999999999999998</v>
      </c>
      <c r="K173" s="6">
        <v>1.9999999999999998</v>
      </c>
      <c r="L173" s="6">
        <v>1.9999999999999998</v>
      </c>
      <c r="M173" s="6">
        <v>1.9999999999999998</v>
      </c>
      <c r="N173" s="7">
        <v>1.9999999999999998</v>
      </c>
    </row>
    <row r="174" spans="1:14" x14ac:dyDescent="0.25">
      <c r="A174" s="2">
        <v>800</v>
      </c>
      <c r="B174" s="10" t="s">
        <v>168</v>
      </c>
      <c r="C174" s="16" t="s">
        <v>168</v>
      </c>
      <c r="D174" s="16" t="s">
        <v>168</v>
      </c>
      <c r="E174" s="16" t="s">
        <v>168</v>
      </c>
      <c r="F174" s="8">
        <v>2.0000000000000004</v>
      </c>
      <c r="G174" s="8">
        <v>1.9999999999999998</v>
      </c>
      <c r="H174" s="8">
        <v>2.0000000000000009</v>
      </c>
      <c r="I174" s="8">
        <v>2.0000000000000009</v>
      </c>
      <c r="J174" s="8">
        <v>2.0000000000000009</v>
      </c>
      <c r="K174" s="8">
        <v>2.0000000000000009</v>
      </c>
      <c r="L174" s="8">
        <v>2.0000000000000009</v>
      </c>
      <c r="M174" s="8">
        <v>2.0000000000000009</v>
      </c>
      <c r="N174" s="9">
        <v>2.0000000000000009</v>
      </c>
    </row>
    <row r="175" spans="1:14" x14ac:dyDescent="0.25">
      <c r="A175" s="2">
        <v>900</v>
      </c>
      <c r="B175" s="10" t="s">
        <v>168</v>
      </c>
      <c r="C175" s="16" t="s">
        <v>168</v>
      </c>
      <c r="D175" s="16" t="s">
        <v>168</v>
      </c>
      <c r="E175" s="16" t="s">
        <v>168</v>
      </c>
      <c r="F175" s="8">
        <v>2.0000000000000004</v>
      </c>
      <c r="G175" s="8">
        <v>2</v>
      </c>
      <c r="H175" s="8">
        <v>2.0000000000000004</v>
      </c>
      <c r="I175" s="8">
        <v>2.0000000000000004</v>
      </c>
      <c r="J175" s="8">
        <v>2.0000000000000004</v>
      </c>
      <c r="K175" s="8">
        <v>2.0000000000000004</v>
      </c>
      <c r="L175" s="8">
        <v>2.0000000000000004</v>
      </c>
      <c r="M175" s="8">
        <v>2.0000000000000004</v>
      </c>
      <c r="N175" s="9">
        <v>2.0000000000000004</v>
      </c>
    </row>
    <row r="176" spans="1:14" x14ac:dyDescent="0.25">
      <c r="A176" s="2">
        <v>1000</v>
      </c>
      <c r="B176" s="10" t="s">
        <v>168</v>
      </c>
      <c r="C176" s="16" t="s">
        <v>168</v>
      </c>
      <c r="D176" s="16" t="s">
        <v>168</v>
      </c>
      <c r="E176" s="16" t="s">
        <v>168</v>
      </c>
      <c r="F176" s="8">
        <v>2</v>
      </c>
      <c r="G176" s="8">
        <v>1.9999999999999998</v>
      </c>
      <c r="H176" s="8">
        <v>1.9999999999999993</v>
      </c>
      <c r="I176" s="8">
        <v>1.9999999999999993</v>
      </c>
      <c r="J176" s="8">
        <v>1.9999999999999993</v>
      </c>
      <c r="K176" s="8">
        <v>1.9999999999999993</v>
      </c>
      <c r="L176" s="8">
        <v>1.9999999999999993</v>
      </c>
      <c r="M176" s="8">
        <v>1.9999999999999993</v>
      </c>
      <c r="N176" s="9">
        <v>1.9999999999999993</v>
      </c>
    </row>
    <row r="177" spans="1:14" x14ac:dyDescent="0.25">
      <c r="A177" s="2">
        <v>1100</v>
      </c>
      <c r="B177" s="10" t="s">
        <v>168</v>
      </c>
      <c r="C177" s="16" t="s">
        <v>168</v>
      </c>
      <c r="D177" s="16" t="s">
        <v>168</v>
      </c>
      <c r="E177" s="16" t="s">
        <v>168</v>
      </c>
      <c r="F177" s="8">
        <v>2</v>
      </c>
      <c r="G177" s="8">
        <v>1.9999999999999998</v>
      </c>
      <c r="H177" s="8">
        <v>1.9999999999999993</v>
      </c>
      <c r="I177" s="8">
        <v>1.9999999999999993</v>
      </c>
      <c r="J177" s="8">
        <v>1.9999999999999993</v>
      </c>
      <c r="K177" s="8">
        <v>1.9999999999999993</v>
      </c>
      <c r="L177" s="8">
        <v>1.9999999999999993</v>
      </c>
      <c r="M177" s="8">
        <v>1.9999999999999993</v>
      </c>
      <c r="N177" s="9">
        <v>1.9999999999999993</v>
      </c>
    </row>
    <row r="178" spans="1:14" x14ac:dyDescent="0.25">
      <c r="A178" s="2">
        <v>1200</v>
      </c>
      <c r="B178" s="10" t="s">
        <v>168</v>
      </c>
      <c r="C178" s="16" t="s">
        <v>168</v>
      </c>
      <c r="D178" s="16" t="s">
        <v>168</v>
      </c>
      <c r="E178" s="16" t="s">
        <v>168</v>
      </c>
      <c r="F178" s="8">
        <v>2</v>
      </c>
      <c r="G178" s="8">
        <v>2.0000000000000018</v>
      </c>
      <c r="H178" s="8">
        <v>1.9999999999999998</v>
      </c>
      <c r="I178" s="8">
        <v>1.9999999999999998</v>
      </c>
      <c r="J178" s="8">
        <v>1.9999999999999998</v>
      </c>
      <c r="K178" s="8">
        <v>1.9999999999999998</v>
      </c>
      <c r="L178" s="8">
        <v>1.9999999999999998</v>
      </c>
      <c r="M178" s="8">
        <v>1.9999999999999998</v>
      </c>
      <c r="N178" s="9">
        <v>1.9999999999999998</v>
      </c>
    </row>
    <row r="179" spans="1:14" x14ac:dyDescent="0.25">
      <c r="A179" s="2">
        <v>1300</v>
      </c>
      <c r="B179" s="10" t="s">
        <v>168</v>
      </c>
      <c r="C179" s="16" t="s">
        <v>168</v>
      </c>
      <c r="D179" s="16" t="s">
        <v>168</v>
      </c>
      <c r="E179" s="16" t="s">
        <v>168</v>
      </c>
      <c r="F179" s="8">
        <v>2</v>
      </c>
      <c r="G179" s="8">
        <v>2.0000000000000004</v>
      </c>
      <c r="H179" s="8">
        <v>1.9999999999999998</v>
      </c>
      <c r="I179" s="8">
        <v>1.9999999999999998</v>
      </c>
      <c r="J179" s="8">
        <v>1.9999999999999998</v>
      </c>
      <c r="K179" s="8">
        <v>1.9999999999999998</v>
      </c>
      <c r="L179" s="8">
        <v>1.9999999999999998</v>
      </c>
      <c r="M179" s="8">
        <v>1.9999999999999998</v>
      </c>
      <c r="N179" s="9">
        <v>1.9999999999999998</v>
      </c>
    </row>
    <row r="180" spans="1:14" x14ac:dyDescent="0.25">
      <c r="A180" s="2">
        <v>1400</v>
      </c>
      <c r="B180" s="10" t="s">
        <v>168</v>
      </c>
      <c r="C180" s="16" t="s">
        <v>168</v>
      </c>
      <c r="D180" s="16" t="s">
        <v>168</v>
      </c>
      <c r="E180" s="16" t="s">
        <v>168</v>
      </c>
      <c r="F180" s="8">
        <v>1.9999999999999998</v>
      </c>
      <c r="G180" s="8">
        <v>2.0000000000000004</v>
      </c>
      <c r="H180" s="8">
        <v>2</v>
      </c>
      <c r="I180" s="8">
        <v>2</v>
      </c>
      <c r="J180" s="8">
        <v>2</v>
      </c>
      <c r="K180" s="8">
        <v>2</v>
      </c>
      <c r="L180" s="8">
        <v>2</v>
      </c>
      <c r="M180" s="8">
        <v>2</v>
      </c>
      <c r="N180" s="9">
        <v>2</v>
      </c>
    </row>
    <row r="181" spans="1:14" x14ac:dyDescent="0.25">
      <c r="A181" s="2">
        <v>1500</v>
      </c>
      <c r="B181" s="10" t="s">
        <v>168</v>
      </c>
      <c r="C181" s="16" t="s">
        <v>168</v>
      </c>
      <c r="D181" s="16" t="s">
        <v>168</v>
      </c>
      <c r="E181" s="16" t="s">
        <v>168</v>
      </c>
      <c r="F181" s="8">
        <v>1.9999999999999993</v>
      </c>
      <c r="G181" s="8">
        <v>2</v>
      </c>
      <c r="H181" s="8">
        <v>2</v>
      </c>
      <c r="I181" s="8">
        <v>2</v>
      </c>
      <c r="J181" s="8">
        <v>2</v>
      </c>
      <c r="K181" s="8">
        <v>2</v>
      </c>
      <c r="L181" s="8">
        <v>2</v>
      </c>
      <c r="M181" s="8">
        <v>2</v>
      </c>
      <c r="N181" s="9">
        <v>2</v>
      </c>
    </row>
    <row r="182" spans="1:14" x14ac:dyDescent="0.25">
      <c r="A182" s="2">
        <v>1600</v>
      </c>
      <c r="B182" s="10" t="s">
        <v>168</v>
      </c>
      <c r="C182" s="16" t="s">
        <v>168</v>
      </c>
      <c r="D182" s="16" t="s">
        <v>168</v>
      </c>
      <c r="E182" s="16" t="s">
        <v>168</v>
      </c>
      <c r="F182" s="8">
        <v>1.9999999999999998</v>
      </c>
      <c r="G182" s="8">
        <v>1.9999999999999998</v>
      </c>
      <c r="H182" s="8">
        <v>1.9999999999999998</v>
      </c>
      <c r="I182" s="8">
        <v>1.9999999999999993</v>
      </c>
      <c r="J182" s="8">
        <v>1.9999999999999993</v>
      </c>
      <c r="K182" s="8">
        <v>1.9999999999999993</v>
      </c>
      <c r="L182" s="8">
        <v>1.9999999999999993</v>
      </c>
      <c r="M182" s="8">
        <v>1.9999999999999993</v>
      </c>
      <c r="N182" s="9">
        <v>1.9999999999999993</v>
      </c>
    </row>
    <row r="183" spans="1:14" x14ac:dyDescent="0.25">
      <c r="A183" s="2">
        <v>1700</v>
      </c>
      <c r="B183" s="10" t="s">
        <v>168</v>
      </c>
      <c r="C183" s="16" t="s">
        <v>168</v>
      </c>
      <c r="D183" s="16" t="s">
        <v>168</v>
      </c>
      <c r="E183" s="16" t="s">
        <v>168</v>
      </c>
      <c r="F183" s="16" t="s">
        <v>168</v>
      </c>
      <c r="G183" s="8">
        <v>2</v>
      </c>
      <c r="H183" s="8">
        <v>2.0000000000000004</v>
      </c>
      <c r="I183" s="8">
        <v>2</v>
      </c>
      <c r="J183" s="8">
        <v>1.9999999999999978</v>
      </c>
      <c r="K183" s="8">
        <v>1.9999999999999978</v>
      </c>
      <c r="L183" s="8">
        <v>1.9999999999999978</v>
      </c>
      <c r="M183" s="8">
        <v>1.9999999999999978</v>
      </c>
      <c r="N183" s="9">
        <v>1.9999999999999978</v>
      </c>
    </row>
    <row r="184" spans="1:14" x14ac:dyDescent="0.25">
      <c r="A184" s="2">
        <v>1800</v>
      </c>
      <c r="B184" s="11" t="s">
        <v>168</v>
      </c>
      <c r="C184" s="17" t="s">
        <v>168</v>
      </c>
      <c r="D184" s="17" t="s">
        <v>168</v>
      </c>
      <c r="E184" s="17" t="s">
        <v>168</v>
      </c>
      <c r="F184" s="17" t="s">
        <v>168</v>
      </c>
      <c r="G184" s="17" t="s">
        <v>168</v>
      </c>
      <c r="H184" s="14">
        <v>2</v>
      </c>
      <c r="I184" s="14">
        <v>2</v>
      </c>
      <c r="J184" s="14">
        <v>2.0000000000000027</v>
      </c>
      <c r="K184" s="14">
        <v>2.0000000000000004</v>
      </c>
      <c r="L184" s="14">
        <v>2.0000000000000004</v>
      </c>
      <c r="M184" s="14">
        <v>2.0000000000000004</v>
      </c>
      <c r="N184" s="29">
        <v>2.0000000000000004</v>
      </c>
    </row>
    <row r="186" spans="1:14" x14ac:dyDescent="0.25">
      <c r="A186" s="12" t="s">
        <v>115</v>
      </c>
      <c r="B186" s="2">
        <v>120</v>
      </c>
      <c r="C186" s="2">
        <v>130</v>
      </c>
      <c r="D186" s="2">
        <v>140</v>
      </c>
      <c r="E186" s="2">
        <v>150</v>
      </c>
      <c r="F186" s="2">
        <v>160</v>
      </c>
      <c r="G186" s="2">
        <v>170</v>
      </c>
      <c r="H186" s="2">
        <v>180</v>
      </c>
      <c r="I186" s="2">
        <v>190</v>
      </c>
      <c r="J186" s="2">
        <v>200</v>
      </c>
      <c r="K186" s="2">
        <v>210</v>
      </c>
      <c r="L186" s="2">
        <v>220</v>
      </c>
      <c r="M186" s="2">
        <v>230</v>
      </c>
      <c r="N186" s="2">
        <v>240</v>
      </c>
    </row>
    <row r="187" spans="1:14" x14ac:dyDescent="0.25">
      <c r="A187" s="2">
        <v>700</v>
      </c>
      <c r="B187" s="28" t="s">
        <v>168</v>
      </c>
      <c r="C187" s="15" t="s">
        <v>168</v>
      </c>
      <c r="D187" s="15" t="s">
        <v>168</v>
      </c>
      <c r="E187" s="15" t="s">
        <v>168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7">
        <v>0</v>
      </c>
    </row>
    <row r="188" spans="1:14" x14ac:dyDescent="0.25">
      <c r="A188" s="2">
        <v>800</v>
      </c>
      <c r="B188" s="10" t="s">
        <v>168</v>
      </c>
      <c r="C188" s="16" t="s">
        <v>168</v>
      </c>
      <c r="D188" s="16" t="s">
        <v>168</v>
      </c>
      <c r="E188" s="16" t="s">
        <v>168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9">
        <v>0</v>
      </c>
    </row>
    <row r="189" spans="1:14" x14ac:dyDescent="0.25">
      <c r="A189" s="2">
        <v>900</v>
      </c>
      <c r="B189" s="10" t="s">
        <v>168</v>
      </c>
      <c r="C189" s="16" t="s">
        <v>168</v>
      </c>
      <c r="D189" s="16" t="s">
        <v>168</v>
      </c>
      <c r="E189" s="16" t="s">
        <v>168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9">
        <v>0</v>
      </c>
    </row>
    <row r="190" spans="1:14" x14ac:dyDescent="0.25">
      <c r="A190" s="2">
        <v>1000</v>
      </c>
      <c r="B190" s="10" t="s">
        <v>168</v>
      </c>
      <c r="C190" s="16" t="s">
        <v>168</v>
      </c>
      <c r="D190" s="16" t="s">
        <v>168</v>
      </c>
      <c r="E190" s="16" t="s">
        <v>168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9">
        <v>0</v>
      </c>
    </row>
    <row r="191" spans="1:14" x14ac:dyDescent="0.25">
      <c r="A191" s="2">
        <v>1100</v>
      </c>
      <c r="B191" s="10" t="s">
        <v>168</v>
      </c>
      <c r="C191" s="16" t="s">
        <v>168</v>
      </c>
      <c r="D191" s="16" t="s">
        <v>168</v>
      </c>
      <c r="E191" s="16" t="s">
        <v>168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9">
        <v>0</v>
      </c>
    </row>
    <row r="192" spans="1:14" x14ac:dyDescent="0.25">
      <c r="A192" s="2">
        <v>1200</v>
      </c>
      <c r="B192" s="10" t="s">
        <v>168</v>
      </c>
      <c r="C192" s="16" t="s">
        <v>168</v>
      </c>
      <c r="D192" s="16" t="s">
        <v>168</v>
      </c>
      <c r="E192" s="16" t="s">
        <v>168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9">
        <v>0</v>
      </c>
    </row>
    <row r="193" spans="1:14" x14ac:dyDescent="0.25">
      <c r="A193" s="2">
        <v>1300</v>
      </c>
      <c r="B193" s="10" t="s">
        <v>168</v>
      </c>
      <c r="C193" s="16" t="s">
        <v>168</v>
      </c>
      <c r="D193" s="16" t="s">
        <v>168</v>
      </c>
      <c r="E193" s="16" t="s">
        <v>168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9">
        <v>0</v>
      </c>
    </row>
    <row r="194" spans="1:14" x14ac:dyDescent="0.25">
      <c r="A194" s="2">
        <v>1400</v>
      </c>
      <c r="B194" s="10" t="s">
        <v>168</v>
      </c>
      <c r="C194" s="16" t="s">
        <v>168</v>
      </c>
      <c r="D194" s="16" t="s">
        <v>168</v>
      </c>
      <c r="E194" s="16" t="s">
        <v>168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9">
        <v>0</v>
      </c>
    </row>
    <row r="195" spans="1:14" x14ac:dyDescent="0.25">
      <c r="A195" s="2">
        <v>1500</v>
      </c>
      <c r="B195" s="10" t="s">
        <v>168</v>
      </c>
      <c r="C195" s="16" t="s">
        <v>168</v>
      </c>
      <c r="D195" s="16" t="s">
        <v>168</v>
      </c>
      <c r="E195" s="16" t="s">
        <v>168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9">
        <v>0</v>
      </c>
    </row>
    <row r="196" spans="1:14" x14ac:dyDescent="0.25">
      <c r="A196" s="2">
        <v>1600</v>
      </c>
      <c r="B196" s="10" t="s">
        <v>168</v>
      </c>
      <c r="C196" s="16" t="s">
        <v>168</v>
      </c>
      <c r="D196" s="16" t="s">
        <v>168</v>
      </c>
      <c r="E196" s="16" t="s">
        <v>168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9">
        <v>0</v>
      </c>
    </row>
    <row r="197" spans="1:14" x14ac:dyDescent="0.25">
      <c r="A197" s="2">
        <v>1700</v>
      </c>
      <c r="B197" s="10" t="s">
        <v>168</v>
      </c>
      <c r="C197" s="16" t="s">
        <v>168</v>
      </c>
      <c r="D197" s="16" t="s">
        <v>168</v>
      </c>
      <c r="E197" s="16" t="s">
        <v>168</v>
      </c>
      <c r="F197" s="16" t="s">
        <v>168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9">
        <v>0</v>
      </c>
    </row>
    <row r="198" spans="1:14" x14ac:dyDescent="0.25">
      <c r="A198" s="2">
        <v>1800</v>
      </c>
      <c r="B198" s="11" t="s">
        <v>168</v>
      </c>
      <c r="C198" s="17" t="s">
        <v>168</v>
      </c>
      <c r="D198" s="17" t="s">
        <v>168</v>
      </c>
      <c r="E198" s="17" t="s">
        <v>168</v>
      </c>
      <c r="F198" s="17" t="s">
        <v>168</v>
      </c>
      <c r="G198" s="17" t="s">
        <v>168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29">
        <v>0</v>
      </c>
    </row>
    <row r="200" spans="1:14" x14ac:dyDescent="0.25">
      <c r="A200" s="12" t="s">
        <v>117</v>
      </c>
      <c r="B200" s="2">
        <v>120</v>
      </c>
      <c r="C200" s="2">
        <v>130</v>
      </c>
      <c r="D200" s="2">
        <v>140</v>
      </c>
      <c r="E200" s="2">
        <v>150</v>
      </c>
      <c r="F200" s="2">
        <v>160</v>
      </c>
      <c r="G200" s="2">
        <v>170</v>
      </c>
      <c r="H200" s="2">
        <v>180</v>
      </c>
      <c r="I200" s="2">
        <v>190</v>
      </c>
      <c r="J200" s="2">
        <v>200</v>
      </c>
      <c r="K200" s="2">
        <v>210</v>
      </c>
      <c r="L200" s="2">
        <v>220</v>
      </c>
      <c r="M200" s="2">
        <v>230</v>
      </c>
      <c r="N200" s="2">
        <v>240</v>
      </c>
    </row>
    <row r="201" spans="1:14" x14ac:dyDescent="0.25">
      <c r="A201" s="2">
        <v>700</v>
      </c>
      <c r="B201" s="28" t="s">
        <v>168</v>
      </c>
      <c r="C201" s="15" t="s">
        <v>168</v>
      </c>
      <c r="D201" s="15" t="s">
        <v>168</v>
      </c>
      <c r="E201" s="15" t="s">
        <v>168</v>
      </c>
      <c r="F201" s="6">
        <v>0.58631810707889176</v>
      </c>
      <c r="G201" s="6">
        <v>0.51663113307987019</v>
      </c>
      <c r="H201" s="6">
        <v>0.84307776303511761</v>
      </c>
      <c r="I201" s="6">
        <v>1.3675827972236028</v>
      </c>
      <c r="J201" s="6">
        <v>1.3966516908058599</v>
      </c>
      <c r="K201" s="6">
        <v>1.3966516908058599</v>
      </c>
      <c r="L201" s="6">
        <v>1.3966516908058599</v>
      </c>
      <c r="M201" s="6">
        <v>1.3966516908058599</v>
      </c>
      <c r="N201" s="7">
        <v>1.3966516908058599</v>
      </c>
    </row>
    <row r="202" spans="1:14" x14ac:dyDescent="0.25">
      <c r="A202" s="2">
        <v>800</v>
      </c>
      <c r="B202" s="10" t="s">
        <v>168</v>
      </c>
      <c r="C202" s="16" t="s">
        <v>168</v>
      </c>
      <c r="D202" s="16" t="s">
        <v>168</v>
      </c>
      <c r="E202" s="16" t="s">
        <v>168</v>
      </c>
      <c r="F202" s="8">
        <v>0.5863181070788922</v>
      </c>
      <c r="G202" s="8">
        <v>0.51663113307987063</v>
      </c>
      <c r="H202" s="8">
        <v>0.84307776303512016</v>
      </c>
      <c r="I202" s="8">
        <v>1.3675827972236061</v>
      </c>
      <c r="J202" s="8">
        <v>1.3966516908058577</v>
      </c>
      <c r="K202" s="8">
        <v>1.3966516908058577</v>
      </c>
      <c r="L202" s="8">
        <v>1.3966516908058577</v>
      </c>
      <c r="M202" s="8">
        <v>1.3966516908058577</v>
      </c>
      <c r="N202" s="9">
        <v>1.3966516908058577</v>
      </c>
    </row>
    <row r="203" spans="1:14" x14ac:dyDescent="0.25">
      <c r="A203" s="2">
        <v>900</v>
      </c>
      <c r="B203" s="10" t="s">
        <v>168</v>
      </c>
      <c r="C203" s="16" t="s">
        <v>168</v>
      </c>
      <c r="D203" s="16" t="s">
        <v>168</v>
      </c>
      <c r="E203" s="16" t="s">
        <v>168</v>
      </c>
      <c r="F203" s="8">
        <v>0.58631810707889243</v>
      </c>
      <c r="G203" s="8">
        <v>0.5166311330798703</v>
      </c>
      <c r="H203" s="8">
        <v>0.84307776303511894</v>
      </c>
      <c r="I203" s="8">
        <v>1.3675827972236059</v>
      </c>
      <c r="J203" s="8">
        <v>1.3966516908058573</v>
      </c>
      <c r="K203" s="8">
        <v>1.3966516908058573</v>
      </c>
      <c r="L203" s="8">
        <v>1.3966516908058573</v>
      </c>
      <c r="M203" s="8">
        <v>1.3966516908058573</v>
      </c>
      <c r="N203" s="9">
        <v>1.3966516908058573</v>
      </c>
    </row>
    <row r="204" spans="1:14" x14ac:dyDescent="0.25">
      <c r="A204" s="2">
        <v>1000</v>
      </c>
      <c r="B204" s="10" t="s">
        <v>168</v>
      </c>
      <c r="C204" s="16" t="s">
        <v>168</v>
      </c>
      <c r="D204" s="16" t="s">
        <v>168</v>
      </c>
      <c r="E204" s="16" t="s">
        <v>168</v>
      </c>
      <c r="F204" s="8">
        <v>0.58631810707889198</v>
      </c>
      <c r="G204" s="8">
        <v>0.51663113307987152</v>
      </c>
      <c r="H204" s="8">
        <v>0.84307776303511717</v>
      </c>
      <c r="I204" s="8">
        <v>1.3675827972236023</v>
      </c>
      <c r="J204" s="8">
        <v>1.3966516908058493</v>
      </c>
      <c r="K204" s="8">
        <v>1.3966516908058493</v>
      </c>
      <c r="L204" s="8">
        <v>1.3966516908058493</v>
      </c>
      <c r="M204" s="8">
        <v>1.3966516908058493</v>
      </c>
      <c r="N204" s="9">
        <v>1.3966516908058493</v>
      </c>
    </row>
    <row r="205" spans="1:14" x14ac:dyDescent="0.25">
      <c r="A205" s="2">
        <v>1100</v>
      </c>
      <c r="B205" s="10" t="s">
        <v>168</v>
      </c>
      <c r="C205" s="16" t="s">
        <v>168</v>
      </c>
      <c r="D205" s="16" t="s">
        <v>168</v>
      </c>
      <c r="E205" s="16" t="s">
        <v>168</v>
      </c>
      <c r="F205" s="8">
        <v>0.58631810707889209</v>
      </c>
      <c r="G205" s="8">
        <v>0.5166311330798713</v>
      </c>
      <c r="H205" s="8">
        <v>0.84307776303511806</v>
      </c>
      <c r="I205" s="8">
        <v>1.3675827972236023</v>
      </c>
      <c r="J205" s="8">
        <v>1.3966516908058493</v>
      </c>
      <c r="K205" s="8">
        <v>1.3966516908058493</v>
      </c>
      <c r="L205" s="8">
        <v>1.3966516908058493</v>
      </c>
      <c r="M205" s="8">
        <v>1.3966516908058493</v>
      </c>
      <c r="N205" s="9">
        <v>1.3966516908058493</v>
      </c>
    </row>
    <row r="206" spans="1:14" x14ac:dyDescent="0.25">
      <c r="A206" s="2">
        <v>1200</v>
      </c>
      <c r="B206" s="10" t="s">
        <v>168</v>
      </c>
      <c r="C206" s="16" t="s">
        <v>168</v>
      </c>
      <c r="D206" s="16" t="s">
        <v>168</v>
      </c>
      <c r="E206" s="16" t="s">
        <v>168</v>
      </c>
      <c r="F206" s="8">
        <v>0.58631810707889209</v>
      </c>
      <c r="G206" s="8">
        <v>0.5166311330798713</v>
      </c>
      <c r="H206" s="8">
        <v>0.84307776303512083</v>
      </c>
      <c r="I206" s="8">
        <v>1.3675827972236072</v>
      </c>
      <c r="J206" s="8">
        <v>1.3966516908058595</v>
      </c>
      <c r="K206" s="8">
        <v>1.3966516908058595</v>
      </c>
      <c r="L206" s="8">
        <v>1.3966516908058595</v>
      </c>
      <c r="M206" s="8">
        <v>1.3966516908058595</v>
      </c>
      <c r="N206" s="9">
        <v>1.3966516908058595</v>
      </c>
    </row>
    <row r="207" spans="1:14" x14ac:dyDescent="0.25">
      <c r="A207" s="2">
        <v>1300</v>
      </c>
      <c r="B207" s="10" t="s">
        <v>168</v>
      </c>
      <c r="C207" s="16" t="s">
        <v>168</v>
      </c>
      <c r="D207" s="16" t="s">
        <v>168</v>
      </c>
      <c r="E207" s="16" t="s">
        <v>168</v>
      </c>
      <c r="F207" s="8">
        <v>0.58631810707889254</v>
      </c>
      <c r="G207" s="8">
        <v>0.51663113307987085</v>
      </c>
      <c r="H207" s="8">
        <v>0.8430777630351185</v>
      </c>
      <c r="I207" s="8">
        <v>1.3675827972236085</v>
      </c>
      <c r="J207" s="8">
        <v>1.3966516908058551</v>
      </c>
      <c r="K207" s="8">
        <v>1.3966516908058551</v>
      </c>
      <c r="L207" s="8">
        <v>1.3966516908058551</v>
      </c>
      <c r="M207" s="8">
        <v>1.3966516908058551</v>
      </c>
      <c r="N207" s="9">
        <v>1.3966516908058551</v>
      </c>
    </row>
    <row r="208" spans="1:14" x14ac:dyDescent="0.25">
      <c r="A208" s="2">
        <v>1400</v>
      </c>
      <c r="B208" s="10" t="s">
        <v>168</v>
      </c>
      <c r="C208" s="16" t="s">
        <v>168</v>
      </c>
      <c r="D208" s="16" t="s">
        <v>168</v>
      </c>
      <c r="E208" s="16" t="s">
        <v>168</v>
      </c>
      <c r="F208" s="8">
        <v>0.58631810707889243</v>
      </c>
      <c r="G208" s="8">
        <v>0.51663113307987096</v>
      </c>
      <c r="H208" s="8">
        <v>0.84307776303511783</v>
      </c>
      <c r="I208" s="8">
        <v>1.3675827972236081</v>
      </c>
      <c r="J208" s="8">
        <v>1.3966516908058551</v>
      </c>
      <c r="K208" s="8">
        <v>1.3966516908058551</v>
      </c>
      <c r="L208" s="8">
        <v>1.3966516908058551</v>
      </c>
      <c r="M208" s="8">
        <v>1.3966516908058551</v>
      </c>
      <c r="N208" s="9">
        <v>1.3966516908058551</v>
      </c>
    </row>
    <row r="209" spans="1:14" x14ac:dyDescent="0.25">
      <c r="A209" s="2">
        <v>1500</v>
      </c>
      <c r="B209" s="10" t="s">
        <v>168</v>
      </c>
      <c r="C209" s="16" t="s">
        <v>168</v>
      </c>
      <c r="D209" s="16" t="s">
        <v>168</v>
      </c>
      <c r="E209" s="16" t="s">
        <v>168</v>
      </c>
      <c r="F209" s="8">
        <v>0.58631810707889664</v>
      </c>
      <c r="G209" s="8">
        <v>0.51663113307987096</v>
      </c>
      <c r="H209" s="8">
        <v>0.84307776303511983</v>
      </c>
      <c r="I209" s="8">
        <v>1.3675827972236076</v>
      </c>
      <c r="J209" s="8">
        <v>1.3966516908058586</v>
      </c>
      <c r="K209" s="8">
        <v>1.3966516908058586</v>
      </c>
      <c r="L209" s="8">
        <v>1.3966516908058586</v>
      </c>
      <c r="M209" s="8">
        <v>1.3966516908058586</v>
      </c>
      <c r="N209" s="9">
        <v>1.3966516908058586</v>
      </c>
    </row>
    <row r="210" spans="1:14" x14ac:dyDescent="0.25">
      <c r="A210" s="2">
        <v>1600</v>
      </c>
      <c r="B210" s="10" t="s">
        <v>168</v>
      </c>
      <c r="C210" s="16" t="s">
        <v>168</v>
      </c>
      <c r="D210" s="16" t="s">
        <v>168</v>
      </c>
      <c r="E210" s="16" t="s">
        <v>168</v>
      </c>
      <c r="F210" s="8">
        <v>0.41216798785996678</v>
      </c>
      <c r="G210" s="8">
        <v>0.74007412852982157</v>
      </c>
      <c r="H210" s="8">
        <v>1.0669662598596141</v>
      </c>
      <c r="I210" s="8">
        <v>1.3918599333781405</v>
      </c>
      <c r="J210" s="8">
        <v>1.4005424535494784</v>
      </c>
      <c r="K210" s="8">
        <v>1.4005424535494784</v>
      </c>
      <c r="L210" s="8">
        <v>1.4005424535494784</v>
      </c>
      <c r="M210" s="8">
        <v>1.4005424535494784</v>
      </c>
      <c r="N210" s="9">
        <v>1.4005424535494784</v>
      </c>
    </row>
    <row r="211" spans="1:14" x14ac:dyDescent="0.25">
      <c r="A211" s="2">
        <v>1700</v>
      </c>
      <c r="B211" s="10" t="s">
        <v>168</v>
      </c>
      <c r="C211" s="16" t="s">
        <v>168</v>
      </c>
      <c r="D211" s="16" t="s">
        <v>168</v>
      </c>
      <c r="E211" s="16" t="s">
        <v>168</v>
      </c>
      <c r="F211" s="16" t="s">
        <v>168</v>
      </c>
      <c r="G211" s="8">
        <v>0.31860431630421682</v>
      </c>
      <c r="H211" s="8">
        <v>0.77008147711402941</v>
      </c>
      <c r="I211" s="8">
        <v>1.2427896233225939</v>
      </c>
      <c r="J211" s="8">
        <v>1.4851377873613638</v>
      </c>
      <c r="K211" s="8">
        <v>1.5043364809054971</v>
      </c>
      <c r="L211" s="8">
        <v>1.5043364809054971</v>
      </c>
      <c r="M211" s="8">
        <v>1.5043364809054971</v>
      </c>
      <c r="N211" s="9">
        <v>1.5043364809054971</v>
      </c>
    </row>
    <row r="212" spans="1:14" x14ac:dyDescent="0.25">
      <c r="A212" s="2">
        <v>1800</v>
      </c>
      <c r="B212" s="11" t="s">
        <v>168</v>
      </c>
      <c r="C212" s="17" t="s">
        <v>168</v>
      </c>
      <c r="D212" s="17" t="s">
        <v>168</v>
      </c>
      <c r="E212" s="17" t="s">
        <v>168</v>
      </c>
      <c r="F212" s="17" t="s">
        <v>168</v>
      </c>
      <c r="G212" s="17" t="s">
        <v>168</v>
      </c>
      <c r="H212" s="14">
        <v>0.36376660373187869</v>
      </c>
      <c r="I212" s="14">
        <v>0.8364747499404428</v>
      </c>
      <c r="J212" s="14">
        <v>1.3090838576960109</v>
      </c>
      <c r="K212" s="14">
        <v>1.5336533186710744</v>
      </c>
      <c r="L212" s="14">
        <v>1.5751418344836232</v>
      </c>
      <c r="M212" s="14">
        <v>1.5751418344836232</v>
      </c>
      <c r="N212" s="29">
        <v>1.5751418344836232</v>
      </c>
    </row>
    <row r="214" spans="1:14" x14ac:dyDescent="0.25">
      <c r="A214" s="12" t="s">
        <v>119</v>
      </c>
      <c r="B214" s="2">
        <v>120</v>
      </c>
      <c r="C214" s="2">
        <v>130</v>
      </c>
      <c r="D214" s="2">
        <v>140</v>
      </c>
      <c r="E214" s="2">
        <v>150</v>
      </c>
      <c r="F214" s="2">
        <v>160</v>
      </c>
      <c r="G214" s="2">
        <v>170</v>
      </c>
      <c r="H214" s="2">
        <v>180</v>
      </c>
      <c r="I214" s="2">
        <v>190</v>
      </c>
      <c r="J214" s="2">
        <v>200</v>
      </c>
      <c r="K214" s="2">
        <v>210</v>
      </c>
      <c r="L214" s="2">
        <v>220</v>
      </c>
      <c r="M214" s="2">
        <v>230</v>
      </c>
      <c r="N214" s="2">
        <v>240</v>
      </c>
    </row>
    <row r="215" spans="1:14" x14ac:dyDescent="0.25">
      <c r="A215" s="2">
        <v>700</v>
      </c>
      <c r="B215" s="28" t="s">
        <v>168</v>
      </c>
      <c r="C215" s="15" t="s">
        <v>168</v>
      </c>
      <c r="D215" s="15" t="s">
        <v>168</v>
      </c>
      <c r="E215" s="15" t="s">
        <v>168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7">
        <v>0</v>
      </c>
    </row>
    <row r="216" spans="1:14" x14ac:dyDescent="0.25">
      <c r="A216" s="2">
        <v>800</v>
      </c>
      <c r="B216" s="10" t="s">
        <v>168</v>
      </c>
      <c r="C216" s="16" t="s">
        <v>168</v>
      </c>
      <c r="D216" s="16" t="s">
        <v>168</v>
      </c>
      <c r="E216" s="16" t="s">
        <v>168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9">
        <v>0</v>
      </c>
    </row>
    <row r="217" spans="1:14" x14ac:dyDescent="0.25">
      <c r="A217" s="2">
        <v>900</v>
      </c>
      <c r="B217" s="10" t="s">
        <v>168</v>
      </c>
      <c r="C217" s="16" t="s">
        <v>168</v>
      </c>
      <c r="D217" s="16" t="s">
        <v>168</v>
      </c>
      <c r="E217" s="16" t="s">
        <v>168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9">
        <v>0</v>
      </c>
    </row>
    <row r="218" spans="1:14" x14ac:dyDescent="0.25">
      <c r="A218" s="2">
        <v>1000</v>
      </c>
      <c r="B218" s="10" t="s">
        <v>168</v>
      </c>
      <c r="C218" s="16" t="s">
        <v>168</v>
      </c>
      <c r="D218" s="16" t="s">
        <v>168</v>
      </c>
      <c r="E218" s="16" t="s">
        <v>168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9">
        <v>0</v>
      </c>
    </row>
    <row r="219" spans="1:14" x14ac:dyDescent="0.25">
      <c r="A219" s="2">
        <v>1100</v>
      </c>
      <c r="B219" s="10" t="s">
        <v>168</v>
      </c>
      <c r="C219" s="16" t="s">
        <v>168</v>
      </c>
      <c r="D219" s="16" t="s">
        <v>168</v>
      </c>
      <c r="E219" s="16" t="s">
        <v>168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9">
        <v>0</v>
      </c>
    </row>
    <row r="220" spans="1:14" x14ac:dyDescent="0.25">
      <c r="A220" s="2">
        <v>1200</v>
      </c>
      <c r="B220" s="10" t="s">
        <v>168</v>
      </c>
      <c r="C220" s="16" t="s">
        <v>168</v>
      </c>
      <c r="D220" s="16" t="s">
        <v>168</v>
      </c>
      <c r="E220" s="16" t="s">
        <v>168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9">
        <v>0</v>
      </c>
    </row>
    <row r="221" spans="1:14" x14ac:dyDescent="0.25">
      <c r="A221" s="2">
        <v>1300</v>
      </c>
      <c r="B221" s="10" t="s">
        <v>168</v>
      </c>
      <c r="C221" s="16" t="s">
        <v>168</v>
      </c>
      <c r="D221" s="16" t="s">
        <v>168</v>
      </c>
      <c r="E221" s="16" t="s">
        <v>168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9">
        <v>0</v>
      </c>
    </row>
    <row r="222" spans="1:14" x14ac:dyDescent="0.25">
      <c r="A222" s="2">
        <v>1400</v>
      </c>
      <c r="B222" s="10" t="s">
        <v>168</v>
      </c>
      <c r="C222" s="16" t="s">
        <v>168</v>
      </c>
      <c r="D222" s="16" t="s">
        <v>168</v>
      </c>
      <c r="E222" s="16" t="s">
        <v>168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9">
        <v>0</v>
      </c>
    </row>
    <row r="223" spans="1:14" x14ac:dyDescent="0.25">
      <c r="A223" s="2">
        <v>1500</v>
      </c>
      <c r="B223" s="10" t="s">
        <v>168</v>
      </c>
      <c r="C223" s="16" t="s">
        <v>168</v>
      </c>
      <c r="D223" s="16" t="s">
        <v>168</v>
      </c>
      <c r="E223" s="16" t="s">
        <v>168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9">
        <v>0</v>
      </c>
    </row>
    <row r="224" spans="1:14" x14ac:dyDescent="0.25">
      <c r="A224" s="2">
        <v>1600</v>
      </c>
      <c r="B224" s="10" t="s">
        <v>168</v>
      </c>
      <c r="C224" s="16" t="s">
        <v>168</v>
      </c>
      <c r="D224" s="16" t="s">
        <v>168</v>
      </c>
      <c r="E224" s="16" t="s">
        <v>168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9">
        <v>0</v>
      </c>
    </row>
    <row r="225" spans="1:14" x14ac:dyDescent="0.25">
      <c r="A225" s="2">
        <v>1700</v>
      </c>
      <c r="B225" s="10" t="s">
        <v>168</v>
      </c>
      <c r="C225" s="16" t="s">
        <v>168</v>
      </c>
      <c r="D225" s="16" t="s">
        <v>168</v>
      </c>
      <c r="E225" s="16" t="s">
        <v>168</v>
      </c>
      <c r="F225" s="16" t="s">
        <v>168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9">
        <v>0</v>
      </c>
    </row>
    <row r="226" spans="1:14" x14ac:dyDescent="0.25">
      <c r="A226" s="2">
        <v>1800</v>
      </c>
      <c r="B226" s="11" t="s">
        <v>168</v>
      </c>
      <c r="C226" s="17" t="s">
        <v>168</v>
      </c>
      <c r="D226" s="17" t="s">
        <v>168</v>
      </c>
      <c r="E226" s="17" t="s">
        <v>168</v>
      </c>
      <c r="F226" s="17" t="s">
        <v>168</v>
      </c>
      <c r="G226" s="17" t="s">
        <v>168</v>
      </c>
      <c r="H226" s="14">
        <v>0</v>
      </c>
      <c r="I226" s="14">
        <v>0</v>
      </c>
      <c r="J226" s="14">
        <v>0</v>
      </c>
      <c r="K226" s="14">
        <v>9.070707113998037E-4</v>
      </c>
      <c r="L226" s="14">
        <v>2.5671568635091829E-2</v>
      </c>
      <c r="M226" s="14">
        <v>2.5671568635091829E-2</v>
      </c>
      <c r="N226" s="29">
        <v>2.5671568635091829E-2</v>
      </c>
    </row>
    <row r="228" spans="1:14" x14ac:dyDescent="0.25">
      <c r="A228" s="12" t="s">
        <v>121</v>
      </c>
      <c r="B228" s="2">
        <v>120</v>
      </c>
      <c r="C228" s="2">
        <v>130</v>
      </c>
      <c r="D228" s="2">
        <v>140</v>
      </c>
      <c r="E228" s="2">
        <v>150</v>
      </c>
      <c r="F228" s="2">
        <v>160</v>
      </c>
      <c r="G228" s="2">
        <v>170</v>
      </c>
      <c r="H228" s="2">
        <v>180</v>
      </c>
      <c r="I228" s="2">
        <v>190</v>
      </c>
      <c r="J228" s="2">
        <v>200</v>
      </c>
      <c r="K228" s="2">
        <v>210</v>
      </c>
      <c r="L228" s="2">
        <v>220</v>
      </c>
      <c r="M228" s="2">
        <v>230</v>
      </c>
      <c r="N228" s="2">
        <v>240</v>
      </c>
    </row>
    <row r="229" spans="1:14" x14ac:dyDescent="0.25">
      <c r="A229" s="2">
        <v>700</v>
      </c>
      <c r="B229" s="28" t="s">
        <v>168</v>
      </c>
      <c r="C229" s="15" t="s">
        <v>168</v>
      </c>
      <c r="D229" s="15" t="s">
        <v>168</v>
      </c>
      <c r="E229" s="15" t="s">
        <v>168</v>
      </c>
      <c r="F229" s="6">
        <v>2.0661623496106256</v>
      </c>
      <c r="G229" s="6">
        <v>1.2884986575044948</v>
      </c>
      <c r="H229" s="6">
        <v>1.0198553764240317</v>
      </c>
      <c r="I229" s="6">
        <v>0.52729828819122682</v>
      </c>
      <c r="J229" s="6">
        <v>0.50000000000000133</v>
      </c>
      <c r="K229" s="6">
        <v>0.50000000000000133</v>
      </c>
      <c r="L229" s="6">
        <v>0.50000000000000133</v>
      </c>
      <c r="M229" s="6">
        <v>0.50000000000000133</v>
      </c>
      <c r="N229" s="7">
        <v>0.50000000000000133</v>
      </c>
    </row>
    <row r="230" spans="1:14" x14ac:dyDescent="0.25">
      <c r="A230" s="2">
        <v>800</v>
      </c>
      <c r="B230" s="10" t="s">
        <v>168</v>
      </c>
      <c r="C230" s="16" t="s">
        <v>168</v>
      </c>
      <c r="D230" s="16" t="s">
        <v>168</v>
      </c>
      <c r="E230" s="16" t="s">
        <v>168</v>
      </c>
      <c r="F230" s="8">
        <v>2.0661623496106221</v>
      </c>
      <c r="G230" s="8">
        <v>1.2884986575044901</v>
      </c>
      <c r="H230" s="8">
        <v>1.0198553764240297</v>
      </c>
      <c r="I230" s="8">
        <v>0.52729828819122215</v>
      </c>
      <c r="J230" s="8">
        <v>0.50000000000000178</v>
      </c>
      <c r="K230" s="8">
        <v>0.50000000000000178</v>
      </c>
      <c r="L230" s="8">
        <v>0.50000000000000178</v>
      </c>
      <c r="M230" s="8">
        <v>0.50000000000000178</v>
      </c>
      <c r="N230" s="9">
        <v>0.50000000000000178</v>
      </c>
    </row>
    <row r="231" spans="1:14" x14ac:dyDescent="0.25">
      <c r="A231" s="2">
        <v>900</v>
      </c>
      <c r="B231" s="10" t="s">
        <v>168</v>
      </c>
      <c r="C231" s="16" t="s">
        <v>168</v>
      </c>
      <c r="D231" s="16" t="s">
        <v>168</v>
      </c>
      <c r="E231" s="16" t="s">
        <v>168</v>
      </c>
      <c r="F231" s="8">
        <v>2.0661623496106256</v>
      </c>
      <c r="G231" s="8">
        <v>1.2884986575044906</v>
      </c>
      <c r="H231" s="8">
        <v>1.0198553764240303</v>
      </c>
      <c r="I231" s="8">
        <v>0.52729828819122149</v>
      </c>
      <c r="J231" s="8">
        <v>0.50000000000000133</v>
      </c>
      <c r="K231" s="8">
        <v>0.50000000000000133</v>
      </c>
      <c r="L231" s="8">
        <v>0.50000000000000133</v>
      </c>
      <c r="M231" s="8">
        <v>0.50000000000000133</v>
      </c>
      <c r="N231" s="9">
        <v>0.50000000000000133</v>
      </c>
    </row>
    <row r="232" spans="1:14" x14ac:dyDescent="0.25">
      <c r="A232" s="2">
        <v>1000</v>
      </c>
      <c r="B232" s="10" t="s">
        <v>168</v>
      </c>
      <c r="C232" s="16" t="s">
        <v>168</v>
      </c>
      <c r="D232" s="16" t="s">
        <v>168</v>
      </c>
      <c r="E232" s="16" t="s">
        <v>168</v>
      </c>
      <c r="F232" s="8">
        <v>2.0661623496106114</v>
      </c>
      <c r="G232" s="8">
        <v>1.2884986575044912</v>
      </c>
      <c r="H232" s="8">
        <v>1.0198553764240255</v>
      </c>
      <c r="I232" s="8">
        <v>0.52729828819121738</v>
      </c>
      <c r="J232" s="8">
        <v>0.50000000000000144</v>
      </c>
      <c r="K232" s="8">
        <v>0.50000000000000144</v>
      </c>
      <c r="L232" s="8">
        <v>0.50000000000000144</v>
      </c>
      <c r="M232" s="8">
        <v>0.50000000000000144</v>
      </c>
      <c r="N232" s="9">
        <v>0.50000000000000144</v>
      </c>
    </row>
    <row r="233" spans="1:14" x14ac:dyDescent="0.25">
      <c r="A233" s="2">
        <v>1100</v>
      </c>
      <c r="B233" s="10" t="s">
        <v>168</v>
      </c>
      <c r="C233" s="16" t="s">
        <v>168</v>
      </c>
      <c r="D233" s="16" t="s">
        <v>168</v>
      </c>
      <c r="E233" s="16" t="s">
        <v>168</v>
      </c>
      <c r="F233" s="8">
        <v>2.0661623496106127</v>
      </c>
      <c r="G233" s="8">
        <v>1.288498657504491</v>
      </c>
      <c r="H233" s="8">
        <v>1.019855376424025</v>
      </c>
      <c r="I233" s="8">
        <v>0.5272982881912176</v>
      </c>
      <c r="J233" s="8">
        <v>0.50000000000000155</v>
      </c>
      <c r="K233" s="8">
        <v>0.50000000000000155</v>
      </c>
      <c r="L233" s="8">
        <v>0.50000000000000155</v>
      </c>
      <c r="M233" s="8">
        <v>0.50000000000000155</v>
      </c>
      <c r="N233" s="9">
        <v>0.50000000000000155</v>
      </c>
    </row>
    <row r="234" spans="1:14" x14ac:dyDescent="0.25">
      <c r="A234" s="2">
        <v>1200</v>
      </c>
      <c r="B234" s="10" t="s">
        <v>168</v>
      </c>
      <c r="C234" s="16" t="s">
        <v>168</v>
      </c>
      <c r="D234" s="16" t="s">
        <v>168</v>
      </c>
      <c r="E234" s="16" t="s">
        <v>168</v>
      </c>
      <c r="F234" s="8">
        <v>2.0661623496106203</v>
      </c>
      <c r="G234" s="8">
        <v>1.2884986575044934</v>
      </c>
      <c r="H234" s="8">
        <v>1.019855376424029</v>
      </c>
      <c r="I234" s="8">
        <v>0.52729828819122226</v>
      </c>
      <c r="J234" s="8">
        <v>0.50000000000000144</v>
      </c>
      <c r="K234" s="8">
        <v>0.50000000000000144</v>
      </c>
      <c r="L234" s="8">
        <v>0.50000000000000144</v>
      </c>
      <c r="M234" s="8">
        <v>0.50000000000000144</v>
      </c>
      <c r="N234" s="9">
        <v>0.50000000000000144</v>
      </c>
    </row>
    <row r="235" spans="1:14" x14ac:dyDescent="0.25">
      <c r="A235" s="2">
        <v>1300</v>
      </c>
      <c r="B235" s="10" t="s">
        <v>168</v>
      </c>
      <c r="C235" s="16" t="s">
        <v>168</v>
      </c>
      <c r="D235" s="16" t="s">
        <v>168</v>
      </c>
      <c r="E235" s="16" t="s">
        <v>168</v>
      </c>
      <c r="F235" s="8">
        <v>2.0661623496106301</v>
      </c>
      <c r="G235" s="8">
        <v>1.2884986575044903</v>
      </c>
      <c r="H235" s="8">
        <v>1.0198553764240248</v>
      </c>
      <c r="I235" s="8">
        <v>0.52729828819121605</v>
      </c>
      <c r="J235" s="8">
        <v>0.50000000000000067</v>
      </c>
      <c r="K235" s="8">
        <v>0.50000000000000067</v>
      </c>
      <c r="L235" s="8">
        <v>0.50000000000000067</v>
      </c>
      <c r="M235" s="8">
        <v>0.50000000000000067</v>
      </c>
      <c r="N235" s="9">
        <v>0.50000000000000067</v>
      </c>
    </row>
    <row r="236" spans="1:14" x14ac:dyDescent="0.25">
      <c r="A236" s="2">
        <v>1400</v>
      </c>
      <c r="B236" s="10" t="s">
        <v>168</v>
      </c>
      <c r="C236" s="16" t="s">
        <v>168</v>
      </c>
      <c r="D236" s="16" t="s">
        <v>168</v>
      </c>
      <c r="E236" s="16" t="s">
        <v>168</v>
      </c>
      <c r="F236" s="8">
        <v>2.0661623496106292</v>
      </c>
      <c r="G236" s="8">
        <v>1.2884986575044908</v>
      </c>
      <c r="H236" s="8">
        <v>1.0198553764240252</v>
      </c>
      <c r="I236" s="8">
        <v>0.52729828819121638</v>
      </c>
      <c r="J236" s="8">
        <v>0.50000000000000056</v>
      </c>
      <c r="K236" s="8">
        <v>0.50000000000000056</v>
      </c>
      <c r="L236" s="8">
        <v>0.50000000000000056</v>
      </c>
      <c r="M236" s="8">
        <v>0.50000000000000056</v>
      </c>
      <c r="N236" s="9">
        <v>0.50000000000000056</v>
      </c>
    </row>
    <row r="237" spans="1:14" x14ac:dyDescent="0.25">
      <c r="A237" s="2">
        <v>1500</v>
      </c>
      <c r="B237" s="10" t="s">
        <v>168</v>
      </c>
      <c r="C237" s="16" t="s">
        <v>168</v>
      </c>
      <c r="D237" s="16" t="s">
        <v>168</v>
      </c>
      <c r="E237" s="16" t="s">
        <v>168</v>
      </c>
      <c r="F237" s="8">
        <v>2.0661623496106754</v>
      </c>
      <c r="G237" s="8">
        <v>1.2884986575044917</v>
      </c>
      <c r="H237" s="8">
        <v>1.0198553764240272</v>
      </c>
      <c r="I237" s="8">
        <v>0.52729828819121938</v>
      </c>
      <c r="J237" s="8">
        <v>0.49999999999999978</v>
      </c>
      <c r="K237" s="8">
        <v>0.49999999999999978</v>
      </c>
      <c r="L237" s="8">
        <v>0.49999999999999978</v>
      </c>
      <c r="M237" s="8">
        <v>0.49999999999999978</v>
      </c>
      <c r="N237" s="9">
        <v>0.49999999999999978</v>
      </c>
    </row>
    <row r="238" spans="1:14" x14ac:dyDescent="0.25">
      <c r="A238" s="2">
        <v>1600</v>
      </c>
      <c r="B238" s="10" t="s">
        <v>168</v>
      </c>
      <c r="C238" s="16" t="s">
        <v>168</v>
      </c>
      <c r="D238" s="16" t="s">
        <v>168</v>
      </c>
      <c r="E238" s="16" t="s">
        <v>168</v>
      </c>
      <c r="F238" s="8">
        <v>1.5233317181286457</v>
      </c>
      <c r="G238" s="8">
        <v>1.0358864445241056</v>
      </c>
      <c r="H238" s="8">
        <v>0.76673950438786387</v>
      </c>
      <c r="I238" s="8">
        <v>0.49999999999999695</v>
      </c>
      <c r="J238" s="8">
        <v>0.49999999999999706</v>
      </c>
      <c r="K238" s="8">
        <v>0.49999999999999706</v>
      </c>
      <c r="L238" s="8">
        <v>0.49999999999999706</v>
      </c>
      <c r="M238" s="8">
        <v>0.49999999999999706</v>
      </c>
      <c r="N238" s="9">
        <v>0.49999999999999706</v>
      </c>
    </row>
    <row r="239" spans="1:14" x14ac:dyDescent="0.25">
      <c r="A239" s="2">
        <v>1700</v>
      </c>
      <c r="B239" s="10" t="s">
        <v>168</v>
      </c>
      <c r="C239" s="16" t="s">
        <v>168</v>
      </c>
      <c r="D239" s="16" t="s">
        <v>168</v>
      </c>
      <c r="E239" s="16" t="s">
        <v>168</v>
      </c>
      <c r="F239" s="16" t="s">
        <v>168</v>
      </c>
      <c r="G239" s="8">
        <v>0.62446166147486504</v>
      </c>
      <c r="H239" s="8">
        <v>0.50000000000001565</v>
      </c>
      <c r="I239" s="8">
        <v>0.50000000000002698</v>
      </c>
      <c r="J239" s="8">
        <v>0.50000000000000033</v>
      </c>
      <c r="K239" s="8">
        <v>0.50000000000000033</v>
      </c>
      <c r="L239" s="8">
        <v>0.50000000000000033</v>
      </c>
      <c r="M239" s="8">
        <v>0.50000000000000033</v>
      </c>
      <c r="N239" s="9">
        <v>0.50000000000000033</v>
      </c>
    </row>
    <row r="240" spans="1:14" x14ac:dyDescent="0.25">
      <c r="A240" s="2">
        <v>1800</v>
      </c>
      <c r="B240" s="11" t="s">
        <v>168</v>
      </c>
      <c r="C240" s="17" t="s">
        <v>168</v>
      </c>
      <c r="D240" s="17" t="s">
        <v>168</v>
      </c>
      <c r="E240" s="17" t="s">
        <v>168</v>
      </c>
      <c r="F240" s="17" t="s">
        <v>168</v>
      </c>
      <c r="G240" s="17" t="s">
        <v>168</v>
      </c>
      <c r="H240" s="14">
        <v>0.5</v>
      </c>
      <c r="I240" s="14">
        <v>0.49999999999999989</v>
      </c>
      <c r="J240" s="14">
        <v>0.49999999999999795</v>
      </c>
      <c r="K240" s="14">
        <v>0.49999999999999978</v>
      </c>
      <c r="L240" s="14">
        <v>0.49999999999999978</v>
      </c>
      <c r="M240" s="14">
        <v>0.49999999999999978</v>
      </c>
      <c r="N240" s="29">
        <v>0.49999999999999978</v>
      </c>
    </row>
    <row r="242" spans="1:14" x14ac:dyDescent="0.25">
      <c r="A242" s="12" t="s">
        <v>123</v>
      </c>
      <c r="B242" s="2">
        <v>120</v>
      </c>
      <c r="C242" s="2">
        <v>130</v>
      </c>
      <c r="D242" s="2">
        <v>140</v>
      </c>
      <c r="E242" s="2">
        <v>150</v>
      </c>
      <c r="F242" s="2">
        <v>160</v>
      </c>
      <c r="G242" s="2">
        <v>170</v>
      </c>
      <c r="H242" s="2">
        <v>180</v>
      </c>
      <c r="I242" s="2">
        <v>190</v>
      </c>
      <c r="J242" s="2">
        <v>200</v>
      </c>
      <c r="K242" s="2">
        <v>210</v>
      </c>
      <c r="L242" s="2">
        <v>220</v>
      </c>
      <c r="M242" s="2">
        <v>230</v>
      </c>
      <c r="N242" s="2">
        <v>240</v>
      </c>
    </row>
    <row r="243" spans="1:14" x14ac:dyDescent="0.25">
      <c r="A243" s="2">
        <v>700</v>
      </c>
      <c r="B243" s="28" t="s">
        <v>168</v>
      </c>
      <c r="C243" s="15" t="s">
        <v>168</v>
      </c>
      <c r="D243" s="15" t="s">
        <v>168</v>
      </c>
      <c r="E243" s="15" t="s">
        <v>168</v>
      </c>
      <c r="F243" s="6">
        <v>0.31080591348597042</v>
      </c>
      <c r="G243" s="6">
        <v>0.4983415645310485</v>
      </c>
      <c r="H243" s="6">
        <v>0.50026473463810894</v>
      </c>
      <c r="I243" s="6">
        <v>0.78522447699032849</v>
      </c>
      <c r="J243" s="6">
        <v>0.80101739390385296</v>
      </c>
      <c r="K243" s="6">
        <v>0.80101739390385296</v>
      </c>
      <c r="L243" s="6">
        <v>0.80101739390385296</v>
      </c>
      <c r="M243" s="6">
        <v>0.80101739390385296</v>
      </c>
      <c r="N243" s="7">
        <v>0.80101739390385296</v>
      </c>
    </row>
    <row r="244" spans="1:14" x14ac:dyDescent="0.25">
      <c r="A244" s="2">
        <v>800</v>
      </c>
      <c r="B244" s="10" t="s">
        <v>168</v>
      </c>
      <c r="C244" s="16" t="s">
        <v>168</v>
      </c>
      <c r="D244" s="16" t="s">
        <v>168</v>
      </c>
      <c r="E244" s="16" t="s">
        <v>168</v>
      </c>
      <c r="F244" s="8">
        <v>0.3108059134859732</v>
      </c>
      <c r="G244" s="8">
        <v>0.49834156453105061</v>
      </c>
      <c r="H244" s="8">
        <v>0.50026473463811039</v>
      </c>
      <c r="I244" s="8">
        <v>0.78522447699033138</v>
      </c>
      <c r="J244" s="8">
        <v>0.80101739390385296</v>
      </c>
      <c r="K244" s="8">
        <v>0.80101739390385296</v>
      </c>
      <c r="L244" s="8">
        <v>0.80101739390385296</v>
      </c>
      <c r="M244" s="8">
        <v>0.80101739390385296</v>
      </c>
      <c r="N244" s="9">
        <v>0.80101739390385296</v>
      </c>
    </row>
    <row r="245" spans="1:14" x14ac:dyDescent="0.25">
      <c r="A245" s="2">
        <v>900</v>
      </c>
      <c r="B245" s="10" t="s">
        <v>168</v>
      </c>
      <c r="C245" s="16" t="s">
        <v>168</v>
      </c>
      <c r="D245" s="16" t="s">
        <v>168</v>
      </c>
      <c r="E245" s="16" t="s">
        <v>168</v>
      </c>
      <c r="F245" s="8">
        <v>0.31080591348597147</v>
      </c>
      <c r="G245" s="8">
        <v>0.49834156453105216</v>
      </c>
      <c r="H245" s="8">
        <v>0.50026473463811028</v>
      </c>
      <c r="I245" s="8">
        <v>0.78522447699033204</v>
      </c>
      <c r="J245" s="8">
        <v>0.8010173939038534</v>
      </c>
      <c r="K245" s="8">
        <v>0.8010173939038534</v>
      </c>
      <c r="L245" s="8">
        <v>0.8010173939038534</v>
      </c>
      <c r="M245" s="8">
        <v>0.8010173939038534</v>
      </c>
      <c r="N245" s="9">
        <v>0.8010173939038534</v>
      </c>
    </row>
    <row r="246" spans="1:14" x14ac:dyDescent="0.25">
      <c r="A246" s="2">
        <v>1000</v>
      </c>
      <c r="B246" s="10" t="s">
        <v>168</v>
      </c>
      <c r="C246" s="16" t="s">
        <v>168</v>
      </c>
      <c r="D246" s="16" t="s">
        <v>168</v>
      </c>
      <c r="E246" s="16" t="s">
        <v>168</v>
      </c>
      <c r="F246" s="8">
        <v>0.31080591348597836</v>
      </c>
      <c r="G246" s="8">
        <v>0.49834156453104633</v>
      </c>
      <c r="H246" s="8">
        <v>0.50026473463811205</v>
      </c>
      <c r="I246" s="8">
        <v>0.7852244769903336</v>
      </c>
      <c r="J246" s="8">
        <v>0.80101739390385251</v>
      </c>
      <c r="K246" s="8">
        <v>0.80101739390385251</v>
      </c>
      <c r="L246" s="8">
        <v>0.80101739390385251</v>
      </c>
      <c r="M246" s="8">
        <v>0.80101739390385251</v>
      </c>
      <c r="N246" s="9">
        <v>0.80101739390385251</v>
      </c>
    </row>
    <row r="247" spans="1:14" x14ac:dyDescent="0.25">
      <c r="A247" s="2">
        <v>1100</v>
      </c>
      <c r="B247" s="10" t="s">
        <v>168</v>
      </c>
      <c r="C247" s="16" t="s">
        <v>168</v>
      </c>
      <c r="D247" s="16" t="s">
        <v>168</v>
      </c>
      <c r="E247" s="16" t="s">
        <v>168</v>
      </c>
      <c r="F247" s="8">
        <v>0.31080591348597747</v>
      </c>
      <c r="G247" s="8">
        <v>0.49834156453104717</v>
      </c>
      <c r="H247" s="8">
        <v>0.50026473463811272</v>
      </c>
      <c r="I247" s="8">
        <v>0.78522447699033382</v>
      </c>
      <c r="J247" s="8">
        <v>0.80101739390385274</v>
      </c>
      <c r="K247" s="8">
        <v>0.80101739390385274</v>
      </c>
      <c r="L247" s="8">
        <v>0.80101739390385274</v>
      </c>
      <c r="M247" s="8">
        <v>0.80101739390385274</v>
      </c>
      <c r="N247" s="9">
        <v>0.80101739390385274</v>
      </c>
    </row>
    <row r="248" spans="1:14" x14ac:dyDescent="0.25">
      <c r="A248" s="2">
        <v>1200</v>
      </c>
      <c r="B248" s="10" t="s">
        <v>168</v>
      </c>
      <c r="C248" s="16" t="s">
        <v>168</v>
      </c>
      <c r="D248" s="16" t="s">
        <v>168</v>
      </c>
      <c r="E248" s="16" t="s">
        <v>168</v>
      </c>
      <c r="F248" s="8">
        <v>0.3108059134859712</v>
      </c>
      <c r="G248" s="8">
        <v>0.49834156453104739</v>
      </c>
      <c r="H248" s="8">
        <v>0.50026473463811061</v>
      </c>
      <c r="I248" s="8">
        <v>0.78522447699033193</v>
      </c>
      <c r="J248" s="8">
        <v>0.80101739390385385</v>
      </c>
      <c r="K248" s="8">
        <v>0.80101739390385385</v>
      </c>
      <c r="L248" s="8">
        <v>0.80101739390385385</v>
      </c>
      <c r="M248" s="8">
        <v>0.80101739390385385</v>
      </c>
      <c r="N248" s="9">
        <v>0.80101739390385385</v>
      </c>
    </row>
    <row r="249" spans="1:14" x14ac:dyDescent="0.25">
      <c r="A249" s="2">
        <v>1300</v>
      </c>
      <c r="B249" s="10" t="s">
        <v>168</v>
      </c>
      <c r="C249" s="16" t="s">
        <v>168</v>
      </c>
      <c r="D249" s="16" t="s">
        <v>168</v>
      </c>
      <c r="E249" s="16" t="s">
        <v>168</v>
      </c>
      <c r="F249" s="8">
        <v>0.31080591348596986</v>
      </c>
      <c r="G249" s="8">
        <v>0.49834156453104955</v>
      </c>
      <c r="H249" s="8">
        <v>0.50026473463811216</v>
      </c>
      <c r="I249" s="8">
        <v>0.78522447699033393</v>
      </c>
      <c r="J249" s="8">
        <v>0.80101739390385263</v>
      </c>
      <c r="K249" s="8">
        <v>0.80101739390385263</v>
      </c>
      <c r="L249" s="8">
        <v>0.80101739390385263</v>
      </c>
      <c r="M249" s="8">
        <v>0.80101739390385263</v>
      </c>
      <c r="N249" s="9">
        <v>0.80101739390385263</v>
      </c>
    </row>
    <row r="250" spans="1:14" x14ac:dyDescent="0.25">
      <c r="A250" s="2">
        <v>1400</v>
      </c>
      <c r="B250" s="10" t="s">
        <v>168</v>
      </c>
      <c r="C250" s="16" t="s">
        <v>168</v>
      </c>
      <c r="D250" s="16" t="s">
        <v>168</v>
      </c>
      <c r="E250" s="16" t="s">
        <v>168</v>
      </c>
      <c r="F250" s="8">
        <v>0.31080591348597109</v>
      </c>
      <c r="G250" s="8">
        <v>0.49834156453104972</v>
      </c>
      <c r="H250" s="8">
        <v>0.50026473463811216</v>
      </c>
      <c r="I250" s="8">
        <v>0.78522447699033393</v>
      </c>
      <c r="J250" s="8">
        <v>0.80101739390385296</v>
      </c>
      <c r="K250" s="8">
        <v>0.80101739390385296</v>
      </c>
      <c r="L250" s="8">
        <v>0.80101739390385296</v>
      </c>
      <c r="M250" s="8">
        <v>0.80101739390385296</v>
      </c>
      <c r="N250" s="9">
        <v>0.80101739390385296</v>
      </c>
    </row>
    <row r="251" spans="1:14" x14ac:dyDescent="0.25">
      <c r="A251" s="2">
        <v>1500</v>
      </c>
      <c r="B251" s="10" t="s">
        <v>168</v>
      </c>
      <c r="C251" s="16" t="s">
        <v>168</v>
      </c>
      <c r="D251" s="16" t="s">
        <v>168</v>
      </c>
      <c r="E251" s="16" t="s">
        <v>168</v>
      </c>
      <c r="F251" s="8">
        <v>0.3108059134859692</v>
      </c>
      <c r="G251" s="8">
        <v>0.4983415645310485</v>
      </c>
      <c r="H251" s="8">
        <v>0.50026473463811094</v>
      </c>
      <c r="I251" s="8">
        <v>0.78522447699033138</v>
      </c>
      <c r="J251" s="8">
        <v>0.80101739390385251</v>
      </c>
      <c r="K251" s="8">
        <v>0.80101739390385251</v>
      </c>
      <c r="L251" s="8">
        <v>0.80101739390385251</v>
      </c>
      <c r="M251" s="8">
        <v>0.80101739390385251</v>
      </c>
      <c r="N251" s="9">
        <v>0.80101739390385251</v>
      </c>
    </row>
    <row r="252" spans="1:14" x14ac:dyDescent="0.25">
      <c r="A252" s="2">
        <v>1600</v>
      </c>
      <c r="B252" s="10" t="s">
        <v>168</v>
      </c>
      <c r="C252" s="16" t="s">
        <v>168</v>
      </c>
      <c r="D252" s="16" t="s">
        <v>168</v>
      </c>
      <c r="E252" s="16" t="s">
        <v>168</v>
      </c>
      <c r="F252" s="8">
        <v>0.67577585988976663</v>
      </c>
      <c r="G252" s="8">
        <v>0.8176541418951927</v>
      </c>
      <c r="H252" s="8">
        <v>0.82021395846252521</v>
      </c>
      <c r="I252" s="8">
        <v>0.82081712759319414</v>
      </c>
      <c r="J252" s="8">
        <v>0.80267558528427851</v>
      </c>
      <c r="K252" s="8">
        <v>0.80267558528427851</v>
      </c>
      <c r="L252" s="8">
        <v>0.80267558528427851</v>
      </c>
      <c r="M252" s="8">
        <v>0.80267558528427851</v>
      </c>
      <c r="N252" s="9">
        <v>0.80267558528427851</v>
      </c>
    </row>
    <row r="253" spans="1:14" x14ac:dyDescent="0.25">
      <c r="A253" s="2">
        <v>1700</v>
      </c>
      <c r="B253" s="10" t="s">
        <v>168</v>
      </c>
      <c r="C253" s="16" t="s">
        <v>168</v>
      </c>
      <c r="D253" s="16" t="s">
        <v>168</v>
      </c>
      <c r="E253" s="16" t="s">
        <v>168</v>
      </c>
      <c r="F253" s="16" t="s">
        <v>168</v>
      </c>
      <c r="G253" s="8">
        <v>1.2830835314741507</v>
      </c>
      <c r="H253" s="8">
        <v>1.2243586535101514</v>
      </c>
      <c r="I253" s="8">
        <v>1.0931386664355316</v>
      </c>
      <c r="J253" s="8">
        <v>0.90890803939795006</v>
      </c>
      <c r="K253" s="8">
        <v>0.86956521739130133</v>
      </c>
      <c r="L253" s="8">
        <v>0.86956521739130133</v>
      </c>
      <c r="M253" s="8">
        <v>0.86956521739130133</v>
      </c>
      <c r="N253" s="9">
        <v>0.86956521739130133</v>
      </c>
    </row>
    <row r="254" spans="1:14" x14ac:dyDescent="0.25">
      <c r="A254" s="2">
        <v>1800</v>
      </c>
      <c r="B254" s="11" t="s">
        <v>168</v>
      </c>
      <c r="C254" s="17" t="s">
        <v>168</v>
      </c>
      <c r="D254" s="17" t="s">
        <v>168</v>
      </c>
      <c r="E254" s="17" t="s">
        <v>168</v>
      </c>
      <c r="F254" s="17" t="s">
        <v>168</v>
      </c>
      <c r="G254" s="17" t="s">
        <v>168</v>
      </c>
      <c r="H254" s="14">
        <v>1.4374828491312832</v>
      </c>
      <c r="I254" s="14">
        <v>1.3062628620566659</v>
      </c>
      <c r="J254" s="14">
        <v>1.1750703672616385</v>
      </c>
      <c r="K254" s="14">
        <v>0.98433621312925312</v>
      </c>
      <c r="L254" s="14">
        <v>0.86287446715627136</v>
      </c>
      <c r="M254" s="14">
        <v>0.86287446715627136</v>
      </c>
      <c r="N254" s="29">
        <v>0.86287446715627136</v>
      </c>
    </row>
    <row r="256" spans="1:14" x14ac:dyDescent="0.25">
      <c r="A256" s="12" t="s">
        <v>125</v>
      </c>
      <c r="B256" s="2">
        <v>120</v>
      </c>
      <c r="C256" s="2">
        <v>130</v>
      </c>
      <c r="D256" s="2">
        <v>140</v>
      </c>
      <c r="E256" s="2">
        <v>150</v>
      </c>
      <c r="F256" s="2">
        <v>160</v>
      </c>
      <c r="G256" s="2">
        <v>170</v>
      </c>
      <c r="H256" s="2">
        <v>180</v>
      </c>
      <c r="I256" s="2">
        <v>190</v>
      </c>
      <c r="J256" s="2">
        <v>200</v>
      </c>
      <c r="K256" s="2">
        <v>210</v>
      </c>
      <c r="L256" s="2">
        <v>220</v>
      </c>
      <c r="M256" s="2">
        <v>230</v>
      </c>
      <c r="N256" s="2">
        <v>240</v>
      </c>
    </row>
    <row r="257" spans="1:14" x14ac:dyDescent="0.25">
      <c r="A257" s="2">
        <v>700</v>
      </c>
      <c r="B257" s="28" t="s">
        <v>168</v>
      </c>
      <c r="C257" s="15" t="s">
        <v>168</v>
      </c>
      <c r="D257" s="15" t="s">
        <v>168</v>
      </c>
      <c r="E257" s="15" t="s">
        <v>168</v>
      </c>
      <c r="F257" s="6">
        <v>1.5081773758860566</v>
      </c>
      <c r="G257" s="6">
        <v>1.5320685279260249</v>
      </c>
      <c r="H257" s="6">
        <v>1.4868096480529034</v>
      </c>
      <c r="I257" s="6">
        <v>1.3688926747242647</v>
      </c>
      <c r="J257" s="6">
        <v>1.3623575306821576</v>
      </c>
      <c r="K257" s="6">
        <v>1.3623575306821576</v>
      </c>
      <c r="L257" s="6">
        <v>1.3623575306821576</v>
      </c>
      <c r="M257" s="6">
        <v>1.3623575306821576</v>
      </c>
      <c r="N257" s="7">
        <v>1.3623575306821576</v>
      </c>
    </row>
    <row r="258" spans="1:14" x14ac:dyDescent="0.25">
      <c r="A258" s="2">
        <v>800</v>
      </c>
      <c r="B258" s="10" t="s">
        <v>168</v>
      </c>
      <c r="C258" s="16" t="s">
        <v>168</v>
      </c>
      <c r="D258" s="16" t="s">
        <v>168</v>
      </c>
      <c r="E258" s="16" t="s">
        <v>168</v>
      </c>
      <c r="F258" s="8">
        <v>1.5081773758860568</v>
      </c>
      <c r="G258" s="8">
        <v>1.5320685279260262</v>
      </c>
      <c r="H258" s="8">
        <v>1.4868096480529029</v>
      </c>
      <c r="I258" s="8">
        <v>1.368892674724264</v>
      </c>
      <c r="J258" s="8">
        <v>1.362357530682158</v>
      </c>
      <c r="K258" s="8">
        <v>1.362357530682158</v>
      </c>
      <c r="L258" s="8">
        <v>1.362357530682158</v>
      </c>
      <c r="M258" s="8">
        <v>1.362357530682158</v>
      </c>
      <c r="N258" s="9">
        <v>1.362357530682158</v>
      </c>
    </row>
    <row r="259" spans="1:14" x14ac:dyDescent="0.25">
      <c r="A259" s="2">
        <v>900</v>
      </c>
      <c r="B259" s="10" t="s">
        <v>168</v>
      </c>
      <c r="C259" s="16" t="s">
        <v>168</v>
      </c>
      <c r="D259" s="16" t="s">
        <v>168</v>
      </c>
      <c r="E259" s="16" t="s">
        <v>168</v>
      </c>
      <c r="F259" s="8">
        <v>1.5081773758860568</v>
      </c>
      <c r="G259" s="8">
        <v>1.532068527926026</v>
      </c>
      <c r="H259" s="8">
        <v>1.4868096480529027</v>
      </c>
      <c r="I259" s="8">
        <v>1.3688926747242636</v>
      </c>
      <c r="J259" s="8">
        <v>1.3623575306821576</v>
      </c>
      <c r="K259" s="8">
        <v>1.3623575306821576</v>
      </c>
      <c r="L259" s="8">
        <v>1.3623575306821576</v>
      </c>
      <c r="M259" s="8">
        <v>1.3623575306821576</v>
      </c>
      <c r="N259" s="9">
        <v>1.3623575306821576</v>
      </c>
    </row>
    <row r="260" spans="1:14" x14ac:dyDescent="0.25">
      <c r="A260" s="2">
        <v>1000</v>
      </c>
      <c r="B260" s="10" t="s">
        <v>168</v>
      </c>
      <c r="C260" s="16" t="s">
        <v>168</v>
      </c>
      <c r="D260" s="16" t="s">
        <v>168</v>
      </c>
      <c r="E260" s="16" t="s">
        <v>168</v>
      </c>
      <c r="F260" s="8">
        <v>1.5081773758860579</v>
      </c>
      <c r="G260" s="8">
        <v>1.5320685279260284</v>
      </c>
      <c r="H260" s="8">
        <v>1.4868096480529043</v>
      </c>
      <c r="I260" s="8">
        <v>1.3688926747242653</v>
      </c>
      <c r="J260" s="8">
        <v>1.3623575306821607</v>
      </c>
      <c r="K260" s="8">
        <v>1.3623575306821607</v>
      </c>
      <c r="L260" s="8">
        <v>1.3623575306821607</v>
      </c>
      <c r="M260" s="8">
        <v>1.3623575306821607</v>
      </c>
      <c r="N260" s="9">
        <v>1.3623575306821607</v>
      </c>
    </row>
    <row r="261" spans="1:14" x14ac:dyDescent="0.25">
      <c r="A261" s="2">
        <v>1100</v>
      </c>
      <c r="B261" s="10" t="s">
        <v>168</v>
      </c>
      <c r="C261" s="16" t="s">
        <v>168</v>
      </c>
      <c r="D261" s="16" t="s">
        <v>168</v>
      </c>
      <c r="E261" s="16" t="s">
        <v>168</v>
      </c>
      <c r="F261" s="8">
        <v>1.5081773758860577</v>
      </c>
      <c r="G261" s="8">
        <v>1.5320685279260287</v>
      </c>
      <c r="H261" s="8">
        <v>1.4868096480529036</v>
      </c>
      <c r="I261" s="8">
        <v>1.3688926747242649</v>
      </c>
      <c r="J261" s="8">
        <v>1.36235753068216</v>
      </c>
      <c r="K261" s="8">
        <v>1.36235753068216</v>
      </c>
      <c r="L261" s="8">
        <v>1.36235753068216</v>
      </c>
      <c r="M261" s="8">
        <v>1.36235753068216</v>
      </c>
      <c r="N261" s="9">
        <v>1.36235753068216</v>
      </c>
    </row>
    <row r="262" spans="1:14" x14ac:dyDescent="0.25">
      <c r="A262" s="2">
        <v>1200</v>
      </c>
      <c r="B262" s="10" t="s">
        <v>168</v>
      </c>
      <c r="C262" s="16" t="s">
        <v>168</v>
      </c>
      <c r="D262" s="16" t="s">
        <v>168</v>
      </c>
      <c r="E262" s="16" t="s">
        <v>168</v>
      </c>
      <c r="F262" s="8">
        <v>1.5081773758860573</v>
      </c>
      <c r="G262" s="8">
        <v>1.5320685279260302</v>
      </c>
      <c r="H262" s="8">
        <v>1.4868096480529034</v>
      </c>
      <c r="I262" s="8">
        <v>1.368892674724264</v>
      </c>
      <c r="J262" s="8">
        <v>1.362357530682158</v>
      </c>
      <c r="K262" s="8">
        <v>1.362357530682158</v>
      </c>
      <c r="L262" s="8">
        <v>1.362357530682158</v>
      </c>
      <c r="M262" s="8">
        <v>1.362357530682158</v>
      </c>
      <c r="N262" s="9">
        <v>1.362357530682158</v>
      </c>
    </row>
    <row r="263" spans="1:14" x14ac:dyDescent="0.25">
      <c r="A263" s="2">
        <v>1300</v>
      </c>
      <c r="B263" s="10" t="s">
        <v>168</v>
      </c>
      <c r="C263" s="16" t="s">
        <v>168</v>
      </c>
      <c r="D263" s="16" t="s">
        <v>168</v>
      </c>
      <c r="E263" s="16" t="s">
        <v>168</v>
      </c>
      <c r="F263" s="8">
        <v>1.5081773758860608</v>
      </c>
      <c r="G263" s="8">
        <v>1.532068527926032</v>
      </c>
      <c r="H263" s="8">
        <v>1.4868096480529069</v>
      </c>
      <c r="I263" s="8">
        <v>1.3688926747242669</v>
      </c>
      <c r="J263" s="8">
        <v>1.3623575306821623</v>
      </c>
      <c r="K263" s="8">
        <v>1.3623575306821623</v>
      </c>
      <c r="L263" s="8">
        <v>1.3623575306821623</v>
      </c>
      <c r="M263" s="8">
        <v>1.3623575306821623</v>
      </c>
      <c r="N263" s="9">
        <v>1.3623575306821623</v>
      </c>
    </row>
    <row r="264" spans="1:14" x14ac:dyDescent="0.25">
      <c r="A264" s="2">
        <v>1400</v>
      </c>
      <c r="B264" s="10" t="s">
        <v>168</v>
      </c>
      <c r="C264" s="16" t="s">
        <v>168</v>
      </c>
      <c r="D264" s="16" t="s">
        <v>168</v>
      </c>
      <c r="E264" s="16" t="s">
        <v>168</v>
      </c>
      <c r="F264" s="8">
        <v>1.5081773758860597</v>
      </c>
      <c r="G264" s="8">
        <v>1.5320685279260313</v>
      </c>
      <c r="H264" s="8">
        <v>1.4868096480529058</v>
      </c>
      <c r="I264" s="8">
        <v>1.368892674724266</v>
      </c>
      <c r="J264" s="8">
        <v>1.3623575306821614</v>
      </c>
      <c r="K264" s="8">
        <v>1.3623575306821614</v>
      </c>
      <c r="L264" s="8">
        <v>1.3623575306821614</v>
      </c>
      <c r="M264" s="8">
        <v>1.3623575306821614</v>
      </c>
      <c r="N264" s="9">
        <v>1.3623575306821614</v>
      </c>
    </row>
    <row r="265" spans="1:14" x14ac:dyDescent="0.25">
      <c r="A265" s="2">
        <v>1500</v>
      </c>
      <c r="B265" s="10" t="s">
        <v>168</v>
      </c>
      <c r="C265" s="16" t="s">
        <v>168</v>
      </c>
      <c r="D265" s="16" t="s">
        <v>168</v>
      </c>
      <c r="E265" s="16" t="s">
        <v>168</v>
      </c>
      <c r="F265" s="8">
        <v>1.5081773758861801</v>
      </c>
      <c r="G265" s="8">
        <v>1.5320685279260295</v>
      </c>
      <c r="H265" s="8">
        <v>1.4868096480529049</v>
      </c>
      <c r="I265" s="8">
        <v>1.3688926747242656</v>
      </c>
      <c r="J265" s="8">
        <v>1.36235753068216</v>
      </c>
      <c r="K265" s="8">
        <v>1.36235753068216</v>
      </c>
      <c r="L265" s="8">
        <v>1.36235753068216</v>
      </c>
      <c r="M265" s="8">
        <v>1.36235753068216</v>
      </c>
      <c r="N265" s="9">
        <v>1.36235753068216</v>
      </c>
    </row>
    <row r="266" spans="1:14" x14ac:dyDescent="0.25">
      <c r="A266" s="2">
        <v>1600</v>
      </c>
      <c r="B266" s="10" t="s">
        <v>168</v>
      </c>
      <c r="C266" s="16" t="s">
        <v>168</v>
      </c>
      <c r="D266" s="16" t="s">
        <v>168</v>
      </c>
      <c r="E266" s="16" t="s">
        <v>168</v>
      </c>
      <c r="F266" s="8">
        <v>6.625796127235313E-2</v>
      </c>
      <c r="G266" s="8">
        <v>1.4500980500347533</v>
      </c>
      <c r="H266" s="8">
        <v>1.4046757371549372</v>
      </c>
      <c r="I266" s="8">
        <v>1.3595311139692854</v>
      </c>
      <c r="J266" s="8">
        <v>1.3583246604942398</v>
      </c>
      <c r="K266" s="8">
        <v>1.3583246604942398</v>
      </c>
      <c r="L266" s="8">
        <v>1.3583246604942398</v>
      </c>
      <c r="M266" s="8">
        <v>1.3583246604942398</v>
      </c>
      <c r="N266" s="9">
        <v>1.3583246604942398</v>
      </c>
    </row>
    <row r="267" spans="1:14" x14ac:dyDescent="0.25">
      <c r="A267" s="2">
        <v>1700</v>
      </c>
      <c r="B267" s="10" t="s">
        <v>168</v>
      </c>
      <c r="C267" s="16" t="s">
        <v>168</v>
      </c>
      <c r="D267" s="16" t="s">
        <v>168</v>
      </c>
      <c r="E267" s="16" t="s">
        <v>168</v>
      </c>
      <c r="F267" s="16" t="s">
        <v>168</v>
      </c>
      <c r="G267" s="8">
        <v>1.3677889281493534</v>
      </c>
      <c r="H267" s="8">
        <v>1.3050552772261124</v>
      </c>
      <c r="I267" s="8">
        <v>1.2393715385855375</v>
      </c>
      <c r="J267" s="8">
        <v>1.2056967783885215</v>
      </c>
      <c r="K267" s="8">
        <v>1.2030290816731004</v>
      </c>
      <c r="L267" s="8">
        <v>1.2030290816731004</v>
      </c>
      <c r="M267" s="8">
        <v>1.2030290816731004</v>
      </c>
      <c r="N267" s="9">
        <v>1.2030290816731004</v>
      </c>
    </row>
    <row r="268" spans="1:14" x14ac:dyDescent="0.25">
      <c r="A268" s="2">
        <v>1800</v>
      </c>
      <c r="B268" s="11" t="s">
        <v>168</v>
      </c>
      <c r="C268" s="17" t="s">
        <v>168</v>
      </c>
      <c r="D268" s="17" t="s">
        <v>168</v>
      </c>
      <c r="E268" s="17" t="s">
        <v>168</v>
      </c>
      <c r="F268" s="17" t="s">
        <v>168</v>
      </c>
      <c r="G268" s="17" t="s">
        <v>168</v>
      </c>
      <c r="H268" s="14">
        <v>1.2206403463968802</v>
      </c>
      <c r="I268" s="14">
        <v>1.1549566077563023</v>
      </c>
      <c r="J268" s="14">
        <v>1.089286630706072</v>
      </c>
      <c r="K268" s="14">
        <v>1.0580822567183339</v>
      </c>
      <c r="L268" s="14">
        <v>1.052317344793134</v>
      </c>
      <c r="M268" s="14">
        <v>1.052317344793134</v>
      </c>
      <c r="N268" s="29">
        <v>1.052317344793134</v>
      </c>
    </row>
    <row r="270" spans="1:14" x14ac:dyDescent="0.25">
      <c r="A270" s="12" t="s">
        <v>127</v>
      </c>
      <c r="B270" s="2">
        <v>120</v>
      </c>
      <c r="C270" s="2">
        <v>130</v>
      </c>
      <c r="D270" s="2">
        <v>140</v>
      </c>
      <c r="E270" s="2">
        <v>150</v>
      </c>
      <c r="F270" s="2">
        <v>160</v>
      </c>
      <c r="G270" s="2">
        <v>170</v>
      </c>
      <c r="H270" s="2">
        <v>180</v>
      </c>
      <c r="I270" s="2">
        <v>190</v>
      </c>
      <c r="J270" s="2">
        <v>200</v>
      </c>
      <c r="K270" s="2">
        <v>210</v>
      </c>
      <c r="L270" s="2">
        <v>220</v>
      </c>
      <c r="M270" s="2">
        <v>230</v>
      </c>
      <c r="N270" s="2">
        <v>240</v>
      </c>
    </row>
    <row r="271" spans="1:14" x14ac:dyDescent="0.25">
      <c r="A271" s="2">
        <v>700</v>
      </c>
      <c r="B271" s="28" t="s">
        <v>168</v>
      </c>
      <c r="C271" s="15" t="s">
        <v>168</v>
      </c>
      <c r="D271" s="15" t="s">
        <v>168</v>
      </c>
      <c r="E271" s="15" t="s">
        <v>168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7">
        <v>0</v>
      </c>
    </row>
    <row r="272" spans="1:14" x14ac:dyDescent="0.25">
      <c r="A272" s="2">
        <v>800</v>
      </c>
      <c r="B272" s="10" t="s">
        <v>168</v>
      </c>
      <c r="C272" s="16" t="s">
        <v>168</v>
      </c>
      <c r="D272" s="16" t="s">
        <v>168</v>
      </c>
      <c r="E272" s="16" t="s">
        <v>168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9">
        <v>0</v>
      </c>
    </row>
    <row r="273" spans="1:14" x14ac:dyDescent="0.25">
      <c r="A273" s="2">
        <v>900</v>
      </c>
      <c r="B273" s="10" t="s">
        <v>168</v>
      </c>
      <c r="C273" s="16" t="s">
        <v>168</v>
      </c>
      <c r="D273" s="16" t="s">
        <v>168</v>
      </c>
      <c r="E273" s="16" t="s">
        <v>168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9">
        <v>0</v>
      </c>
    </row>
    <row r="274" spans="1:14" x14ac:dyDescent="0.25">
      <c r="A274" s="2">
        <v>1000</v>
      </c>
      <c r="B274" s="10" t="s">
        <v>168</v>
      </c>
      <c r="C274" s="16" t="s">
        <v>168</v>
      </c>
      <c r="D274" s="16" t="s">
        <v>168</v>
      </c>
      <c r="E274" s="16" t="s">
        <v>168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9">
        <v>0</v>
      </c>
    </row>
    <row r="275" spans="1:14" x14ac:dyDescent="0.25">
      <c r="A275" s="2">
        <v>1100</v>
      </c>
      <c r="B275" s="10" t="s">
        <v>168</v>
      </c>
      <c r="C275" s="16" t="s">
        <v>168</v>
      </c>
      <c r="D275" s="16" t="s">
        <v>168</v>
      </c>
      <c r="E275" s="16" t="s">
        <v>168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9">
        <v>0</v>
      </c>
    </row>
    <row r="276" spans="1:14" x14ac:dyDescent="0.25">
      <c r="A276" s="2">
        <v>1200</v>
      </c>
      <c r="B276" s="10" t="s">
        <v>168</v>
      </c>
      <c r="C276" s="16" t="s">
        <v>168</v>
      </c>
      <c r="D276" s="16" t="s">
        <v>168</v>
      </c>
      <c r="E276" s="16" t="s">
        <v>168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9">
        <v>0</v>
      </c>
    </row>
    <row r="277" spans="1:14" x14ac:dyDescent="0.25">
      <c r="A277" s="2">
        <v>1300</v>
      </c>
      <c r="B277" s="10" t="s">
        <v>168</v>
      </c>
      <c r="C277" s="16" t="s">
        <v>168</v>
      </c>
      <c r="D277" s="16" t="s">
        <v>168</v>
      </c>
      <c r="E277" s="16" t="s">
        <v>168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9">
        <v>0</v>
      </c>
    </row>
    <row r="278" spans="1:14" x14ac:dyDescent="0.25">
      <c r="A278" s="2">
        <v>1400</v>
      </c>
      <c r="B278" s="10" t="s">
        <v>168</v>
      </c>
      <c r="C278" s="16" t="s">
        <v>168</v>
      </c>
      <c r="D278" s="16" t="s">
        <v>168</v>
      </c>
      <c r="E278" s="16" t="s">
        <v>168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9">
        <v>0</v>
      </c>
    </row>
    <row r="279" spans="1:14" x14ac:dyDescent="0.25">
      <c r="A279" s="2">
        <v>1500</v>
      </c>
      <c r="B279" s="10" t="s">
        <v>168</v>
      </c>
      <c r="C279" s="16" t="s">
        <v>168</v>
      </c>
      <c r="D279" s="16" t="s">
        <v>168</v>
      </c>
      <c r="E279" s="16" t="s">
        <v>168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9">
        <v>0</v>
      </c>
    </row>
    <row r="280" spans="1:14" x14ac:dyDescent="0.25">
      <c r="A280" s="2">
        <v>1600</v>
      </c>
      <c r="B280" s="10" t="s">
        <v>168</v>
      </c>
      <c r="C280" s="16" t="s">
        <v>168</v>
      </c>
      <c r="D280" s="16" t="s">
        <v>168</v>
      </c>
      <c r="E280" s="16" t="s">
        <v>168</v>
      </c>
      <c r="F280" s="8">
        <v>0.46042434730974202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9">
        <v>0</v>
      </c>
    </row>
    <row r="281" spans="1:14" x14ac:dyDescent="0.25">
      <c r="A281" s="2">
        <v>1700</v>
      </c>
      <c r="B281" s="10" t="s">
        <v>168</v>
      </c>
      <c r="C281" s="16" t="s">
        <v>168</v>
      </c>
      <c r="D281" s="16" t="s">
        <v>168</v>
      </c>
      <c r="E281" s="16" t="s">
        <v>168</v>
      </c>
      <c r="F281" s="16" t="s">
        <v>168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9">
        <v>0</v>
      </c>
    </row>
    <row r="282" spans="1:14" x14ac:dyDescent="0.25">
      <c r="A282" s="2">
        <v>1800</v>
      </c>
      <c r="B282" s="11" t="s">
        <v>168</v>
      </c>
      <c r="C282" s="17" t="s">
        <v>168</v>
      </c>
      <c r="D282" s="17" t="s">
        <v>168</v>
      </c>
      <c r="E282" s="17" t="s">
        <v>168</v>
      </c>
      <c r="F282" s="17" t="s">
        <v>168</v>
      </c>
      <c r="G282" s="17" t="s">
        <v>168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29">
        <v>0</v>
      </c>
    </row>
    <row r="284" spans="1:14" x14ac:dyDescent="0.25">
      <c r="A284" s="12" t="s">
        <v>225</v>
      </c>
      <c r="B284" s="2">
        <v>120</v>
      </c>
      <c r="C284" s="2">
        <v>130</v>
      </c>
      <c r="D284" s="2">
        <v>140</v>
      </c>
      <c r="E284" s="2">
        <v>150</v>
      </c>
      <c r="F284" s="2">
        <v>160</v>
      </c>
      <c r="G284" s="2">
        <v>170</v>
      </c>
      <c r="H284" s="2">
        <v>180</v>
      </c>
      <c r="I284" s="2">
        <v>190</v>
      </c>
      <c r="J284" s="2">
        <v>200</v>
      </c>
      <c r="K284" s="2">
        <v>210</v>
      </c>
      <c r="L284" s="2">
        <v>220</v>
      </c>
      <c r="M284" s="2">
        <v>230</v>
      </c>
      <c r="N284" s="2">
        <v>240</v>
      </c>
    </row>
    <row r="285" spans="1:14" x14ac:dyDescent="0.25">
      <c r="A285" s="2">
        <v>700</v>
      </c>
      <c r="B285" s="28" t="s">
        <v>168</v>
      </c>
      <c r="C285" s="15" t="s">
        <v>168</v>
      </c>
      <c r="D285" s="15" t="s">
        <v>168</v>
      </c>
      <c r="E285" s="15" t="s">
        <v>168</v>
      </c>
      <c r="F285" s="6">
        <v>0.17542897316084727</v>
      </c>
      <c r="G285" s="6">
        <v>0.15780088202381112</v>
      </c>
      <c r="H285" s="6">
        <v>0.18001907719495899</v>
      </c>
      <c r="I285" s="6">
        <v>0.25664557470060856</v>
      </c>
      <c r="J285" s="6">
        <v>0.26089233565881198</v>
      </c>
      <c r="K285" s="6">
        <v>0.26089233565881198</v>
      </c>
      <c r="L285" s="6">
        <v>0.26089233565881198</v>
      </c>
      <c r="M285" s="6">
        <v>0.26089233565881198</v>
      </c>
      <c r="N285" s="7">
        <v>0.26089233565881198</v>
      </c>
    </row>
    <row r="286" spans="1:14" x14ac:dyDescent="0.25">
      <c r="A286" s="2">
        <v>800</v>
      </c>
      <c r="B286" s="10" t="s">
        <v>168</v>
      </c>
      <c r="C286" s="16" t="s">
        <v>168</v>
      </c>
      <c r="D286" s="16" t="s">
        <v>168</v>
      </c>
      <c r="E286" s="16" t="s">
        <v>168</v>
      </c>
      <c r="F286" s="8">
        <v>0.17542897316084713</v>
      </c>
      <c r="G286" s="8">
        <v>0.15780088202381023</v>
      </c>
      <c r="H286" s="8">
        <v>0.18001907719495913</v>
      </c>
      <c r="I286" s="8">
        <v>0.256645574700609</v>
      </c>
      <c r="J286" s="8">
        <v>0.26089233565881165</v>
      </c>
      <c r="K286" s="8">
        <v>0.26089233565881165</v>
      </c>
      <c r="L286" s="8">
        <v>0.26089233565881165</v>
      </c>
      <c r="M286" s="8">
        <v>0.26089233565881165</v>
      </c>
      <c r="N286" s="9">
        <v>0.26089233565881165</v>
      </c>
    </row>
    <row r="287" spans="1:14" x14ac:dyDescent="0.25">
      <c r="A287" s="2">
        <v>900</v>
      </c>
      <c r="B287" s="10" t="s">
        <v>168</v>
      </c>
      <c r="C287" s="16" t="s">
        <v>168</v>
      </c>
      <c r="D287" s="16" t="s">
        <v>168</v>
      </c>
      <c r="E287" s="16" t="s">
        <v>168</v>
      </c>
      <c r="F287" s="8">
        <v>0.17542897316084707</v>
      </c>
      <c r="G287" s="8">
        <v>0.15780088202381054</v>
      </c>
      <c r="H287" s="8">
        <v>0.18001907719495919</v>
      </c>
      <c r="I287" s="8">
        <v>0.25664557470060911</v>
      </c>
      <c r="J287" s="8">
        <v>0.26089233565881176</v>
      </c>
      <c r="K287" s="8">
        <v>0.26089233565881176</v>
      </c>
      <c r="L287" s="8">
        <v>0.26089233565881176</v>
      </c>
      <c r="M287" s="8">
        <v>0.26089233565881176</v>
      </c>
      <c r="N287" s="9">
        <v>0.26089233565881176</v>
      </c>
    </row>
    <row r="288" spans="1:14" x14ac:dyDescent="0.25">
      <c r="A288" s="2">
        <v>1000</v>
      </c>
      <c r="B288" s="10" t="s">
        <v>168</v>
      </c>
      <c r="C288" s="16" t="s">
        <v>168</v>
      </c>
      <c r="D288" s="16" t="s">
        <v>168</v>
      </c>
      <c r="E288" s="16" t="s">
        <v>168</v>
      </c>
      <c r="F288" s="8">
        <v>0.1754289731608463</v>
      </c>
      <c r="G288" s="8">
        <v>0.15780088202380835</v>
      </c>
      <c r="H288" s="8">
        <v>0.18001907719495841</v>
      </c>
      <c r="I288" s="8">
        <v>0.25664557470060811</v>
      </c>
      <c r="J288" s="8">
        <v>0.26089233565880998</v>
      </c>
      <c r="K288" s="8">
        <v>0.26089233565880998</v>
      </c>
      <c r="L288" s="8">
        <v>0.26089233565880998</v>
      </c>
      <c r="M288" s="8">
        <v>0.26089233565880998</v>
      </c>
      <c r="N288" s="9">
        <v>0.26089233565880998</v>
      </c>
    </row>
    <row r="289" spans="1:14" x14ac:dyDescent="0.25">
      <c r="A289" s="2">
        <v>1100</v>
      </c>
      <c r="B289" s="10" t="s">
        <v>168</v>
      </c>
      <c r="C289" s="16" t="s">
        <v>168</v>
      </c>
      <c r="D289" s="16" t="s">
        <v>168</v>
      </c>
      <c r="E289" s="16" t="s">
        <v>168</v>
      </c>
      <c r="F289" s="8">
        <v>0.17542897316084621</v>
      </c>
      <c r="G289" s="8">
        <v>0.15780088202380854</v>
      </c>
      <c r="H289" s="8">
        <v>0.18001907719495891</v>
      </c>
      <c r="I289" s="8">
        <v>0.2566455747006085</v>
      </c>
      <c r="J289" s="8">
        <v>0.26089233565881043</v>
      </c>
      <c r="K289" s="8">
        <v>0.26089233565881043</v>
      </c>
      <c r="L289" s="8">
        <v>0.26089233565881043</v>
      </c>
      <c r="M289" s="8">
        <v>0.26089233565881043</v>
      </c>
      <c r="N289" s="9">
        <v>0.26089233565881043</v>
      </c>
    </row>
    <row r="290" spans="1:14" x14ac:dyDescent="0.25">
      <c r="A290" s="2">
        <v>1200</v>
      </c>
      <c r="B290" s="10" t="s">
        <v>168</v>
      </c>
      <c r="C290" s="16" t="s">
        <v>168</v>
      </c>
      <c r="D290" s="16" t="s">
        <v>168</v>
      </c>
      <c r="E290" s="16" t="s">
        <v>168</v>
      </c>
      <c r="F290" s="8">
        <v>0.1754289731608468</v>
      </c>
      <c r="G290" s="8">
        <v>0.15780088202380838</v>
      </c>
      <c r="H290" s="8">
        <v>0.1800190771949588</v>
      </c>
      <c r="I290" s="8">
        <v>0.25664557470060867</v>
      </c>
      <c r="J290" s="8">
        <v>0.26089233565881143</v>
      </c>
      <c r="K290" s="8">
        <v>0.26089233565881143</v>
      </c>
      <c r="L290" s="8">
        <v>0.26089233565881143</v>
      </c>
      <c r="M290" s="8">
        <v>0.26089233565881143</v>
      </c>
      <c r="N290" s="9">
        <v>0.26089233565881143</v>
      </c>
    </row>
    <row r="291" spans="1:14" x14ac:dyDescent="0.25">
      <c r="A291" s="2">
        <v>1300</v>
      </c>
      <c r="B291" s="10" t="s">
        <v>168</v>
      </c>
      <c r="C291" s="16" t="s">
        <v>168</v>
      </c>
      <c r="D291" s="16" t="s">
        <v>168</v>
      </c>
      <c r="E291" s="16" t="s">
        <v>168</v>
      </c>
      <c r="F291" s="8">
        <v>0.17542897316084488</v>
      </c>
      <c r="G291" s="8">
        <v>0.15780088202380713</v>
      </c>
      <c r="H291" s="8">
        <v>0.18001907719495705</v>
      </c>
      <c r="I291" s="8">
        <v>0.25664557470060739</v>
      </c>
      <c r="J291" s="8">
        <v>0.26089233565880926</v>
      </c>
      <c r="K291" s="8">
        <v>0.26089233565880926</v>
      </c>
      <c r="L291" s="8">
        <v>0.26089233565880926</v>
      </c>
      <c r="M291" s="8">
        <v>0.26089233565880926</v>
      </c>
      <c r="N291" s="9">
        <v>0.26089233565880926</v>
      </c>
    </row>
    <row r="292" spans="1:14" x14ac:dyDescent="0.25">
      <c r="A292" s="2">
        <v>1400</v>
      </c>
      <c r="B292" s="10" t="s">
        <v>168</v>
      </c>
      <c r="C292" s="16" t="s">
        <v>168</v>
      </c>
      <c r="D292" s="16" t="s">
        <v>168</v>
      </c>
      <c r="E292" s="16" t="s">
        <v>168</v>
      </c>
      <c r="F292" s="8">
        <v>0.17542897316084508</v>
      </c>
      <c r="G292" s="8">
        <v>0.1578008820238074</v>
      </c>
      <c r="H292" s="8">
        <v>0.18001907719495719</v>
      </c>
      <c r="I292" s="8">
        <v>0.25664557470060756</v>
      </c>
      <c r="J292" s="8">
        <v>0.26089233565880948</v>
      </c>
      <c r="K292" s="8">
        <v>0.26089233565880948</v>
      </c>
      <c r="L292" s="8">
        <v>0.26089233565880948</v>
      </c>
      <c r="M292" s="8">
        <v>0.26089233565880948</v>
      </c>
      <c r="N292" s="9">
        <v>0.26089233565880948</v>
      </c>
    </row>
    <row r="293" spans="1:14" x14ac:dyDescent="0.25">
      <c r="A293" s="2">
        <v>1500</v>
      </c>
      <c r="B293" s="10" t="s">
        <v>168</v>
      </c>
      <c r="C293" s="16" t="s">
        <v>168</v>
      </c>
      <c r="D293" s="16" t="s">
        <v>168</v>
      </c>
      <c r="E293" s="16" t="s">
        <v>168</v>
      </c>
      <c r="F293" s="8">
        <v>0.17542897316079314</v>
      </c>
      <c r="G293" s="8">
        <v>0.15780088202380824</v>
      </c>
      <c r="H293" s="8">
        <v>0.18001907719495774</v>
      </c>
      <c r="I293" s="8">
        <v>0.25664557470060723</v>
      </c>
      <c r="J293" s="8">
        <v>0.26089233565880976</v>
      </c>
      <c r="K293" s="8">
        <v>0.26089233565880976</v>
      </c>
      <c r="L293" s="8">
        <v>0.26089233565880976</v>
      </c>
      <c r="M293" s="8">
        <v>0.26089233565880976</v>
      </c>
      <c r="N293" s="9">
        <v>0.26089233565880976</v>
      </c>
    </row>
    <row r="294" spans="1:14" x14ac:dyDescent="0.25">
      <c r="A294" s="2">
        <v>1600</v>
      </c>
      <c r="B294" s="10" t="s">
        <v>168</v>
      </c>
      <c r="C294" s="16" t="s">
        <v>168</v>
      </c>
      <c r="D294" s="16" t="s">
        <v>168</v>
      </c>
      <c r="E294" s="16" t="s">
        <v>168</v>
      </c>
      <c r="F294" s="8">
        <v>0.79141424497260915</v>
      </c>
      <c r="G294" s="8">
        <v>0.21918254415540028</v>
      </c>
      <c r="H294" s="8">
        <v>0.24152312228510225</v>
      </c>
      <c r="I294" s="8">
        <v>0.26372712110135227</v>
      </c>
      <c r="J294" s="8">
        <v>0.26432050497835602</v>
      </c>
      <c r="K294" s="8">
        <v>0.26432050497835602</v>
      </c>
      <c r="L294" s="8">
        <v>0.26432050497835602</v>
      </c>
      <c r="M294" s="8">
        <v>0.26432050497835602</v>
      </c>
      <c r="N294" s="9">
        <v>0.26432050497835602</v>
      </c>
    </row>
    <row r="295" spans="1:14" x14ac:dyDescent="0.25">
      <c r="A295" s="2">
        <v>1700</v>
      </c>
      <c r="B295" s="10" t="s">
        <v>168</v>
      </c>
      <c r="C295" s="16" t="s">
        <v>168</v>
      </c>
      <c r="D295" s="16" t="s">
        <v>168</v>
      </c>
      <c r="E295" s="16" t="s">
        <v>168</v>
      </c>
      <c r="F295" s="16" t="s">
        <v>168</v>
      </c>
      <c r="G295" s="8">
        <v>0.31794064373073705</v>
      </c>
      <c r="H295" s="8">
        <v>0.34879565618948694</v>
      </c>
      <c r="I295" s="8">
        <v>0.38110164419219428</v>
      </c>
      <c r="J295" s="8">
        <v>0.39766428848489827</v>
      </c>
      <c r="K295" s="8">
        <v>0.39897637241719158</v>
      </c>
      <c r="L295" s="8">
        <v>0.39897637241719158</v>
      </c>
      <c r="M295" s="8">
        <v>0.39897637241719158</v>
      </c>
      <c r="N295" s="9">
        <v>0.39897637241719158</v>
      </c>
    </row>
    <row r="296" spans="1:14" x14ac:dyDescent="0.25">
      <c r="A296" s="2">
        <v>1800</v>
      </c>
      <c r="B296" s="11" t="s">
        <v>168</v>
      </c>
      <c r="C296" s="17" t="s">
        <v>168</v>
      </c>
      <c r="D296" s="17" t="s">
        <v>168</v>
      </c>
      <c r="E296" s="17" t="s">
        <v>168</v>
      </c>
      <c r="F296" s="17" t="s">
        <v>168</v>
      </c>
      <c r="G296" s="17" t="s">
        <v>168</v>
      </c>
      <c r="H296" s="14">
        <v>0.44858947997729154</v>
      </c>
      <c r="I296" s="14">
        <v>0.48089546798000005</v>
      </c>
      <c r="J296" s="14">
        <v>0.51319468746158081</v>
      </c>
      <c r="K296" s="14">
        <v>0.52854229331569069</v>
      </c>
      <c r="L296" s="14">
        <v>0.53137771619731589</v>
      </c>
      <c r="M296" s="14">
        <v>0.53137771619731589</v>
      </c>
      <c r="N296" s="29">
        <v>0.53137771619731589</v>
      </c>
    </row>
  </sheetData>
  <dataValidations count="3">
    <dataValidation type="list" allowBlank="1" showInputMessage="1" showErrorMessage="1" sqref="P4 T4" xr:uid="{99309917-E61C-4EE6-9616-349116970F8F}">
      <formula1>OutputAddresses</formula1>
    </dataValidation>
    <dataValidation type="list" allowBlank="1" showInputMessage="1" showErrorMessage="1" sqref="Q4" xr:uid="{F62085D5-B1A6-45D0-A1F6-62BDEDB24CAB}">
      <formula1>InputValues1</formula1>
    </dataValidation>
    <dataValidation type="list" allowBlank="1" showInputMessage="1" showErrorMessage="1" sqref="U4" xr:uid="{C813AEDB-1B05-4303-8511-5ED4437E9C25}">
      <formula1>InputValues2</formula1>
    </dataValidation>
  </dataValidations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34AB-F33D-4D9A-8904-7CBC59BF8F2B}">
  <dimension ref="B3:Q65"/>
  <sheetViews>
    <sheetView zoomScale="59" zoomScaleNormal="59" workbookViewId="0">
      <selection activeCell="G30" sqref="G30"/>
    </sheetView>
  </sheetViews>
  <sheetFormatPr defaultRowHeight="15" x14ac:dyDescent="0.25"/>
  <cols>
    <col min="1" max="1" width="9" style="18" customWidth="1"/>
    <col min="2" max="2" width="59.875" style="18" bestFit="1" customWidth="1"/>
    <col min="3" max="3" width="26" style="18" bestFit="1" customWidth="1"/>
    <col min="4" max="4" width="22.125" style="18" bestFit="1" customWidth="1"/>
    <col min="5" max="5" width="22" style="18" bestFit="1" customWidth="1"/>
    <col min="6" max="7" width="16" style="18" bestFit="1" customWidth="1"/>
    <col min="8" max="8" width="17.125" style="18" bestFit="1" customWidth="1"/>
    <col min="9" max="9" width="14.25" style="18" bestFit="1" customWidth="1"/>
    <col min="10" max="10" width="17.125" style="18" bestFit="1" customWidth="1"/>
    <col min="11" max="11" width="8.75" style="18" bestFit="1" customWidth="1"/>
    <col min="12" max="12" width="7.875" style="18" bestFit="1" customWidth="1"/>
    <col min="13" max="13" width="17.125" style="18" bestFit="1" customWidth="1"/>
    <col min="14" max="14" width="10.625" style="18" bestFit="1" customWidth="1"/>
    <col min="15" max="17" width="17.125" style="18" bestFit="1" customWidth="1"/>
    <col min="18" max="16384" width="9" style="18"/>
  </cols>
  <sheetData>
    <row r="3" spans="2:17" ht="16.5" thickBot="1" x14ac:dyDescent="0.3">
      <c r="D3" s="104" t="s">
        <v>298</v>
      </c>
      <c r="E3" s="105" t="s">
        <v>266</v>
      </c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7"/>
    </row>
    <row r="4" spans="2:17" ht="32.25" thickBot="1" x14ac:dyDescent="0.3">
      <c r="B4" s="129" t="s">
        <v>379</v>
      </c>
      <c r="C4" s="32" t="s">
        <v>378</v>
      </c>
      <c r="D4" s="31" t="s">
        <v>176</v>
      </c>
      <c r="E4" s="120" t="s">
        <v>259</v>
      </c>
      <c r="F4" s="122" t="s">
        <v>247</v>
      </c>
      <c r="G4" s="122" t="s">
        <v>248</v>
      </c>
      <c r="H4" s="122" t="s">
        <v>249</v>
      </c>
      <c r="I4" s="122" t="s">
        <v>250</v>
      </c>
      <c r="J4" s="122" t="s">
        <v>251</v>
      </c>
      <c r="K4" s="122" t="s">
        <v>252</v>
      </c>
      <c r="L4" s="122" t="s">
        <v>253</v>
      </c>
      <c r="M4" s="122" t="s">
        <v>254</v>
      </c>
      <c r="N4" s="122" t="s">
        <v>255</v>
      </c>
      <c r="O4" s="122" t="s">
        <v>256</v>
      </c>
      <c r="P4" s="122" t="s">
        <v>257</v>
      </c>
      <c r="Q4" s="120" t="s">
        <v>258</v>
      </c>
    </row>
    <row r="5" spans="2:17" ht="15.75" x14ac:dyDescent="0.25">
      <c r="B5" s="98" t="s">
        <v>11</v>
      </c>
      <c r="C5" s="110" t="s">
        <v>180</v>
      </c>
      <c r="D5" s="116">
        <v>0</v>
      </c>
      <c r="E5" s="77">
        <v>0.14000000000000001</v>
      </c>
      <c r="F5" s="80">
        <v>33</v>
      </c>
      <c r="G5" s="77">
        <v>92</v>
      </c>
      <c r="H5" s="77">
        <v>0.3</v>
      </c>
      <c r="I5" s="77">
        <v>0</v>
      </c>
      <c r="J5" s="77">
        <v>163</v>
      </c>
      <c r="K5" s="77">
        <v>16</v>
      </c>
      <c r="L5" s="77">
        <v>2.2000000000000002</v>
      </c>
      <c r="M5" s="77">
        <v>1.6</v>
      </c>
      <c r="N5" s="77">
        <v>4.5</v>
      </c>
      <c r="O5" s="77">
        <v>0</v>
      </c>
      <c r="P5" s="77">
        <v>59.07</v>
      </c>
      <c r="Q5" s="78">
        <v>0.93</v>
      </c>
    </row>
    <row r="6" spans="2:17" ht="15.75" x14ac:dyDescent="0.25">
      <c r="B6" s="97"/>
      <c r="C6" s="111" t="s">
        <v>177</v>
      </c>
      <c r="D6" s="117">
        <v>0</v>
      </c>
      <c r="E6" s="72">
        <v>0.4</v>
      </c>
      <c r="F6" s="81">
        <v>196</v>
      </c>
      <c r="G6" s="72">
        <v>239</v>
      </c>
      <c r="H6" s="72">
        <v>0.5</v>
      </c>
      <c r="I6" s="72">
        <v>0</v>
      </c>
      <c r="J6" s="72">
        <v>10</v>
      </c>
      <c r="K6" s="72">
        <v>50</v>
      </c>
      <c r="L6" s="72">
        <v>3.1</v>
      </c>
      <c r="M6" s="72">
        <v>0.5</v>
      </c>
      <c r="N6" s="72">
        <v>5.4</v>
      </c>
      <c r="O6" s="72">
        <v>0</v>
      </c>
      <c r="P6" s="72">
        <v>5.88</v>
      </c>
      <c r="Q6" s="75">
        <v>1.1000000000000001</v>
      </c>
    </row>
    <row r="7" spans="2:17" ht="16.5" thickBot="1" x14ac:dyDescent="0.3">
      <c r="B7" s="99"/>
      <c r="C7" s="112" t="s">
        <v>22</v>
      </c>
      <c r="D7" s="118">
        <v>1.35798180103302</v>
      </c>
      <c r="E7" s="79">
        <v>0.27</v>
      </c>
      <c r="F7" s="82">
        <v>95</v>
      </c>
      <c r="G7" s="79">
        <v>343</v>
      </c>
      <c r="H7" s="79">
        <v>0.308</v>
      </c>
      <c r="I7" s="79">
        <v>0</v>
      </c>
      <c r="J7" s="79">
        <v>11.4</v>
      </c>
      <c r="K7" s="79">
        <v>69.64</v>
      </c>
      <c r="L7" s="79">
        <v>10.7</v>
      </c>
      <c r="M7" s="79">
        <v>2.1</v>
      </c>
      <c r="N7" s="79">
        <v>12.54</v>
      </c>
      <c r="O7" s="79">
        <v>0</v>
      </c>
      <c r="P7" s="79">
        <v>23.75</v>
      </c>
      <c r="Q7" s="73">
        <v>3.45</v>
      </c>
    </row>
    <row r="8" spans="2:17" ht="15.75" x14ac:dyDescent="0.25">
      <c r="B8" s="98" t="s">
        <v>12</v>
      </c>
      <c r="C8" s="110" t="s">
        <v>23</v>
      </c>
      <c r="D8" s="116">
        <v>0.5</v>
      </c>
      <c r="E8" s="77">
        <v>0.39</v>
      </c>
      <c r="F8" s="80">
        <v>119</v>
      </c>
      <c r="G8" s="77">
        <v>12</v>
      </c>
      <c r="H8" s="77">
        <v>9.2999999999999999E-2</v>
      </c>
      <c r="I8" s="77">
        <v>0</v>
      </c>
      <c r="J8" s="77">
        <v>2.38</v>
      </c>
      <c r="K8" s="77">
        <v>2.57</v>
      </c>
      <c r="L8" s="77">
        <v>0.8</v>
      </c>
      <c r="M8" s="77">
        <v>1.64</v>
      </c>
      <c r="N8" s="77">
        <v>0.7</v>
      </c>
      <c r="O8" s="77">
        <v>3.8</v>
      </c>
      <c r="P8" s="77">
        <v>16.66</v>
      </c>
      <c r="Q8" s="78">
        <v>0.26</v>
      </c>
    </row>
    <row r="9" spans="2:17" ht="15.75" x14ac:dyDescent="0.25">
      <c r="B9" s="97"/>
      <c r="C9" s="111" t="s">
        <v>25</v>
      </c>
      <c r="D9" s="117">
        <v>0.5</v>
      </c>
      <c r="E9" s="72">
        <v>0.26</v>
      </c>
      <c r="F9" s="81">
        <v>30</v>
      </c>
      <c r="G9" s="72">
        <v>6.9</v>
      </c>
      <c r="H9" s="72">
        <v>1.9E-2</v>
      </c>
      <c r="I9" s="72">
        <v>0</v>
      </c>
      <c r="J9" s="72">
        <v>23.7</v>
      </c>
      <c r="K9" s="72">
        <v>1.0900000000000001</v>
      </c>
      <c r="L9" s="72">
        <v>0.7</v>
      </c>
      <c r="M9" s="72">
        <v>0.13</v>
      </c>
      <c r="N9" s="72">
        <v>0.9</v>
      </c>
      <c r="O9" s="72">
        <v>8.4</v>
      </c>
      <c r="P9" s="72">
        <v>29.7</v>
      </c>
      <c r="Q9" s="75">
        <v>0.81</v>
      </c>
    </row>
    <row r="10" spans="2:17" ht="15.75" x14ac:dyDescent="0.25">
      <c r="B10" s="97"/>
      <c r="C10" s="111" t="s">
        <v>36</v>
      </c>
      <c r="D10" s="117">
        <v>0.5</v>
      </c>
      <c r="E10" s="72">
        <v>0.28000000000000003</v>
      </c>
      <c r="F10" s="81">
        <v>85</v>
      </c>
      <c r="G10" s="72">
        <v>30</v>
      </c>
      <c r="H10" s="72">
        <v>0</v>
      </c>
      <c r="I10" s="72">
        <v>0</v>
      </c>
      <c r="J10" s="72">
        <v>66</v>
      </c>
      <c r="K10" s="72">
        <v>7</v>
      </c>
      <c r="L10" s="72">
        <v>2.5</v>
      </c>
      <c r="M10" s="72">
        <v>4.0999999999999996</v>
      </c>
      <c r="N10" s="72">
        <v>0.5</v>
      </c>
      <c r="O10" s="72">
        <v>2.2000000000000002</v>
      </c>
      <c r="P10" s="72">
        <v>27.2</v>
      </c>
      <c r="Q10" s="75">
        <v>0.76</v>
      </c>
    </row>
    <row r="11" spans="2:17" ht="15.75" x14ac:dyDescent="0.25">
      <c r="B11" s="97"/>
      <c r="C11" s="111" t="s">
        <v>260</v>
      </c>
      <c r="D11" s="117">
        <v>0.5</v>
      </c>
      <c r="E11" s="72">
        <v>0.47</v>
      </c>
      <c r="F11" s="81">
        <v>78</v>
      </c>
      <c r="G11" s="72">
        <v>27</v>
      </c>
      <c r="H11" s="72">
        <v>0.1</v>
      </c>
      <c r="I11" s="72">
        <v>0</v>
      </c>
      <c r="J11" s="72">
        <v>204</v>
      </c>
      <c r="K11" s="72">
        <v>5.6</v>
      </c>
      <c r="L11" s="72">
        <v>2.6</v>
      </c>
      <c r="M11" s="72">
        <v>1.1000000000000001</v>
      </c>
      <c r="N11" s="72">
        <v>1.9</v>
      </c>
      <c r="O11" s="72">
        <v>50.6</v>
      </c>
      <c r="P11" s="72">
        <v>31.2</v>
      </c>
      <c r="Q11" s="75">
        <v>0.52</v>
      </c>
    </row>
    <row r="12" spans="2:17" ht="16.5" thickBot="1" x14ac:dyDescent="0.3">
      <c r="B12" s="99"/>
      <c r="C12" s="112" t="s">
        <v>38</v>
      </c>
      <c r="D12" s="118">
        <v>1</v>
      </c>
      <c r="E12" s="79">
        <v>0.1</v>
      </c>
      <c r="F12" s="82">
        <v>20</v>
      </c>
      <c r="G12" s="79">
        <v>3.6</v>
      </c>
      <c r="H12" s="79">
        <v>0</v>
      </c>
      <c r="I12" s="79">
        <v>0</v>
      </c>
      <c r="J12" s="79">
        <v>1</v>
      </c>
      <c r="K12" s="79">
        <v>0.8</v>
      </c>
      <c r="L12" s="79">
        <v>0.2</v>
      </c>
      <c r="M12" s="79">
        <v>0.5</v>
      </c>
      <c r="N12" s="79">
        <v>0.2</v>
      </c>
      <c r="O12" s="79">
        <v>2.7</v>
      </c>
      <c r="P12" s="79">
        <v>2</v>
      </c>
      <c r="Q12" s="73">
        <v>0.05</v>
      </c>
    </row>
    <row r="13" spans="2:17" ht="15.75" x14ac:dyDescent="0.25">
      <c r="B13" s="98" t="s">
        <v>13</v>
      </c>
      <c r="C13" s="110" t="s">
        <v>188</v>
      </c>
      <c r="D13" s="116">
        <v>0</v>
      </c>
      <c r="E13" s="77">
        <v>0.57999999999999996</v>
      </c>
      <c r="F13" s="80">
        <v>165</v>
      </c>
      <c r="G13" s="77">
        <v>86</v>
      </c>
      <c r="H13" s="77">
        <v>4.5999999999999999E-2</v>
      </c>
      <c r="I13" s="77">
        <v>0</v>
      </c>
      <c r="J13" s="77">
        <v>1.65</v>
      </c>
      <c r="K13" s="77">
        <v>22.79</v>
      </c>
      <c r="L13" s="77">
        <v>4</v>
      </c>
      <c r="M13" s="77">
        <v>17.14</v>
      </c>
      <c r="N13" s="77">
        <v>0.43</v>
      </c>
      <c r="O13" s="77">
        <v>7.6</v>
      </c>
      <c r="P13" s="77">
        <v>9.9</v>
      </c>
      <c r="Q13" s="78">
        <v>0.2</v>
      </c>
    </row>
    <row r="14" spans="2:17" ht="15.75" x14ac:dyDescent="0.25">
      <c r="B14" s="97"/>
      <c r="C14" s="111" t="s">
        <v>15</v>
      </c>
      <c r="D14" s="117">
        <v>0</v>
      </c>
      <c r="E14" s="72">
        <v>0.66500000000000004</v>
      </c>
      <c r="F14" s="81">
        <v>68</v>
      </c>
      <c r="G14" s="72">
        <v>39</v>
      </c>
      <c r="H14" s="72">
        <v>1.9E-2</v>
      </c>
      <c r="I14" s="72">
        <v>0</v>
      </c>
      <c r="J14" s="72">
        <v>0.46</v>
      </c>
      <c r="K14" s="72">
        <v>9.85</v>
      </c>
      <c r="L14" s="72">
        <v>1.6</v>
      </c>
      <c r="M14" s="72">
        <v>6.77</v>
      </c>
      <c r="N14" s="72">
        <v>0.5</v>
      </c>
      <c r="O14" s="72">
        <v>6.64</v>
      </c>
      <c r="P14" s="72">
        <v>4.08</v>
      </c>
      <c r="Q14" s="75">
        <v>0.19</v>
      </c>
    </row>
    <row r="15" spans="2:17" ht="15.75" x14ac:dyDescent="0.25">
      <c r="B15" s="97"/>
      <c r="C15" s="111" t="s">
        <v>39</v>
      </c>
      <c r="D15" s="117">
        <v>0</v>
      </c>
      <c r="E15" s="72">
        <v>0.72</v>
      </c>
      <c r="F15" s="81">
        <v>150</v>
      </c>
      <c r="G15" s="72">
        <v>63</v>
      </c>
      <c r="H15" s="72">
        <v>0</v>
      </c>
      <c r="I15" s="72">
        <v>0</v>
      </c>
      <c r="J15" s="72">
        <v>0</v>
      </c>
      <c r="K15" s="72">
        <v>15</v>
      </c>
      <c r="L15" s="72">
        <v>2.2000000000000002</v>
      </c>
      <c r="M15" s="72">
        <v>13</v>
      </c>
      <c r="N15" s="72">
        <v>1.4</v>
      </c>
      <c r="O15" s="72">
        <v>6.2</v>
      </c>
      <c r="P15" s="72">
        <v>6</v>
      </c>
      <c r="Q15" s="75">
        <v>0.51</v>
      </c>
    </row>
    <row r="16" spans="2:17" ht="16.5" thickBot="1" x14ac:dyDescent="0.3">
      <c r="B16" s="99"/>
      <c r="C16" s="112" t="s">
        <v>16</v>
      </c>
      <c r="D16" s="118">
        <v>2</v>
      </c>
      <c r="E16" s="79">
        <v>0.28000000000000003</v>
      </c>
      <c r="F16" s="82">
        <v>100</v>
      </c>
      <c r="G16" s="79">
        <v>42</v>
      </c>
      <c r="H16" s="79">
        <v>2.1000000000000001E-2</v>
      </c>
      <c r="I16" s="79">
        <v>0</v>
      </c>
      <c r="J16" s="79">
        <v>0</v>
      </c>
      <c r="K16" s="79">
        <v>10.66</v>
      </c>
      <c r="L16" s="79">
        <v>1.6</v>
      </c>
      <c r="M16" s="79">
        <v>6.89</v>
      </c>
      <c r="N16" s="79">
        <v>0.77</v>
      </c>
      <c r="O16" s="79">
        <v>31.2</v>
      </c>
      <c r="P16" s="79">
        <v>22</v>
      </c>
      <c r="Q16" s="73">
        <v>0.08</v>
      </c>
    </row>
    <row r="17" spans="2:17" ht="30" x14ac:dyDescent="0.25">
      <c r="B17" s="98" t="s">
        <v>261</v>
      </c>
      <c r="C17" s="113" t="s">
        <v>262</v>
      </c>
      <c r="D17" s="116">
        <v>1.4194740056991577</v>
      </c>
      <c r="E17" s="77">
        <v>0.39</v>
      </c>
      <c r="F17" s="80">
        <v>262</v>
      </c>
      <c r="G17" s="77">
        <v>39</v>
      </c>
      <c r="H17" s="77">
        <v>0.2</v>
      </c>
      <c r="I17" s="77">
        <v>0</v>
      </c>
      <c r="J17" s="77">
        <v>188.6</v>
      </c>
      <c r="K17" s="77">
        <v>3.4</v>
      </c>
      <c r="L17" s="77">
        <v>0.5</v>
      </c>
      <c r="M17" s="77">
        <v>2.1</v>
      </c>
      <c r="N17" s="77">
        <v>1</v>
      </c>
      <c r="O17" s="77">
        <v>0</v>
      </c>
      <c r="P17" s="77">
        <v>482.1</v>
      </c>
      <c r="Q17" s="78">
        <v>0.7</v>
      </c>
    </row>
    <row r="18" spans="2:17" ht="30.75" thickBot="1" x14ac:dyDescent="0.3">
      <c r="B18" s="99"/>
      <c r="C18" s="114" t="s">
        <v>263</v>
      </c>
      <c r="D18" s="118">
        <v>0.58052593469619751</v>
      </c>
      <c r="E18" s="79">
        <f>0.28</f>
        <v>0.28000000000000003</v>
      </c>
      <c r="F18" s="82">
        <v>243</v>
      </c>
      <c r="G18" s="79">
        <v>131</v>
      </c>
      <c r="H18" s="79">
        <v>0.5</v>
      </c>
      <c r="I18" s="79">
        <v>0</v>
      </c>
      <c r="J18" s="79">
        <v>124</v>
      </c>
      <c r="K18" s="79">
        <v>15</v>
      </c>
      <c r="L18" s="79">
        <v>1.5</v>
      </c>
      <c r="M18" s="79">
        <v>10</v>
      </c>
      <c r="N18" s="79">
        <v>8</v>
      </c>
      <c r="O18" s="79">
        <v>0</v>
      </c>
      <c r="P18" s="79">
        <v>298.89999999999998</v>
      </c>
      <c r="Q18" s="73">
        <v>1</v>
      </c>
    </row>
    <row r="19" spans="2:17" ht="15.75" x14ac:dyDescent="0.25">
      <c r="B19" s="98" t="s">
        <v>46</v>
      </c>
      <c r="C19" s="110" t="s">
        <v>24</v>
      </c>
      <c r="D19" s="116">
        <v>0.5</v>
      </c>
      <c r="E19" s="77">
        <v>1.06</v>
      </c>
      <c r="F19" s="80">
        <v>100</v>
      </c>
      <c r="G19" s="77">
        <v>160</v>
      </c>
      <c r="H19" s="77">
        <v>2.1259999999999999</v>
      </c>
      <c r="I19" s="77">
        <v>0</v>
      </c>
      <c r="J19" s="77">
        <v>7</v>
      </c>
      <c r="K19" s="77">
        <v>8.5299999999999994</v>
      </c>
      <c r="L19" s="77">
        <v>6.7</v>
      </c>
      <c r="M19" s="77">
        <v>0.66</v>
      </c>
      <c r="N19" s="77">
        <v>2</v>
      </c>
      <c r="O19" s="77">
        <v>10</v>
      </c>
      <c r="P19" s="77">
        <v>12</v>
      </c>
      <c r="Q19" s="78">
        <v>0.55000000000000004</v>
      </c>
    </row>
    <row r="20" spans="2:17" ht="15.75" x14ac:dyDescent="0.25">
      <c r="B20" s="97"/>
      <c r="C20" s="111" t="s">
        <v>33</v>
      </c>
      <c r="D20" s="117">
        <v>0</v>
      </c>
      <c r="E20" s="72">
        <v>0.47</v>
      </c>
      <c r="F20" s="81">
        <v>50</v>
      </c>
      <c r="G20" s="72">
        <v>299</v>
      </c>
      <c r="H20" s="72">
        <v>2.0459999999999998</v>
      </c>
      <c r="I20" s="72">
        <v>0</v>
      </c>
      <c r="J20" s="72">
        <v>1.5</v>
      </c>
      <c r="K20" s="72">
        <v>10.51</v>
      </c>
      <c r="L20" s="72">
        <v>5.5</v>
      </c>
      <c r="M20" s="72">
        <v>2.4300000000000002</v>
      </c>
      <c r="N20" s="72">
        <v>10.48</v>
      </c>
      <c r="O20" s="72">
        <v>0</v>
      </c>
      <c r="P20" s="72">
        <v>134</v>
      </c>
      <c r="Q20" s="75">
        <v>1.86</v>
      </c>
    </row>
    <row r="21" spans="2:17" ht="16.5" thickBot="1" x14ac:dyDescent="0.3">
      <c r="B21" s="99"/>
      <c r="C21" s="115" t="s">
        <v>19</v>
      </c>
      <c r="D21" s="119">
        <v>0.21332179009914398</v>
      </c>
      <c r="E21" s="79">
        <v>0.78</v>
      </c>
      <c r="F21" s="83">
        <v>146</v>
      </c>
      <c r="G21" s="74">
        <v>857</v>
      </c>
      <c r="H21" s="74">
        <v>11.276</v>
      </c>
      <c r="I21" s="74">
        <v>0</v>
      </c>
      <c r="J21" s="74">
        <v>26</v>
      </c>
      <c r="K21" s="74">
        <v>31.04</v>
      </c>
      <c r="L21" s="74">
        <v>12.3</v>
      </c>
      <c r="M21" s="74">
        <v>7.15</v>
      </c>
      <c r="N21" s="74">
        <v>35.549999999999997</v>
      </c>
      <c r="O21" s="74">
        <v>0</v>
      </c>
      <c r="P21" s="74">
        <v>84.68</v>
      </c>
      <c r="Q21" s="76">
        <v>2.31</v>
      </c>
    </row>
    <row r="22" spans="2:17" ht="15.75" x14ac:dyDescent="0.25">
      <c r="B22" s="98" t="s">
        <v>265</v>
      </c>
      <c r="C22" s="110" t="s">
        <v>264</v>
      </c>
      <c r="D22" s="116">
        <v>0.95535695552825928</v>
      </c>
      <c r="E22" s="77">
        <v>0.39</v>
      </c>
      <c r="F22" s="80">
        <v>124</v>
      </c>
      <c r="G22" s="77">
        <v>94</v>
      </c>
      <c r="H22" s="77">
        <v>0.9</v>
      </c>
      <c r="I22" s="77">
        <v>0</v>
      </c>
      <c r="J22" s="77">
        <v>9</v>
      </c>
      <c r="K22" s="77">
        <v>2.2999999999999998</v>
      </c>
      <c r="L22" s="77">
        <v>0.4</v>
      </c>
      <c r="M22" s="77">
        <v>0</v>
      </c>
      <c r="N22" s="77">
        <v>10</v>
      </c>
      <c r="O22" s="77">
        <v>0</v>
      </c>
      <c r="P22" s="77">
        <v>53.32</v>
      </c>
      <c r="Q22" s="78">
        <v>6.6</v>
      </c>
    </row>
    <row r="23" spans="2:17" ht="15.75" x14ac:dyDescent="0.25">
      <c r="B23" s="97"/>
      <c r="C23" s="111" t="s">
        <v>21</v>
      </c>
      <c r="D23" s="117">
        <v>0.44205740094184875</v>
      </c>
      <c r="E23" s="72">
        <v>0.69</v>
      </c>
      <c r="F23" s="81">
        <v>185</v>
      </c>
      <c r="G23" s="72">
        <v>303</v>
      </c>
      <c r="H23" s="72">
        <v>1.798</v>
      </c>
      <c r="I23" s="72">
        <v>0</v>
      </c>
      <c r="J23" s="72">
        <v>4</v>
      </c>
      <c r="K23" s="72">
        <v>35.89</v>
      </c>
      <c r="L23" s="72">
        <v>12</v>
      </c>
      <c r="M23" s="72">
        <v>5</v>
      </c>
      <c r="N23" s="72">
        <v>13.41</v>
      </c>
      <c r="O23" s="72">
        <v>0</v>
      </c>
      <c r="P23" s="72">
        <v>29.6</v>
      </c>
      <c r="Q23" s="75">
        <v>4.13</v>
      </c>
    </row>
    <row r="24" spans="2:17" ht="15.75" x14ac:dyDescent="0.25">
      <c r="B24" s="97"/>
      <c r="C24" s="111" t="s">
        <v>26</v>
      </c>
      <c r="D24" s="117">
        <v>0</v>
      </c>
      <c r="E24" s="72">
        <v>0.27</v>
      </c>
      <c r="F24" s="81">
        <v>100</v>
      </c>
      <c r="G24" s="72">
        <v>352</v>
      </c>
      <c r="H24" s="72">
        <v>0.154</v>
      </c>
      <c r="I24" s="72">
        <v>0</v>
      </c>
      <c r="J24" s="72">
        <v>6</v>
      </c>
      <c r="K24" s="72">
        <v>63.35</v>
      </c>
      <c r="L24" s="72">
        <v>10.7</v>
      </c>
      <c r="M24" s="72">
        <v>2.0299999999999998</v>
      </c>
      <c r="N24" s="72">
        <v>24.63</v>
      </c>
      <c r="O24" s="72">
        <v>4.5</v>
      </c>
      <c r="P24" s="72">
        <v>35</v>
      </c>
      <c r="Q24" s="75">
        <v>6.51</v>
      </c>
    </row>
    <row r="25" spans="2:17" ht="16.5" thickBot="1" x14ac:dyDescent="0.3">
      <c r="B25" s="99"/>
      <c r="C25" s="112" t="s">
        <v>20</v>
      </c>
      <c r="D25" s="118">
        <v>0.26934194564819336</v>
      </c>
      <c r="E25" s="79">
        <v>0.41</v>
      </c>
      <c r="F25" s="82">
        <v>185</v>
      </c>
      <c r="G25" s="79">
        <v>389</v>
      </c>
      <c r="H25" s="79">
        <v>2.109</v>
      </c>
      <c r="I25" s="79">
        <v>0</v>
      </c>
      <c r="J25" s="79">
        <v>44.4</v>
      </c>
      <c r="K25" s="79">
        <v>47.14</v>
      </c>
      <c r="L25" s="79">
        <v>13.1</v>
      </c>
      <c r="M25" s="79">
        <v>8.25</v>
      </c>
      <c r="N25" s="79">
        <v>15.23</v>
      </c>
      <c r="O25" s="79">
        <v>2</v>
      </c>
      <c r="P25" s="79">
        <v>85.1</v>
      </c>
      <c r="Q25" s="73">
        <v>5</v>
      </c>
    </row>
    <row r="26" spans="2:17" ht="16.5" thickBot="1" x14ac:dyDescent="0.3">
      <c r="B26" s="54" t="s">
        <v>204</v>
      </c>
      <c r="C26" s="121"/>
      <c r="D26" s="121"/>
      <c r="E26" s="121"/>
      <c r="F26" s="121"/>
      <c r="G26" s="123">
        <f>SUMPRODUCT(G5:G25*$D$5:$D$25)</f>
        <v>1314.083878698945</v>
      </c>
      <c r="H26" s="123">
        <f>SUMPRODUCT(H5:H25*$D$5:$D$25)</f>
        <v>6.8315152986049652</v>
      </c>
      <c r="I26" s="123">
        <f>SUMPRODUCT(I5:I25*$D$5:$D$25)</f>
        <v>0</v>
      </c>
      <c r="J26" s="123">
        <f>SUMPRODUCT(J5:J25*$D$5:$D$25)</f>
        <v>535.59059704184529</v>
      </c>
      <c r="K26" s="123">
        <f>SUMPRODUCT(K5:K25*$D$5:$D$25)</f>
        <v>180.0000020638108</v>
      </c>
      <c r="L26" s="123">
        <f>SUMPRODUCT(L5:L25*$D$5:$D$25)</f>
        <v>38.000000275671482</v>
      </c>
      <c r="M26" s="123">
        <f>SUMPRODUCT(M5:M25*$D$5:$D$25)</f>
        <v>35.690525396615264</v>
      </c>
      <c r="N26" s="123">
        <f>SUMPRODUCT(N5:N25*$D$5:$D$25)</f>
        <v>55.00000004038214</v>
      </c>
      <c r="O26" s="123">
        <f>SUMPRODUCT(O5:O25*$D$5:$D$25)</f>
        <v>103.13868389129638</v>
      </c>
      <c r="P26" s="123">
        <f>SUMPRODUCT(P5:P25*$D$5:$D$25)</f>
        <v>1099.4893084996938</v>
      </c>
      <c r="Q26" s="124">
        <f>SUMPRODUCT(Q5:Q25*$D$5:$D$25)</f>
        <v>17.889730987995861</v>
      </c>
    </row>
    <row r="27" spans="2:17" ht="15.75" x14ac:dyDescent="0.25">
      <c r="B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</row>
    <row r="28" spans="2:17" ht="15.75" x14ac:dyDescent="0.25">
      <c r="B28" s="100" t="s">
        <v>41</v>
      </c>
      <c r="C28" s="25"/>
      <c r="D28" s="2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</row>
    <row r="29" spans="2:17" ht="15.75" x14ac:dyDescent="0.25">
      <c r="B29" s="25" t="s">
        <v>299</v>
      </c>
      <c r="C29" s="25"/>
      <c r="D29" s="174">
        <f>SUMPRODUCT(E5:E25*$D$5:$D$25)</f>
        <v>3.9272272235155112</v>
      </c>
    </row>
    <row r="32" spans="2:17" ht="15.75" x14ac:dyDescent="0.25">
      <c r="B32" s="102" t="s">
        <v>27</v>
      </c>
      <c r="C32" s="103" t="s">
        <v>28</v>
      </c>
      <c r="D32" s="103"/>
      <c r="E32" s="103" t="s">
        <v>29</v>
      </c>
    </row>
    <row r="33" spans="2:5" x14ac:dyDescent="0.25">
      <c r="B33" s="25" t="s">
        <v>267</v>
      </c>
      <c r="C33" s="178">
        <f>$G$26</f>
        <v>1314.083878698945</v>
      </c>
      <c r="D33" s="25" t="s">
        <v>31</v>
      </c>
      <c r="E33" s="60">
        <v>1800</v>
      </c>
    </row>
    <row r="34" spans="2:5" x14ac:dyDescent="0.25">
      <c r="B34" s="25" t="s">
        <v>268</v>
      </c>
      <c r="C34" s="178">
        <f>$H$26</f>
        <v>6.8315152986049652</v>
      </c>
      <c r="D34" s="25" t="s">
        <v>31</v>
      </c>
      <c r="E34" s="60">
        <v>15</v>
      </c>
    </row>
    <row r="35" spans="2:5" x14ac:dyDescent="0.25">
      <c r="B35" s="25" t="s">
        <v>269</v>
      </c>
      <c r="C35" s="180">
        <f>$I$26</f>
        <v>0</v>
      </c>
      <c r="D35" s="25" t="s">
        <v>31</v>
      </c>
      <c r="E35" s="60">
        <v>200</v>
      </c>
    </row>
    <row r="36" spans="2:5" x14ac:dyDescent="0.25">
      <c r="B36" s="25" t="s">
        <v>270</v>
      </c>
      <c r="C36" s="178">
        <f>$J$26</f>
        <v>535.59059704184529</v>
      </c>
      <c r="D36" s="25" t="s">
        <v>31</v>
      </c>
      <c r="E36" s="60">
        <v>2300</v>
      </c>
    </row>
    <row r="37" spans="2:5" x14ac:dyDescent="0.25">
      <c r="B37" s="25" t="s">
        <v>271</v>
      </c>
      <c r="C37" s="177">
        <f>$K$26</f>
        <v>180.0000020638108</v>
      </c>
      <c r="D37" s="25" t="s">
        <v>31</v>
      </c>
      <c r="E37" s="60">
        <v>180</v>
      </c>
    </row>
    <row r="38" spans="2:5" x14ac:dyDescent="0.25">
      <c r="B38" s="96" t="s">
        <v>52</v>
      </c>
      <c r="C38" s="175">
        <f>$N$26</f>
        <v>55.00000004038214</v>
      </c>
      <c r="D38" s="25" t="s">
        <v>31</v>
      </c>
      <c r="E38" s="148">
        <v>160</v>
      </c>
    </row>
    <row r="39" spans="2:5" x14ac:dyDescent="0.25">
      <c r="B39" s="96" t="s">
        <v>53</v>
      </c>
      <c r="C39" s="176">
        <f>$O$26</f>
        <v>103.13868389129638</v>
      </c>
      <c r="D39" s="25" t="s">
        <v>31</v>
      </c>
      <c r="E39" s="148">
        <v>1000</v>
      </c>
    </row>
    <row r="40" spans="2:5" x14ac:dyDescent="0.25">
      <c r="B40" s="25" t="s">
        <v>277</v>
      </c>
      <c r="C40" s="176">
        <f>$P$26</f>
        <v>1099.4893084996938</v>
      </c>
      <c r="D40" s="25" t="s">
        <v>31</v>
      </c>
      <c r="E40" s="148">
        <v>1200</v>
      </c>
    </row>
    <row r="41" spans="2:5" x14ac:dyDescent="0.25">
      <c r="B41" s="25" t="s">
        <v>276</v>
      </c>
      <c r="C41" s="176">
        <f>$Q$26</f>
        <v>17.889730987995861</v>
      </c>
      <c r="D41" s="25" t="s">
        <v>31</v>
      </c>
      <c r="E41" s="148">
        <v>40</v>
      </c>
    </row>
    <row r="42" spans="2:5" x14ac:dyDescent="0.25">
      <c r="B42" s="25" t="s">
        <v>278</v>
      </c>
      <c r="C42" s="176">
        <f>$G$26</f>
        <v>1314.083878698945</v>
      </c>
      <c r="D42" s="25" t="s">
        <v>30</v>
      </c>
      <c r="E42" s="148">
        <v>1200</v>
      </c>
    </row>
    <row r="43" spans="2:5" x14ac:dyDescent="0.25">
      <c r="B43" s="25" t="s">
        <v>279</v>
      </c>
      <c r="C43" s="176">
        <f>$K$26</f>
        <v>180.0000020638108</v>
      </c>
      <c r="D43" s="25" t="s">
        <v>30</v>
      </c>
      <c r="E43" s="148">
        <v>80</v>
      </c>
    </row>
    <row r="44" spans="2:5" x14ac:dyDescent="0.25">
      <c r="B44" s="25" t="s">
        <v>287</v>
      </c>
      <c r="C44" s="176">
        <f>$L$26</f>
        <v>38.000000275671482</v>
      </c>
      <c r="D44" s="25" t="s">
        <v>30</v>
      </c>
      <c r="E44" s="148">
        <v>38</v>
      </c>
    </row>
    <row r="45" spans="2:5" x14ac:dyDescent="0.25">
      <c r="B45" s="25" t="s">
        <v>280</v>
      </c>
      <c r="C45" s="176">
        <f>SUMPRODUCT($N$5:$N$25*$D$5:$D$25)</f>
        <v>55.00000004038214</v>
      </c>
      <c r="D45" s="25" t="s">
        <v>30</v>
      </c>
      <c r="E45" s="148">
        <v>55</v>
      </c>
    </row>
    <row r="46" spans="2:5" x14ac:dyDescent="0.25">
      <c r="B46" s="25" t="s">
        <v>281</v>
      </c>
      <c r="C46" s="176">
        <f>$O$26</f>
        <v>103.13868389129638</v>
      </c>
      <c r="D46" s="25" t="s">
        <v>30</v>
      </c>
      <c r="E46" s="148">
        <v>45</v>
      </c>
    </row>
    <row r="47" spans="2:5" x14ac:dyDescent="0.25">
      <c r="B47" s="25" t="s">
        <v>282</v>
      </c>
      <c r="C47" s="176">
        <f>$P$26</f>
        <v>1099.4893084996938</v>
      </c>
      <c r="D47" s="25" t="s">
        <v>30</v>
      </c>
      <c r="E47" s="148">
        <v>800</v>
      </c>
    </row>
    <row r="48" spans="2:5" x14ac:dyDescent="0.25">
      <c r="B48" s="25" t="s">
        <v>283</v>
      </c>
      <c r="C48" s="176">
        <f>$Q$26</f>
        <v>17.889730987995861</v>
      </c>
      <c r="D48" s="25" t="s">
        <v>30</v>
      </c>
      <c r="E48" s="148">
        <v>11.7</v>
      </c>
    </row>
    <row r="49" spans="2:5" x14ac:dyDescent="0.25">
      <c r="B49" s="25" t="s">
        <v>302</v>
      </c>
      <c r="C49" s="176">
        <f>SUMPRODUCT($G$5:$G$16*$D$5:$D$16)</f>
        <v>591.33775775432582</v>
      </c>
      <c r="D49" s="25" t="s">
        <v>31</v>
      </c>
      <c r="E49" s="175">
        <f>0.6*$G$26</f>
        <v>788.45032721936695</v>
      </c>
    </row>
    <row r="50" spans="2:5" x14ac:dyDescent="0.25">
      <c r="B50" s="25" t="s">
        <v>272</v>
      </c>
      <c r="C50" s="178">
        <f>SUMPRODUCT($G$19:$G$21*$D$19:$D$21)</f>
        <v>262.81677411496639</v>
      </c>
      <c r="D50" s="25" t="s">
        <v>31</v>
      </c>
      <c r="E50" s="177">
        <f>0.35*$G$26</f>
        <v>459.9293575446307</v>
      </c>
    </row>
    <row r="51" spans="2:5" x14ac:dyDescent="0.25">
      <c r="B51" s="25" t="s">
        <v>273</v>
      </c>
      <c r="C51" s="176">
        <f>SUMPRODUCT($G$22:$G$25*$D$22:$D$25)</f>
        <v>328.52096316218376</v>
      </c>
      <c r="D51" s="25" t="s">
        <v>31</v>
      </c>
      <c r="E51" s="175">
        <f>0.35*$G$26</f>
        <v>459.9293575446307</v>
      </c>
    </row>
    <row r="52" spans="2:5" x14ac:dyDescent="0.25">
      <c r="B52" s="25" t="s">
        <v>274</v>
      </c>
      <c r="C52" s="176">
        <f>SUM($D$9:$D$13)</f>
        <v>2.5</v>
      </c>
      <c r="D52" s="25" t="s">
        <v>31</v>
      </c>
      <c r="E52" s="148">
        <v>5</v>
      </c>
    </row>
    <row r="53" spans="2:5" x14ac:dyDescent="0.25">
      <c r="B53" s="25" t="s">
        <v>275</v>
      </c>
      <c r="C53" s="176">
        <f>SUM($D$13:$D$16)</f>
        <v>2</v>
      </c>
      <c r="D53" s="25" t="s">
        <v>31</v>
      </c>
      <c r="E53" s="148">
        <v>4</v>
      </c>
    </row>
    <row r="54" spans="2:5" x14ac:dyDescent="0.25">
      <c r="B54" s="25" t="s">
        <v>285</v>
      </c>
      <c r="C54" s="176">
        <f>SUMPRODUCT($G$5:$G$16*$D$5:$D$16)</f>
        <v>591.33775775432582</v>
      </c>
      <c r="D54" s="25" t="s">
        <v>30</v>
      </c>
      <c r="E54" s="175">
        <f>0.45*$G$26</f>
        <v>591.33774541452522</v>
      </c>
    </row>
    <row r="55" spans="2:5" x14ac:dyDescent="0.25">
      <c r="B55" s="25" t="s">
        <v>286</v>
      </c>
      <c r="C55" s="176">
        <f>SUMPRODUCT($G$19:$G$21*$D$19:$D$21)</f>
        <v>262.81677411496639</v>
      </c>
      <c r="D55" s="25" t="s">
        <v>30</v>
      </c>
      <c r="E55" s="175">
        <f>0.2*$G$26</f>
        <v>262.81677573978902</v>
      </c>
    </row>
    <row r="56" spans="2:5" x14ac:dyDescent="0.25">
      <c r="B56" s="25" t="s">
        <v>284</v>
      </c>
      <c r="C56" s="176">
        <f>SUMPRODUCT($G$22:$G$25*$D$22:$D$25)</f>
        <v>328.52096316218376</v>
      </c>
      <c r="D56" s="25" t="s">
        <v>30</v>
      </c>
      <c r="E56" s="175">
        <f>0.25*$G$26</f>
        <v>328.52096967473625</v>
      </c>
    </row>
    <row r="57" spans="2:5" x14ac:dyDescent="0.25">
      <c r="B57" s="25" t="s">
        <v>289</v>
      </c>
      <c r="C57" s="176">
        <f>SUM($D$8:$D$12)</f>
        <v>3</v>
      </c>
      <c r="D57" s="25" t="s">
        <v>30</v>
      </c>
      <c r="E57" s="148">
        <v>3</v>
      </c>
    </row>
    <row r="58" spans="2:5" x14ac:dyDescent="0.25">
      <c r="B58" s="25" t="s">
        <v>295</v>
      </c>
      <c r="C58" s="176">
        <f>SUM($D$13:$D$16)</f>
        <v>2</v>
      </c>
      <c r="D58" s="25" t="s">
        <v>30</v>
      </c>
      <c r="E58" s="148">
        <v>2</v>
      </c>
    </row>
    <row r="59" spans="2:5" x14ac:dyDescent="0.25">
      <c r="B59" s="25" t="s">
        <v>288</v>
      </c>
      <c r="C59" s="176">
        <f>$D$19</f>
        <v>0.5</v>
      </c>
      <c r="D59" s="25" t="s">
        <v>30</v>
      </c>
      <c r="E59" s="148">
        <v>0.5</v>
      </c>
    </row>
    <row r="60" spans="2:5" x14ac:dyDescent="0.25">
      <c r="B60" s="25" t="s">
        <v>290</v>
      </c>
      <c r="C60" s="176">
        <f>$D$8</f>
        <v>0.5</v>
      </c>
      <c r="D60" s="25" t="s">
        <v>30</v>
      </c>
      <c r="E60" s="148">
        <v>0.5</v>
      </c>
    </row>
    <row r="61" spans="2:5" x14ac:dyDescent="0.25">
      <c r="B61" s="25" t="s">
        <v>291</v>
      </c>
      <c r="C61" s="176">
        <f>$D$9</f>
        <v>0.5</v>
      </c>
      <c r="D61" s="25" t="s">
        <v>30</v>
      </c>
      <c r="E61" s="148">
        <v>0.5</v>
      </c>
    </row>
    <row r="62" spans="2:5" x14ac:dyDescent="0.25">
      <c r="B62" s="25" t="s">
        <v>292</v>
      </c>
      <c r="C62" s="176">
        <f>$D$10</f>
        <v>0.5</v>
      </c>
      <c r="D62" s="25" t="s">
        <v>30</v>
      </c>
      <c r="E62" s="148">
        <v>0.5</v>
      </c>
    </row>
    <row r="63" spans="2:5" x14ac:dyDescent="0.25">
      <c r="B63" s="25" t="s">
        <v>293</v>
      </c>
      <c r="C63" s="176">
        <f>$D$11</f>
        <v>0.5</v>
      </c>
      <c r="D63" s="25" t="s">
        <v>30</v>
      </c>
      <c r="E63" s="148">
        <v>0.5</v>
      </c>
    </row>
    <row r="64" spans="2:5" x14ac:dyDescent="0.25">
      <c r="B64" s="25" t="s">
        <v>294</v>
      </c>
      <c r="C64" s="176">
        <f>$D$12</f>
        <v>1</v>
      </c>
      <c r="D64" s="25" t="s">
        <v>30</v>
      </c>
      <c r="E64" s="148">
        <v>0.5</v>
      </c>
    </row>
    <row r="65" spans="2:5" x14ac:dyDescent="0.25">
      <c r="B65" s="25" t="s">
        <v>296</v>
      </c>
      <c r="C65" s="176">
        <f>SUM($D$17:$D$18)</f>
        <v>1.9999999403953552</v>
      </c>
      <c r="D65" s="25" t="s">
        <v>45</v>
      </c>
      <c r="E65" s="148">
        <v>2</v>
      </c>
    </row>
  </sheetData>
  <mergeCells count="7">
    <mergeCell ref="B22:B25"/>
    <mergeCell ref="E3:Q3"/>
    <mergeCell ref="B5:B7"/>
    <mergeCell ref="B8:B12"/>
    <mergeCell ref="B13:B16"/>
    <mergeCell ref="B17:B18"/>
    <mergeCell ref="B19:B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16302-CFF8-4F36-84AD-F519DFE4B31C}">
  <dimension ref="A1:H66"/>
  <sheetViews>
    <sheetView showGridLines="0" workbookViewId="0">
      <selection activeCell="J63" sqref="J63"/>
    </sheetView>
  </sheetViews>
  <sheetFormatPr defaultRowHeight="15.75" x14ac:dyDescent="0.25"/>
  <cols>
    <col min="1" max="1" width="2.125" customWidth="1"/>
    <col min="2" max="2" width="6.125" bestFit="1" customWidth="1"/>
    <col min="3" max="3" width="51.125" bestFit="1" customWidth="1"/>
    <col min="4" max="4" width="11.875" bestFit="1" customWidth="1"/>
    <col min="5" max="5" width="12.5" bestFit="1" customWidth="1"/>
    <col min="6" max="6" width="10" bestFit="1" customWidth="1"/>
    <col min="7" max="8" width="11.875" bestFit="1" customWidth="1"/>
  </cols>
  <sheetData>
    <row r="1" spans="1:8" x14ac:dyDescent="0.25">
      <c r="A1" s="84" t="s">
        <v>71</v>
      </c>
    </row>
    <row r="2" spans="1:8" x14ac:dyDescent="0.25">
      <c r="A2" s="84" t="s">
        <v>339</v>
      </c>
    </row>
    <row r="3" spans="1:8" x14ac:dyDescent="0.25">
      <c r="A3" s="84" t="s">
        <v>340</v>
      </c>
    </row>
    <row r="6" spans="1:8" ht="16.5" thickBot="1" x14ac:dyDescent="0.3">
      <c r="A6" t="s">
        <v>72</v>
      </c>
    </row>
    <row r="7" spans="1:8" x14ac:dyDescent="0.25">
      <c r="B7" s="163"/>
      <c r="C7" s="163"/>
      <c r="D7" s="163" t="s">
        <v>75</v>
      </c>
      <c r="E7" s="163" t="s">
        <v>77</v>
      </c>
      <c r="F7" s="163" t="s">
        <v>51</v>
      </c>
      <c r="G7" s="163" t="s">
        <v>80</v>
      </c>
      <c r="H7" s="163" t="s">
        <v>80</v>
      </c>
    </row>
    <row r="8" spans="1:8" ht="16.5" thickBot="1" x14ac:dyDescent="0.3">
      <c r="B8" s="164" t="s">
        <v>73</v>
      </c>
      <c r="C8" s="164" t="s">
        <v>74</v>
      </c>
      <c r="D8" s="164" t="s">
        <v>76</v>
      </c>
      <c r="E8" s="164" t="s">
        <v>78</v>
      </c>
      <c r="F8" s="164" t="s">
        <v>79</v>
      </c>
      <c r="G8" s="164" t="s">
        <v>81</v>
      </c>
      <c r="H8" s="164" t="s">
        <v>82</v>
      </c>
    </row>
    <row r="9" spans="1:8" ht="31.5" x14ac:dyDescent="0.25">
      <c r="B9" s="161" t="s">
        <v>89</v>
      </c>
      <c r="C9" s="165" t="s">
        <v>341</v>
      </c>
      <c r="D9" s="161">
        <v>0</v>
      </c>
      <c r="E9" s="161">
        <v>3.4179312949879099E-4</v>
      </c>
      <c r="F9" s="161">
        <v>0.14000000000000001</v>
      </c>
      <c r="G9" s="161">
        <v>1E+30</v>
      </c>
      <c r="H9" s="161">
        <v>3.4179312949879099E-4</v>
      </c>
    </row>
    <row r="10" spans="1:8" ht="31.5" x14ac:dyDescent="0.25">
      <c r="B10" s="161" t="s">
        <v>91</v>
      </c>
      <c r="C10" s="165" t="s">
        <v>342</v>
      </c>
      <c r="D10" s="161">
        <v>0</v>
      </c>
      <c r="E10" s="161">
        <v>1.0681805208353801</v>
      </c>
      <c r="F10" s="161">
        <v>0.4</v>
      </c>
      <c r="G10" s="161">
        <v>1E+30</v>
      </c>
      <c r="H10" s="161">
        <v>1.0681805208353801</v>
      </c>
    </row>
    <row r="11" spans="1:8" ht="31.5" x14ac:dyDescent="0.25">
      <c r="B11" s="161" t="s">
        <v>93</v>
      </c>
      <c r="C11" s="165" t="s">
        <v>343</v>
      </c>
      <c r="D11" s="161">
        <v>1.3579817585405389</v>
      </c>
      <c r="E11" s="161">
        <v>0</v>
      </c>
      <c r="F11" s="161">
        <v>0.27</v>
      </c>
      <c r="G11" s="161">
        <v>1.3085609225848157E-3</v>
      </c>
      <c r="H11" s="161">
        <v>7.5919745519953966E-2</v>
      </c>
    </row>
    <row r="12" spans="1:8" ht="31.5" x14ac:dyDescent="0.25">
      <c r="B12" s="161" t="s">
        <v>95</v>
      </c>
      <c r="C12" s="165" t="s">
        <v>344</v>
      </c>
      <c r="D12" s="161">
        <v>0.5</v>
      </c>
      <c r="E12" s="161">
        <v>0</v>
      </c>
      <c r="F12" s="161">
        <v>0.39000000000000012</v>
      </c>
      <c r="G12" s="161">
        <v>1E+30</v>
      </c>
      <c r="H12" s="161">
        <v>0.22728412090797301</v>
      </c>
    </row>
    <row r="13" spans="1:8" ht="31.5" x14ac:dyDescent="0.25">
      <c r="B13" s="161" t="s">
        <v>97</v>
      </c>
      <c r="C13" s="165" t="s">
        <v>345</v>
      </c>
      <c r="D13" s="161">
        <v>0.5</v>
      </c>
      <c r="E13" s="161">
        <v>0</v>
      </c>
      <c r="F13" s="161">
        <v>0.26</v>
      </c>
      <c r="G13" s="161">
        <v>1E+30</v>
      </c>
      <c r="H13" s="161">
        <v>5.5215212380695509E-2</v>
      </c>
    </row>
    <row r="14" spans="1:8" ht="31.5" x14ac:dyDescent="0.25">
      <c r="B14" s="161" t="s">
        <v>99</v>
      </c>
      <c r="C14" s="165" t="s">
        <v>346</v>
      </c>
      <c r="D14" s="161">
        <v>0.499999999999994</v>
      </c>
      <c r="E14" s="161">
        <v>0</v>
      </c>
      <c r="F14" s="161">
        <v>0.28000000000000003</v>
      </c>
      <c r="G14" s="161">
        <v>33221035991340.73</v>
      </c>
      <c r="H14" s="161">
        <v>1.6559433747014803E-2</v>
      </c>
    </row>
    <row r="15" spans="1:8" ht="31.5" x14ac:dyDescent="0.25">
      <c r="B15" s="161" t="s">
        <v>101</v>
      </c>
      <c r="C15" s="165" t="s">
        <v>347</v>
      </c>
      <c r="D15" s="161">
        <v>0.5</v>
      </c>
      <c r="E15" s="161">
        <v>0</v>
      </c>
      <c r="F15" s="161">
        <v>0.46999999999999975</v>
      </c>
      <c r="G15" s="161">
        <v>1E+30</v>
      </c>
      <c r="H15" s="161">
        <v>6.9994500147750924E-2</v>
      </c>
    </row>
    <row r="16" spans="1:8" ht="31.5" x14ac:dyDescent="0.25">
      <c r="B16" s="161" t="s">
        <v>103</v>
      </c>
      <c r="C16" s="165" t="s">
        <v>348</v>
      </c>
      <c r="D16" s="161">
        <v>1.0000000000000031</v>
      </c>
      <c r="E16" s="161">
        <v>0</v>
      </c>
      <c r="F16" s="161">
        <v>0.10000000000000009</v>
      </c>
      <c r="G16" s="161">
        <v>1.6559433747014803E-2</v>
      </c>
      <c r="H16" s="161">
        <v>8.3600102977888321E-2</v>
      </c>
    </row>
    <row r="17" spans="1:8" ht="31.5" x14ac:dyDescent="0.25">
      <c r="B17" s="161" t="s">
        <v>105</v>
      </c>
      <c r="C17" s="165" t="s">
        <v>349</v>
      </c>
      <c r="D17" s="161">
        <v>0</v>
      </c>
      <c r="E17" s="161">
        <v>0.3450746831449969</v>
      </c>
      <c r="F17" s="161">
        <v>0.58000000000000007</v>
      </c>
      <c r="G17" s="161">
        <v>1E+30</v>
      </c>
      <c r="H17" s="161">
        <v>0.3450746831449969</v>
      </c>
    </row>
    <row r="18" spans="1:8" ht="31.5" x14ac:dyDescent="0.25">
      <c r="B18" s="161" t="s">
        <v>107</v>
      </c>
      <c r="C18" s="165" t="s">
        <v>350</v>
      </c>
      <c r="D18" s="161">
        <v>0</v>
      </c>
      <c r="E18" s="161">
        <v>0.37507326492971266</v>
      </c>
      <c r="F18" s="161">
        <v>0.66500000000000004</v>
      </c>
      <c r="G18" s="161">
        <v>1E+30</v>
      </c>
      <c r="H18" s="161">
        <v>0.37507326492971266</v>
      </c>
    </row>
    <row r="19" spans="1:8" ht="31.5" x14ac:dyDescent="0.25">
      <c r="B19" s="161" t="s">
        <v>109</v>
      </c>
      <c r="C19" s="165" t="s">
        <v>351</v>
      </c>
      <c r="D19" s="161">
        <v>0</v>
      </c>
      <c r="E19" s="161">
        <v>0.44163653828434796</v>
      </c>
      <c r="F19" s="161">
        <v>0.7200000000000002</v>
      </c>
      <c r="G19" s="161">
        <v>1E+30</v>
      </c>
      <c r="H19" s="161">
        <v>0.44163653828434796</v>
      </c>
    </row>
    <row r="20" spans="1:8" ht="31.5" x14ac:dyDescent="0.25">
      <c r="B20" s="161" t="s">
        <v>111</v>
      </c>
      <c r="C20" s="165" t="s">
        <v>352</v>
      </c>
      <c r="D20" s="161">
        <v>1.9999999999999969</v>
      </c>
      <c r="E20" s="161">
        <v>0</v>
      </c>
      <c r="F20" s="161">
        <v>0.28000000000000025</v>
      </c>
      <c r="G20" s="161">
        <v>0.34507468314499695</v>
      </c>
      <c r="H20" s="161">
        <v>0.32765109388040403</v>
      </c>
    </row>
    <row r="21" spans="1:8" ht="47.25" x14ac:dyDescent="0.25">
      <c r="B21" s="161" t="s">
        <v>113</v>
      </c>
      <c r="C21" s="165" t="s">
        <v>353</v>
      </c>
      <c r="D21" s="161">
        <v>1.4194740502913032</v>
      </c>
      <c r="E21" s="161">
        <v>0</v>
      </c>
      <c r="F21" s="161">
        <v>0.38999999999999968</v>
      </c>
      <c r="G21" s="161">
        <v>5.8734605296090862E-2</v>
      </c>
      <c r="H21" s="161">
        <v>7.4578618829286474E-3</v>
      </c>
    </row>
    <row r="22" spans="1:8" ht="47.25" x14ac:dyDescent="0.25">
      <c r="B22" s="161" t="s">
        <v>115</v>
      </c>
      <c r="C22" s="165" t="s">
        <v>354</v>
      </c>
      <c r="D22" s="161">
        <v>0.58052594970869775</v>
      </c>
      <c r="E22" s="161">
        <v>0</v>
      </c>
      <c r="F22" s="161">
        <v>0.28000000000000025</v>
      </c>
      <c r="G22" s="161">
        <v>7.4578618829286483E-3</v>
      </c>
      <c r="H22" s="161">
        <v>5.8734605296100272E-2</v>
      </c>
    </row>
    <row r="23" spans="1:8" ht="31.5" x14ac:dyDescent="0.25">
      <c r="B23" s="161" t="s">
        <v>117</v>
      </c>
      <c r="C23" s="165" t="s">
        <v>355</v>
      </c>
      <c r="D23" s="161">
        <v>0.500000000000002</v>
      </c>
      <c r="E23" s="161">
        <v>0</v>
      </c>
      <c r="F23" s="161">
        <v>1.0599999999999996</v>
      </c>
      <c r="G23" s="161">
        <v>24302252833616.383</v>
      </c>
      <c r="H23" s="161">
        <v>0.6406616654928694</v>
      </c>
    </row>
    <row r="24" spans="1:8" ht="31.5" x14ac:dyDescent="0.25">
      <c r="B24" s="161" t="s">
        <v>119</v>
      </c>
      <c r="C24" s="165" t="s">
        <v>356</v>
      </c>
      <c r="D24" s="161">
        <v>0</v>
      </c>
      <c r="E24" s="161">
        <v>0.11731316657671154</v>
      </c>
      <c r="F24" s="161">
        <v>0.46999999999999975</v>
      </c>
      <c r="G24" s="161">
        <v>1E+30</v>
      </c>
      <c r="H24" s="161">
        <v>0.11731316657671154</v>
      </c>
    </row>
    <row r="25" spans="1:8" ht="31.5" x14ac:dyDescent="0.25">
      <c r="B25" s="161" t="s">
        <v>121</v>
      </c>
      <c r="C25" s="165" t="s">
        <v>357</v>
      </c>
      <c r="D25" s="161">
        <v>0.21332179083594061</v>
      </c>
      <c r="E25" s="161">
        <v>0</v>
      </c>
      <c r="F25" s="161">
        <v>0.78000000000000025</v>
      </c>
      <c r="G25" s="161">
        <v>0.34048798988884321</v>
      </c>
      <c r="H25" s="161">
        <v>5.5838156882593484E-2</v>
      </c>
    </row>
    <row r="26" spans="1:8" ht="31.5" x14ac:dyDescent="0.25">
      <c r="B26" s="161" t="s">
        <v>123</v>
      </c>
      <c r="C26" s="165" t="s">
        <v>358</v>
      </c>
      <c r="D26" s="161">
        <v>0.95535697165633082</v>
      </c>
      <c r="E26" s="161">
        <v>0</v>
      </c>
      <c r="F26" s="161">
        <v>0.38999999999999968</v>
      </c>
      <c r="G26" s="161">
        <v>1.636525606703686E-3</v>
      </c>
      <c r="H26" s="161">
        <v>2.8350367863782411E-2</v>
      </c>
    </row>
    <row r="27" spans="1:8" ht="31.5" x14ac:dyDescent="0.25">
      <c r="B27" s="161" t="s">
        <v>125</v>
      </c>
      <c r="C27" s="165" t="s">
        <v>359</v>
      </c>
      <c r="D27" s="161">
        <v>0.442057396612063</v>
      </c>
      <c r="E27" s="161">
        <v>0</v>
      </c>
      <c r="F27" s="161">
        <v>0.69000000000000039</v>
      </c>
      <c r="G27" s="161">
        <v>8.3889758743251903E-3</v>
      </c>
      <c r="H27" s="161">
        <v>0.12674810584831048</v>
      </c>
    </row>
    <row r="28" spans="1:8" ht="31.5" x14ac:dyDescent="0.25">
      <c r="B28" s="161" t="s">
        <v>127</v>
      </c>
      <c r="C28" s="165" t="s">
        <v>360</v>
      </c>
      <c r="D28" s="161">
        <v>0</v>
      </c>
      <c r="E28" s="161">
        <v>0.2614516795577505</v>
      </c>
      <c r="F28" s="161">
        <v>0.26999999999999957</v>
      </c>
      <c r="G28" s="161">
        <v>1E+30</v>
      </c>
      <c r="H28" s="161">
        <v>0.2614516795577505</v>
      </c>
    </row>
    <row r="29" spans="1:8" ht="32.25" thickBot="1" x14ac:dyDescent="0.3">
      <c r="B29" s="162" t="s">
        <v>225</v>
      </c>
      <c r="C29" s="166" t="s">
        <v>361</v>
      </c>
      <c r="D29" s="162">
        <v>0.26934195867314115</v>
      </c>
      <c r="E29" s="162">
        <v>0</v>
      </c>
      <c r="F29" s="162">
        <v>0.41000000000000014</v>
      </c>
      <c r="G29" s="162">
        <v>0.10840898995815684</v>
      </c>
      <c r="H29" s="162">
        <v>4.5466241620494398E-3</v>
      </c>
    </row>
    <row r="31" spans="1:8" ht="16.5" thickBot="1" x14ac:dyDescent="0.3">
      <c r="A31" t="s">
        <v>27</v>
      </c>
    </row>
    <row r="32" spans="1:8" x14ac:dyDescent="0.25">
      <c r="B32" s="163"/>
      <c r="C32" s="163"/>
      <c r="D32" s="163" t="s">
        <v>75</v>
      </c>
      <c r="E32" s="163" t="s">
        <v>83</v>
      </c>
      <c r="F32" s="163" t="s">
        <v>85</v>
      </c>
      <c r="G32" s="163" t="s">
        <v>80</v>
      </c>
      <c r="H32" s="163" t="s">
        <v>80</v>
      </c>
    </row>
    <row r="33" spans="2:8" ht="16.5" thickBot="1" x14ac:dyDescent="0.3">
      <c r="B33" s="164" t="s">
        <v>73</v>
      </c>
      <c r="C33" s="164" t="s">
        <v>74</v>
      </c>
      <c r="D33" s="164" t="s">
        <v>76</v>
      </c>
      <c r="E33" s="164" t="s">
        <v>84</v>
      </c>
      <c r="F33" s="164" t="s">
        <v>86</v>
      </c>
      <c r="G33" s="164" t="s">
        <v>81</v>
      </c>
      <c r="H33" s="164" t="s">
        <v>82</v>
      </c>
    </row>
    <row r="34" spans="2:8" ht="31.5" x14ac:dyDescent="0.25">
      <c r="B34" s="161" t="s">
        <v>227</v>
      </c>
      <c r="C34" s="165" t="s">
        <v>304</v>
      </c>
      <c r="D34" s="161">
        <v>1314.0838737320084</v>
      </c>
      <c r="E34" s="161">
        <v>0</v>
      </c>
      <c r="F34" s="161">
        <v>1800</v>
      </c>
      <c r="G34" s="161">
        <v>1E+30</v>
      </c>
      <c r="H34" s="161">
        <v>485.91612626799065</v>
      </c>
    </row>
    <row r="35" spans="2:8" ht="31.5" x14ac:dyDescent="0.25">
      <c r="B35" s="161" t="s">
        <v>228</v>
      </c>
      <c r="C35" s="165" t="s">
        <v>305</v>
      </c>
      <c r="D35" s="161">
        <v>6.8315153444500076</v>
      </c>
      <c r="E35" s="161">
        <v>0</v>
      </c>
      <c r="F35" s="161">
        <v>15</v>
      </c>
      <c r="G35" s="161">
        <v>1E+30</v>
      </c>
      <c r="H35" s="161">
        <v>8.1684846555499959</v>
      </c>
    </row>
    <row r="36" spans="2:8" x14ac:dyDescent="0.25">
      <c r="B36" s="161" t="s">
        <v>140</v>
      </c>
      <c r="C36" s="161" t="s">
        <v>306</v>
      </c>
      <c r="D36" s="161">
        <v>0</v>
      </c>
      <c r="E36" s="161">
        <v>0</v>
      </c>
      <c r="F36" s="161">
        <v>200</v>
      </c>
      <c r="G36" s="161">
        <v>1E+30</v>
      </c>
      <c r="H36" s="161">
        <v>200</v>
      </c>
    </row>
    <row r="37" spans="2:8" ht="31.5" x14ac:dyDescent="0.25">
      <c r="B37" s="161" t="s">
        <v>141</v>
      </c>
      <c r="C37" s="165" t="s">
        <v>307</v>
      </c>
      <c r="D37" s="161">
        <v>535.59060755435712</v>
      </c>
      <c r="E37" s="161">
        <v>0</v>
      </c>
      <c r="F37" s="161">
        <v>2300</v>
      </c>
      <c r="G37" s="161">
        <v>1E+30</v>
      </c>
      <c r="H37" s="161">
        <v>1764.4093924456429</v>
      </c>
    </row>
    <row r="38" spans="2:8" ht="31.5" x14ac:dyDescent="0.25">
      <c r="B38" s="161" t="s">
        <v>142</v>
      </c>
      <c r="C38" s="165" t="s">
        <v>308</v>
      </c>
      <c r="D38" s="161">
        <v>179.99999999999991</v>
      </c>
      <c r="E38" s="161">
        <v>-3.7844519121877258E-2</v>
      </c>
      <c r="F38" s="161">
        <v>180</v>
      </c>
      <c r="G38" s="161">
        <v>4.3089574041813012</v>
      </c>
      <c r="H38" s="161">
        <v>3.1105086107200637</v>
      </c>
    </row>
    <row r="39" spans="2:8" x14ac:dyDescent="0.25">
      <c r="B39" s="161" t="s">
        <v>143</v>
      </c>
      <c r="C39" s="161" t="s">
        <v>136</v>
      </c>
      <c r="D39" s="161">
        <v>54.999999999999943</v>
      </c>
      <c r="E39" s="161">
        <v>0</v>
      </c>
      <c r="F39" s="161">
        <v>160</v>
      </c>
      <c r="G39" s="161">
        <v>1E+30</v>
      </c>
      <c r="H39" s="161">
        <v>104.99999999999997</v>
      </c>
    </row>
    <row r="40" spans="2:8" x14ac:dyDescent="0.25">
      <c r="B40" s="161" t="s">
        <v>144</v>
      </c>
      <c r="C40" s="161" t="s">
        <v>138</v>
      </c>
      <c r="D40" s="161">
        <v>103.13868391734619</v>
      </c>
      <c r="E40" s="161">
        <v>0</v>
      </c>
      <c r="F40" s="161">
        <v>1000</v>
      </c>
      <c r="G40" s="161">
        <v>1E+30</v>
      </c>
      <c r="H40" s="161">
        <v>896.86131608265373</v>
      </c>
    </row>
    <row r="41" spans="2:8" ht="31.5" x14ac:dyDescent="0.25">
      <c r="B41" s="161" t="s">
        <v>147</v>
      </c>
      <c r="C41" s="165" t="s">
        <v>309</v>
      </c>
      <c r="D41" s="161">
        <v>1099.489335378209</v>
      </c>
      <c r="E41" s="161">
        <v>0</v>
      </c>
      <c r="F41" s="161">
        <v>1200</v>
      </c>
      <c r="G41" s="161">
        <v>1E+30</v>
      </c>
      <c r="H41" s="161">
        <v>100.51066462179057</v>
      </c>
    </row>
    <row r="42" spans="2:8" ht="31.5" x14ac:dyDescent="0.25">
      <c r="B42" s="161" t="s">
        <v>135</v>
      </c>
      <c r="C42" s="165" t="s">
        <v>338</v>
      </c>
      <c r="D42" s="161">
        <v>17.889731043013796</v>
      </c>
      <c r="E42" s="161">
        <v>0</v>
      </c>
      <c r="F42" s="161">
        <v>40</v>
      </c>
      <c r="G42" s="161">
        <v>1E+30</v>
      </c>
      <c r="H42" s="161">
        <v>22.110268956986193</v>
      </c>
    </row>
    <row r="43" spans="2:8" ht="31.5" x14ac:dyDescent="0.25">
      <c r="B43" s="161" t="s">
        <v>137</v>
      </c>
      <c r="C43" s="165" t="s">
        <v>310</v>
      </c>
      <c r="D43" s="161">
        <v>1314.0838737320084</v>
      </c>
      <c r="E43" s="161">
        <v>0</v>
      </c>
      <c r="F43" s="161">
        <v>1200</v>
      </c>
      <c r="G43" s="161">
        <v>114.08387373200937</v>
      </c>
      <c r="H43" s="161">
        <v>1E+30</v>
      </c>
    </row>
    <row r="44" spans="2:8" ht="31.5" x14ac:dyDescent="0.25">
      <c r="B44" s="161" t="s">
        <v>139</v>
      </c>
      <c r="C44" s="165" t="s">
        <v>311</v>
      </c>
      <c r="D44" s="161">
        <v>179.99999999999991</v>
      </c>
      <c r="E44" s="161">
        <v>0</v>
      </c>
      <c r="F44" s="161">
        <v>80</v>
      </c>
      <c r="G44" s="161">
        <v>100.00000000000006</v>
      </c>
      <c r="H44" s="161">
        <v>1E+30</v>
      </c>
    </row>
    <row r="45" spans="2:8" x14ac:dyDescent="0.25">
      <c r="B45" s="161" t="s">
        <v>150</v>
      </c>
      <c r="C45" s="161" t="s">
        <v>312</v>
      </c>
      <c r="D45" s="161">
        <v>37.999999999999964</v>
      </c>
      <c r="E45" s="161">
        <v>0.14245085748802119</v>
      </c>
      <c r="F45" s="161">
        <v>38</v>
      </c>
      <c r="G45" s="161">
        <v>0.79229352044775236</v>
      </c>
      <c r="H45" s="161">
        <v>0.95620974862928176</v>
      </c>
    </row>
    <row r="46" spans="2:8" ht="31.5" x14ac:dyDescent="0.25">
      <c r="B46" s="161" t="s">
        <v>151</v>
      </c>
      <c r="C46" s="165" t="s">
        <v>313</v>
      </c>
      <c r="D46" s="161">
        <v>54.999999999999943</v>
      </c>
      <c r="E46" s="161">
        <v>5.3931045807344424E-2</v>
      </c>
      <c r="F46" s="161">
        <v>55</v>
      </c>
      <c r="G46" s="161">
        <v>4.3137846171464851</v>
      </c>
      <c r="H46" s="161">
        <v>8.0776339991513417</v>
      </c>
    </row>
    <row r="47" spans="2:8" ht="31.5" x14ac:dyDescent="0.25">
      <c r="B47" s="161" t="s">
        <v>148</v>
      </c>
      <c r="C47" s="165" t="s">
        <v>314</v>
      </c>
      <c r="D47" s="161">
        <v>103.13868391734619</v>
      </c>
      <c r="E47" s="161">
        <v>0</v>
      </c>
      <c r="F47" s="161">
        <v>45</v>
      </c>
      <c r="G47" s="161">
        <v>58.138683917346228</v>
      </c>
      <c r="H47" s="161">
        <v>1E+30</v>
      </c>
    </row>
    <row r="48" spans="2:8" ht="31.5" x14ac:dyDescent="0.25">
      <c r="B48" s="161" t="s">
        <v>152</v>
      </c>
      <c r="C48" s="165" t="s">
        <v>315</v>
      </c>
      <c r="D48" s="161">
        <v>1099.489335378209</v>
      </c>
      <c r="E48" s="161">
        <v>0</v>
      </c>
      <c r="F48" s="161">
        <v>800</v>
      </c>
      <c r="G48" s="161">
        <v>299.48933537820943</v>
      </c>
      <c r="H48" s="161">
        <v>1E+30</v>
      </c>
    </row>
    <row r="49" spans="2:8" ht="31.5" x14ac:dyDescent="0.25">
      <c r="B49" s="161" t="s">
        <v>153</v>
      </c>
      <c r="C49" s="165" t="s">
        <v>316</v>
      </c>
      <c r="D49" s="161">
        <v>17.889731043013796</v>
      </c>
      <c r="E49" s="161">
        <v>0</v>
      </c>
      <c r="F49" s="161">
        <v>11.7</v>
      </c>
      <c r="G49" s="161">
        <v>6.1897310430138095</v>
      </c>
      <c r="H49" s="161">
        <v>1E+30</v>
      </c>
    </row>
    <row r="50" spans="2:8" ht="31.5" x14ac:dyDescent="0.25">
      <c r="B50" s="161" t="s">
        <v>154</v>
      </c>
      <c r="C50" s="165" t="s">
        <v>317</v>
      </c>
      <c r="D50" s="161">
        <v>591.33774317940458</v>
      </c>
      <c r="E50" s="161">
        <v>0</v>
      </c>
      <c r="F50" s="161">
        <v>0</v>
      </c>
      <c r="G50" s="161">
        <v>1E+30</v>
      </c>
      <c r="H50" s="161">
        <v>197.11258105980082</v>
      </c>
    </row>
    <row r="51" spans="2:8" x14ac:dyDescent="0.25">
      <c r="B51" s="161" t="s">
        <v>149</v>
      </c>
      <c r="C51" s="161" t="s">
        <v>318</v>
      </c>
      <c r="D51" s="161">
        <v>262.81677474640139</v>
      </c>
      <c r="E51" s="161">
        <v>0</v>
      </c>
      <c r="F51" s="161">
        <v>0</v>
      </c>
      <c r="G51" s="161">
        <v>1E+30</v>
      </c>
      <c r="H51" s="161">
        <v>197.11258105980107</v>
      </c>
    </row>
    <row r="52" spans="2:8" x14ac:dyDescent="0.25">
      <c r="B52" s="161" t="s">
        <v>156</v>
      </c>
      <c r="C52" s="161" t="s">
        <v>319</v>
      </c>
      <c r="D52" s="161">
        <v>328.52096843300205</v>
      </c>
      <c r="E52" s="161">
        <v>0</v>
      </c>
      <c r="F52" s="161">
        <v>0</v>
      </c>
      <c r="G52" s="161">
        <v>1E+30</v>
      </c>
      <c r="H52" s="161">
        <v>131.40838737320075</v>
      </c>
    </row>
    <row r="53" spans="2:8" x14ac:dyDescent="0.25">
      <c r="B53" s="161" t="s">
        <v>155</v>
      </c>
      <c r="C53" s="161" t="s">
        <v>320</v>
      </c>
      <c r="D53" s="161">
        <v>2.4999999999999973</v>
      </c>
      <c r="E53" s="161">
        <v>0</v>
      </c>
      <c r="F53" s="161">
        <v>0</v>
      </c>
      <c r="G53" s="161">
        <v>1E+30</v>
      </c>
      <c r="H53" s="161">
        <v>2.5000000000000018</v>
      </c>
    </row>
    <row r="54" spans="2:8" ht="31.5" x14ac:dyDescent="0.25">
      <c r="B54" s="161" t="s">
        <v>159</v>
      </c>
      <c r="C54" s="165" t="s">
        <v>321</v>
      </c>
      <c r="D54" s="161">
        <v>1.9999999999999969</v>
      </c>
      <c r="E54" s="161">
        <v>0</v>
      </c>
      <c r="F54" s="161">
        <v>0</v>
      </c>
      <c r="G54" s="161">
        <v>1E+30</v>
      </c>
      <c r="H54" s="161">
        <v>2</v>
      </c>
    </row>
    <row r="55" spans="2:8" ht="31.5" x14ac:dyDescent="0.25">
      <c r="B55" s="161" t="s">
        <v>157</v>
      </c>
      <c r="C55" s="165" t="s">
        <v>322</v>
      </c>
      <c r="D55" s="161">
        <v>591.33774317940458</v>
      </c>
      <c r="E55" s="161">
        <v>4.1310943102119413E-3</v>
      </c>
      <c r="F55" s="161">
        <v>0</v>
      </c>
      <c r="G55" s="161">
        <v>44.310642144149035</v>
      </c>
      <c r="H55" s="161">
        <v>129.2484462795488</v>
      </c>
    </row>
    <row r="56" spans="2:8" x14ac:dyDescent="0.25">
      <c r="B56" s="161" t="s">
        <v>158</v>
      </c>
      <c r="C56" s="161" t="s">
        <v>323</v>
      </c>
      <c r="D56" s="161">
        <v>262.81677474640139</v>
      </c>
      <c r="E56" s="161">
        <v>7.4962746513457175E-5</v>
      </c>
      <c r="F56" s="161">
        <v>0</v>
      </c>
      <c r="G56" s="161">
        <v>41.291636776984625</v>
      </c>
      <c r="H56" s="161">
        <v>39.579638122135727</v>
      </c>
    </row>
    <row r="57" spans="2:8" x14ac:dyDescent="0.25">
      <c r="B57" s="161" t="s">
        <v>161</v>
      </c>
      <c r="C57" s="161" t="s">
        <v>324</v>
      </c>
      <c r="D57" s="161">
        <v>328.52096843300205</v>
      </c>
      <c r="E57" s="161">
        <v>8.0717988465372711E-4</v>
      </c>
      <c r="F57" s="161">
        <v>0</v>
      </c>
      <c r="G57" s="161">
        <v>37.282023129399498</v>
      </c>
      <c r="H57" s="161">
        <v>31.903644751426853</v>
      </c>
    </row>
    <row r="58" spans="2:8" x14ac:dyDescent="0.25">
      <c r="B58" s="161" t="s">
        <v>160</v>
      </c>
      <c r="C58" s="161" t="s">
        <v>325</v>
      </c>
      <c r="D58" s="161">
        <v>2.9999999999999973</v>
      </c>
      <c r="E58" s="161">
        <v>8.3600102977888308E-2</v>
      </c>
      <c r="F58" s="161">
        <v>0</v>
      </c>
      <c r="G58" s="161">
        <v>2.5000000000000036</v>
      </c>
      <c r="H58" s="161">
        <v>0.50000000000000244</v>
      </c>
    </row>
    <row r="59" spans="2:8" x14ac:dyDescent="0.25">
      <c r="B59" s="161" t="s">
        <v>162</v>
      </c>
      <c r="C59" s="161" t="s">
        <v>326</v>
      </c>
      <c r="D59" s="161">
        <v>1.9999999999999969</v>
      </c>
      <c r="E59" s="161">
        <v>0.32765109388040392</v>
      </c>
      <c r="F59" s="161">
        <v>0</v>
      </c>
      <c r="G59" s="161">
        <v>1.9999999999999996</v>
      </c>
      <c r="H59" s="161">
        <v>1.8795580458966417</v>
      </c>
    </row>
    <row r="60" spans="2:8" x14ac:dyDescent="0.25">
      <c r="B60" s="161" t="s">
        <v>163</v>
      </c>
      <c r="C60" s="161" t="s">
        <v>327</v>
      </c>
      <c r="D60" s="161">
        <v>0.500000000000002</v>
      </c>
      <c r="E60" s="161">
        <v>0.64066166549286996</v>
      </c>
      <c r="F60" s="161">
        <v>0</v>
      </c>
      <c r="G60" s="161">
        <v>0.29441941512206971</v>
      </c>
      <c r="H60" s="161">
        <v>0.27747974667699149</v>
      </c>
    </row>
    <row r="61" spans="2:8" ht="31.5" x14ac:dyDescent="0.25">
      <c r="B61" s="161" t="s">
        <v>145</v>
      </c>
      <c r="C61" s="165" t="s">
        <v>328</v>
      </c>
      <c r="D61" s="161">
        <v>0.5</v>
      </c>
      <c r="E61" s="161">
        <v>0.22728412090797301</v>
      </c>
      <c r="F61" s="161">
        <v>0</v>
      </c>
      <c r="G61" s="161">
        <v>0.50000000000000244</v>
      </c>
      <c r="H61" s="161">
        <v>0.5</v>
      </c>
    </row>
    <row r="62" spans="2:8" ht="31.5" x14ac:dyDescent="0.25">
      <c r="B62" s="161" t="s">
        <v>146</v>
      </c>
      <c r="C62" s="165" t="s">
        <v>329</v>
      </c>
      <c r="D62" s="161">
        <v>0.5</v>
      </c>
      <c r="E62" s="161">
        <v>5.5215212380695509E-2</v>
      </c>
      <c r="F62" s="161">
        <v>0</v>
      </c>
      <c r="G62" s="161">
        <v>0.50000000000000222</v>
      </c>
      <c r="H62" s="161">
        <v>0.5</v>
      </c>
    </row>
    <row r="63" spans="2:8" ht="31.5" x14ac:dyDescent="0.25">
      <c r="B63" s="161" t="s">
        <v>129</v>
      </c>
      <c r="C63" s="165" t="s">
        <v>330</v>
      </c>
      <c r="D63" s="161">
        <v>0.499999999999994</v>
      </c>
      <c r="E63" s="161">
        <v>1.6559433747014862E-2</v>
      </c>
      <c r="F63" s="161">
        <v>0</v>
      </c>
      <c r="G63" s="161">
        <v>0.50000000000000211</v>
      </c>
      <c r="H63" s="161">
        <v>0.49999999999999223</v>
      </c>
    </row>
    <row r="64" spans="2:8" ht="31.5" x14ac:dyDescent="0.25">
      <c r="B64" s="161" t="s">
        <v>130</v>
      </c>
      <c r="C64" s="165" t="s">
        <v>331</v>
      </c>
      <c r="D64" s="161">
        <v>0.5</v>
      </c>
      <c r="E64" s="161">
        <v>6.9994500147750924E-2</v>
      </c>
      <c r="F64" s="161">
        <v>0</v>
      </c>
      <c r="G64" s="161">
        <v>0.50000000000000189</v>
      </c>
      <c r="H64" s="161">
        <v>0.43709338568636624</v>
      </c>
    </row>
    <row r="65" spans="2:8" ht="31.5" x14ac:dyDescent="0.25">
      <c r="B65" s="161" t="s">
        <v>131</v>
      </c>
      <c r="C65" s="165" t="s">
        <v>332</v>
      </c>
      <c r="D65" s="161">
        <v>1.0000000000000031</v>
      </c>
      <c r="E65" s="161">
        <v>0</v>
      </c>
      <c r="F65" s="161">
        <v>0</v>
      </c>
      <c r="G65" s="161">
        <v>0.50000000000000244</v>
      </c>
      <c r="H65" s="161">
        <v>1E+30</v>
      </c>
    </row>
    <row r="66" spans="2:8" ht="32.25" thickBot="1" x14ac:dyDescent="0.3">
      <c r="B66" s="162" t="s">
        <v>132</v>
      </c>
      <c r="C66" s="166" t="s">
        <v>333</v>
      </c>
      <c r="D66" s="162">
        <v>2.0000000000000009</v>
      </c>
      <c r="E66" s="162">
        <v>0.47447030890542935</v>
      </c>
      <c r="F66" s="162">
        <v>2</v>
      </c>
      <c r="G66" s="162">
        <v>0.17733391104864801</v>
      </c>
      <c r="H66" s="162">
        <v>0.52839781091711147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6731B-9DAD-4246-B004-1B48B61DCF54}">
  <dimension ref="A1:B18"/>
  <sheetViews>
    <sheetView workbookViewId="0"/>
  </sheetViews>
  <sheetFormatPr defaultRowHeight="15.75" x14ac:dyDescent="0.25"/>
  <sheetData>
    <row r="1" spans="1:2" x14ac:dyDescent="0.25">
      <c r="A1">
        <v>1</v>
      </c>
      <c r="B1">
        <v>1</v>
      </c>
    </row>
    <row r="2" spans="1:2" x14ac:dyDescent="0.25">
      <c r="A2" t="s">
        <v>362</v>
      </c>
      <c r="B2" t="s">
        <v>362</v>
      </c>
    </row>
    <row r="3" spans="1:2" x14ac:dyDescent="0.25">
      <c r="A3">
        <v>1</v>
      </c>
      <c r="B3">
        <v>1</v>
      </c>
    </row>
    <row r="4" spans="1:2" x14ac:dyDescent="0.25">
      <c r="A4">
        <v>800</v>
      </c>
      <c r="B4">
        <v>700</v>
      </c>
    </row>
    <row r="5" spans="1:2" x14ac:dyDescent="0.25">
      <c r="A5">
        <v>1800</v>
      </c>
      <c r="B5">
        <v>1800</v>
      </c>
    </row>
    <row r="6" spans="1:2" x14ac:dyDescent="0.25">
      <c r="A6">
        <v>100</v>
      </c>
      <c r="B6">
        <v>100</v>
      </c>
    </row>
    <row r="8" spans="1:2" x14ac:dyDescent="0.25">
      <c r="A8" s="1"/>
      <c r="B8" s="1" t="s">
        <v>170</v>
      </c>
    </row>
    <row r="9" spans="1:2" x14ac:dyDescent="0.25">
      <c r="A9" t="s">
        <v>229</v>
      </c>
      <c r="B9" t="s">
        <v>367</v>
      </c>
    </row>
    <row r="10" spans="1:2" x14ac:dyDescent="0.25">
      <c r="A10" t="s">
        <v>230</v>
      </c>
      <c r="B10">
        <v>1</v>
      </c>
    </row>
    <row r="11" spans="1:2" x14ac:dyDescent="0.25">
      <c r="B11">
        <v>120</v>
      </c>
    </row>
    <row r="12" spans="1:2" x14ac:dyDescent="0.25">
      <c r="B12">
        <v>240</v>
      </c>
    </row>
    <row r="13" spans="1:2" x14ac:dyDescent="0.25">
      <c r="B13">
        <v>10</v>
      </c>
    </row>
    <row r="15" spans="1:2" x14ac:dyDescent="0.25">
      <c r="B15" s="1" t="s">
        <v>170</v>
      </c>
    </row>
    <row r="16" spans="1:2" x14ac:dyDescent="0.25">
      <c r="B16" t="s">
        <v>229</v>
      </c>
    </row>
    <row r="17" spans="2:2" x14ac:dyDescent="0.25">
      <c r="B17" t="s">
        <v>232</v>
      </c>
    </row>
    <row r="18" spans="2:2" x14ac:dyDescent="0.25">
      <c r="B18" t="s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3021-C2D5-419E-81AC-524AF6464354}">
  <dimension ref="A1:B18"/>
  <sheetViews>
    <sheetView workbookViewId="0"/>
  </sheetViews>
  <sheetFormatPr defaultRowHeight="15.75" x14ac:dyDescent="0.25"/>
  <sheetData>
    <row r="1" spans="1:2" x14ac:dyDescent="0.25">
      <c r="A1">
        <v>1</v>
      </c>
      <c r="B1">
        <v>1</v>
      </c>
    </row>
    <row r="2" spans="1:2" x14ac:dyDescent="0.25">
      <c r="A2" t="s">
        <v>164</v>
      </c>
      <c r="B2" t="s">
        <v>164</v>
      </c>
    </row>
    <row r="3" spans="1:2" x14ac:dyDescent="0.25">
      <c r="A3">
        <v>1</v>
      </c>
      <c r="B3">
        <v>1</v>
      </c>
    </row>
    <row r="4" spans="1:2" x14ac:dyDescent="0.25">
      <c r="A4">
        <v>800</v>
      </c>
      <c r="B4">
        <v>700</v>
      </c>
    </row>
    <row r="5" spans="1:2" x14ac:dyDescent="0.25">
      <c r="A5">
        <v>1800</v>
      </c>
      <c r="B5">
        <v>1800</v>
      </c>
    </row>
    <row r="6" spans="1:2" x14ac:dyDescent="0.25">
      <c r="A6">
        <v>100</v>
      </c>
      <c r="B6">
        <v>100</v>
      </c>
    </row>
    <row r="8" spans="1:2" x14ac:dyDescent="0.25">
      <c r="A8" s="1"/>
      <c r="B8" s="1" t="s">
        <v>170</v>
      </c>
    </row>
    <row r="9" spans="1:2" x14ac:dyDescent="0.25">
      <c r="A9" t="s">
        <v>169</v>
      </c>
      <c r="B9" t="s">
        <v>238</v>
      </c>
    </row>
    <row r="10" spans="1:2" x14ac:dyDescent="0.25">
      <c r="A10" t="s">
        <v>232</v>
      </c>
      <c r="B10">
        <v>1</v>
      </c>
    </row>
    <row r="11" spans="1:2" x14ac:dyDescent="0.25">
      <c r="B11">
        <v>120</v>
      </c>
    </row>
    <row r="12" spans="1:2" x14ac:dyDescent="0.25">
      <c r="B12">
        <v>240</v>
      </c>
    </row>
    <row r="13" spans="1:2" x14ac:dyDescent="0.25">
      <c r="B13">
        <v>10</v>
      </c>
    </row>
    <row r="15" spans="1:2" x14ac:dyDescent="0.25">
      <c r="B15" s="1" t="s">
        <v>170</v>
      </c>
    </row>
    <row r="16" spans="1:2" x14ac:dyDescent="0.25">
      <c r="B16" t="s">
        <v>169</v>
      </c>
    </row>
    <row r="17" spans="2:2" x14ac:dyDescent="0.25">
      <c r="B17" t="s">
        <v>239</v>
      </c>
    </row>
    <row r="18" spans="2:2" x14ac:dyDescent="0.25">
      <c r="B18" t="s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8C11-2296-4C58-93CF-20A6A34E6099}">
  <dimension ref="A1:B18"/>
  <sheetViews>
    <sheetView workbookViewId="0"/>
  </sheetViews>
  <sheetFormatPr defaultRowHeight="15.75" x14ac:dyDescent="0.25"/>
  <sheetData>
    <row r="1" spans="1:2" x14ac:dyDescent="0.25">
      <c r="A1">
        <v>1</v>
      </c>
      <c r="B1">
        <v>1</v>
      </c>
    </row>
    <row r="2" spans="1:2" x14ac:dyDescent="0.25">
      <c r="A2" t="s">
        <v>362</v>
      </c>
      <c r="B2" t="s">
        <v>362</v>
      </c>
    </row>
    <row r="3" spans="1:2" x14ac:dyDescent="0.25">
      <c r="A3">
        <v>1</v>
      </c>
      <c r="B3">
        <v>1</v>
      </c>
    </row>
    <row r="4" spans="1:2" x14ac:dyDescent="0.25">
      <c r="A4">
        <v>800</v>
      </c>
      <c r="B4">
        <v>700</v>
      </c>
    </row>
    <row r="5" spans="1:2" x14ac:dyDescent="0.25">
      <c r="A5">
        <v>1800</v>
      </c>
      <c r="B5">
        <v>1800</v>
      </c>
    </row>
    <row r="6" spans="1:2" x14ac:dyDescent="0.25">
      <c r="A6">
        <v>100</v>
      </c>
      <c r="B6">
        <v>100</v>
      </c>
    </row>
    <row r="8" spans="1:2" x14ac:dyDescent="0.25">
      <c r="A8" s="1"/>
      <c r="B8" s="1" t="s">
        <v>170</v>
      </c>
    </row>
    <row r="9" spans="1:2" x14ac:dyDescent="0.25">
      <c r="A9" t="s">
        <v>364</v>
      </c>
      <c r="B9" t="s">
        <v>367</v>
      </c>
    </row>
    <row r="10" spans="1:2" x14ac:dyDescent="0.25">
      <c r="A10" t="s">
        <v>239</v>
      </c>
      <c r="B10">
        <v>1</v>
      </c>
    </row>
    <row r="11" spans="1:2" x14ac:dyDescent="0.25">
      <c r="B11">
        <v>120</v>
      </c>
    </row>
    <row r="12" spans="1:2" x14ac:dyDescent="0.25">
      <c r="B12">
        <v>240</v>
      </c>
    </row>
    <row r="13" spans="1:2" x14ac:dyDescent="0.25">
      <c r="B13">
        <v>10</v>
      </c>
    </row>
    <row r="15" spans="1:2" x14ac:dyDescent="0.25">
      <c r="B15" s="1" t="s">
        <v>170</v>
      </c>
    </row>
    <row r="16" spans="1:2" x14ac:dyDescent="0.25">
      <c r="B16" t="s">
        <v>364</v>
      </c>
    </row>
    <row r="17" spans="2:2" x14ac:dyDescent="0.25">
      <c r="B17" t="s">
        <v>239</v>
      </c>
    </row>
    <row r="18" spans="2:2" x14ac:dyDescent="0.25">
      <c r="B18" t="s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DE78-3458-4506-BABB-833ED68C60E1}">
  <dimension ref="A1:Y15"/>
  <sheetViews>
    <sheetView workbookViewId="0">
      <selection activeCell="G19" sqref="G19"/>
    </sheetView>
  </sheetViews>
  <sheetFormatPr defaultRowHeight="15.75" x14ac:dyDescent="0.25"/>
  <cols>
    <col min="2" max="2" width="9.375" style="2" bestFit="1" customWidth="1"/>
  </cols>
  <sheetData>
    <row r="1" spans="1:25" x14ac:dyDescent="0.25">
      <c r="A1" s="84" t="s">
        <v>365</v>
      </c>
      <c r="Y1" s="5" t="str">
        <f>CONCATENATE("Sensitivity of ",$Y$4," to ","Amount of minimum calories required")</f>
        <v>Sensitivity of $D$29 to Amount of minimum calories required</v>
      </c>
    </row>
    <row r="3" spans="1:25" x14ac:dyDescent="0.25">
      <c r="A3" t="s">
        <v>366</v>
      </c>
      <c r="Y3" t="s">
        <v>167</v>
      </c>
    </row>
    <row r="4" spans="1:25" ht="36.75" x14ac:dyDescent="0.25">
      <c r="B4" s="172" t="s">
        <v>231</v>
      </c>
      <c r="C4" s="3" t="s">
        <v>89</v>
      </c>
      <c r="D4" s="3" t="s">
        <v>91</v>
      </c>
      <c r="E4" s="3" t="s">
        <v>93</v>
      </c>
      <c r="F4" s="3" t="s">
        <v>95</v>
      </c>
      <c r="G4" s="3" t="s">
        <v>97</v>
      </c>
      <c r="H4" s="3" t="s">
        <v>99</v>
      </c>
      <c r="I4" s="3" t="s">
        <v>101</v>
      </c>
      <c r="J4" s="3" t="s">
        <v>103</v>
      </c>
      <c r="K4" s="3" t="s">
        <v>105</v>
      </c>
      <c r="L4" s="3" t="s">
        <v>107</v>
      </c>
      <c r="M4" s="3" t="s">
        <v>109</v>
      </c>
      <c r="N4" s="3" t="s">
        <v>111</v>
      </c>
      <c r="O4" s="3" t="s">
        <v>113</v>
      </c>
      <c r="P4" s="3" t="s">
        <v>115</v>
      </c>
      <c r="Q4" s="3" t="s">
        <v>117</v>
      </c>
      <c r="R4" s="3" t="s">
        <v>119</v>
      </c>
      <c r="S4" s="3" t="s">
        <v>121</v>
      </c>
      <c r="T4" s="3" t="s">
        <v>123</v>
      </c>
      <c r="U4" s="3" t="s">
        <v>125</v>
      </c>
      <c r="V4" s="3" t="s">
        <v>127</v>
      </c>
      <c r="W4" s="3" t="s">
        <v>225</v>
      </c>
      <c r="X4" s="5">
        <f>MATCH($Y$4,OutputAddresses,0)</f>
        <v>1</v>
      </c>
      <c r="Y4" s="4" t="s">
        <v>231</v>
      </c>
    </row>
    <row r="5" spans="1:25" x14ac:dyDescent="0.25">
      <c r="A5" s="2">
        <v>800</v>
      </c>
      <c r="B5" s="62">
        <v>3.9272272428543062</v>
      </c>
      <c r="C5" s="6">
        <v>0</v>
      </c>
      <c r="D5" s="6">
        <v>0</v>
      </c>
      <c r="E5" s="6">
        <v>1.3579817585405398</v>
      </c>
      <c r="F5" s="6">
        <v>0.5</v>
      </c>
      <c r="G5" s="6">
        <v>0.5</v>
      </c>
      <c r="H5" s="6">
        <v>0.499999999999998</v>
      </c>
      <c r="I5" s="6">
        <v>0.5</v>
      </c>
      <c r="J5" s="6">
        <v>0.99999999999999567</v>
      </c>
      <c r="K5" s="6">
        <v>0</v>
      </c>
      <c r="L5" s="6">
        <v>0</v>
      </c>
      <c r="M5" s="6">
        <v>0</v>
      </c>
      <c r="N5" s="6">
        <v>1.9999999999999996</v>
      </c>
      <c r="O5" s="6">
        <v>1.4194740502913044</v>
      </c>
      <c r="P5" s="6">
        <v>0.58052594970869908</v>
      </c>
      <c r="Q5" s="6">
        <v>0.50000000000000133</v>
      </c>
      <c r="R5" s="6">
        <v>0</v>
      </c>
      <c r="S5" s="6">
        <v>0.2133217908359395</v>
      </c>
      <c r="T5" s="6">
        <v>0.95535697165633482</v>
      </c>
      <c r="U5" s="6">
        <v>0.44205739661206533</v>
      </c>
      <c r="V5" s="6">
        <v>0</v>
      </c>
      <c r="W5" s="7">
        <v>0.26934195867313837</v>
      </c>
      <c r="Y5">
        <f>INDEX(OutputValues,1,$X$4)</f>
        <v>3.9272272428543062</v>
      </c>
    </row>
    <row r="6" spans="1:25" x14ac:dyDescent="0.25">
      <c r="A6" s="2">
        <v>900</v>
      </c>
      <c r="B6" s="63">
        <v>3.927227242854304</v>
      </c>
      <c r="C6" s="8">
        <v>0</v>
      </c>
      <c r="D6" s="8">
        <v>0</v>
      </c>
      <c r="E6" s="8">
        <v>1.3579817585405376</v>
      </c>
      <c r="F6" s="8">
        <v>0.5</v>
      </c>
      <c r="G6" s="8">
        <v>0.5</v>
      </c>
      <c r="H6" s="8">
        <v>0.50000000000000089</v>
      </c>
      <c r="I6" s="8">
        <v>0.5</v>
      </c>
      <c r="J6" s="8">
        <v>0.99999999999999756</v>
      </c>
      <c r="K6" s="8">
        <v>0</v>
      </c>
      <c r="L6" s="8">
        <v>0</v>
      </c>
      <c r="M6" s="8">
        <v>0</v>
      </c>
      <c r="N6" s="8">
        <v>2.0000000000000013</v>
      </c>
      <c r="O6" s="8">
        <v>1.4194740502913041</v>
      </c>
      <c r="P6" s="8">
        <v>0.58052594970869686</v>
      </c>
      <c r="Q6" s="8">
        <v>0.50000000000000155</v>
      </c>
      <c r="R6" s="8">
        <v>0</v>
      </c>
      <c r="S6" s="8">
        <v>0.21332179083594016</v>
      </c>
      <c r="T6" s="8">
        <v>0.95535697165633227</v>
      </c>
      <c r="U6" s="8">
        <v>0.44205739661206023</v>
      </c>
      <c r="V6" s="8">
        <v>0</v>
      </c>
      <c r="W6" s="9">
        <v>0.26934195867314348</v>
      </c>
      <c r="Y6">
        <f>INDEX(OutputValues,2,$X$4)</f>
        <v>3.927227242854304</v>
      </c>
    </row>
    <row r="7" spans="1:25" x14ac:dyDescent="0.25">
      <c r="A7" s="2">
        <v>1000</v>
      </c>
      <c r="B7" s="63">
        <v>3.9272272428543045</v>
      </c>
      <c r="C7" s="8">
        <v>0</v>
      </c>
      <c r="D7" s="8">
        <v>0</v>
      </c>
      <c r="E7" s="8">
        <v>1.3579817585405378</v>
      </c>
      <c r="F7" s="8">
        <v>0.5</v>
      </c>
      <c r="G7" s="8">
        <v>0.5</v>
      </c>
      <c r="H7" s="8">
        <v>0.50000000000000089</v>
      </c>
      <c r="I7" s="8">
        <v>0.5</v>
      </c>
      <c r="J7" s="8">
        <v>1.0000000000000013</v>
      </c>
      <c r="K7" s="8">
        <v>0</v>
      </c>
      <c r="L7" s="8">
        <v>0</v>
      </c>
      <c r="M7" s="8">
        <v>0</v>
      </c>
      <c r="N7" s="8">
        <v>2</v>
      </c>
      <c r="O7" s="8">
        <v>1.4194740502913019</v>
      </c>
      <c r="P7" s="8">
        <v>0.58052594970869853</v>
      </c>
      <c r="Q7" s="8">
        <v>0.50000000000000167</v>
      </c>
      <c r="R7" s="8">
        <v>0</v>
      </c>
      <c r="S7" s="8">
        <v>0.21332179083594016</v>
      </c>
      <c r="T7" s="8">
        <v>0.95535697165633116</v>
      </c>
      <c r="U7" s="8">
        <v>0.44205739661206395</v>
      </c>
      <c r="V7" s="8">
        <v>0</v>
      </c>
      <c r="W7" s="9">
        <v>0.26934195867314042</v>
      </c>
      <c r="Y7">
        <f>INDEX(OutputValues,3,$X$4)</f>
        <v>3.9272272428543045</v>
      </c>
    </row>
    <row r="8" spans="1:25" x14ac:dyDescent="0.25">
      <c r="A8" s="2">
        <v>1100</v>
      </c>
      <c r="B8" s="63">
        <v>3.9272272428543022</v>
      </c>
      <c r="C8" s="8">
        <v>0</v>
      </c>
      <c r="D8" s="8">
        <v>0</v>
      </c>
      <c r="E8" s="8">
        <v>1.3579817585405376</v>
      </c>
      <c r="F8" s="8">
        <v>0.5</v>
      </c>
      <c r="G8" s="8">
        <v>0.5</v>
      </c>
      <c r="H8" s="8">
        <v>0.50000000000000033</v>
      </c>
      <c r="I8" s="8">
        <v>0.5</v>
      </c>
      <c r="J8" s="8">
        <v>0.99999999999999911</v>
      </c>
      <c r="K8" s="8">
        <v>0</v>
      </c>
      <c r="L8" s="8">
        <v>0</v>
      </c>
      <c r="M8" s="8">
        <v>0</v>
      </c>
      <c r="N8" s="8">
        <v>1.9999999999999998</v>
      </c>
      <c r="O8" s="8">
        <v>1.4194740502913012</v>
      </c>
      <c r="P8" s="8">
        <v>0.58052594970869942</v>
      </c>
      <c r="Q8" s="8">
        <v>0.50000000000000022</v>
      </c>
      <c r="R8" s="8">
        <v>0</v>
      </c>
      <c r="S8" s="8">
        <v>0.21332179083594016</v>
      </c>
      <c r="T8" s="8">
        <v>0.95535697165632949</v>
      </c>
      <c r="U8" s="8">
        <v>0.44205739661206378</v>
      </c>
      <c r="V8" s="8">
        <v>0</v>
      </c>
      <c r="W8" s="9">
        <v>0.26934195867314126</v>
      </c>
      <c r="Y8">
        <f>INDEX(OutputValues,4,$X$4)</f>
        <v>3.9272272428543022</v>
      </c>
    </row>
    <row r="9" spans="1:25" x14ac:dyDescent="0.25">
      <c r="A9" s="2">
        <v>1200</v>
      </c>
      <c r="B9" s="63">
        <v>3.9272272428543031</v>
      </c>
      <c r="C9" s="8">
        <v>0</v>
      </c>
      <c r="D9" s="8">
        <v>0</v>
      </c>
      <c r="E9" s="8">
        <v>1.3579817585405389</v>
      </c>
      <c r="F9" s="8">
        <v>0.5</v>
      </c>
      <c r="G9" s="8">
        <v>0.5</v>
      </c>
      <c r="H9" s="8">
        <v>0.499999999999994</v>
      </c>
      <c r="I9" s="8">
        <v>0.5</v>
      </c>
      <c r="J9" s="8">
        <v>1.0000000000000031</v>
      </c>
      <c r="K9" s="8">
        <v>0</v>
      </c>
      <c r="L9" s="8">
        <v>0</v>
      </c>
      <c r="M9" s="8">
        <v>0</v>
      </c>
      <c r="N9" s="8">
        <v>1.9999999999999969</v>
      </c>
      <c r="O9" s="8">
        <v>1.4194740502913032</v>
      </c>
      <c r="P9" s="8">
        <v>0.58052594970869775</v>
      </c>
      <c r="Q9" s="8">
        <v>0.500000000000002</v>
      </c>
      <c r="R9" s="8">
        <v>0</v>
      </c>
      <c r="S9" s="8">
        <v>0.21332179083594061</v>
      </c>
      <c r="T9" s="8">
        <v>0.95535697165633082</v>
      </c>
      <c r="U9" s="8">
        <v>0.442057396612063</v>
      </c>
      <c r="V9" s="8">
        <v>0</v>
      </c>
      <c r="W9" s="9">
        <v>0.26934195867314115</v>
      </c>
      <c r="Y9">
        <f>INDEX(OutputValues,5,$X$4)</f>
        <v>3.9272272428543031</v>
      </c>
    </row>
    <row r="10" spans="1:25" x14ac:dyDescent="0.25">
      <c r="A10" s="2">
        <v>1300</v>
      </c>
      <c r="B10" s="63">
        <v>3.9272272428543022</v>
      </c>
      <c r="C10" s="8">
        <v>0</v>
      </c>
      <c r="D10" s="8">
        <v>0</v>
      </c>
      <c r="E10" s="8">
        <v>1.3579817585405376</v>
      </c>
      <c r="F10" s="8">
        <v>0.5</v>
      </c>
      <c r="G10" s="8">
        <v>0.5</v>
      </c>
      <c r="H10" s="8">
        <v>0.50000000000000089</v>
      </c>
      <c r="I10" s="8">
        <v>0.5</v>
      </c>
      <c r="J10" s="8">
        <v>0.99999999999999778</v>
      </c>
      <c r="K10" s="8">
        <v>0</v>
      </c>
      <c r="L10" s="8">
        <v>0</v>
      </c>
      <c r="M10" s="8">
        <v>0</v>
      </c>
      <c r="N10" s="8">
        <v>1.9999999999999982</v>
      </c>
      <c r="O10" s="8">
        <v>1.419474050291303</v>
      </c>
      <c r="P10" s="8">
        <v>0.58052594970869764</v>
      </c>
      <c r="Q10" s="8">
        <v>0.50000000000000178</v>
      </c>
      <c r="R10" s="8">
        <v>0</v>
      </c>
      <c r="S10" s="8">
        <v>0.21332179083593963</v>
      </c>
      <c r="T10" s="8">
        <v>0.95535697165633282</v>
      </c>
      <c r="U10" s="8">
        <v>0.44205739661205756</v>
      </c>
      <c r="V10" s="8">
        <v>0</v>
      </c>
      <c r="W10" s="9">
        <v>0.2693419586731452</v>
      </c>
      <c r="Y10">
        <f>INDEX(OutputValues,6,$X$4)</f>
        <v>3.9272272428543022</v>
      </c>
    </row>
    <row r="11" spans="1:25" x14ac:dyDescent="0.25">
      <c r="A11" s="2">
        <v>1400</v>
      </c>
      <c r="B11" s="63">
        <v>4.382239413447687</v>
      </c>
      <c r="C11" s="8">
        <v>0</v>
      </c>
      <c r="D11" s="8">
        <v>0</v>
      </c>
      <c r="E11" s="8">
        <v>1.470699708454811</v>
      </c>
      <c r="F11" s="8">
        <v>0.5</v>
      </c>
      <c r="G11" s="8">
        <v>0.5</v>
      </c>
      <c r="H11" s="8">
        <v>0.50000000000000044</v>
      </c>
      <c r="I11" s="8">
        <v>0.5</v>
      </c>
      <c r="J11" s="8">
        <v>0.99999999999999811</v>
      </c>
      <c r="K11" s="8">
        <v>0</v>
      </c>
      <c r="L11" s="8">
        <v>0</v>
      </c>
      <c r="M11" s="8">
        <v>0</v>
      </c>
      <c r="N11" s="8">
        <v>2.0000000000000013</v>
      </c>
      <c r="O11" s="8">
        <v>1.7511572986590862</v>
      </c>
      <c r="P11" s="8">
        <v>0.24884270134091441</v>
      </c>
      <c r="Q11" s="8">
        <v>0.49999999999999994</v>
      </c>
      <c r="R11" s="8">
        <v>0</v>
      </c>
      <c r="S11" s="8">
        <v>0.279004050731195</v>
      </c>
      <c r="T11" s="8">
        <v>1.8961925019296817</v>
      </c>
      <c r="U11" s="8">
        <v>0.55135251856206002</v>
      </c>
      <c r="V11" s="8">
        <v>0</v>
      </c>
      <c r="W11" s="9">
        <v>1.2077356540631995E-2</v>
      </c>
      <c r="Y11">
        <f>INDEX(OutputValues,7,$X$4)</f>
        <v>4.382239413447687</v>
      </c>
    </row>
    <row r="12" spans="1:25" x14ac:dyDescent="0.25">
      <c r="A12" s="2">
        <v>1500</v>
      </c>
      <c r="B12" s="63">
        <v>6.208440513412036</v>
      </c>
      <c r="C12" s="8">
        <v>0</v>
      </c>
      <c r="D12" s="8">
        <v>0</v>
      </c>
      <c r="E12" s="8">
        <v>1.614442630888572</v>
      </c>
      <c r="F12" s="8">
        <v>0.5</v>
      </c>
      <c r="G12" s="8">
        <v>0.5</v>
      </c>
      <c r="H12" s="8">
        <v>0.50000000000000022</v>
      </c>
      <c r="I12" s="8">
        <v>0.5</v>
      </c>
      <c r="J12" s="8">
        <v>0.999999999999998</v>
      </c>
      <c r="K12" s="8">
        <v>0</v>
      </c>
      <c r="L12" s="8">
        <v>1.4346074649268139</v>
      </c>
      <c r="M12" s="8">
        <v>0</v>
      </c>
      <c r="N12" s="8">
        <v>0.5653925350731992</v>
      </c>
      <c r="O12" s="8">
        <v>1.3798759672518357</v>
      </c>
      <c r="P12" s="8">
        <v>0.62012403274816497</v>
      </c>
      <c r="Q12" s="8">
        <v>1.4282189212533836</v>
      </c>
      <c r="R12" s="8">
        <v>0</v>
      </c>
      <c r="S12" s="8">
        <v>0.10085596451181554</v>
      </c>
      <c r="T12" s="8">
        <v>3.9893617021276628</v>
      </c>
      <c r="U12" s="8">
        <v>0</v>
      </c>
      <c r="V12" s="8">
        <v>0</v>
      </c>
      <c r="W12" s="9">
        <v>0</v>
      </c>
      <c r="Y12">
        <f>INDEX(OutputValues,8,$X$4)</f>
        <v>6.208440513412036</v>
      </c>
    </row>
    <row r="13" spans="1:25" x14ac:dyDescent="0.25">
      <c r="A13" s="2">
        <v>1600</v>
      </c>
      <c r="B13" s="171" t="s">
        <v>168</v>
      </c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8"/>
      <c r="Y13" t="str">
        <f>INDEX(OutputValues,9,$X$4)</f>
        <v>Not feasible</v>
      </c>
    </row>
    <row r="14" spans="1:25" x14ac:dyDescent="0.25">
      <c r="A14" s="2">
        <v>1700</v>
      </c>
      <c r="B14" s="171" t="s">
        <v>168</v>
      </c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8"/>
      <c r="Y14" t="str">
        <f>INDEX(OutputValues,10,$X$4)</f>
        <v>Not feasible</v>
      </c>
    </row>
    <row r="15" spans="1:25" x14ac:dyDescent="0.25">
      <c r="A15" s="2">
        <v>1800</v>
      </c>
      <c r="B15" s="173" t="s">
        <v>168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69"/>
      <c r="V15" s="169"/>
      <c r="W15" s="170"/>
      <c r="Y15" t="str">
        <f>INDEX(OutputValues,11,$X$4)</f>
        <v>Not feasible</v>
      </c>
    </row>
  </sheetData>
  <dataValidations count="1">
    <dataValidation type="list" allowBlank="1" showInputMessage="1" showErrorMessage="1" sqref="Y4" xr:uid="{93A68901-DC88-4DE3-A052-41B30CE00E6D}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7D341-E8FA-4094-80E7-9F75CEEEB513}">
  <dimension ref="A1:AZ310"/>
  <sheetViews>
    <sheetView workbookViewId="0">
      <selection activeCell="N12" sqref="N12"/>
    </sheetView>
  </sheetViews>
  <sheetFormatPr defaultRowHeight="15.75" x14ac:dyDescent="0.25"/>
  <cols>
    <col min="1" max="1" width="6.125" bestFit="1" customWidth="1"/>
  </cols>
  <sheetData>
    <row r="1" spans="1:52" x14ac:dyDescent="0.25">
      <c r="A1" s="84" t="s">
        <v>369</v>
      </c>
      <c r="P1" s="5" t="str">
        <f>CONCATENATE("Sensitivity of ",$P$4," to ","Amount of maximum carbs required")</f>
        <v>Sensitivity of $D$29 to Amount of maximum carbs required</v>
      </c>
      <c r="T1" s="5" t="str">
        <f>CONCATENATE("Sensitivity of ",$T$4," to ","Amount of minimum calories required")</f>
        <v>Sensitivity of $D$29 to Amount of minimum calories required</v>
      </c>
    </row>
    <row r="2" spans="1:52" x14ac:dyDescent="0.25">
      <c r="P2" t="s">
        <v>241</v>
      </c>
      <c r="T2" t="s">
        <v>236</v>
      </c>
      <c r="AZ2" t="s">
        <v>231</v>
      </c>
    </row>
    <row r="3" spans="1:52" x14ac:dyDescent="0.25">
      <c r="A3" t="s">
        <v>370</v>
      </c>
      <c r="P3" t="s">
        <v>174</v>
      </c>
      <c r="Q3" t="s">
        <v>242</v>
      </c>
      <c r="T3" t="s">
        <v>174</v>
      </c>
      <c r="U3" t="s">
        <v>237</v>
      </c>
      <c r="AZ3" t="s">
        <v>89</v>
      </c>
    </row>
    <row r="4" spans="1:52" ht="36.75" x14ac:dyDescent="0.25">
      <c r="A4" s="12" t="s">
        <v>231</v>
      </c>
      <c r="B4" s="2">
        <v>120</v>
      </c>
      <c r="C4" s="2">
        <v>130</v>
      </c>
      <c r="D4" s="2">
        <v>140</v>
      </c>
      <c r="E4" s="2">
        <v>150</v>
      </c>
      <c r="F4" s="2">
        <v>160</v>
      </c>
      <c r="G4" s="2">
        <v>170</v>
      </c>
      <c r="H4" s="2">
        <v>180</v>
      </c>
      <c r="I4" s="2">
        <v>190</v>
      </c>
      <c r="J4" s="2">
        <v>200</v>
      </c>
      <c r="K4" s="2">
        <v>210</v>
      </c>
      <c r="L4" s="2">
        <v>220</v>
      </c>
      <c r="M4" s="2">
        <v>230</v>
      </c>
      <c r="N4" s="2">
        <v>240</v>
      </c>
      <c r="O4" s="5">
        <f>MATCH($P$4,OutputAddresses,0)</f>
        <v>1</v>
      </c>
      <c r="P4" s="4" t="s">
        <v>231</v>
      </c>
      <c r="Q4" s="13">
        <v>700</v>
      </c>
      <c r="R4" s="5">
        <f>MATCH($Q$4,InputValues1,0)</f>
        <v>1</v>
      </c>
      <c r="S4" s="5">
        <f>MATCH($T$4,OutputAddresses,0)</f>
        <v>1</v>
      </c>
      <c r="T4" s="4" t="s">
        <v>231</v>
      </c>
      <c r="U4" s="13">
        <v>120</v>
      </c>
      <c r="V4" s="5">
        <f>MATCH($U$4,InputValues2,0)</f>
        <v>1</v>
      </c>
      <c r="AZ4" t="s">
        <v>91</v>
      </c>
    </row>
    <row r="5" spans="1:52" x14ac:dyDescent="0.25">
      <c r="A5" s="2">
        <v>700</v>
      </c>
      <c r="B5" s="28" t="s">
        <v>168</v>
      </c>
      <c r="C5" s="15" t="s">
        <v>168</v>
      </c>
      <c r="D5" s="15" t="s">
        <v>168</v>
      </c>
      <c r="E5" s="65">
        <v>6.4199435021780324</v>
      </c>
      <c r="F5" s="65">
        <v>4.981871844096105</v>
      </c>
      <c r="G5" s="65">
        <v>4.3476365812296498</v>
      </c>
      <c r="H5" s="65">
        <v>3.9272272428543045</v>
      </c>
      <c r="I5" s="65">
        <v>3.6227834241634298</v>
      </c>
      <c r="J5" s="65">
        <v>3.3825529636650491</v>
      </c>
      <c r="K5" s="65">
        <v>3.3728481744916707</v>
      </c>
      <c r="L5" s="65">
        <v>3.3728481744916707</v>
      </c>
      <c r="M5" s="65">
        <v>3.3728481744916707</v>
      </c>
      <c r="N5" s="67">
        <v>3.3728481744916707</v>
      </c>
      <c r="O5" s="5" t="str">
        <f>"OutputValues_"&amp;$O$4</f>
        <v>OutputValues_1</v>
      </c>
      <c r="P5" t="str">
        <f ca="1">INDEX(INDIRECT($O$5),$R$4,1)</f>
        <v>Not feasible</v>
      </c>
      <c r="S5" s="5" t="str">
        <f>"OutputValues_"&amp;$S$4</f>
        <v>OutputValues_1</v>
      </c>
      <c r="T5" t="str">
        <f ca="1">INDEX(INDIRECT($S$5),1,$V$4)</f>
        <v>Not feasible</v>
      </c>
      <c r="AZ5" t="s">
        <v>93</v>
      </c>
    </row>
    <row r="6" spans="1:52" x14ac:dyDescent="0.25">
      <c r="A6" s="2">
        <v>800</v>
      </c>
      <c r="B6" s="10" t="s">
        <v>168</v>
      </c>
      <c r="C6" s="16" t="s">
        <v>168</v>
      </c>
      <c r="D6" s="16" t="s">
        <v>168</v>
      </c>
      <c r="E6" s="66">
        <v>6.4199435021780991</v>
      </c>
      <c r="F6" s="66">
        <v>4.9818718440961192</v>
      </c>
      <c r="G6" s="66">
        <v>4.3476365812296587</v>
      </c>
      <c r="H6" s="66">
        <v>3.9272272428543062</v>
      </c>
      <c r="I6" s="66">
        <v>3.6227834241634289</v>
      </c>
      <c r="J6" s="66">
        <v>3.3825529636650429</v>
      </c>
      <c r="K6" s="66">
        <v>3.3728481744916632</v>
      </c>
      <c r="L6" s="66">
        <v>3.3728481744916632</v>
      </c>
      <c r="M6" s="66">
        <v>3.3728481744916632</v>
      </c>
      <c r="N6" s="68">
        <v>3.3728481744916632</v>
      </c>
      <c r="P6" t="str">
        <f ca="1">INDEX(INDIRECT($O$5),$R$4,2)</f>
        <v>Not feasible</v>
      </c>
      <c r="T6" t="str">
        <f ca="1">INDEX(INDIRECT($S$5),2,$V$4)</f>
        <v>Not feasible</v>
      </c>
      <c r="AZ6" t="s">
        <v>95</v>
      </c>
    </row>
    <row r="7" spans="1:52" x14ac:dyDescent="0.25">
      <c r="A7" s="2">
        <v>900</v>
      </c>
      <c r="B7" s="10" t="s">
        <v>168</v>
      </c>
      <c r="C7" s="16" t="s">
        <v>168</v>
      </c>
      <c r="D7" s="16" t="s">
        <v>168</v>
      </c>
      <c r="E7" s="66">
        <v>6.4199435021780458</v>
      </c>
      <c r="F7" s="66">
        <v>4.981871844096105</v>
      </c>
      <c r="G7" s="66">
        <v>4.3476365812296489</v>
      </c>
      <c r="H7" s="66">
        <v>3.927227242854304</v>
      </c>
      <c r="I7" s="66">
        <v>3.6227834241634231</v>
      </c>
      <c r="J7" s="66">
        <v>3.3825529636650384</v>
      </c>
      <c r="K7" s="66">
        <v>3.3728481744916587</v>
      </c>
      <c r="L7" s="66">
        <v>3.3728481744916587</v>
      </c>
      <c r="M7" s="66">
        <v>3.3728481744916587</v>
      </c>
      <c r="N7" s="68">
        <v>3.3728481744916587</v>
      </c>
      <c r="P7" t="str">
        <f ca="1">INDEX(INDIRECT($O$5),$R$4,3)</f>
        <v>Not feasible</v>
      </c>
      <c r="T7" t="str">
        <f ca="1">INDEX(INDIRECT($S$5),3,$V$4)</f>
        <v>Not feasible</v>
      </c>
      <c r="AZ7" t="s">
        <v>97</v>
      </c>
    </row>
    <row r="8" spans="1:52" x14ac:dyDescent="0.25">
      <c r="A8" s="2">
        <v>1000</v>
      </c>
      <c r="B8" s="10" t="s">
        <v>168</v>
      </c>
      <c r="C8" s="16" t="s">
        <v>168</v>
      </c>
      <c r="D8" s="16" t="s">
        <v>168</v>
      </c>
      <c r="E8" s="66">
        <v>6.4199435021780369</v>
      </c>
      <c r="F8" s="66">
        <v>4.981871844096105</v>
      </c>
      <c r="G8" s="66">
        <v>4.3476365812296489</v>
      </c>
      <c r="H8" s="66">
        <v>3.9272272428543045</v>
      </c>
      <c r="I8" s="66">
        <v>3.622783424163424</v>
      </c>
      <c r="J8" s="66">
        <v>3.3825529636650384</v>
      </c>
      <c r="K8" s="66">
        <v>3.3728481744916596</v>
      </c>
      <c r="L8" s="66">
        <v>3.3728481744916596</v>
      </c>
      <c r="M8" s="66">
        <v>3.3728481744916596</v>
      </c>
      <c r="N8" s="68">
        <v>3.3728481744916596</v>
      </c>
      <c r="P8">
        <f ca="1">INDEX(INDIRECT($O$5),$R$4,4)</f>
        <v>6.4199435021780324</v>
      </c>
      <c r="T8" t="str">
        <f ca="1">INDEX(INDIRECT($S$5),4,$V$4)</f>
        <v>Not feasible</v>
      </c>
      <c r="AZ8" t="s">
        <v>99</v>
      </c>
    </row>
    <row r="9" spans="1:52" x14ac:dyDescent="0.25">
      <c r="A9" s="2">
        <v>1100</v>
      </c>
      <c r="B9" s="10" t="s">
        <v>168</v>
      </c>
      <c r="C9" s="16" t="s">
        <v>168</v>
      </c>
      <c r="D9" s="16" t="s">
        <v>168</v>
      </c>
      <c r="E9" s="66">
        <v>6.4199435021780369</v>
      </c>
      <c r="F9" s="66">
        <v>4.9818718440961041</v>
      </c>
      <c r="G9" s="66">
        <v>4.3476365812296489</v>
      </c>
      <c r="H9" s="66">
        <v>3.9272272428543022</v>
      </c>
      <c r="I9" s="66">
        <v>3.6227834241634236</v>
      </c>
      <c r="J9" s="66">
        <v>3.3825529636650371</v>
      </c>
      <c r="K9" s="66">
        <v>3.3728481744916574</v>
      </c>
      <c r="L9" s="66">
        <v>3.3728481744916574</v>
      </c>
      <c r="M9" s="66">
        <v>3.3728481744916574</v>
      </c>
      <c r="N9" s="68">
        <v>3.3728481744916574</v>
      </c>
      <c r="P9">
        <f ca="1">INDEX(INDIRECT($O$5),$R$4,5)</f>
        <v>4.981871844096105</v>
      </c>
      <c r="T9" t="str">
        <f ca="1">INDEX(INDIRECT($S$5),5,$V$4)</f>
        <v>Not feasible</v>
      </c>
      <c r="AZ9" t="s">
        <v>101</v>
      </c>
    </row>
    <row r="10" spans="1:52" x14ac:dyDescent="0.25">
      <c r="A10" s="2">
        <v>1200</v>
      </c>
      <c r="B10" s="10" t="s">
        <v>168</v>
      </c>
      <c r="C10" s="16" t="s">
        <v>168</v>
      </c>
      <c r="D10" s="16" t="s">
        <v>168</v>
      </c>
      <c r="E10" s="16" t="s">
        <v>168</v>
      </c>
      <c r="F10" s="66">
        <v>4.9818718440961032</v>
      </c>
      <c r="G10" s="66">
        <v>4.3476365812296471</v>
      </c>
      <c r="H10" s="66">
        <v>3.9272272428543031</v>
      </c>
      <c r="I10" s="66">
        <v>3.6227834241634209</v>
      </c>
      <c r="J10" s="66">
        <v>3.3825529636650358</v>
      </c>
      <c r="K10" s="66">
        <v>3.3728481744916565</v>
      </c>
      <c r="L10" s="66">
        <v>3.3728481744916565</v>
      </c>
      <c r="M10" s="66">
        <v>3.3728481744916565</v>
      </c>
      <c r="N10" s="68">
        <v>3.3728481744916565</v>
      </c>
      <c r="P10">
        <f ca="1">INDEX(INDIRECT($O$5),$R$4,6)</f>
        <v>4.3476365812296498</v>
      </c>
      <c r="T10" t="str">
        <f ca="1">INDEX(INDIRECT($S$5),6,$V$4)</f>
        <v>Not feasible</v>
      </c>
      <c r="AZ10" t="s">
        <v>103</v>
      </c>
    </row>
    <row r="11" spans="1:52" x14ac:dyDescent="0.25">
      <c r="A11" s="2">
        <v>1300</v>
      </c>
      <c r="B11" s="10" t="s">
        <v>168</v>
      </c>
      <c r="C11" s="16" t="s">
        <v>168</v>
      </c>
      <c r="D11" s="16" t="s">
        <v>168</v>
      </c>
      <c r="E11" s="16" t="s">
        <v>168</v>
      </c>
      <c r="F11" s="66">
        <v>6.6692009310871665</v>
      </c>
      <c r="G11" s="66">
        <v>4.5239140076715492</v>
      </c>
      <c r="H11" s="66">
        <v>3.9272272428543022</v>
      </c>
      <c r="I11" s="66">
        <v>3.6227834241634245</v>
      </c>
      <c r="J11" s="66">
        <v>3.424078175932054</v>
      </c>
      <c r="K11" s="66">
        <v>3.3826093449925714</v>
      </c>
      <c r="L11" s="66">
        <v>3.3826093449925714</v>
      </c>
      <c r="M11" s="66">
        <v>3.3826093449925714</v>
      </c>
      <c r="N11" s="68">
        <v>3.3826093449925714</v>
      </c>
      <c r="P11">
        <f ca="1">INDEX(INDIRECT($O$5),$R$4,7)</f>
        <v>3.9272272428543045</v>
      </c>
      <c r="T11" t="str">
        <f ca="1">INDEX(INDIRECT($S$5),7,$V$4)</f>
        <v>Not feasible</v>
      </c>
      <c r="AZ11" t="s">
        <v>105</v>
      </c>
    </row>
    <row r="12" spans="1:52" x14ac:dyDescent="0.25">
      <c r="A12" s="2">
        <v>1400</v>
      </c>
      <c r="B12" s="10" t="s">
        <v>168</v>
      </c>
      <c r="C12" s="16" t="s">
        <v>168</v>
      </c>
      <c r="D12" s="16" t="s">
        <v>168</v>
      </c>
      <c r="E12" s="16" t="s">
        <v>168</v>
      </c>
      <c r="F12" s="16" t="s">
        <v>168</v>
      </c>
      <c r="G12" s="66">
        <v>6.2596033158264337</v>
      </c>
      <c r="H12" s="66">
        <v>4.382239413447687</v>
      </c>
      <c r="I12" s="66">
        <v>3.8663173973054077</v>
      </c>
      <c r="J12" s="66">
        <v>3.6299002364549788</v>
      </c>
      <c r="K12" s="66">
        <v>3.5009793944506216</v>
      </c>
      <c r="L12" s="66">
        <v>3.4521711528268471</v>
      </c>
      <c r="M12" s="66">
        <v>3.4434547339808335</v>
      </c>
      <c r="N12" s="68">
        <v>3.4434547339808335</v>
      </c>
      <c r="P12">
        <f ca="1">INDEX(INDIRECT($O$5),$R$4,8)</f>
        <v>3.6227834241634298</v>
      </c>
      <c r="T12" t="str">
        <f ca="1">INDEX(INDIRECT($S$5),8,$V$4)</f>
        <v>Not feasible</v>
      </c>
      <c r="AZ12" t="s">
        <v>107</v>
      </c>
    </row>
    <row r="13" spans="1:52" x14ac:dyDescent="0.25">
      <c r="A13" s="2">
        <v>1500</v>
      </c>
      <c r="B13" s="10" t="s">
        <v>168</v>
      </c>
      <c r="C13" s="16" t="s">
        <v>168</v>
      </c>
      <c r="D13" s="16" t="s">
        <v>168</v>
      </c>
      <c r="E13" s="16" t="s">
        <v>168</v>
      </c>
      <c r="F13" s="16" t="s">
        <v>168</v>
      </c>
      <c r="G13" s="16" t="s">
        <v>168</v>
      </c>
      <c r="H13" s="66">
        <v>6.208440513412036</v>
      </c>
      <c r="I13" s="66">
        <v>4.4327843784336478</v>
      </c>
      <c r="J13" s="66">
        <v>4.0696242814660577</v>
      </c>
      <c r="K13" s="66">
        <v>3.7396282262434082</v>
      </c>
      <c r="L13" s="66">
        <v>3.5892598466837873</v>
      </c>
      <c r="M13" s="66">
        <v>3.5404516050600092</v>
      </c>
      <c r="N13" s="68">
        <v>3.5043001229690884</v>
      </c>
      <c r="P13">
        <f ca="1">INDEX(INDIRECT($O$5),$R$4,9)</f>
        <v>3.3825529636650491</v>
      </c>
      <c r="T13" t="str">
        <f ca="1">INDEX(INDIRECT($S$5),9,$V$4)</f>
        <v>Not feasible</v>
      </c>
      <c r="AZ13" t="s">
        <v>109</v>
      </c>
    </row>
    <row r="14" spans="1:52" x14ac:dyDescent="0.25">
      <c r="A14" s="2">
        <v>1600</v>
      </c>
      <c r="B14" s="10" t="s">
        <v>168</v>
      </c>
      <c r="C14" s="16" t="s">
        <v>168</v>
      </c>
      <c r="D14" s="16" t="s">
        <v>168</v>
      </c>
      <c r="E14" s="16" t="s">
        <v>168</v>
      </c>
      <c r="F14" s="16" t="s">
        <v>168</v>
      </c>
      <c r="G14" s="16" t="s">
        <v>168</v>
      </c>
      <c r="H14" s="16" t="s">
        <v>168</v>
      </c>
      <c r="I14" s="16" t="s">
        <v>168</v>
      </c>
      <c r="J14" s="66">
        <v>4.6086483280815616</v>
      </c>
      <c r="K14" s="66">
        <v>4.2729311656267059</v>
      </c>
      <c r="L14" s="66">
        <v>3.9372140031718521</v>
      </c>
      <c r="M14" s="66">
        <v>3.6775402989169557</v>
      </c>
      <c r="N14" s="68">
        <v>3.6287320572931789</v>
      </c>
      <c r="P14">
        <f ca="1">INDEX(INDIRECT($O$5),$R$4,10)</f>
        <v>3.3728481744916707</v>
      </c>
      <c r="T14" t="str">
        <f ca="1">INDEX(INDIRECT($S$5),10,$V$4)</f>
        <v>Not feasible</v>
      </c>
      <c r="AZ14" t="s">
        <v>111</v>
      </c>
    </row>
    <row r="15" spans="1:52" x14ac:dyDescent="0.25">
      <c r="A15" s="2">
        <v>1700</v>
      </c>
      <c r="B15" s="10" t="s">
        <v>168</v>
      </c>
      <c r="C15" s="16" t="s">
        <v>168</v>
      </c>
      <c r="D15" s="16" t="s">
        <v>168</v>
      </c>
      <c r="E15" s="16" t="s">
        <v>168</v>
      </c>
      <c r="F15" s="16" t="s">
        <v>168</v>
      </c>
      <c r="G15" s="16" t="s">
        <v>168</v>
      </c>
      <c r="H15" s="16" t="s">
        <v>168</v>
      </c>
      <c r="I15" s="16" t="s">
        <v>168</v>
      </c>
      <c r="J15" s="16" t="s">
        <v>168</v>
      </c>
      <c r="K15" s="66">
        <v>4.811955212242208</v>
      </c>
      <c r="L15" s="66">
        <v>4.476238049787356</v>
      </c>
      <c r="M15" s="66">
        <v>4.1405208873325012</v>
      </c>
      <c r="N15" s="68">
        <v>3.8337833995428552</v>
      </c>
      <c r="P15">
        <f ca="1">INDEX(INDIRECT($O$5),$R$4,11)</f>
        <v>3.3728481744916707</v>
      </c>
      <c r="T15" t="str">
        <f ca="1">INDEX(INDIRECT($S$5),11,$V$4)</f>
        <v>Not feasible</v>
      </c>
      <c r="AZ15" t="s">
        <v>113</v>
      </c>
    </row>
    <row r="16" spans="1:52" x14ac:dyDescent="0.25">
      <c r="A16" s="2">
        <v>1800</v>
      </c>
      <c r="B16" s="11" t="s">
        <v>168</v>
      </c>
      <c r="C16" s="17" t="s">
        <v>168</v>
      </c>
      <c r="D16" s="17" t="s">
        <v>168</v>
      </c>
      <c r="E16" s="17" t="s">
        <v>168</v>
      </c>
      <c r="F16" s="17" t="s">
        <v>168</v>
      </c>
      <c r="G16" s="17" t="s">
        <v>168</v>
      </c>
      <c r="H16" s="17" t="s">
        <v>168</v>
      </c>
      <c r="I16" s="17" t="s">
        <v>168</v>
      </c>
      <c r="J16" s="17" t="s">
        <v>168</v>
      </c>
      <c r="K16" s="17" t="s">
        <v>168</v>
      </c>
      <c r="L16" s="85">
        <v>5.0152620964028518</v>
      </c>
      <c r="M16" s="85">
        <v>4.6795449339480033</v>
      </c>
      <c r="N16" s="69">
        <v>4.343827771493145</v>
      </c>
      <c r="P16">
        <f ca="1">INDEX(INDIRECT($O$5),$R$4,12)</f>
        <v>3.3728481744916707</v>
      </c>
      <c r="T16" t="str">
        <f ca="1">INDEX(INDIRECT($S$5),12,$V$4)</f>
        <v>Not feasible</v>
      </c>
      <c r="AZ16" t="s">
        <v>115</v>
      </c>
    </row>
    <row r="17" spans="1:52" x14ac:dyDescent="0.25">
      <c r="P17">
        <f ca="1">INDEX(INDIRECT($O$5),$R$4,13)</f>
        <v>3.3728481744916707</v>
      </c>
      <c r="AZ17" t="s">
        <v>117</v>
      </c>
    </row>
    <row r="18" spans="1:52" x14ac:dyDescent="0.25">
      <c r="A18" s="12" t="s">
        <v>89</v>
      </c>
      <c r="B18" s="2">
        <v>120</v>
      </c>
      <c r="C18" s="2">
        <v>130</v>
      </c>
      <c r="D18" s="2">
        <v>140</v>
      </c>
      <c r="E18" s="2">
        <v>150</v>
      </c>
      <c r="F18" s="2">
        <v>160</v>
      </c>
      <c r="G18" s="2">
        <v>170</v>
      </c>
      <c r="H18" s="2">
        <v>180</v>
      </c>
      <c r="I18" s="2">
        <v>190</v>
      </c>
      <c r="J18" s="2">
        <v>200</v>
      </c>
      <c r="K18" s="2">
        <v>210</v>
      </c>
      <c r="L18" s="2">
        <v>220</v>
      </c>
      <c r="M18" s="2">
        <v>230</v>
      </c>
      <c r="N18" s="2">
        <v>240</v>
      </c>
      <c r="AZ18" t="s">
        <v>119</v>
      </c>
    </row>
    <row r="19" spans="1:52" x14ac:dyDescent="0.25">
      <c r="A19" s="2">
        <v>700</v>
      </c>
      <c r="B19" s="28" t="s">
        <v>168</v>
      </c>
      <c r="C19" s="15" t="s">
        <v>168</v>
      </c>
      <c r="D19" s="15" t="s">
        <v>168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7">
        <v>0</v>
      </c>
      <c r="AZ19" t="s">
        <v>121</v>
      </c>
    </row>
    <row r="20" spans="1:52" x14ac:dyDescent="0.25">
      <c r="A20" s="2">
        <v>800</v>
      </c>
      <c r="B20" s="10" t="s">
        <v>168</v>
      </c>
      <c r="C20" s="16" t="s">
        <v>168</v>
      </c>
      <c r="D20" s="16" t="s">
        <v>168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9">
        <v>0</v>
      </c>
      <c r="AZ20" t="s">
        <v>123</v>
      </c>
    </row>
    <row r="21" spans="1:52" x14ac:dyDescent="0.25">
      <c r="A21" s="2">
        <v>900</v>
      </c>
      <c r="B21" s="10" t="s">
        <v>168</v>
      </c>
      <c r="C21" s="16" t="s">
        <v>168</v>
      </c>
      <c r="D21" s="16" t="s">
        <v>168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9">
        <v>0</v>
      </c>
      <c r="AZ21" t="s">
        <v>125</v>
      </c>
    </row>
    <row r="22" spans="1:52" x14ac:dyDescent="0.25">
      <c r="A22" s="2">
        <v>1000</v>
      </c>
      <c r="B22" s="10" t="s">
        <v>168</v>
      </c>
      <c r="C22" s="16" t="s">
        <v>168</v>
      </c>
      <c r="D22" s="16" t="s">
        <v>168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9">
        <v>0</v>
      </c>
      <c r="AZ22" t="s">
        <v>127</v>
      </c>
    </row>
    <row r="23" spans="1:52" x14ac:dyDescent="0.25">
      <c r="A23" s="2">
        <v>1100</v>
      </c>
      <c r="B23" s="10" t="s">
        <v>168</v>
      </c>
      <c r="C23" s="16" t="s">
        <v>168</v>
      </c>
      <c r="D23" s="16" t="s">
        <v>168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9">
        <v>0</v>
      </c>
      <c r="AZ23" t="s">
        <v>225</v>
      </c>
    </row>
    <row r="24" spans="1:52" x14ac:dyDescent="0.25">
      <c r="A24" s="2">
        <v>1200</v>
      </c>
      <c r="B24" s="10" t="s">
        <v>168</v>
      </c>
      <c r="C24" s="16" t="s">
        <v>168</v>
      </c>
      <c r="D24" s="16" t="s">
        <v>168</v>
      </c>
      <c r="E24" s="16" t="s">
        <v>168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9">
        <v>0</v>
      </c>
    </row>
    <row r="25" spans="1:52" x14ac:dyDescent="0.25">
      <c r="A25" s="2">
        <v>1300</v>
      </c>
      <c r="B25" s="10" t="s">
        <v>168</v>
      </c>
      <c r="C25" s="16" t="s">
        <v>168</v>
      </c>
      <c r="D25" s="16" t="s">
        <v>168</v>
      </c>
      <c r="E25" s="16" t="s">
        <v>168</v>
      </c>
      <c r="F25" s="8">
        <v>0</v>
      </c>
      <c r="G25" s="8">
        <v>0</v>
      </c>
      <c r="H25" s="8">
        <v>0</v>
      </c>
      <c r="I25" s="8">
        <v>0</v>
      </c>
      <c r="J25" s="8">
        <v>0.20877531720040124</v>
      </c>
      <c r="K25" s="8">
        <v>0</v>
      </c>
      <c r="L25" s="8">
        <v>0</v>
      </c>
      <c r="M25" s="8">
        <v>0</v>
      </c>
      <c r="N25" s="9">
        <v>0</v>
      </c>
    </row>
    <row r="26" spans="1:52" x14ac:dyDescent="0.25">
      <c r="A26" s="2">
        <v>1400</v>
      </c>
      <c r="B26" s="10" t="s">
        <v>168</v>
      </c>
      <c r="C26" s="16" t="s">
        <v>168</v>
      </c>
      <c r="D26" s="16" t="s">
        <v>168</v>
      </c>
      <c r="E26" s="16" t="s">
        <v>168</v>
      </c>
      <c r="F26" s="16" t="s">
        <v>168</v>
      </c>
      <c r="G26" s="8">
        <v>0</v>
      </c>
      <c r="H26" s="8">
        <v>0</v>
      </c>
      <c r="I26" s="8">
        <v>0</v>
      </c>
      <c r="J26" s="8">
        <v>1.4698295136293507</v>
      </c>
      <c r="K26" s="8">
        <v>0</v>
      </c>
      <c r="L26" s="8">
        <v>0</v>
      </c>
      <c r="M26" s="8">
        <v>0</v>
      </c>
      <c r="N26" s="9">
        <v>0</v>
      </c>
    </row>
    <row r="27" spans="1:52" x14ac:dyDescent="0.25">
      <c r="A27" s="2">
        <v>1500</v>
      </c>
      <c r="B27" s="10" t="s">
        <v>168</v>
      </c>
      <c r="C27" s="16" t="s">
        <v>168</v>
      </c>
      <c r="D27" s="16" t="s">
        <v>168</v>
      </c>
      <c r="E27" s="16" t="s">
        <v>168</v>
      </c>
      <c r="F27" s="16" t="s">
        <v>168</v>
      </c>
      <c r="G27" s="16" t="s">
        <v>168</v>
      </c>
      <c r="H27" s="8">
        <v>0</v>
      </c>
      <c r="I27" s="8">
        <v>0</v>
      </c>
      <c r="J27" s="8">
        <v>0</v>
      </c>
      <c r="K27" s="8">
        <v>0.43835989979164186</v>
      </c>
      <c r="L27" s="8">
        <v>0</v>
      </c>
      <c r="M27" s="8">
        <v>0</v>
      </c>
      <c r="N27" s="9">
        <v>0</v>
      </c>
    </row>
    <row r="28" spans="1:52" x14ac:dyDescent="0.25">
      <c r="A28" s="2">
        <v>1600</v>
      </c>
      <c r="B28" s="10" t="s">
        <v>168</v>
      </c>
      <c r="C28" s="16" t="s">
        <v>168</v>
      </c>
      <c r="D28" s="16" t="s">
        <v>168</v>
      </c>
      <c r="E28" s="16" t="s">
        <v>168</v>
      </c>
      <c r="F28" s="16" t="s">
        <v>168</v>
      </c>
      <c r="G28" s="16" t="s">
        <v>168</v>
      </c>
      <c r="H28" s="16" t="s">
        <v>168</v>
      </c>
      <c r="I28" s="16" t="s">
        <v>168</v>
      </c>
      <c r="J28" s="8">
        <v>0</v>
      </c>
      <c r="K28" s="8">
        <v>0</v>
      </c>
      <c r="L28" s="8">
        <v>0</v>
      </c>
      <c r="M28" s="8">
        <v>0</v>
      </c>
      <c r="N28" s="9">
        <v>0</v>
      </c>
    </row>
    <row r="29" spans="1:52" x14ac:dyDescent="0.25">
      <c r="A29" s="2">
        <v>1700</v>
      </c>
      <c r="B29" s="10" t="s">
        <v>168</v>
      </c>
      <c r="C29" s="16" t="s">
        <v>168</v>
      </c>
      <c r="D29" s="16" t="s">
        <v>168</v>
      </c>
      <c r="E29" s="16" t="s">
        <v>168</v>
      </c>
      <c r="F29" s="16" t="s">
        <v>168</v>
      </c>
      <c r="G29" s="16" t="s">
        <v>168</v>
      </c>
      <c r="H29" s="16" t="s">
        <v>168</v>
      </c>
      <c r="I29" s="16" t="s">
        <v>168</v>
      </c>
      <c r="J29" s="16" t="s">
        <v>168</v>
      </c>
      <c r="K29" s="8">
        <v>0</v>
      </c>
      <c r="L29" s="8">
        <v>0</v>
      </c>
      <c r="M29" s="8">
        <v>0</v>
      </c>
      <c r="N29" s="9">
        <v>0</v>
      </c>
    </row>
    <row r="30" spans="1:52" x14ac:dyDescent="0.25">
      <c r="A30" s="2">
        <v>1800</v>
      </c>
      <c r="B30" s="11" t="s">
        <v>168</v>
      </c>
      <c r="C30" s="17" t="s">
        <v>168</v>
      </c>
      <c r="D30" s="17" t="s">
        <v>168</v>
      </c>
      <c r="E30" s="17" t="s">
        <v>168</v>
      </c>
      <c r="F30" s="17" t="s">
        <v>168</v>
      </c>
      <c r="G30" s="17" t="s">
        <v>168</v>
      </c>
      <c r="H30" s="17" t="s">
        <v>168</v>
      </c>
      <c r="I30" s="17" t="s">
        <v>168</v>
      </c>
      <c r="J30" s="17" t="s">
        <v>168</v>
      </c>
      <c r="K30" s="17" t="s">
        <v>168</v>
      </c>
      <c r="L30" s="14">
        <v>0</v>
      </c>
      <c r="M30" s="14">
        <v>0</v>
      </c>
      <c r="N30" s="29">
        <v>0</v>
      </c>
    </row>
    <row r="32" spans="1:52" x14ac:dyDescent="0.25">
      <c r="A32" s="12" t="s">
        <v>91</v>
      </c>
      <c r="B32" s="2">
        <v>120</v>
      </c>
      <c r="C32" s="2">
        <v>130</v>
      </c>
      <c r="D32" s="2">
        <v>140</v>
      </c>
      <c r="E32" s="2">
        <v>150</v>
      </c>
      <c r="F32" s="2">
        <v>160</v>
      </c>
      <c r="G32" s="2">
        <v>170</v>
      </c>
      <c r="H32" s="2">
        <v>180</v>
      </c>
      <c r="I32" s="2">
        <v>190</v>
      </c>
      <c r="J32" s="2">
        <v>200</v>
      </c>
      <c r="K32" s="2">
        <v>210</v>
      </c>
      <c r="L32" s="2">
        <v>220</v>
      </c>
      <c r="M32" s="2">
        <v>230</v>
      </c>
      <c r="N32" s="2">
        <v>240</v>
      </c>
    </row>
    <row r="33" spans="1:14" x14ac:dyDescent="0.25">
      <c r="A33" s="2">
        <v>700</v>
      </c>
      <c r="B33" s="28" t="s">
        <v>168</v>
      </c>
      <c r="C33" s="15" t="s">
        <v>168</v>
      </c>
      <c r="D33" s="15" t="s">
        <v>168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7">
        <v>0</v>
      </c>
    </row>
    <row r="34" spans="1:14" x14ac:dyDescent="0.25">
      <c r="A34" s="2">
        <v>800</v>
      </c>
      <c r="B34" s="10" t="s">
        <v>168</v>
      </c>
      <c r="C34" s="16" t="s">
        <v>168</v>
      </c>
      <c r="D34" s="16" t="s">
        <v>168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9">
        <v>0</v>
      </c>
    </row>
    <row r="35" spans="1:14" x14ac:dyDescent="0.25">
      <c r="A35" s="2">
        <v>900</v>
      </c>
      <c r="B35" s="10" t="s">
        <v>168</v>
      </c>
      <c r="C35" s="16" t="s">
        <v>168</v>
      </c>
      <c r="D35" s="16" t="s">
        <v>168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9">
        <v>0</v>
      </c>
    </row>
    <row r="36" spans="1:14" x14ac:dyDescent="0.25">
      <c r="A36" s="2">
        <v>1000</v>
      </c>
      <c r="B36" s="10" t="s">
        <v>168</v>
      </c>
      <c r="C36" s="16" t="s">
        <v>168</v>
      </c>
      <c r="D36" s="16" t="s">
        <v>168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9">
        <v>0</v>
      </c>
    </row>
    <row r="37" spans="1:14" x14ac:dyDescent="0.25">
      <c r="A37" s="2">
        <v>1100</v>
      </c>
      <c r="B37" s="10" t="s">
        <v>168</v>
      </c>
      <c r="C37" s="16" t="s">
        <v>168</v>
      </c>
      <c r="D37" s="16" t="s">
        <v>168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9">
        <v>0</v>
      </c>
    </row>
    <row r="38" spans="1:14" x14ac:dyDescent="0.25">
      <c r="A38" s="2">
        <v>1200</v>
      </c>
      <c r="B38" s="10" t="s">
        <v>168</v>
      </c>
      <c r="C38" s="16" t="s">
        <v>168</v>
      </c>
      <c r="D38" s="16" t="s">
        <v>168</v>
      </c>
      <c r="E38" s="16" t="s">
        <v>168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9">
        <v>0</v>
      </c>
    </row>
    <row r="39" spans="1:14" x14ac:dyDescent="0.25">
      <c r="A39" s="2">
        <v>1300</v>
      </c>
      <c r="B39" s="10" t="s">
        <v>168</v>
      </c>
      <c r="C39" s="16" t="s">
        <v>168</v>
      </c>
      <c r="D39" s="16" t="s">
        <v>168</v>
      </c>
      <c r="E39" s="16" t="s">
        <v>168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9">
        <v>0</v>
      </c>
    </row>
    <row r="40" spans="1:14" x14ac:dyDescent="0.25">
      <c r="A40" s="2">
        <v>1400</v>
      </c>
      <c r="B40" s="10" t="s">
        <v>168</v>
      </c>
      <c r="C40" s="16" t="s">
        <v>168</v>
      </c>
      <c r="D40" s="16" t="s">
        <v>168</v>
      </c>
      <c r="E40" s="16" t="s">
        <v>168</v>
      </c>
      <c r="F40" s="16" t="s">
        <v>168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9">
        <v>0</v>
      </c>
    </row>
    <row r="41" spans="1:14" x14ac:dyDescent="0.25">
      <c r="A41" s="2">
        <v>1500</v>
      </c>
      <c r="B41" s="10" t="s">
        <v>168</v>
      </c>
      <c r="C41" s="16" t="s">
        <v>168</v>
      </c>
      <c r="D41" s="16" t="s">
        <v>168</v>
      </c>
      <c r="E41" s="16" t="s">
        <v>168</v>
      </c>
      <c r="F41" s="16" t="s">
        <v>168</v>
      </c>
      <c r="G41" s="16" t="s">
        <v>168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9">
        <v>0</v>
      </c>
    </row>
    <row r="42" spans="1:14" x14ac:dyDescent="0.25">
      <c r="A42" s="2">
        <v>1600</v>
      </c>
      <c r="B42" s="10" t="s">
        <v>168</v>
      </c>
      <c r="C42" s="16" t="s">
        <v>168</v>
      </c>
      <c r="D42" s="16" t="s">
        <v>168</v>
      </c>
      <c r="E42" s="16" t="s">
        <v>168</v>
      </c>
      <c r="F42" s="16" t="s">
        <v>168</v>
      </c>
      <c r="G42" s="16" t="s">
        <v>168</v>
      </c>
      <c r="H42" s="16" t="s">
        <v>168</v>
      </c>
      <c r="I42" s="16" t="s">
        <v>168</v>
      </c>
      <c r="J42" s="8">
        <v>0</v>
      </c>
      <c r="K42" s="8">
        <v>0</v>
      </c>
      <c r="L42" s="8">
        <v>0</v>
      </c>
      <c r="M42" s="8">
        <v>0</v>
      </c>
      <c r="N42" s="9">
        <v>0</v>
      </c>
    </row>
    <row r="43" spans="1:14" x14ac:dyDescent="0.25">
      <c r="A43" s="2">
        <v>1700</v>
      </c>
      <c r="B43" s="10" t="s">
        <v>168</v>
      </c>
      <c r="C43" s="16" t="s">
        <v>168</v>
      </c>
      <c r="D43" s="16" t="s">
        <v>168</v>
      </c>
      <c r="E43" s="16" t="s">
        <v>168</v>
      </c>
      <c r="F43" s="16" t="s">
        <v>168</v>
      </c>
      <c r="G43" s="16" t="s">
        <v>168</v>
      </c>
      <c r="H43" s="16" t="s">
        <v>168</v>
      </c>
      <c r="I43" s="16" t="s">
        <v>168</v>
      </c>
      <c r="J43" s="16" t="s">
        <v>168</v>
      </c>
      <c r="K43" s="8">
        <v>0</v>
      </c>
      <c r="L43" s="8">
        <v>0</v>
      </c>
      <c r="M43" s="8">
        <v>0</v>
      </c>
      <c r="N43" s="9">
        <v>0</v>
      </c>
    </row>
    <row r="44" spans="1:14" x14ac:dyDescent="0.25">
      <c r="A44" s="2">
        <v>1800</v>
      </c>
      <c r="B44" s="11" t="s">
        <v>168</v>
      </c>
      <c r="C44" s="17" t="s">
        <v>168</v>
      </c>
      <c r="D44" s="17" t="s">
        <v>168</v>
      </c>
      <c r="E44" s="17" t="s">
        <v>168</v>
      </c>
      <c r="F44" s="17" t="s">
        <v>168</v>
      </c>
      <c r="G44" s="17" t="s">
        <v>168</v>
      </c>
      <c r="H44" s="17" t="s">
        <v>168</v>
      </c>
      <c r="I44" s="17" t="s">
        <v>168</v>
      </c>
      <c r="J44" s="17" t="s">
        <v>168</v>
      </c>
      <c r="K44" s="17" t="s">
        <v>168</v>
      </c>
      <c r="L44" s="14">
        <v>0</v>
      </c>
      <c r="M44" s="14">
        <v>0</v>
      </c>
      <c r="N44" s="29">
        <v>0</v>
      </c>
    </row>
    <row r="46" spans="1:14" x14ac:dyDescent="0.25">
      <c r="A46" s="12" t="s">
        <v>93</v>
      </c>
      <c r="B46" s="2">
        <v>120</v>
      </c>
      <c r="C46" s="2">
        <v>130</v>
      </c>
      <c r="D46" s="2">
        <v>140</v>
      </c>
      <c r="E46" s="2">
        <v>150</v>
      </c>
      <c r="F46" s="2">
        <v>160</v>
      </c>
      <c r="G46" s="2">
        <v>170</v>
      </c>
      <c r="H46" s="2">
        <v>180</v>
      </c>
      <c r="I46" s="2">
        <v>190</v>
      </c>
      <c r="J46" s="2">
        <v>200</v>
      </c>
      <c r="K46" s="2">
        <v>210</v>
      </c>
      <c r="L46" s="2">
        <v>220</v>
      </c>
      <c r="M46" s="2">
        <v>230</v>
      </c>
      <c r="N46" s="2">
        <v>240</v>
      </c>
    </row>
    <row r="47" spans="1:14" x14ac:dyDescent="0.25">
      <c r="A47" s="2">
        <v>700</v>
      </c>
      <c r="B47" s="28" t="s">
        <v>168</v>
      </c>
      <c r="C47" s="15" t="s">
        <v>168</v>
      </c>
      <c r="D47" s="15" t="s">
        <v>168</v>
      </c>
      <c r="E47" s="6">
        <v>0.93664288616064784</v>
      </c>
      <c r="F47" s="6">
        <v>1.0459274830265137</v>
      </c>
      <c r="G47" s="6">
        <v>1.2866102519836691</v>
      </c>
      <c r="H47" s="6">
        <v>1.3579817585405385</v>
      </c>
      <c r="I47" s="6">
        <v>1.3602099644371073</v>
      </c>
      <c r="J47" s="6">
        <v>1.310654351690556</v>
      </c>
      <c r="K47" s="6">
        <v>1.3184572559211829</v>
      </c>
      <c r="L47" s="6">
        <v>1.3184572559211829</v>
      </c>
      <c r="M47" s="6">
        <v>1.3184572559211829</v>
      </c>
      <c r="N47" s="7">
        <v>1.3184572559211829</v>
      </c>
    </row>
    <row r="48" spans="1:14" x14ac:dyDescent="0.25">
      <c r="A48" s="2">
        <v>800</v>
      </c>
      <c r="B48" s="10" t="s">
        <v>168</v>
      </c>
      <c r="C48" s="16" t="s">
        <v>168</v>
      </c>
      <c r="D48" s="16" t="s">
        <v>168</v>
      </c>
      <c r="E48" s="8">
        <v>0.9366428861606505</v>
      </c>
      <c r="F48" s="8">
        <v>1.045927483026512</v>
      </c>
      <c r="G48" s="8">
        <v>1.2866102519836693</v>
      </c>
      <c r="H48" s="8">
        <v>1.3579817585405398</v>
      </c>
      <c r="I48" s="8">
        <v>1.36020996443711</v>
      </c>
      <c r="J48" s="8">
        <v>1.3106543516905604</v>
      </c>
      <c r="K48" s="8">
        <v>1.3184572559211876</v>
      </c>
      <c r="L48" s="8">
        <v>1.3184572559211876</v>
      </c>
      <c r="M48" s="8">
        <v>1.3184572559211876</v>
      </c>
      <c r="N48" s="9">
        <v>1.3184572559211876</v>
      </c>
    </row>
    <row r="49" spans="1:14" x14ac:dyDescent="0.25">
      <c r="A49" s="2">
        <v>900</v>
      </c>
      <c r="B49" s="10" t="s">
        <v>168</v>
      </c>
      <c r="C49" s="16" t="s">
        <v>168</v>
      </c>
      <c r="D49" s="16" t="s">
        <v>168</v>
      </c>
      <c r="E49" s="8">
        <v>0.93664288616064739</v>
      </c>
      <c r="F49" s="8">
        <v>1.0459274830265124</v>
      </c>
      <c r="G49" s="8">
        <v>1.2866102519836686</v>
      </c>
      <c r="H49" s="8">
        <v>1.3579817585405376</v>
      </c>
      <c r="I49" s="8">
        <v>1.3602099644371073</v>
      </c>
      <c r="J49" s="8">
        <v>1.3106543516905578</v>
      </c>
      <c r="K49" s="8">
        <v>1.3184572559211851</v>
      </c>
      <c r="L49" s="8">
        <v>1.3184572559211851</v>
      </c>
      <c r="M49" s="8">
        <v>1.3184572559211851</v>
      </c>
      <c r="N49" s="9">
        <v>1.3184572559211851</v>
      </c>
    </row>
    <row r="50" spans="1:14" x14ac:dyDescent="0.25">
      <c r="A50" s="2">
        <v>1000</v>
      </c>
      <c r="B50" s="10" t="s">
        <v>168</v>
      </c>
      <c r="C50" s="16" t="s">
        <v>168</v>
      </c>
      <c r="D50" s="16" t="s">
        <v>168</v>
      </c>
      <c r="E50" s="8">
        <v>0.93664288616064773</v>
      </c>
      <c r="F50" s="8">
        <v>1.0459274830265135</v>
      </c>
      <c r="G50" s="8">
        <v>1.2866102519836693</v>
      </c>
      <c r="H50" s="8">
        <v>1.3579817585405378</v>
      </c>
      <c r="I50" s="8">
        <v>1.3602099644371086</v>
      </c>
      <c r="J50" s="8">
        <v>1.3106543516905589</v>
      </c>
      <c r="K50" s="8">
        <v>1.3184572559211867</v>
      </c>
      <c r="L50" s="8">
        <v>1.3184572559211867</v>
      </c>
      <c r="M50" s="8">
        <v>1.3184572559211867</v>
      </c>
      <c r="N50" s="9">
        <v>1.3184572559211867</v>
      </c>
    </row>
    <row r="51" spans="1:14" x14ac:dyDescent="0.25">
      <c r="A51" s="2">
        <v>1100</v>
      </c>
      <c r="B51" s="10" t="s">
        <v>168</v>
      </c>
      <c r="C51" s="16" t="s">
        <v>168</v>
      </c>
      <c r="D51" s="16" t="s">
        <v>168</v>
      </c>
      <c r="E51" s="8">
        <v>0.9366428861606475</v>
      </c>
      <c r="F51" s="8">
        <v>1.0459274830265148</v>
      </c>
      <c r="G51" s="8">
        <v>1.28661025198367</v>
      </c>
      <c r="H51" s="8">
        <v>1.3579817585405376</v>
      </c>
      <c r="I51" s="8">
        <v>1.360209964437108</v>
      </c>
      <c r="J51" s="8">
        <v>1.3106543516905593</v>
      </c>
      <c r="K51" s="8">
        <v>1.3184572559211867</v>
      </c>
      <c r="L51" s="8">
        <v>1.3184572559211867</v>
      </c>
      <c r="M51" s="8">
        <v>1.3184572559211867</v>
      </c>
      <c r="N51" s="9">
        <v>1.3184572559211867</v>
      </c>
    </row>
    <row r="52" spans="1:14" x14ac:dyDescent="0.25">
      <c r="A52" s="2">
        <v>1200</v>
      </c>
      <c r="B52" s="10" t="s">
        <v>168</v>
      </c>
      <c r="C52" s="16" t="s">
        <v>168</v>
      </c>
      <c r="D52" s="16" t="s">
        <v>168</v>
      </c>
      <c r="E52" s="16" t="s">
        <v>168</v>
      </c>
      <c r="F52" s="8">
        <v>1.0459274830265137</v>
      </c>
      <c r="G52" s="8">
        <v>1.2866102519836697</v>
      </c>
      <c r="H52" s="8">
        <v>1.3579817585405389</v>
      </c>
      <c r="I52" s="8">
        <v>1.3602099644371066</v>
      </c>
      <c r="J52" s="8">
        <v>1.3106543516905573</v>
      </c>
      <c r="K52" s="8">
        <v>1.3184572559211847</v>
      </c>
      <c r="L52" s="8">
        <v>1.3184572559211847</v>
      </c>
      <c r="M52" s="8">
        <v>1.3184572559211847</v>
      </c>
      <c r="N52" s="9">
        <v>1.3184572559211847</v>
      </c>
    </row>
    <row r="53" spans="1:14" x14ac:dyDescent="0.25">
      <c r="A53" s="2">
        <v>1300</v>
      </c>
      <c r="B53" s="10" t="s">
        <v>168</v>
      </c>
      <c r="C53" s="16" t="s">
        <v>168</v>
      </c>
      <c r="D53" s="16" t="s">
        <v>168</v>
      </c>
      <c r="E53" s="16" t="s">
        <v>168</v>
      </c>
      <c r="F53" s="8">
        <v>1.2476899548802871</v>
      </c>
      <c r="G53" s="8">
        <v>1.3395043731778438</v>
      </c>
      <c r="H53" s="8">
        <v>1.3579817585405376</v>
      </c>
      <c r="I53" s="8">
        <v>1.3602099644371073</v>
      </c>
      <c r="J53" s="8">
        <v>1.2835063289141802</v>
      </c>
      <c r="K53" s="8">
        <v>1.3395043731778447</v>
      </c>
      <c r="L53" s="8">
        <v>1.3395043731778447</v>
      </c>
      <c r="M53" s="8">
        <v>1.3395043731778447</v>
      </c>
      <c r="N53" s="9">
        <v>1.3395043731778447</v>
      </c>
    </row>
    <row r="54" spans="1:14" x14ac:dyDescent="0.25">
      <c r="A54" s="2">
        <v>1400</v>
      </c>
      <c r="B54" s="10" t="s">
        <v>168</v>
      </c>
      <c r="C54" s="16" t="s">
        <v>168</v>
      </c>
      <c r="D54" s="16" t="s">
        <v>168</v>
      </c>
      <c r="E54" s="16" t="s">
        <v>168</v>
      </c>
      <c r="F54" s="16" t="s">
        <v>168</v>
      </c>
      <c r="G54" s="8">
        <v>1.4651376034369452</v>
      </c>
      <c r="H54" s="8">
        <v>1.470699708454811</v>
      </c>
      <c r="I54" s="8">
        <v>1.4706997084548099</v>
      </c>
      <c r="J54" s="8">
        <v>1.0764597222918368</v>
      </c>
      <c r="K54" s="8">
        <v>1.4706997084548117</v>
      </c>
      <c r="L54" s="8">
        <v>1.4706997084548126</v>
      </c>
      <c r="M54" s="8">
        <v>1.4706997084548126</v>
      </c>
      <c r="N54" s="9">
        <v>1.4706997084548126</v>
      </c>
    </row>
    <row r="55" spans="1:14" x14ac:dyDescent="0.25">
      <c r="A55" s="2">
        <v>1500</v>
      </c>
      <c r="B55" s="10" t="s">
        <v>168</v>
      </c>
      <c r="C55" s="16" t="s">
        <v>168</v>
      </c>
      <c r="D55" s="16" t="s">
        <v>168</v>
      </c>
      <c r="E55" s="16" t="s">
        <v>168</v>
      </c>
      <c r="F55" s="16" t="s">
        <v>168</v>
      </c>
      <c r="G55" s="16" t="s">
        <v>168</v>
      </c>
      <c r="H55" s="8">
        <v>1.614442630888572</v>
      </c>
      <c r="I55" s="8">
        <v>1.6018950437317776</v>
      </c>
      <c r="J55" s="8">
        <v>1.6018950437317787</v>
      </c>
      <c r="K55" s="8">
        <v>1.4843174612803756</v>
      </c>
      <c r="L55" s="8">
        <v>1.6018950437317789</v>
      </c>
      <c r="M55" s="8">
        <v>1.6018950437317798</v>
      </c>
      <c r="N55" s="9">
        <v>1.60189504373178</v>
      </c>
    </row>
    <row r="56" spans="1:14" x14ac:dyDescent="0.25">
      <c r="A56" s="2">
        <v>1600</v>
      </c>
      <c r="B56" s="10" t="s">
        <v>168</v>
      </c>
      <c r="C56" s="16" t="s">
        <v>168</v>
      </c>
      <c r="D56" s="16" t="s">
        <v>168</v>
      </c>
      <c r="E56" s="16" t="s">
        <v>168</v>
      </c>
      <c r="F56" s="16" t="s">
        <v>168</v>
      </c>
      <c r="G56" s="16" t="s">
        <v>168</v>
      </c>
      <c r="H56" s="16" t="s">
        <v>168</v>
      </c>
      <c r="I56" s="16" t="s">
        <v>168</v>
      </c>
      <c r="J56" s="8">
        <v>1.7330903790087473</v>
      </c>
      <c r="K56" s="8">
        <v>1.7330903790087469</v>
      </c>
      <c r="L56" s="8">
        <v>1.7330903790087464</v>
      </c>
      <c r="M56" s="8">
        <v>1.7330903790087471</v>
      </c>
      <c r="N56" s="9">
        <v>1.733090379008748</v>
      </c>
    </row>
    <row r="57" spans="1:14" x14ac:dyDescent="0.25">
      <c r="A57" s="2">
        <v>1700</v>
      </c>
      <c r="B57" s="10" t="s">
        <v>168</v>
      </c>
      <c r="C57" s="16" t="s">
        <v>168</v>
      </c>
      <c r="D57" s="16" t="s">
        <v>168</v>
      </c>
      <c r="E57" s="16" t="s">
        <v>168</v>
      </c>
      <c r="F57" s="16" t="s">
        <v>168</v>
      </c>
      <c r="G57" s="16" t="s">
        <v>168</v>
      </c>
      <c r="H57" s="16" t="s">
        <v>168</v>
      </c>
      <c r="I57" s="16" t="s">
        <v>168</v>
      </c>
      <c r="J57" s="16" t="s">
        <v>168</v>
      </c>
      <c r="K57" s="8">
        <v>1.8642857142857152</v>
      </c>
      <c r="L57" s="8">
        <v>1.864285714285715</v>
      </c>
      <c r="M57" s="8">
        <v>1.8642857142857148</v>
      </c>
      <c r="N57" s="9">
        <v>1.8642857142857148</v>
      </c>
    </row>
    <row r="58" spans="1:14" x14ac:dyDescent="0.25">
      <c r="A58" s="2">
        <v>1800</v>
      </c>
      <c r="B58" s="11" t="s">
        <v>168</v>
      </c>
      <c r="C58" s="17" t="s">
        <v>168</v>
      </c>
      <c r="D58" s="17" t="s">
        <v>168</v>
      </c>
      <c r="E58" s="17" t="s">
        <v>168</v>
      </c>
      <c r="F58" s="17" t="s">
        <v>168</v>
      </c>
      <c r="G58" s="17" t="s">
        <v>168</v>
      </c>
      <c r="H58" s="17" t="s">
        <v>168</v>
      </c>
      <c r="I58" s="17" t="s">
        <v>168</v>
      </c>
      <c r="J58" s="17" t="s">
        <v>168</v>
      </c>
      <c r="K58" s="17" t="s">
        <v>168</v>
      </c>
      <c r="L58" s="14">
        <v>1.9954810495626829</v>
      </c>
      <c r="M58" s="14">
        <v>1.9954810495626818</v>
      </c>
      <c r="N58" s="29">
        <v>1.9954810495626825</v>
      </c>
    </row>
    <row r="60" spans="1:14" x14ac:dyDescent="0.25">
      <c r="A60" s="12" t="s">
        <v>95</v>
      </c>
      <c r="B60" s="2">
        <v>120</v>
      </c>
      <c r="C60" s="2">
        <v>130</v>
      </c>
      <c r="D60" s="2">
        <v>140</v>
      </c>
      <c r="E60" s="2">
        <v>150</v>
      </c>
      <c r="F60" s="2">
        <v>160</v>
      </c>
      <c r="G60" s="2">
        <v>170</v>
      </c>
      <c r="H60" s="2">
        <v>180</v>
      </c>
      <c r="I60" s="2">
        <v>190</v>
      </c>
      <c r="J60" s="2">
        <v>200</v>
      </c>
      <c r="K60" s="2">
        <v>210</v>
      </c>
      <c r="L60" s="2">
        <v>220</v>
      </c>
      <c r="M60" s="2">
        <v>230</v>
      </c>
      <c r="N60" s="2">
        <v>240</v>
      </c>
    </row>
    <row r="61" spans="1:14" x14ac:dyDescent="0.25">
      <c r="A61" s="2">
        <v>700</v>
      </c>
      <c r="B61" s="28" t="s">
        <v>168</v>
      </c>
      <c r="C61" s="15" t="s">
        <v>168</v>
      </c>
      <c r="D61" s="15" t="s">
        <v>168</v>
      </c>
      <c r="E61" s="6">
        <v>0.5</v>
      </c>
      <c r="F61" s="6">
        <v>0.5</v>
      </c>
      <c r="G61" s="6">
        <v>0.5</v>
      </c>
      <c r="H61" s="6">
        <v>0.5</v>
      </c>
      <c r="I61" s="6">
        <v>0.5</v>
      </c>
      <c r="J61" s="6">
        <v>0.5</v>
      </c>
      <c r="K61" s="6">
        <v>0.5</v>
      </c>
      <c r="L61" s="6">
        <v>0.5</v>
      </c>
      <c r="M61" s="6">
        <v>0.5</v>
      </c>
      <c r="N61" s="7">
        <v>0.5</v>
      </c>
    </row>
    <row r="62" spans="1:14" x14ac:dyDescent="0.25">
      <c r="A62" s="2">
        <v>800</v>
      </c>
      <c r="B62" s="10" t="s">
        <v>168</v>
      </c>
      <c r="C62" s="16" t="s">
        <v>168</v>
      </c>
      <c r="D62" s="16" t="s">
        <v>168</v>
      </c>
      <c r="E62" s="8">
        <v>0.5</v>
      </c>
      <c r="F62" s="8">
        <v>0.5</v>
      </c>
      <c r="G62" s="8">
        <v>0.5</v>
      </c>
      <c r="H62" s="8">
        <v>0.5</v>
      </c>
      <c r="I62" s="8">
        <v>0.5</v>
      </c>
      <c r="J62" s="8">
        <v>0.5</v>
      </c>
      <c r="K62" s="8">
        <v>0.5</v>
      </c>
      <c r="L62" s="8">
        <v>0.5</v>
      </c>
      <c r="M62" s="8">
        <v>0.5</v>
      </c>
      <c r="N62" s="9">
        <v>0.5</v>
      </c>
    </row>
    <row r="63" spans="1:14" x14ac:dyDescent="0.25">
      <c r="A63" s="2">
        <v>900</v>
      </c>
      <c r="B63" s="10" t="s">
        <v>168</v>
      </c>
      <c r="C63" s="16" t="s">
        <v>168</v>
      </c>
      <c r="D63" s="16" t="s">
        <v>168</v>
      </c>
      <c r="E63" s="8">
        <v>0.5</v>
      </c>
      <c r="F63" s="8">
        <v>0.5</v>
      </c>
      <c r="G63" s="8">
        <v>0.5</v>
      </c>
      <c r="H63" s="8">
        <v>0.5</v>
      </c>
      <c r="I63" s="8">
        <v>0.5</v>
      </c>
      <c r="J63" s="8">
        <v>0.5</v>
      </c>
      <c r="K63" s="8">
        <v>0.5</v>
      </c>
      <c r="L63" s="8">
        <v>0.5</v>
      </c>
      <c r="M63" s="8">
        <v>0.5</v>
      </c>
      <c r="N63" s="9">
        <v>0.5</v>
      </c>
    </row>
    <row r="64" spans="1:14" x14ac:dyDescent="0.25">
      <c r="A64" s="2">
        <v>1000</v>
      </c>
      <c r="B64" s="10" t="s">
        <v>168</v>
      </c>
      <c r="C64" s="16" t="s">
        <v>168</v>
      </c>
      <c r="D64" s="16" t="s">
        <v>168</v>
      </c>
      <c r="E64" s="8">
        <v>0.5</v>
      </c>
      <c r="F64" s="8">
        <v>0.5</v>
      </c>
      <c r="G64" s="8">
        <v>0.5</v>
      </c>
      <c r="H64" s="8">
        <v>0.5</v>
      </c>
      <c r="I64" s="8">
        <v>0.5</v>
      </c>
      <c r="J64" s="8">
        <v>0.5</v>
      </c>
      <c r="K64" s="8">
        <v>0.5</v>
      </c>
      <c r="L64" s="8">
        <v>0.5</v>
      </c>
      <c r="M64" s="8">
        <v>0.5</v>
      </c>
      <c r="N64" s="9">
        <v>0.5</v>
      </c>
    </row>
    <row r="65" spans="1:14" x14ac:dyDescent="0.25">
      <c r="A65" s="2">
        <v>1100</v>
      </c>
      <c r="B65" s="10" t="s">
        <v>168</v>
      </c>
      <c r="C65" s="16" t="s">
        <v>168</v>
      </c>
      <c r="D65" s="16" t="s">
        <v>168</v>
      </c>
      <c r="E65" s="8">
        <v>0.5</v>
      </c>
      <c r="F65" s="8">
        <v>0.5</v>
      </c>
      <c r="G65" s="8">
        <v>0.5</v>
      </c>
      <c r="H65" s="8">
        <v>0.5</v>
      </c>
      <c r="I65" s="8">
        <v>0.5</v>
      </c>
      <c r="J65" s="8">
        <v>0.5</v>
      </c>
      <c r="K65" s="8">
        <v>0.5</v>
      </c>
      <c r="L65" s="8">
        <v>0.5</v>
      </c>
      <c r="M65" s="8">
        <v>0.5</v>
      </c>
      <c r="N65" s="9">
        <v>0.5</v>
      </c>
    </row>
    <row r="66" spans="1:14" x14ac:dyDescent="0.25">
      <c r="A66" s="2">
        <v>1200</v>
      </c>
      <c r="B66" s="10" t="s">
        <v>168</v>
      </c>
      <c r="C66" s="16" t="s">
        <v>168</v>
      </c>
      <c r="D66" s="16" t="s">
        <v>168</v>
      </c>
      <c r="E66" s="16" t="s">
        <v>168</v>
      </c>
      <c r="F66" s="8">
        <v>0.5</v>
      </c>
      <c r="G66" s="8">
        <v>0.5</v>
      </c>
      <c r="H66" s="8">
        <v>0.5</v>
      </c>
      <c r="I66" s="8">
        <v>0.5</v>
      </c>
      <c r="J66" s="8">
        <v>0.5</v>
      </c>
      <c r="K66" s="8">
        <v>0.5</v>
      </c>
      <c r="L66" s="8">
        <v>0.5</v>
      </c>
      <c r="M66" s="8">
        <v>0.5</v>
      </c>
      <c r="N66" s="9">
        <v>0.5</v>
      </c>
    </row>
    <row r="67" spans="1:14" x14ac:dyDescent="0.25">
      <c r="A67" s="2">
        <v>1300</v>
      </c>
      <c r="B67" s="10" t="s">
        <v>168</v>
      </c>
      <c r="C67" s="16" t="s">
        <v>168</v>
      </c>
      <c r="D67" s="16" t="s">
        <v>168</v>
      </c>
      <c r="E67" s="16" t="s">
        <v>168</v>
      </c>
      <c r="F67" s="8">
        <v>0.5</v>
      </c>
      <c r="G67" s="8">
        <v>0.5</v>
      </c>
      <c r="H67" s="8">
        <v>0.5</v>
      </c>
      <c r="I67" s="8">
        <v>0.5</v>
      </c>
      <c r="J67" s="8">
        <v>0.5</v>
      </c>
      <c r="K67" s="8">
        <v>0.5</v>
      </c>
      <c r="L67" s="8">
        <v>0.5</v>
      </c>
      <c r="M67" s="8">
        <v>0.5</v>
      </c>
      <c r="N67" s="9">
        <v>0.5</v>
      </c>
    </row>
    <row r="68" spans="1:14" x14ac:dyDescent="0.25">
      <c r="A68" s="2">
        <v>1400</v>
      </c>
      <c r="B68" s="10" t="s">
        <v>168</v>
      </c>
      <c r="C68" s="16" t="s">
        <v>168</v>
      </c>
      <c r="D68" s="16" t="s">
        <v>168</v>
      </c>
      <c r="E68" s="16" t="s">
        <v>168</v>
      </c>
      <c r="F68" s="16" t="s">
        <v>168</v>
      </c>
      <c r="G68" s="8">
        <v>0.49999999999999994</v>
      </c>
      <c r="H68" s="8">
        <v>0.5</v>
      </c>
      <c r="I68" s="8">
        <v>0.5</v>
      </c>
      <c r="J68" s="8">
        <v>0.5</v>
      </c>
      <c r="K68" s="8">
        <v>0.5</v>
      </c>
      <c r="L68" s="8">
        <v>0.5</v>
      </c>
      <c r="M68" s="8">
        <v>0.5</v>
      </c>
      <c r="N68" s="9">
        <v>0.5</v>
      </c>
    </row>
    <row r="69" spans="1:14" x14ac:dyDescent="0.25">
      <c r="A69" s="2">
        <v>1500</v>
      </c>
      <c r="B69" s="10" t="s">
        <v>168</v>
      </c>
      <c r="C69" s="16" t="s">
        <v>168</v>
      </c>
      <c r="D69" s="16" t="s">
        <v>168</v>
      </c>
      <c r="E69" s="16" t="s">
        <v>168</v>
      </c>
      <c r="F69" s="16" t="s">
        <v>168</v>
      </c>
      <c r="G69" s="16" t="s">
        <v>168</v>
      </c>
      <c r="H69" s="8">
        <v>0.5</v>
      </c>
      <c r="I69" s="8">
        <v>0.5</v>
      </c>
      <c r="J69" s="8">
        <v>0.5</v>
      </c>
      <c r="K69" s="8">
        <v>0.5</v>
      </c>
      <c r="L69" s="8">
        <v>0.5</v>
      </c>
      <c r="M69" s="8">
        <v>0.5</v>
      </c>
      <c r="N69" s="9">
        <v>0.5</v>
      </c>
    </row>
    <row r="70" spans="1:14" x14ac:dyDescent="0.25">
      <c r="A70" s="2">
        <v>1600</v>
      </c>
      <c r="B70" s="10" t="s">
        <v>168</v>
      </c>
      <c r="C70" s="16" t="s">
        <v>168</v>
      </c>
      <c r="D70" s="16" t="s">
        <v>168</v>
      </c>
      <c r="E70" s="16" t="s">
        <v>168</v>
      </c>
      <c r="F70" s="16" t="s">
        <v>168</v>
      </c>
      <c r="G70" s="16" t="s">
        <v>168</v>
      </c>
      <c r="H70" s="16" t="s">
        <v>168</v>
      </c>
      <c r="I70" s="16" t="s">
        <v>168</v>
      </c>
      <c r="J70" s="8">
        <v>0.5</v>
      </c>
      <c r="K70" s="8">
        <v>0.5</v>
      </c>
      <c r="L70" s="8">
        <v>0.5</v>
      </c>
      <c r="M70" s="8">
        <v>0.5</v>
      </c>
      <c r="N70" s="9">
        <v>0.5</v>
      </c>
    </row>
    <row r="71" spans="1:14" x14ac:dyDescent="0.25">
      <c r="A71" s="2">
        <v>1700</v>
      </c>
      <c r="B71" s="10" t="s">
        <v>168</v>
      </c>
      <c r="C71" s="16" t="s">
        <v>168</v>
      </c>
      <c r="D71" s="16" t="s">
        <v>168</v>
      </c>
      <c r="E71" s="16" t="s">
        <v>168</v>
      </c>
      <c r="F71" s="16" t="s">
        <v>168</v>
      </c>
      <c r="G71" s="16" t="s">
        <v>168</v>
      </c>
      <c r="H71" s="16" t="s">
        <v>168</v>
      </c>
      <c r="I71" s="16" t="s">
        <v>168</v>
      </c>
      <c r="J71" s="16" t="s">
        <v>168</v>
      </c>
      <c r="K71" s="8">
        <v>0.5</v>
      </c>
      <c r="L71" s="8">
        <v>0.5</v>
      </c>
      <c r="M71" s="8">
        <v>0.5</v>
      </c>
      <c r="N71" s="9">
        <v>0.5</v>
      </c>
    </row>
    <row r="72" spans="1:14" x14ac:dyDescent="0.25">
      <c r="A72" s="2">
        <v>1800</v>
      </c>
      <c r="B72" s="11" t="s">
        <v>168</v>
      </c>
      <c r="C72" s="17" t="s">
        <v>168</v>
      </c>
      <c r="D72" s="17" t="s">
        <v>168</v>
      </c>
      <c r="E72" s="17" t="s">
        <v>168</v>
      </c>
      <c r="F72" s="17" t="s">
        <v>168</v>
      </c>
      <c r="G72" s="17" t="s">
        <v>168</v>
      </c>
      <c r="H72" s="17" t="s">
        <v>168</v>
      </c>
      <c r="I72" s="17" t="s">
        <v>168</v>
      </c>
      <c r="J72" s="17" t="s">
        <v>168</v>
      </c>
      <c r="K72" s="17" t="s">
        <v>168</v>
      </c>
      <c r="L72" s="14">
        <v>0.5</v>
      </c>
      <c r="M72" s="14">
        <v>0.5</v>
      </c>
      <c r="N72" s="29">
        <v>0.5</v>
      </c>
    </row>
    <row r="74" spans="1:14" x14ac:dyDescent="0.25">
      <c r="A74" s="12" t="s">
        <v>97</v>
      </c>
      <c r="B74" s="2">
        <v>120</v>
      </c>
      <c r="C74" s="2">
        <v>130</v>
      </c>
      <c r="D74" s="2">
        <v>140</v>
      </c>
      <c r="E74" s="2">
        <v>150</v>
      </c>
      <c r="F74" s="2">
        <v>160</v>
      </c>
      <c r="G74" s="2">
        <v>170</v>
      </c>
      <c r="H74" s="2">
        <v>180</v>
      </c>
      <c r="I74" s="2">
        <v>190</v>
      </c>
      <c r="J74" s="2">
        <v>200</v>
      </c>
      <c r="K74" s="2">
        <v>210</v>
      </c>
      <c r="L74" s="2">
        <v>220</v>
      </c>
      <c r="M74" s="2">
        <v>230</v>
      </c>
      <c r="N74" s="2">
        <v>240</v>
      </c>
    </row>
    <row r="75" spans="1:14" x14ac:dyDescent="0.25">
      <c r="A75" s="2">
        <v>700</v>
      </c>
      <c r="B75" s="28" t="s">
        <v>168</v>
      </c>
      <c r="C75" s="15" t="s">
        <v>168</v>
      </c>
      <c r="D75" s="15" t="s">
        <v>168</v>
      </c>
      <c r="E75" s="6">
        <v>0.5</v>
      </c>
      <c r="F75" s="6">
        <v>0.5</v>
      </c>
      <c r="G75" s="6">
        <v>0.5</v>
      </c>
      <c r="H75" s="6">
        <v>0.5</v>
      </c>
      <c r="I75" s="6">
        <v>0.5</v>
      </c>
      <c r="J75" s="6">
        <v>0.5</v>
      </c>
      <c r="K75" s="6">
        <v>0.5</v>
      </c>
      <c r="L75" s="6">
        <v>0.5</v>
      </c>
      <c r="M75" s="6">
        <v>0.5</v>
      </c>
      <c r="N75" s="7">
        <v>0.5</v>
      </c>
    </row>
    <row r="76" spans="1:14" x14ac:dyDescent="0.25">
      <c r="A76" s="2">
        <v>800</v>
      </c>
      <c r="B76" s="10" t="s">
        <v>168</v>
      </c>
      <c r="C76" s="16" t="s">
        <v>168</v>
      </c>
      <c r="D76" s="16" t="s">
        <v>168</v>
      </c>
      <c r="E76" s="8">
        <v>0.5</v>
      </c>
      <c r="F76" s="8">
        <v>0.5</v>
      </c>
      <c r="G76" s="8">
        <v>0.5</v>
      </c>
      <c r="H76" s="8">
        <v>0.5</v>
      </c>
      <c r="I76" s="8">
        <v>0.5</v>
      </c>
      <c r="J76" s="8">
        <v>0.5</v>
      </c>
      <c r="K76" s="8">
        <v>0.5</v>
      </c>
      <c r="L76" s="8">
        <v>0.5</v>
      </c>
      <c r="M76" s="8">
        <v>0.5</v>
      </c>
      <c r="N76" s="9">
        <v>0.5</v>
      </c>
    </row>
    <row r="77" spans="1:14" x14ac:dyDescent="0.25">
      <c r="A77" s="2">
        <v>900</v>
      </c>
      <c r="B77" s="10" t="s">
        <v>168</v>
      </c>
      <c r="C77" s="16" t="s">
        <v>168</v>
      </c>
      <c r="D77" s="16" t="s">
        <v>168</v>
      </c>
      <c r="E77" s="8">
        <v>0.5</v>
      </c>
      <c r="F77" s="8">
        <v>0.5</v>
      </c>
      <c r="G77" s="8">
        <v>0.5</v>
      </c>
      <c r="H77" s="8">
        <v>0.5</v>
      </c>
      <c r="I77" s="8">
        <v>0.5</v>
      </c>
      <c r="J77" s="8">
        <v>0.5</v>
      </c>
      <c r="K77" s="8">
        <v>0.5</v>
      </c>
      <c r="L77" s="8">
        <v>0.5</v>
      </c>
      <c r="M77" s="8">
        <v>0.5</v>
      </c>
      <c r="N77" s="9">
        <v>0.5</v>
      </c>
    </row>
    <row r="78" spans="1:14" x14ac:dyDescent="0.25">
      <c r="A78" s="2">
        <v>1000</v>
      </c>
      <c r="B78" s="10" t="s">
        <v>168</v>
      </c>
      <c r="C78" s="16" t="s">
        <v>168</v>
      </c>
      <c r="D78" s="16" t="s">
        <v>168</v>
      </c>
      <c r="E78" s="8">
        <v>0.5</v>
      </c>
      <c r="F78" s="8">
        <v>0.5</v>
      </c>
      <c r="G78" s="8">
        <v>0.5</v>
      </c>
      <c r="H78" s="8">
        <v>0.5</v>
      </c>
      <c r="I78" s="8">
        <v>0.5</v>
      </c>
      <c r="J78" s="8">
        <v>0.5</v>
      </c>
      <c r="K78" s="8">
        <v>0.5</v>
      </c>
      <c r="L78" s="8">
        <v>0.5</v>
      </c>
      <c r="M78" s="8">
        <v>0.5</v>
      </c>
      <c r="N78" s="9">
        <v>0.5</v>
      </c>
    </row>
    <row r="79" spans="1:14" x14ac:dyDescent="0.25">
      <c r="A79" s="2">
        <v>1100</v>
      </c>
      <c r="B79" s="10" t="s">
        <v>168</v>
      </c>
      <c r="C79" s="16" t="s">
        <v>168</v>
      </c>
      <c r="D79" s="16" t="s">
        <v>168</v>
      </c>
      <c r="E79" s="8">
        <v>0.5</v>
      </c>
      <c r="F79" s="8">
        <v>0.5</v>
      </c>
      <c r="G79" s="8">
        <v>0.5</v>
      </c>
      <c r="H79" s="8">
        <v>0.5</v>
      </c>
      <c r="I79" s="8">
        <v>0.5</v>
      </c>
      <c r="J79" s="8">
        <v>0.5</v>
      </c>
      <c r="K79" s="8">
        <v>0.5</v>
      </c>
      <c r="L79" s="8">
        <v>0.5</v>
      </c>
      <c r="M79" s="8">
        <v>0.5</v>
      </c>
      <c r="N79" s="9">
        <v>0.5</v>
      </c>
    </row>
    <row r="80" spans="1:14" x14ac:dyDescent="0.25">
      <c r="A80" s="2">
        <v>1200</v>
      </c>
      <c r="B80" s="10" t="s">
        <v>168</v>
      </c>
      <c r="C80" s="16" t="s">
        <v>168</v>
      </c>
      <c r="D80" s="16" t="s">
        <v>168</v>
      </c>
      <c r="E80" s="16" t="s">
        <v>168</v>
      </c>
      <c r="F80" s="8">
        <v>0.5</v>
      </c>
      <c r="G80" s="8">
        <v>0.5</v>
      </c>
      <c r="H80" s="8">
        <v>0.5</v>
      </c>
      <c r="I80" s="8">
        <v>0.5</v>
      </c>
      <c r="J80" s="8">
        <v>0.5</v>
      </c>
      <c r="K80" s="8">
        <v>0.5</v>
      </c>
      <c r="L80" s="8">
        <v>0.5</v>
      </c>
      <c r="M80" s="8">
        <v>0.5</v>
      </c>
      <c r="N80" s="9">
        <v>0.5</v>
      </c>
    </row>
    <row r="81" spans="1:14" x14ac:dyDescent="0.25">
      <c r="A81" s="2">
        <v>1300</v>
      </c>
      <c r="B81" s="10" t="s">
        <v>168</v>
      </c>
      <c r="C81" s="16" t="s">
        <v>168</v>
      </c>
      <c r="D81" s="16" t="s">
        <v>168</v>
      </c>
      <c r="E81" s="16" t="s">
        <v>168</v>
      </c>
      <c r="F81" s="8">
        <v>0.5</v>
      </c>
      <c r="G81" s="8">
        <v>0.5</v>
      </c>
      <c r="H81" s="8">
        <v>0.5</v>
      </c>
      <c r="I81" s="8">
        <v>0.50000000000000011</v>
      </c>
      <c r="J81" s="8">
        <v>0.5</v>
      </c>
      <c r="K81" s="8">
        <v>0.5</v>
      </c>
      <c r="L81" s="8">
        <v>0.5</v>
      </c>
      <c r="M81" s="8">
        <v>0.5</v>
      </c>
      <c r="N81" s="9">
        <v>0.5</v>
      </c>
    </row>
    <row r="82" spans="1:14" x14ac:dyDescent="0.25">
      <c r="A82" s="2">
        <v>1400</v>
      </c>
      <c r="B82" s="10" t="s">
        <v>168</v>
      </c>
      <c r="C82" s="16" t="s">
        <v>168</v>
      </c>
      <c r="D82" s="16" t="s">
        <v>168</v>
      </c>
      <c r="E82" s="16" t="s">
        <v>168</v>
      </c>
      <c r="F82" s="16" t="s">
        <v>168</v>
      </c>
      <c r="G82" s="8">
        <v>0.5</v>
      </c>
      <c r="H82" s="8">
        <v>0.5</v>
      </c>
      <c r="I82" s="8">
        <v>0.5</v>
      </c>
      <c r="J82" s="8">
        <v>0.5</v>
      </c>
      <c r="K82" s="8">
        <v>0.5</v>
      </c>
      <c r="L82" s="8">
        <v>0.5</v>
      </c>
      <c r="M82" s="8">
        <v>0.5</v>
      </c>
      <c r="N82" s="9">
        <v>0.5</v>
      </c>
    </row>
    <row r="83" spans="1:14" x14ac:dyDescent="0.25">
      <c r="A83" s="2">
        <v>1500</v>
      </c>
      <c r="B83" s="10" t="s">
        <v>168</v>
      </c>
      <c r="C83" s="16" t="s">
        <v>168</v>
      </c>
      <c r="D83" s="16" t="s">
        <v>168</v>
      </c>
      <c r="E83" s="16" t="s">
        <v>168</v>
      </c>
      <c r="F83" s="16" t="s">
        <v>168</v>
      </c>
      <c r="G83" s="16" t="s">
        <v>168</v>
      </c>
      <c r="H83" s="8">
        <v>0.5</v>
      </c>
      <c r="I83" s="8">
        <v>0.5</v>
      </c>
      <c r="J83" s="8">
        <v>0.5</v>
      </c>
      <c r="K83" s="8">
        <v>0.5</v>
      </c>
      <c r="L83" s="8">
        <v>0.5</v>
      </c>
      <c r="M83" s="8">
        <v>0.5</v>
      </c>
      <c r="N83" s="9">
        <v>0.5</v>
      </c>
    </row>
    <row r="84" spans="1:14" x14ac:dyDescent="0.25">
      <c r="A84" s="2">
        <v>1600</v>
      </c>
      <c r="B84" s="10" t="s">
        <v>168</v>
      </c>
      <c r="C84" s="16" t="s">
        <v>168</v>
      </c>
      <c r="D84" s="16" t="s">
        <v>168</v>
      </c>
      <c r="E84" s="16" t="s">
        <v>168</v>
      </c>
      <c r="F84" s="16" t="s">
        <v>168</v>
      </c>
      <c r="G84" s="16" t="s">
        <v>168</v>
      </c>
      <c r="H84" s="16" t="s">
        <v>168</v>
      </c>
      <c r="I84" s="16" t="s">
        <v>168</v>
      </c>
      <c r="J84" s="8">
        <v>0.5</v>
      </c>
      <c r="K84" s="8">
        <v>0.5</v>
      </c>
      <c r="L84" s="8">
        <v>0.5</v>
      </c>
      <c r="M84" s="8">
        <v>0.5</v>
      </c>
      <c r="N84" s="9">
        <v>0.5</v>
      </c>
    </row>
    <row r="85" spans="1:14" x14ac:dyDescent="0.25">
      <c r="A85" s="2">
        <v>1700</v>
      </c>
      <c r="B85" s="10" t="s">
        <v>168</v>
      </c>
      <c r="C85" s="16" t="s">
        <v>168</v>
      </c>
      <c r="D85" s="16" t="s">
        <v>168</v>
      </c>
      <c r="E85" s="16" t="s">
        <v>168</v>
      </c>
      <c r="F85" s="16" t="s">
        <v>168</v>
      </c>
      <c r="G85" s="16" t="s">
        <v>168</v>
      </c>
      <c r="H85" s="16" t="s">
        <v>168</v>
      </c>
      <c r="I85" s="16" t="s">
        <v>168</v>
      </c>
      <c r="J85" s="16" t="s">
        <v>168</v>
      </c>
      <c r="K85" s="8">
        <v>0.5</v>
      </c>
      <c r="L85" s="8">
        <v>0.5</v>
      </c>
      <c r="M85" s="8">
        <v>0.5</v>
      </c>
      <c r="N85" s="9">
        <v>0.5</v>
      </c>
    </row>
    <row r="86" spans="1:14" x14ac:dyDescent="0.25">
      <c r="A86" s="2">
        <v>1800</v>
      </c>
      <c r="B86" s="11" t="s">
        <v>168</v>
      </c>
      <c r="C86" s="17" t="s">
        <v>168</v>
      </c>
      <c r="D86" s="17" t="s">
        <v>168</v>
      </c>
      <c r="E86" s="17" t="s">
        <v>168</v>
      </c>
      <c r="F86" s="17" t="s">
        <v>168</v>
      </c>
      <c r="G86" s="17" t="s">
        <v>168</v>
      </c>
      <c r="H86" s="17" t="s">
        <v>168</v>
      </c>
      <c r="I86" s="17" t="s">
        <v>168</v>
      </c>
      <c r="J86" s="17" t="s">
        <v>168</v>
      </c>
      <c r="K86" s="17" t="s">
        <v>168</v>
      </c>
      <c r="L86" s="14">
        <v>0.5</v>
      </c>
      <c r="M86" s="14">
        <v>0.5</v>
      </c>
      <c r="N86" s="29">
        <v>0.5</v>
      </c>
    </row>
    <row r="88" spans="1:14" x14ac:dyDescent="0.25">
      <c r="A88" s="12" t="s">
        <v>99</v>
      </c>
      <c r="B88" s="2">
        <v>120</v>
      </c>
      <c r="C88" s="2">
        <v>130</v>
      </c>
      <c r="D88" s="2">
        <v>140</v>
      </c>
      <c r="E88" s="2">
        <v>150</v>
      </c>
      <c r="F88" s="2">
        <v>160</v>
      </c>
      <c r="G88" s="2">
        <v>170</v>
      </c>
      <c r="H88" s="2">
        <v>180</v>
      </c>
      <c r="I88" s="2">
        <v>190</v>
      </c>
      <c r="J88" s="2">
        <v>200</v>
      </c>
      <c r="K88" s="2">
        <v>210</v>
      </c>
      <c r="L88" s="2">
        <v>220</v>
      </c>
      <c r="M88" s="2">
        <v>230</v>
      </c>
      <c r="N88" s="2">
        <v>240</v>
      </c>
    </row>
    <row r="89" spans="1:14" x14ac:dyDescent="0.25">
      <c r="A89" s="2">
        <v>700</v>
      </c>
      <c r="B89" s="28" t="s">
        <v>168</v>
      </c>
      <c r="C89" s="15" t="s">
        <v>168</v>
      </c>
      <c r="D89" s="15" t="s">
        <v>168</v>
      </c>
      <c r="E89" s="6">
        <v>0.50000000000000089</v>
      </c>
      <c r="F89" s="6">
        <v>0.50000000000000089</v>
      </c>
      <c r="G89" s="6">
        <v>0.50000000000000144</v>
      </c>
      <c r="H89" s="6">
        <v>0.50000000000000133</v>
      </c>
      <c r="I89" s="6">
        <v>0.500000000000001</v>
      </c>
      <c r="J89" s="6">
        <v>0.50000000000000244</v>
      </c>
      <c r="K89" s="6">
        <v>0.50000000000000244</v>
      </c>
      <c r="L89" s="6">
        <v>0.50000000000000244</v>
      </c>
      <c r="M89" s="6">
        <v>0.50000000000000244</v>
      </c>
      <c r="N89" s="7">
        <v>0.50000000000000244</v>
      </c>
    </row>
    <row r="90" spans="1:14" x14ac:dyDescent="0.25">
      <c r="A90" s="2">
        <v>800</v>
      </c>
      <c r="B90" s="10" t="s">
        <v>168</v>
      </c>
      <c r="C90" s="16" t="s">
        <v>168</v>
      </c>
      <c r="D90" s="16" t="s">
        <v>168</v>
      </c>
      <c r="E90" s="8">
        <v>0.500000000000001</v>
      </c>
      <c r="F90" s="8">
        <v>0.50000000000000089</v>
      </c>
      <c r="G90" s="8">
        <v>0.50000000000000078</v>
      </c>
      <c r="H90" s="8">
        <v>0.499999999999998</v>
      </c>
      <c r="I90" s="8">
        <v>0.50000000000000222</v>
      </c>
      <c r="J90" s="8">
        <v>0.50000000000000233</v>
      </c>
      <c r="K90" s="8">
        <v>0.50000000000000233</v>
      </c>
      <c r="L90" s="8">
        <v>0.50000000000000233</v>
      </c>
      <c r="M90" s="8">
        <v>0.50000000000000233</v>
      </c>
      <c r="N90" s="9">
        <v>0.50000000000000233</v>
      </c>
    </row>
    <row r="91" spans="1:14" x14ac:dyDescent="0.25">
      <c r="A91" s="2">
        <v>900</v>
      </c>
      <c r="B91" s="10" t="s">
        <v>168</v>
      </c>
      <c r="C91" s="16" t="s">
        <v>168</v>
      </c>
      <c r="D91" s="16" t="s">
        <v>168</v>
      </c>
      <c r="E91" s="8">
        <v>0.50000000000000133</v>
      </c>
      <c r="F91" s="8">
        <v>0.50000000000000111</v>
      </c>
      <c r="G91" s="8">
        <v>0.49999999999999944</v>
      </c>
      <c r="H91" s="8">
        <v>0.50000000000000089</v>
      </c>
      <c r="I91" s="8">
        <v>0.50000000000000044</v>
      </c>
      <c r="J91" s="8">
        <v>0.50000000000000089</v>
      </c>
      <c r="K91" s="8">
        <v>0.50000000000000067</v>
      </c>
      <c r="L91" s="8">
        <v>0.50000000000000067</v>
      </c>
      <c r="M91" s="8">
        <v>0.50000000000000067</v>
      </c>
      <c r="N91" s="9">
        <v>0.50000000000000067</v>
      </c>
    </row>
    <row r="92" spans="1:14" x14ac:dyDescent="0.25">
      <c r="A92" s="2">
        <v>1000</v>
      </c>
      <c r="B92" s="10" t="s">
        <v>168</v>
      </c>
      <c r="C92" s="16" t="s">
        <v>168</v>
      </c>
      <c r="D92" s="16" t="s">
        <v>168</v>
      </c>
      <c r="E92" s="8">
        <v>0.50000000000000111</v>
      </c>
      <c r="F92" s="8">
        <v>0.50000000000000089</v>
      </c>
      <c r="G92" s="8">
        <v>0.50000000000000056</v>
      </c>
      <c r="H92" s="8">
        <v>0.50000000000000089</v>
      </c>
      <c r="I92" s="8">
        <v>0.50000000000000089</v>
      </c>
      <c r="J92" s="8">
        <v>0.50000000000000089</v>
      </c>
      <c r="K92" s="8">
        <v>0.50000000000000089</v>
      </c>
      <c r="L92" s="8">
        <v>0.50000000000000089</v>
      </c>
      <c r="M92" s="8">
        <v>0.50000000000000089</v>
      </c>
      <c r="N92" s="9">
        <v>0.50000000000000089</v>
      </c>
    </row>
    <row r="93" spans="1:14" x14ac:dyDescent="0.25">
      <c r="A93" s="2">
        <v>1100</v>
      </c>
      <c r="B93" s="10" t="s">
        <v>168</v>
      </c>
      <c r="C93" s="16" t="s">
        <v>168</v>
      </c>
      <c r="D93" s="16" t="s">
        <v>168</v>
      </c>
      <c r="E93" s="8">
        <v>0.50000000000000133</v>
      </c>
      <c r="F93" s="8">
        <v>0.50000000000000111</v>
      </c>
      <c r="G93" s="8">
        <v>0.50000000000000089</v>
      </c>
      <c r="H93" s="8">
        <v>0.50000000000000033</v>
      </c>
      <c r="I93" s="8">
        <v>0.50000000000000111</v>
      </c>
      <c r="J93" s="8">
        <v>0.50000000000000089</v>
      </c>
      <c r="K93" s="8">
        <v>0.50000000000000089</v>
      </c>
      <c r="L93" s="8">
        <v>0.50000000000000089</v>
      </c>
      <c r="M93" s="8">
        <v>0.50000000000000089</v>
      </c>
      <c r="N93" s="9">
        <v>0.50000000000000089</v>
      </c>
    </row>
    <row r="94" spans="1:14" x14ac:dyDescent="0.25">
      <c r="A94" s="2">
        <v>1200</v>
      </c>
      <c r="B94" s="10" t="s">
        <v>168</v>
      </c>
      <c r="C94" s="16" t="s">
        <v>168</v>
      </c>
      <c r="D94" s="16" t="s">
        <v>168</v>
      </c>
      <c r="E94" s="16" t="s">
        <v>168</v>
      </c>
      <c r="F94" s="8">
        <v>0.50000000000000089</v>
      </c>
      <c r="G94" s="8">
        <v>0.50000000000000089</v>
      </c>
      <c r="H94" s="8">
        <v>0.499999999999994</v>
      </c>
      <c r="I94" s="8">
        <v>0.50000000000000155</v>
      </c>
      <c r="J94" s="8">
        <v>0.50000000000000189</v>
      </c>
      <c r="K94" s="8">
        <v>0.50000000000000189</v>
      </c>
      <c r="L94" s="8">
        <v>0.50000000000000189</v>
      </c>
      <c r="M94" s="8">
        <v>0.50000000000000189</v>
      </c>
      <c r="N94" s="9">
        <v>0.50000000000000189</v>
      </c>
    </row>
    <row r="95" spans="1:14" x14ac:dyDescent="0.25">
      <c r="A95" s="2">
        <v>1300</v>
      </c>
      <c r="B95" s="10" t="s">
        <v>168</v>
      </c>
      <c r="C95" s="16" t="s">
        <v>168</v>
      </c>
      <c r="D95" s="16" t="s">
        <v>168</v>
      </c>
      <c r="E95" s="16" t="s">
        <v>168</v>
      </c>
      <c r="F95" s="8">
        <v>0.500000000000001</v>
      </c>
      <c r="G95" s="8">
        <v>0.50000000000000044</v>
      </c>
      <c r="H95" s="8">
        <v>0.50000000000000089</v>
      </c>
      <c r="I95" s="8">
        <v>0.50000000000000111</v>
      </c>
      <c r="J95" s="8">
        <v>0.49999999999999944</v>
      </c>
      <c r="K95" s="8">
        <v>0.50000000000000011</v>
      </c>
      <c r="L95" s="8">
        <v>0.50000000000000011</v>
      </c>
      <c r="M95" s="8">
        <v>0.50000000000000011</v>
      </c>
      <c r="N95" s="9">
        <v>0.50000000000000011</v>
      </c>
    </row>
    <row r="96" spans="1:14" x14ac:dyDescent="0.25">
      <c r="A96" s="2">
        <v>1400</v>
      </c>
      <c r="B96" s="10" t="s">
        <v>168</v>
      </c>
      <c r="C96" s="16" t="s">
        <v>168</v>
      </c>
      <c r="D96" s="16" t="s">
        <v>168</v>
      </c>
      <c r="E96" s="16" t="s">
        <v>168</v>
      </c>
      <c r="F96" s="16" t="s">
        <v>168</v>
      </c>
      <c r="G96" s="8">
        <v>0.50000000000000022</v>
      </c>
      <c r="H96" s="8">
        <v>0.50000000000000044</v>
      </c>
      <c r="I96" s="8">
        <v>0.50000000000000089</v>
      </c>
      <c r="J96" s="8">
        <v>0.50000000000000089</v>
      </c>
      <c r="K96" s="8">
        <v>0.50000000000000089</v>
      </c>
      <c r="L96" s="8">
        <v>0.50000000000000089</v>
      </c>
      <c r="M96" s="8">
        <v>0.50000000000000089</v>
      </c>
      <c r="N96" s="9">
        <v>0.50000000000000089</v>
      </c>
    </row>
    <row r="97" spans="1:14" x14ac:dyDescent="0.25">
      <c r="A97" s="2">
        <v>1500</v>
      </c>
      <c r="B97" s="10" t="s">
        <v>168</v>
      </c>
      <c r="C97" s="16" t="s">
        <v>168</v>
      </c>
      <c r="D97" s="16" t="s">
        <v>168</v>
      </c>
      <c r="E97" s="16" t="s">
        <v>168</v>
      </c>
      <c r="F97" s="16" t="s">
        <v>168</v>
      </c>
      <c r="G97" s="16" t="s">
        <v>168</v>
      </c>
      <c r="H97" s="8">
        <v>0.50000000000000022</v>
      </c>
      <c r="I97" s="8">
        <v>0.50000000000000089</v>
      </c>
      <c r="J97" s="8">
        <v>0.50000000000000089</v>
      </c>
      <c r="K97" s="8">
        <v>0.50000000000000089</v>
      </c>
      <c r="L97" s="8">
        <v>0.50000000000000089</v>
      </c>
      <c r="M97" s="8">
        <v>0.50000000000000089</v>
      </c>
      <c r="N97" s="9">
        <v>0.50000000000000089</v>
      </c>
    </row>
    <row r="98" spans="1:14" x14ac:dyDescent="0.25">
      <c r="A98" s="2">
        <v>1600</v>
      </c>
      <c r="B98" s="10" t="s">
        <v>168</v>
      </c>
      <c r="C98" s="16" t="s">
        <v>168</v>
      </c>
      <c r="D98" s="16" t="s">
        <v>168</v>
      </c>
      <c r="E98" s="16" t="s">
        <v>168</v>
      </c>
      <c r="F98" s="16" t="s">
        <v>168</v>
      </c>
      <c r="G98" s="16" t="s">
        <v>168</v>
      </c>
      <c r="H98" s="16" t="s">
        <v>168</v>
      </c>
      <c r="I98" s="16" t="s">
        <v>168</v>
      </c>
      <c r="J98" s="8">
        <v>0.50000000000000089</v>
      </c>
      <c r="K98" s="8">
        <v>0.50000000000000089</v>
      </c>
      <c r="L98" s="8">
        <v>0.50000000000000067</v>
      </c>
      <c r="M98" s="8">
        <v>0.50000000000000111</v>
      </c>
      <c r="N98" s="9">
        <v>0.50000000000000078</v>
      </c>
    </row>
    <row r="99" spans="1:14" x14ac:dyDescent="0.25">
      <c r="A99" s="2">
        <v>1700</v>
      </c>
      <c r="B99" s="10" t="s">
        <v>168</v>
      </c>
      <c r="C99" s="16" t="s">
        <v>168</v>
      </c>
      <c r="D99" s="16" t="s">
        <v>168</v>
      </c>
      <c r="E99" s="16" t="s">
        <v>168</v>
      </c>
      <c r="F99" s="16" t="s">
        <v>168</v>
      </c>
      <c r="G99" s="16" t="s">
        <v>168</v>
      </c>
      <c r="H99" s="16" t="s">
        <v>168</v>
      </c>
      <c r="I99" s="16" t="s">
        <v>168</v>
      </c>
      <c r="J99" s="16" t="s">
        <v>168</v>
      </c>
      <c r="K99" s="8">
        <v>0.50000000000000089</v>
      </c>
      <c r="L99" s="8">
        <v>0.50000000000000111</v>
      </c>
      <c r="M99" s="8">
        <v>0.500000000000001</v>
      </c>
      <c r="N99" s="9">
        <v>0.50000000000000111</v>
      </c>
    </row>
    <row r="100" spans="1:14" x14ac:dyDescent="0.25">
      <c r="A100" s="2">
        <v>1800</v>
      </c>
      <c r="B100" s="11" t="s">
        <v>168</v>
      </c>
      <c r="C100" s="17" t="s">
        <v>168</v>
      </c>
      <c r="D100" s="17" t="s">
        <v>168</v>
      </c>
      <c r="E100" s="17" t="s">
        <v>168</v>
      </c>
      <c r="F100" s="17" t="s">
        <v>168</v>
      </c>
      <c r="G100" s="17" t="s">
        <v>168</v>
      </c>
      <c r="H100" s="17" t="s">
        <v>168</v>
      </c>
      <c r="I100" s="17" t="s">
        <v>168</v>
      </c>
      <c r="J100" s="17" t="s">
        <v>168</v>
      </c>
      <c r="K100" s="17" t="s">
        <v>168</v>
      </c>
      <c r="L100" s="14">
        <v>0.50000000000000111</v>
      </c>
      <c r="M100" s="14">
        <v>0.500000000000001</v>
      </c>
      <c r="N100" s="29">
        <v>0.50000000000000078</v>
      </c>
    </row>
    <row r="102" spans="1:14" x14ac:dyDescent="0.25">
      <c r="A102" s="12" t="s">
        <v>101</v>
      </c>
      <c r="B102" s="2">
        <v>120</v>
      </c>
      <c r="C102" s="2">
        <v>130</v>
      </c>
      <c r="D102" s="2">
        <v>140</v>
      </c>
      <c r="E102" s="2">
        <v>150</v>
      </c>
      <c r="F102" s="2">
        <v>160</v>
      </c>
      <c r="G102" s="2">
        <v>170</v>
      </c>
      <c r="H102" s="2">
        <v>180</v>
      </c>
      <c r="I102" s="2">
        <v>190</v>
      </c>
      <c r="J102" s="2">
        <v>200</v>
      </c>
      <c r="K102" s="2">
        <v>210</v>
      </c>
      <c r="L102" s="2">
        <v>220</v>
      </c>
      <c r="M102" s="2">
        <v>230</v>
      </c>
      <c r="N102" s="2">
        <v>240</v>
      </c>
    </row>
    <row r="103" spans="1:14" x14ac:dyDescent="0.25">
      <c r="A103" s="2">
        <v>700</v>
      </c>
      <c r="B103" s="28" t="s">
        <v>168</v>
      </c>
      <c r="C103" s="15" t="s">
        <v>168</v>
      </c>
      <c r="D103" s="15" t="s">
        <v>168</v>
      </c>
      <c r="E103" s="6">
        <v>3.5</v>
      </c>
      <c r="F103" s="6">
        <v>2.7067971197653362</v>
      </c>
      <c r="G103" s="6">
        <v>1.0258658978080193</v>
      </c>
      <c r="H103" s="6">
        <v>0.5</v>
      </c>
      <c r="I103" s="6">
        <v>0.5</v>
      </c>
      <c r="J103" s="6">
        <v>0.5</v>
      </c>
      <c r="K103" s="6">
        <v>0.5</v>
      </c>
      <c r="L103" s="6">
        <v>0.5</v>
      </c>
      <c r="M103" s="6">
        <v>0.5</v>
      </c>
      <c r="N103" s="7">
        <v>0.5</v>
      </c>
    </row>
    <row r="104" spans="1:14" x14ac:dyDescent="0.25">
      <c r="A104" s="2">
        <v>800</v>
      </c>
      <c r="B104" s="10" t="s">
        <v>168</v>
      </c>
      <c r="C104" s="16" t="s">
        <v>168</v>
      </c>
      <c r="D104" s="16" t="s">
        <v>168</v>
      </c>
      <c r="E104" s="8">
        <v>3.5</v>
      </c>
      <c r="F104" s="8">
        <v>2.7067971197653575</v>
      </c>
      <c r="G104" s="8">
        <v>1.0258658978080222</v>
      </c>
      <c r="H104" s="8">
        <v>0.5</v>
      </c>
      <c r="I104" s="8">
        <v>0.5</v>
      </c>
      <c r="J104" s="8">
        <v>0.5</v>
      </c>
      <c r="K104" s="8">
        <v>0.5</v>
      </c>
      <c r="L104" s="8">
        <v>0.5</v>
      </c>
      <c r="M104" s="8">
        <v>0.5</v>
      </c>
      <c r="N104" s="9">
        <v>0.5</v>
      </c>
    </row>
    <row r="105" spans="1:14" x14ac:dyDescent="0.25">
      <c r="A105" s="2">
        <v>900</v>
      </c>
      <c r="B105" s="10" t="s">
        <v>168</v>
      </c>
      <c r="C105" s="16" t="s">
        <v>168</v>
      </c>
      <c r="D105" s="16" t="s">
        <v>168</v>
      </c>
      <c r="E105" s="8">
        <v>3.4999999999999969</v>
      </c>
      <c r="F105" s="8">
        <v>2.7067971197653371</v>
      </c>
      <c r="G105" s="8">
        <v>1.0258658978080137</v>
      </c>
      <c r="H105" s="8">
        <v>0.5</v>
      </c>
      <c r="I105" s="8">
        <v>0.5</v>
      </c>
      <c r="J105" s="8">
        <v>0.5</v>
      </c>
      <c r="K105" s="8">
        <v>0.5</v>
      </c>
      <c r="L105" s="8">
        <v>0.5</v>
      </c>
      <c r="M105" s="8">
        <v>0.5</v>
      </c>
      <c r="N105" s="9">
        <v>0.5</v>
      </c>
    </row>
    <row r="106" spans="1:14" x14ac:dyDescent="0.25">
      <c r="A106" s="2">
        <v>1000</v>
      </c>
      <c r="B106" s="10" t="s">
        <v>168</v>
      </c>
      <c r="C106" s="16" t="s">
        <v>168</v>
      </c>
      <c r="D106" s="16" t="s">
        <v>168</v>
      </c>
      <c r="E106" s="8">
        <v>3.4999999999999991</v>
      </c>
      <c r="F106" s="8">
        <v>2.7067971197653358</v>
      </c>
      <c r="G106" s="8">
        <v>1.025865897808012</v>
      </c>
      <c r="H106" s="8">
        <v>0.5</v>
      </c>
      <c r="I106" s="8">
        <v>0.5</v>
      </c>
      <c r="J106" s="8">
        <v>0.5</v>
      </c>
      <c r="K106" s="8">
        <v>0.5</v>
      </c>
      <c r="L106" s="8">
        <v>0.5</v>
      </c>
      <c r="M106" s="8">
        <v>0.5</v>
      </c>
      <c r="N106" s="9">
        <v>0.5</v>
      </c>
    </row>
    <row r="107" spans="1:14" x14ac:dyDescent="0.25">
      <c r="A107" s="2">
        <v>1100</v>
      </c>
      <c r="B107" s="10" t="s">
        <v>168</v>
      </c>
      <c r="C107" s="16" t="s">
        <v>168</v>
      </c>
      <c r="D107" s="16" t="s">
        <v>168</v>
      </c>
      <c r="E107" s="8">
        <v>3.4999999999999987</v>
      </c>
      <c r="F107" s="8">
        <v>2.7067971197653304</v>
      </c>
      <c r="G107" s="8">
        <v>1.0258658978080124</v>
      </c>
      <c r="H107" s="8">
        <v>0.5</v>
      </c>
      <c r="I107" s="8">
        <v>0.5</v>
      </c>
      <c r="J107" s="8">
        <v>0.5</v>
      </c>
      <c r="K107" s="8">
        <v>0.5</v>
      </c>
      <c r="L107" s="8">
        <v>0.5</v>
      </c>
      <c r="M107" s="8">
        <v>0.5</v>
      </c>
      <c r="N107" s="9">
        <v>0.5</v>
      </c>
    </row>
    <row r="108" spans="1:14" x14ac:dyDescent="0.25">
      <c r="A108" s="2">
        <v>1200</v>
      </c>
      <c r="B108" s="10" t="s">
        <v>168</v>
      </c>
      <c r="C108" s="16" t="s">
        <v>168</v>
      </c>
      <c r="D108" s="16" t="s">
        <v>168</v>
      </c>
      <c r="E108" s="16" t="s">
        <v>168</v>
      </c>
      <c r="F108" s="8">
        <v>2.7067971197653335</v>
      </c>
      <c r="G108" s="8">
        <v>1.0258658978080115</v>
      </c>
      <c r="H108" s="8">
        <v>0.5</v>
      </c>
      <c r="I108" s="8">
        <v>0.5</v>
      </c>
      <c r="J108" s="8">
        <v>0.5</v>
      </c>
      <c r="K108" s="8">
        <v>0.5</v>
      </c>
      <c r="L108" s="8">
        <v>0.5</v>
      </c>
      <c r="M108" s="8">
        <v>0.5</v>
      </c>
      <c r="N108" s="9">
        <v>0.5</v>
      </c>
    </row>
    <row r="109" spans="1:14" x14ac:dyDescent="0.25">
      <c r="A109" s="2">
        <v>1300</v>
      </c>
      <c r="B109" s="10" t="s">
        <v>168</v>
      </c>
      <c r="C109" s="16" t="s">
        <v>168</v>
      </c>
      <c r="D109" s="16" t="s">
        <v>168</v>
      </c>
      <c r="E109" s="16" t="s">
        <v>168</v>
      </c>
      <c r="F109" s="8">
        <v>1.9067538908625041</v>
      </c>
      <c r="G109" s="8">
        <v>0.5</v>
      </c>
      <c r="H109" s="8">
        <v>0.5</v>
      </c>
      <c r="I109" s="8">
        <v>0.5</v>
      </c>
      <c r="J109" s="8">
        <v>0.5</v>
      </c>
      <c r="K109" s="8">
        <v>0.5</v>
      </c>
      <c r="L109" s="8">
        <v>0.5</v>
      </c>
      <c r="M109" s="8">
        <v>0.5</v>
      </c>
      <c r="N109" s="9">
        <v>0.5</v>
      </c>
    </row>
    <row r="110" spans="1:14" x14ac:dyDescent="0.25">
      <c r="A110" s="2">
        <v>1400</v>
      </c>
      <c r="B110" s="10" t="s">
        <v>168</v>
      </c>
      <c r="C110" s="16" t="s">
        <v>168</v>
      </c>
      <c r="D110" s="16" t="s">
        <v>168</v>
      </c>
      <c r="E110" s="16" t="s">
        <v>168</v>
      </c>
      <c r="F110" s="16" t="s">
        <v>168</v>
      </c>
      <c r="G110" s="8">
        <v>0.69891458419280539</v>
      </c>
      <c r="H110" s="8">
        <v>0.5</v>
      </c>
      <c r="I110" s="8">
        <v>0.5</v>
      </c>
      <c r="J110" s="8">
        <v>0.49999999999999994</v>
      </c>
      <c r="K110" s="8">
        <v>0.5</v>
      </c>
      <c r="L110" s="8">
        <v>0.5</v>
      </c>
      <c r="M110" s="8">
        <v>0.5</v>
      </c>
      <c r="N110" s="9">
        <v>0.5</v>
      </c>
    </row>
    <row r="111" spans="1:14" x14ac:dyDescent="0.25">
      <c r="A111" s="2">
        <v>1500</v>
      </c>
      <c r="B111" s="10" t="s">
        <v>168</v>
      </c>
      <c r="C111" s="16" t="s">
        <v>168</v>
      </c>
      <c r="D111" s="16" t="s">
        <v>168</v>
      </c>
      <c r="E111" s="16" t="s">
        <v>168</v>
      </c>
      <c r="F111" s="16" t="s">
        <v>168</v>
      </c>
      <c r="G111" s="16" t="s">
        <v>168</v>
      </c>
      <c r="H111" s="8">
        <v>0.5</v>
      </c>
      <c r="I111" s="8">
        <v>0.5</v>
      </c>
      <c r="J111" s="8">
        <v>0.5</v>
      </c>
      <c r="K111" s="8">
        <v>0.5</v>
      </c>
      <c r="L111" s="8">
        <v>0.5</v>
      </c>
      <c r="M111" s="8">
        <v>0.5</v>
      </c>
      <c r="N111" s="9">
        <v>0.5</v>
      </c>
    </row>
    <row r="112" spans="1:14" x14ac:dyDescent="0.25">
      <c r="A112" s="2">
        <v>1600</v>
      </c>
      <c r="B112" s="10" t="s">
        <v>168</v>
      </c>
      <c r="C112" s="16" t="s">
        <v>168</v>
      </c>
      <c r="D112" s="16" t="s">
        <v>168</v>
      </c>
      <c r="E112" s="16" t="s">
        <v>168</v>
      </c>
      <c r="F112" s="16" t="s">
        <v>168</v>
      </c>
      <c r="G112" s="16" t="s">
        <v>168</v>
      </c>
      <c r="H112" s="16" t="s">
        <v>168</v>
      </c>
      <c r="I112" s="16" t="s">
        <v>168</v>
      </c>
      <c r="J112" s="8">
        <v>0.5</v>
      </c>
      <c r="K112" s="8">
        <v>0.5</v>
      </c>
      <c r="L112" s="8">
        <v>0.5</v>
      </c>
      <c r="M112" s="8">
        <v>0.49999999999999978</v>
      </c>
      <c r="N112" s="9">
        <v>0.5</v>
      </c>
    </row>
    <row r="113" spans="1:14" x14ac:dyDescent="0.25">
      <c r="A113" s="2">
        <v>1700</v>
      </c>
      <c r="B113" s="10" t="s">
        <v>168</v>
      </c>
      <c r="C113" s="16" t="s">
        <v>168</v>
      </c>
      <c r="D113" s="16" t="s">
        <v>168</v>
      </c>
      <c r="E113" s="16" t="s">
        <v>168</v>
      </c>
      <c r="F113" s="16" t="s">
        <v>168</v>
      </c>
      <c r="G113" s="16" t="s">
        <v>168</v>
      </c>
      <c r="H113" s="16" t="s">
        <v>168</v>
      </c>
      <c r="I113" s="16" t="s">
        <v>168</v>
      </c>
      <c r="J113" s="16" t="s">
        <v>168</v>
      </c>
      <c r="K113" s="8">
        <v>0.5</v>
      </c>
      <c r="L113" s="8">
        <v>0.5</v>
      </c>
      <c r="M113" s="8">
        <v>0.5</v>
      </c>
      <c r="N113" s="9">
        <v>0.5</v>
      </c>
    </row>
    <row r="114" spans="1:14" x14ac:dyDescent="0.25">
      <c r="A114" s="2">
        <v>1800</v>
      </c>
      <c r="B114" s="11" t="s">
        <v>168</v>
      </c>
      <c r="C114" s="17" t="s">
        <v>168</v>
      </c>
      <c r="D114" s="17" t="s">
        <v>168</v>
      </c>
      <c r="E114" s="17" t="s">
        <v>168</v>
      </c>
      <c r="F114" s="17" t="s">
        <v>168</v>
      </c>
      <c r="G114" s="17" t="s">
        <v>168</v>
      </c>
      <c r="H114" s="17" t="s">
        <v>168</v>
      </c>
      <c r="I114" s="17" t="s">
        <v>168</v>
      </c>
      <c r="J114" s="17" t="s">
        <v>168</v>
      </c>
      <c r="K114" s="17" t="s">
        <v>168</v>
      </c>
      <c r="L114" s="14">
        <v>0.49999999999999856</v>
      </c>
      <c r="M114" s="14">
        <v>0.5</v>
      </c>
      <c r="N114" s="29">
        <v>0.5</v>
      </c>
    </row>
    <row r="116" spans="1:14" x14ac:dyDescent="0.25">
      <c r="A116" s="12" t="s">
        <v>103</v>
      </c>
      <c r="B116" s="2">
        <v>120</v>
      </c>
      <c r="C116" s="2">
        <v>130</v>
      </c>
      <c r="D116" s="2">
        <v>140</v>
      </c>
      <c r="E116" s="2">
        <v>150</v>
      </c>
      <c r="F116" s="2">
        <v>160</v>
      </c>
      <c r="G116" s="2">
        <v>170</v>
      </c>
      <c r="H116" s="2">
        <v>180</v>
      </c>
      <c r="I116" s="2">
        <v>190</v>
      </c>
      <c r="J116" s="2">
        <v>200</v>
      </c>
      <c r="K116" s="2">
        <v>210</v>
      </c>
      <c r="L116" s="2">
        <v>220</v>
      </c>
      <c r="M116" s="2">
        <v>230</v>
      </c>
      <c r="N116" s="2">
        <v>240</v>
      </c>
    </row>
    <row r="117" spans="1:14" x14ac:dyDescent="0.25">
      <c r="A117" s="2">
        <v>700</v>
      </c>
      <c r="B117" s="28" t="s">
        <v>168</v>
      </c>
      <c r="C117" s="15" t="s">
        <v>168</v>
      </c>
      <c r="D117" s="15" t="s">
        <v>168</v>
      </c>
      <c r="E117" s="6">
        <v>0.5</v>
      </c>
      <c r="F117" s="6">
        <v>0.5</v>
      </c>
      <c r="G117" s="6">
        <v>0.5</v>
      </c>
      <c r="H117" s="6">
        <v>0.99999999999999956</v>
      </c>
      <c r="I117" s="6">
        <v>0.99999999999999867</v>
      </c>
      <c r="J117" s="6">
        <v>0.99999999999999778</v>
      </c>
      <c r="K117" s="6">
        <v>0.99999999999999778</v>
      </c>
      <c r="L117" s="6">
        <v>0.99999999999999778</v>
      </c>
      <c r="M117" s="6">
        <v>0.99999999999999778</v>
      </c>
      <c r="N117" s="7">
        <v>0.99999999999999778</v>
      </c>
    </row>
    <row r="118" spans="1:14" x14ac:dyDescent="0.25">
      <c r="A118" s="2">
        <v>800</v>
      </c>
      <c r="B118" s="10" t="s">
        <v>168</v>
      </c>
      <c r="C118" s="16" t="s">
        <v>168</v>
      </c>
      <c r="D118" s="16" t="s">
        <v>168</v>
      </c>
      <c r="E118" s="8">
        <v>0.5</v>
      </c>
      <c r="F118" s="8">
        <v>0.5</v>
      </c>
      <c r="G118" s="8">
        <v>0.5</v>
      </c>
      <c r="H118" s="8">
        <v>0.99999999999999567</v>
      </c>
      <c r="I118" s="8">
        <v>0.99999999999999423</v>
      </c>
      <c r="J118" s="8">
        <v>0.99999999999999423</v>
      </c>
      <c r="K118" s="8">
        <v>0.99999999999999423</v>
      </c>
      <c r="L118" s="8">
        <v>0.99999999999999423</v>
      </c>
      <c r="M118" s="8">
        <v>0.99999999999999423</v>
      </c>
      <c r="N118" s="9">
        <v>0.99999999999999423</v>
      </c>
    </row>
    <row r="119" spans="1:14" x14ac:dyDescent="0.25">
      <c r="A119" s="2">
        <v>900</v>
      </c>
      <c r="B119" s="10" t="s">
        <v>168</v>
      </c>
      <c r="C119" s="16" t="s">
        <v>168</v>
      </c>
      <c r="D119" s="16" t="s">
        <v>168</v>
      </c>
      <c r="E119" s="8">
        <v>0.5</v>
      </c>
      <c r="F119" s="8">
        <v>0.5</v>
      </c>
      <c r="G119" s="8">
        <v>0.5</v>
      </c>
      <c r="H119" s="8">
        <v>0.99999999999999756</v>
      </c>
      <c r="I119" s="8">
        <v>0.99999999999999745</v>
      </c>
      <c r="J119" s="8">
        <v>0.99999999999999667</v>
      </c>
      <c r="K119" s="8">
        <v>0.99999999999999645</v>
      </c>
      <c r="L119" s="8">
        <v>0.99999999999999645</v>
      </c>
      <c r="M119" s="8">
        <v>0.99999999999999645</v>
      </c>
      <c r="N119" s="9">
        <v>0.99999999999999645</v>
      </c>
    </row>
    <row r="120" spans="1:14" x14ac:dyDescent="0.25">
      <c r="A120" s="2">
        <v>1000</v>
      </c>
      <c r="B120" s="10" t="s">
        <v>168</v>
      </c>
      <c r="C120" s="16" t="s">
        <v>168</v>
      </c>
      <c r="D120" s="16" t="s">
        <v>168</v>
      </c>
      <c r="E120" s="8">
        <v>0.5</v>
      </c>
      <c r="F120" s="8">
        <v>0.5</v>
      </c>
      <c r="G120" s="8">
        <v>0.5</v>
      </c>
      <c r="H120" s="8">
        <v>1.0000000000000013</v>
      </c>
      <c r="I120" s="8">
        <v>1.0000000000000002</v>
      </c>
      <c r="J120" s="8">
        <v>0.99999999999999933</v>
      </c>
      <c r="K120" s="8">
        <v>0.99999999999999967</v>
      </c>
      <c r="L120" s="8">
        <v>0.99999999999999967</v>
      </c>
      <c r="M120" s="8">
        <v>0.99999999999999967</v>
      </c>
      <c r="N120" s="9">
        <v>0.99999999999999967</v>
      </c>
    </row>
    <row r="121" spans="1:14" x14ac:dyDescent="0.25">
      <c r="A121" s="2">
        <v>1100</v>
      </c>
      <c r="B121" s="10" t="s">
        <v>168</v>
      </c>
      <c r="C121" s="16" t="s">
        <v>168</v>
      </c>
      <c r="D121" s="16" t="s">
        <v>168</v>
      </c>
      <c r="E121" s="8">
        <v>0.5</v>
      </c>
      <c r="F121" s="8">
        <v>0.5</v>
      </c>
      <c r="G121" s="8">
        <v>0.5</v>
      </c>
      <c r="H121" s="8">
        <v>0.99999999999999911</v>
      </c>
      <c r="I121" s="8">
        <v>0.99999999999999822</v>
      </c>
      <c r="J121" s="8">
        <v>0.99999999999999889</v>
      </c>
      <c r="K121" s="8">
        <v>0.99999999999999889</v>
      </c>
      <c r="L121" s="8">
        <v>0.99999999999999889</v>
      </c>
      <c r="M121" s="8">
        <v>0.99999999999999889</v>
      </c>
      <c r="N121" s="9">
        <v>0.99999999999999889</v>
      </c>
    </row>
    <row r="122" spans="1:14" x14ac:dyDescent="0.25">
      <c r="A122" s="2">
        <v>1200</v>
      </c>
      <c r="B122" s="10" t="s">
        <v>168</v>
      </c>
      <c r="C122" s="16" t="s">
        <v>168</v>
      </c>
      <c r="D122" s="16" t="s">
        <v>168</v>
      </c>
      <c r="E122" s="16" t="s">
        <v>168</v>
      </c>
      <c r="F122" s="8">
        <v>0.5</v>
      </c>
      <c r="G122" s="8">
        <v>0.5</v>
      </c>
      <c r="H122" s="8">
        <v>1.0000000000000031</v>
      </c>
      <c r="I122" s="8">
        <v>1.0000000000000007</v>
      </c>
      <c r="J122" s="8">
        <v>1.0000000000000004</v>
      </c>
      <c r="K122" s="8">
        <v>1.0000000000000004</v>
      </c>
      <c r="L122" s="8">
        <v>1.0000000000000004</v>
      </c>
      <c r="M122" s="8">
        <v>1.0000000000000004</v>
      </c>
      <c r="N122" s="9">
        <v>1.0000000000000004</v>
      </c>
    </row>
    <row r="123" spans="1:14" x14ac:dyDescent="0.25">
      <c r="A123" s="2">
        <v>1300</v>
      </c>
      <c r="B123" s="10" t="s">
        <v>168</v>
      </c>
      <c r="C123" s="16" t="s">
        <v>168</v>
      </c>
      <c r="D123" s="16" t="s">
        <v>168</v>
      </c>
      <c r="E123" s="16" t="s">
        <v>168</v>
      </c>
      <c r="F123" s="8">
        <v>0.5</v>
      </c>
      <c r="G123" s="8">
        <v>0.99999999999999778</v>
      </c>
      <c r="H123" s="8">
        <v>0.99999999999999778</v>
      </c>
      <c r="I123" s="8">
        <v>0.99999999999999556</v>
      </c>
      <c r="J123" s="8">
        <v>0.99999999999999889</v>
      </c>
      <c r="K123" s="8">
        <v>0.99999999999999889</v>
      </c>
      <c r="L123" s="8">
        <v>0.99999999999999889</v>
      </c>
      <c r="M123" s="8">
        <v>0.99999999999999889</v>
      </c>
      <c r="N123" s="9">
        <v>0.99999999999999889</v>
      </c>
    </row>
    <row r="124" spans="1:14" x14ac:dyDescent="0.25">
      <c r="A124" s="2">
        <v>1400</v>
      </c>
      <c r="B124" s="10" t="s">
        <v>168</v>
      </c>
      <c r="C124" s="16" t="s">
        <v>168</v>
      </c>
      <c r="D124" s="16" t="s">
        <v>168</v>
      </c>
      <c r="E124" s="16" t="s">
        <v>168</v>
      </c>
      <c r="F124" s="16" t="s">
        <v>168</v>
      </c>
      <c r="G124" s="8">
        <v>0.8010854158071915</v>
      </c>
      <c r="H124" s="8">
        <v>0.99999999999999811</v>
      </c>
      <c r="I124" s="8">
        <v>0.99999999999999878</v>
      </c>
      <c r="J124" s="8">
        <v>0.99999999999999922</v>
      </c>
      <c r="K124" s="8">
        <v>0.99999999999999911</v>
      </c>
      <c r="L124" s="8">
        <v>0.99999999999999911</v>
      </c>
      <c r="M124" s="8">
        <v>0.99999999999999911</v>
      </c>
      <c r="N124" s="9">
        <v>0.99999999999999911</v>
      </c>
    </row>
    <row r="125" spans="1:14" x14ac:dyDescent="0.25">
      <c r="A125" s="2">
        <v>1500</v>
      </c>
      <c r="B125" s="10" t="s">
        <v>168</v>
      </c>
      <c r="C125" s="16" t="s">
        <v>168</v>
      </c>
      <c r="D125" s="16" t="s">
        <v>168</v>
      </c>
      <c r="E125" s="16" t="s">
        <v>168</v>
      </c>
      <c r="F125" s="16" t="s">
        <v>168</v>
      </c>
      <c r="G125" s="16" t="s">
        <v>168</v>
      </c>
      <c r="H125" s="8">
        <v>0.999999999999998</v>
      </c>
      <c r="I125" s="8">
        <v>0.99999999999999856</v>
      </c>
      <c r="J125" s="8">
        <v>0.99999999999999911</v>
      </c>
      <c r="K125" s="8">
        <v>0.999999999999999</v>
      </c>
      <c r="L125" s="8">
        <v>0.99999999999999911</v>
      </c>
      <c r="M125" s="8">
        <v>0.99999999999999911</v>
      </c>
      <c r="N125" s="9">
        <v>0.99999999999999911</v>
      </c>
    </row>
    <row r="126" spans="1:14" x14ac:dyDescent="0.25">
      <c r="A126" s="2">
        <v>1600</v>
      </c>
      <c r="B126" s="10" t="s">
        <v>168</v>
      </c>
      <c r="C126" s="16" t="s">
        <v>168</v>
      </c>
      <c r="D126" s="16" t="s">
        <v>168</v>
      </c>
      <c r="E126" s="16" t="s">
        <v>168</v>
      </c>
      <c r="F126" s="16" t="s">
        <v>168</v>
      </c>
      <c r="G126" s="16" t="s">
        <v>168</v>
      </c>
      <c r="H126" s="16" t="s">
        <v>168</v>
      </c>
      <c r="I126" s="16" t="s">
        <v>168</v>
      </c>
      <c r="J126" s="8">
        <v>0.99999999999999911</v>
      </c>
      <c r="K126" s="8">
        <v>0.99999999999999889</v>
      </c>
      <c r="L126" s="8">
        <v>0.999999999999999</v>
      </c>
      <c r="M126" s="8">
        <v>0.99999999999999845</v>
      </c>
      <c r="N126" s="9">
        <v>0.99999999999999933</v>
      </c>
    </row>
    <row r="127" spans="1:14" x14ac:dyDescent="0.25">
      <c r="A127" s="2">
        <v>1700</v>
      </c>
      <c r="B127" s="10" t="s">
        <v>168</v>
      </c>
      <c r="C127" s="16" t="s">
        <v>168</v>
      </c>
      <c r="D127" s="16" t="s">
        <v>168</v>
      </c>
      <c r="E127" s="16" t="s">
        <v>168</v>
      </c>
      <c r="F127" s="16" t="s">
        <v>168</v>
      </c>
      <c r="G127" s="16" t="s">
        <v>168</v>
      </c>
      <c r="H127" s="16" t="s">
        <v>168</v>
      </c>
      <c r="I127" s="16" t="s">
        <v>168</v>
      </c>
      <c r="J127" s="16" t="s">
        <v>168</v>
      </c>
      <c r="K127" s="8">
        <v>0.99999999999999889</v>
      </c>
      <c r="L127" s="8">
        <v>0.99999999999999911</v>
      </c>
      <c r="M127" s="8">
        <v>0.99999999999999911</v>
      </c>
      <c r="N127" s="9">
        <v>0.99999999999999889</v>
      </c>
    </row>
    <row r="128" spans="1:14" x14ac:dyDescent="0.25">
      <c r="A128" s="2">
        <v>1800</v>
      </c>
      <c r="B128" s="11" t="s">
        <v>168</v>
      </c>
      <c r="C128" s="17" t="s">
        <v>168</v>
      </c>
      <c r="D128" s="17" t="s">
        <v>168</v>
      </c>
      <c r="E128" s="17" t="s">
        <v>168</v>
      </c>
      <c r="F128" s="17" t="s">
        <v>168</v>
      </c>
      <c r="G128" s="17" t="s">
        <v>168</v>
      </c>
      <c r="H128" s="17" t="s">
        <v>168</v>
      </c>
      <c r="I128" s="17" t="s">
        <v>168</v>
      </c>
      <c r="J128" s="17" t="s">
        <v>168</v>
      </c>
      <c r="K128" s="17" t="s">
        <v>168</v>
      </c>
      <c r="L128" s="14">
        <v>0.99999999999999911</v>
      </c>
      <c r="M128" s="14">
        <v>0.99999999999999911</v>
      </c>
      <c r="N128" s="29">
        <v>0.99999999999999944</v>
      </c>
    </row>
    <row r="130" spans="1:14" x14ac:dyDescent="0.25">
      <c r="A130" s="12" t="s">
        <v>105</v>
      </c>
      <c r="B130" s="2">
        <v>120</v>
      </c>
      <c r="C130" s="2">
        <v>130</v>
      </c>
      <c r="D130" s="2">
        <v>140</v>
      </c>
      <c r="E130" s="2">
        <v>150</v>
      </c>
      <c r="F130" s="2">
        <v>160</v>
      </c>
      <c r="G130" s="2">
        <v>170</v>
      </c>
      <c r="H130" s="2">
        <v>180</v>
      </c>
      <c r="I130" s="2">
        <v>190</v>
      </c>
      <c r="J130" s="2">
        <v>200</v>
      </c>
      <c r="K130" s="2">
        <v>210</v>
      </c>
      <c r="L130" s="2">
        <v>220</v>
      </c>
      <c r="M130" s="2">
        <v>230</v>
      </c>
      <c r="N130" s="2">
        <v>240</v>
      </c>
    </row>
    <row r="131" spans="1:14" x14ac:dyDescent="0.25">
      <c r="A131" s="2">
        <v>700</v>
      </c>
      <c r="B131" s="28" t="s">
        <v>168</v>
      </c>
      <c r="C131" s="15" t="s">
        <v>168</v>
      </c>
      <c r="D131" s="15" t="s">
        <v>168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7">
        <v>0</v>
      </c>
    </row>
    <row r="132" spans="1:14" x14ac:dyDescent="0.25">
      <c r="A132" s="2">
        <v>800</v>
      </c>
      <c r="B132" s="10" t="s">
        <v>168</v>
      </c>
      <c r="C132" s="16" t="s">
        <v>168</v>
      </c>
      <c r="D132" s="16" t="s">
        <v>168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9">
        <v>0</v>
      </c>
    </row>
    <row r="133" spans="1:14" x14ac:dyDescent="0.25">
      <c r="A133" s="2">
        <v>900</v>
      </c>
      <c r="B133" s="10" t="s">
        <v>168</v>
      </c>
      <c r="C133" s="16" t="s">
        <v>168</v>
      </c>
      <c r="D133" s="16" t="s">
        <v>168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9">
        <v>0</v>
      </c>
    </row>
    <row r="134" spans="1:14" x14ac:dyDescent="0.25">
      <c r="A134" s="2">
        <v>1000</v>
      </c>
      <c r="B134" s="10" t="s">
        <v>168</v>
      </c>
      <c r="C134" s="16" t="s">
        <v>168</v>
      </c>
      <c r="D134" s="16" t="s">
        <v>168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9">
        <v>0</v>
      </c>
    </row>
    <row r="135" spans="1:14" x14ac:dyDescent="0.25">
      <c r="A135" s="2">
        <v>1100</v>
      </c>
      <c r="B135" s="10" t="s">
        <v>168</v>
      </c>
      <c r="C135" s="16" t="s">
        <v>168</v>
      </c>
      <c r="D135" s="16" t="s">
        <v>168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9">
        <v>0</v>
      </c>
    </row>
    <row r="136" spans="1:14" x14ac:dyDescent="0.25">
      <c r="A136" s="2">
        <v>1200</v>
      </c>
      <c r="B136" s="10" t="s">
        <v>168</v>
      </c>
      <c r="C136" s="16" t="s">
        <v>168</v>
      </c>
      <c r="D136" s="16" t="s">
        <v>168</v>
      </c>
      <c r="E136" s="16" t="s">
        <v>168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9">
        <v>0</v>
      </c>
    </row>
    <row r="137" spans="1:14" x14ac:dyDescent="0.25">
      <c r="A137" s="2">
        <v>1300</v>
      </c>
      <c r="B137" s="10" t="s">
        <v>168</v>
      </c>
      <c r="C137" s="16" t="s">
        <v>168</v>
      </c>
      <c r="D137" s="16" t="s">
        <v>168</v>
      </c>
      <c r="E137" s="16" t="s">
        <v>168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9">
        <v>0</v>
      </c>
    </row>
    <row r="138" spans="1:14" x14ac:dyDescent="0.25">
      <c r="A138" s="2">
        <v>1400</v>
      </c>
      <c r="B138" s="10" t="s">
        <v>168</v>
      </c>
      <c r="C138" s="16" t="s">
        <v>168</v>
      </c>
      <c r="D138" s="16" t="s">
        <v>168</v>
      </c>
      <c r="E138" s="16" t="s">
        <v>168</v>
      </c>
      <c r="F138" s="16" t="s">
        <v>168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9">
        <v>0</v>
      </c>
    </row>
    <row r="139" spans="1:14" x14ac:dyDescent="0.25">
      <c r="A139" s="2">
        <v>1500</v>
      </c>
      <c r="B139" s="10" t="s">
        <v>168</v>
      </c>
      <c r="C139" s="16" t="s">
        <v>168</v>
      </c>
      <c r="D139" s="16" t="s">
        <v>168</v>
      </c>
      <c r="E139" s="16" t="s">
        <v>168</v>
      </c>
      <c r="F139" s="16" t="s">
        <v>168</v>
      </c>
      <c r="G139" s="16" t="s">
        <v>168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9">
        <v>0</v>
      </c>
    </row>
    <row r="140" spans="1:14" x14ac:dyDescent="0.25">
      <c r="A140" s="2">
        <v>1600</v>
      </c>
      <c r="B140" s="10" t="s">
        <v>168</v>
      </c>
      <c r="C140" s="16" t="s">
        <v>168</v>
      </c>
      <c r="D140" s="16" t="s">
        <v>168</v>
      </c>
      <c r="E140" s="16" t="s">
        <v>168</v>
      </c>
      <c r="F140" s="16" t="s">
        <v>168</v>
      </c>
      <c r="G140" s="16" t="s">
        <v>168</v>
      </c>
      <c r="H140" s="16" t="s">
        <v>168</v>
      </c>
      <c r="I140" s="16" t="s">
        <v>168</v>
      </c>
      <c r="J140" s="8">
        <v>0</v>
      </c>
      <c r="K140" s="8">
        <v>0</v>
      </c>
      <c r="L140" s="8">
        <v>0</v>
      </c>
      <c r="M140" s="8">
        <v>0</v>
      </c>
      <c r="N140" s="9">
        <v>0</v>
      </c>
    </row>
    <row r="141" spans="1:14" x14ac:dyDescent="0.25">
      <c r="A141" s="2">
        <v>1700</v>
      </c>
      <c r="B141" s="10" t="s">
        <v>168</v>
      </c>
      <c r="C141" s="16" t="s">
        <v>168</v>
      </c>
      <c r="D141" s="16" t="s">
        <v>168</v>
      </c>
      <c r="E141" s="16" t="s">
        <v>168</v>
      </c>
      <c r="F141" s="16" t="s">
        <v>168</v>
      </c>
      <c r="G141" s="16" t="s">
        <v>168</v>
      </c>
      <c r="H141" s="16" t="s">
        <v>168</v>
      </c>
      <c r="I141" s="16" t="s">
        <v>168</v>
      </c>
      <c r="J141" s="16" t="s">
        <v>168</v>
      </c>
      <c r="K141" s="8">
        <v>0</v>
      </c>
      <c r="L141" s="8">
        <v>0</v>
      </c>
      <c r="M141" s="8">
        <v>0</v>
      </c>
      <c r="N141" s="9">
        <v>0</v>
      </c>
    </row>
    <row r="142" spans="1:14" x14ac:dyDescent="0.25">
      <c r="A142" s="2">
        <v>1800</v>
      </c>
      <c r="B142" s="11" t="s">
        <v>168</v>
      </c>
      <c r="C142" s="17" t="s">
        <v>168</v>
      </c>
      <c r="D142" s="17" t="s">
        <v>168</v>
      </c>
      <c r="E142" s="17" t="s">
        <v>168</v>
      </c>
      <c r="F142" s="17" t="s">
        <v>168</v>
      </c>
      <c r="G142" s="17" t="s">
        <v>168</v>
      </c>
      <c r="H142" s="17" t="s">
        <v>168</v>
      </c>
      <c r="I142" s="17" t="s">
        <v>168</v>
      </c>
      <c r="J142" s="17" t="s">
        <v>168</v>
      </c>
      <c r="K142" s="17" t="s">
        <v>168</v>
      </c>
      <c r="L142" s="14">
        <v>0</v>
      </c>
      <c r="M142" s="14">
        <v>0</v>
      </c>
      <c r="N142" s="29">
        <v>0</v>
      </c>
    </row>
    <row r="144" spans="1:14" x14ac:dyDescent="0.25">
      <c r="A144" s="12" t="s">
        <v>107</v>
      </c>
      <c r="B144" s="2">
        <v>120</v>
      </c>
      <c r="C144" s="2">
        <v>130</v>
      </c>
      <c r="D144" s="2">
        <v>140</v>
      </c>
      <c r="E144" s="2">
        <v>150</v>
      </c>
      <c r="F144" s="2">
        <v>160</v>
      </c>
      <c r="G144" s="2">
        <v>170</v>
      </c>
      <c r="H144" s="2">
        <v>180</v>
      </c>
      <c r="I144" s="2">
        <v>190</v>
      </c>
      <c r="J144" s="2">
        <v>200</v>
      </c>
      <c r="K144" s="2">
        <v>210</v>
      </c>
      <c r="L144" s="2">
        <v>220</v>
      </c>
      <c r="M144" s="2">
        <v>230</v>
      </c>
      <c r="N144" s="2">
        <v>240</v>
      </c>
    </row>
    <row r="145" spans="1:14" x14ac:dyDescent="0.25">
      <c r="A145" s="2">
        <v>700</v>
      </c>
      <c r="B145" s="28" t="s">
        <v>168</v>
      </c>
      <c r="C145" s="15" t="s">
        <v>168</v>
      </c>
      <c r="D145" s="15" t="s">
        <v>168</v>
      </c>
      <c r="E145" s="6">
        <v>1.9132839205679593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7">
        <v>0</v>
      </c>
    </row>
    <row r="146" spans="1:14" x14ac:dyDescent="0.25">
      <c r="A146" s="2">
        <v>800</v>
      </c>
      <c r="B146" s="10" t="s">
        <v>168</v>
      </c>
      <c r="C146" s="16" t="s">
        <v>168</v>
      </c>
      <c r="D146" s="16" t="s">
        <v>168</v>
      </c>
      <c r="E146" s="8">
        <v>1.9132839205680079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9">
        <v>0</v>
      </c>
    </row>
    <row r="147" spans="1:14" x14ac:dyDescent="0.25">
      <c r="A147" s="2">
        <v>900</v>
      </c>
      <c r="B147" s="10" t="s">
        <v>168</v>
      </c>
      <c r="C147" s="16" t="s">
        <v>168</v>
      </c>
      <c r="D147" s="16" t="s">
        <v>168</v>
      </c>
      <c r="E147" s="8">
        <v>1.9132839205679804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9">
        <v>0</v>
      </c>
    </row>
    <row r="148" spans="1:14" x14ac:dyDescent="0.25">
      <c r="A148" s="2">
        <v>1000</v>
      </c>
      <c r="B148" s="10" t="s">
        <v>168</v>
      </c>
      <c r="C148" s="16" t="s">
        <v>168</v>
      </c>
      <c r="D148" s="16" t="s">
        <v>168</v>
      </c>
      <c r="E148" s="8">
        <v>1.9132839205679624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9">
        <v>0</v>
      </c>
    </row>
    <row r="149" spans="1:14" x14ac:dyDescent="0.25">
      <c r="A149" s="2">
        <v>1100</v>
      </c>
      <c r="B149" s="10" t="s">
        <v>168</v>
      </c>
      <c r="C149" s="16" t="s">
        <v>168</v>
      </c>
      <c r="D149" s="16" t="s">
        <v>168</v>
      </c>
      <c r="E149" s="8">
        <v>1.9132839205679639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9">
        <v>0</v>
      </c>
    </row>
    <row r="150" spans="1:14" x14ac:dyDescent="0.25">
      <c r="A150" s="2">
        <v>1200</v>
      </c>
      <c r="B150" s="10" t="s">
        <v>168</v>
      </c>
      <c r="C150" s="16" t="s">
        <v>168</v>
      </c>
      <c r="D150" s="16" t="s">
        <v>168</v>
      </c>
      <c r="E150" s="16" t="s">
        <v>168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9">
        <v>0</v>
      </c>
    </row>
    <row r="151" spans="1:14" x14ac:dyDescent="0.25">
      <c r="A151" s="2">
        <v>1300</v>
      </c>
      <c r="B151" s="10" t="s">
        <v>168</v>
      </c>
      <c r="C151" s="16" t="s">
        <v>168</v>
      </c>
      <c r="D151" s="16" t="s">
        <v>168</v>
      </c>
      <c r="E151" s="16" t="s">
        <v>168</v>
      </c>
      <c r="F151" s="8">
        <v>1.5633365257419893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9">
        <v>0</v>
      </c>
    </row>
    <row r="152" spans="1:14" x14ac:dyDescent="0.25">
      <c r="A152" s="2">
        <v>1400</v>
      </c>
      <c r="B152" s="10" t="s">
        <v>168</v>
      </c>
      <c r="C152" s="16" t="s">
        <v>168</v>
      </c>
      <c r="D152" s="16" t="s">
        <v>168</v>
      </c>
      <c r="E152" s="16" t="s">
        <v>168</v>
      </c>
      <c r="F152" s="16" t="s">
        <v>168</v>
      </c>
      <c r="G152" s="8">
        <v>0.91559974966121538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9">
        <v>0</v>
      </c>
    </row>
    <row r="153" spans="1:14" x14ac:dyDescent="0.25">
      <c r="A153" s="2">
        <v>1500</v>
      </c>
      <c r="B153" s="10" t="s">
        <v>168</v>
      </c>
      <c r="C153" s="16" t="s">
        <v>168</v>
      </c>
      <c r="D153" s="16" t="s">
        <v>168</v>
      </c>
      <c r="E153" s="16" t="s">
        <v>168</v>
      </c>
      <c r="F153" s="16" t="s">
        <v>168</v>
      </c>
      <c r="G153" s="16" t="s">
        <v>168</v>
      </c>
      <c r="H153" s="8">
        <v>1.4346074649268139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9">
        <v>0</v>
      </c>
    </row>
    <row r="154" spans="1:14" x14ac:dyDescent="0.25">
      <c r="A154" s="2">
        <v>1600</v>
      </c>
      <c r="B154" s="10" t="s">
        <v>168</v>
      </c>
      <c r="C154" s="16" t="s">
        <v>168</v>
      </c>
      <c r="D154" s="16" t="s">
        <v>168</v>
      </c>
      <c r="E154" s="16" t="s">
        <v>168</v>
      </c>
      <c r="F154" s="16" t="s">
        <v>168</v>
      </c>
      <c r="G154" s="16" t="s">
        <v>168</v>
      </c>
      <c r="H154" s="16" t="s">
        <v>168</v>
      </c>
      <c r="I154" s="16" t="s">
        <v>168</v>
      </c>
      <c r="J154" s="8">
        <v>0</v>
      </c>
      <c r="K154" s="8">
        <v>0</v>
      </c>
      <c r="L154" s="8">
        <v>0</v>
      </c>
      <c r="M154" s="8">
        <v>0</v>
      </c>
      <c r="N154" s="9">
        <v>0</v>
      </c>
    </row>
    <row r="155" spans="1:14" x14ac:dyDescent="0.25">
      <c r="A155" s="2">
        <v>1700</v>
      </c>
      <c r="B155" s="10" t="s">
        <v>168</v>
      </c>
      <c r="C155" s="16" t="s">
        <v>168</v>
      </c>
      <c r="D155" s="16" t="s">
        <v>168</v>
      </c>
      <c r="E155" s="16" t="s">
        <v>168</v>
      </c>
      <c r="F155" s="16" t="s">
        <v>168</v>
      </c>
      <c r="G155" s="16" t="s">
        <v>168</v>
      </c>
      <c r="H155" s="16" t="s">
        <v>168</v>
      </c>
      <c r="I155" s="16" t="s">
        <v>168</v>
      </c>
      <c r="J155" s="16" t="s">
        <v>168</v>
      </c>
      <c r="K155" s="8">
        <v>0</v>
      </c>
      <c r="L155" s="8">
        <v>0</v>
      </c>
      <c r="M155" s="8">
        <v>0</v>
      </c>
      <c r="N155" s="9">
        <v>0</v>
      </c>
    </row>
    <row r="156" spans="1:14" x14ac:dyDescent="0.25">
      <c r="A156" s="2">
        <v>1800</v>
      </c>
      <c r="B156" s="11" t="s">
        <v>168</v>
      </c>
      <c r="C156" s="17" t="s">
        <v>168</v>
      </c>
      <c r="D156" s="17" t="s">
        <v>168</v>
      </c>
      <c r="E156" s="17" t="s">
        <v>168</v>
      </c>
      <c r="F156" s="17" t="s">
        <v>168</v>
      </c>
      <c r="G156" s="17" t="s">
        <v>168</v>
      </c>
      <c r="H156" s="17" t="s">
        <v>168</v>
      </c>
      <c r="I156" s="17" t="s">
        <v>168</v>
      </c>
      <c r="J156" s="17" t="s">
        <v>168</v>
      </c>
      <c r="K156" s="17" t="s">
        <v>168</v>
      </c>
      <c r="L156" s="14">
        <v>0</v>
      </c>
      <c r="M156" s="14">
        <v>0</v>
      </c>
      <c r="N156" s="29">
        <v>0</v>
      </c>
    </row>
    <row r="158" spans="1:14" x14ac:dyDescent="0.25">
      <c r="A158" s="12" t="s">
        <v>109</v>
      </c>
      <c r="B158" s="2">
        <v>120</v>
      </c>
      <c r="C158" s="2">
        <v>130</v>
      </c>
      <c r="D158" s="2">
        <v>140</v>
      </c>
      <c r="E158" s="2">
        <v>150</v>
      </c>
      <c r="F158" s="2">
        <v>160</v>
      </c>
      <c r="G158" s="2">
        <v>170</v>
      </c>
      <c r="H158" s="2">
        <v>180</v>
      </c>
      <c r="I158" s="2">
        <v>190</v>
      </c>
      <c r="J158" s="2">
        <v>200</v>
      </c>
      <c r="K158" s="2">
        <v>210</v>
      </c>
      <c r="L158" s="2">
        <v>220</v>
      </c>
      <c r="M158" s="2">
        <v>230</v>
      </c>
      <c r="N158" s="2">
        <v>240</v>
      </c>
    </row>
    <row r="159" spans="1:14" x14ac:dyDescent="0.25">
      <c r="A159" s="2">
        <v>700</v>
      </c>
      <c r="B159" s="28" t="s">
        <v>168</v>
      </c>
      <c r="C159" s="15" t="s">
        <v>168</v>
      </c>
      <c r="D159" s="15" t="s">
        <v>168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7">
        <v>0</v>
      </c>
    </row>
    <row r="160" spans="1:14" x14ac:dyDescent="0.25">
      <c r="A160" s="2">
        <v>800</v>
      </c>
      <c r="B160" s="10" t="s">
        <v>168</v>
      </c>
      <c r="C160" s="16" t="s">
        <v>168</v>
      </c>
      <c r="D160" s="16" t="s">
        <v>168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9">
        <v>0</v>
      </c>
    </row>
    <row r="161" spans="1:14" x14ac:dyDescent="0.25">
      <c r="A161" s="2">
        <v>900</v>
      </c>
      <c r="B161" s="10" t="s">
        <v>168</v>
      </c>
      <c r="C161" s="16" t="s">
        <v>168</v>
      </c>
      <c r="D161" s="16" t="s">
        <v>168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9">
        <v>0</v>
      </c>
    </row>
    <row r="162" spans="1:14" x14ac:dyDescent="0.25">
      <c r="A162" s="2">
        <v>1000</v>
      </c>
      <c r="B162" s="10" t="s">
        <v>168</v>
      </c>
      <c r="C162" s="16" t="s">
        <v>168</v>
      </c>
      <c r="D162" s="16" t="s">
        <v>168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9">
        <v>0</v>
      </c>
    </row>
    <row r="163" spans="1:14" x14ac:dyDescent="0.25">
      <c r="A163" s="2">
        <v>1100</v>
      </c>
      <c r="B163" s="10" t="s">
        <v>168</v>
      </c>
      <c r="C163" s="16" t="s">
        <v>168</v>
      </c>
      <c r="D163" s="16" t="s">
        <v>168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9">
        <v>0</v>
      </c>
    </row>
    <row r="164" spans="1:14" x14ac:dyDescent="0.25">
      <c r="A164" s="2">
        <v>1200</v>
      </c>
      <c r="B164" s="10" t="s">
        <v>168</v>
      </c>
      <c r="C164" s="16" t="s">
        <v>168</v>
      </c>
      <c r="D164" s="16" t="s">
        <v>168</v>
      </c>
      <c r="E164" s="16" t="s">
        <v>168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9">
        <v>0</v>
      </c>
    </row>
    <row r="165" spans="1:14" x14ac:dyDescent="0.25">
      <c r="A165" s="2">
        <v>1300</v>
      </c>
      <c r="B165" s="10" t="s">
        <v>168</v>
      </c>
      <c r="C165" s="16" t="s">
        <v>168</v>
      </c>
      <c r="D165" s="16" t="s">
        <v>168</v>
      </c>
      <c r="E165" s="16" t="s">
        <v>168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9">
        <v>0</v>
      </c>
    </row>
    <row r="166" spans="1:14" x14ac:dyDescent="0.25">
      <c r="A166" s="2">
        <v>1400</v>
      </c>
      <c r="B166" s="10" t="s">
        <v>168</v>
      </c>
      <c r="C166" s="16" t="s">
        <v>168</v>
      </c>
      <c r="D166" s="16" t="s">
        <v>168</v>
      </c>
      <c r="E166" s="16" t="s">
        <v>168</v>
      </c>
      <c r="F166" s="16" t="s">
        <v>168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9">
        <v>0</v>
      </c>
    </row>
    <row r="167" spans="1:14" x14ac:dyDescent="0.25">
      <c r="A167" s="2">
        <v>1500</v>
      </c>
      <c r="B167" s="10" t="s">
        <v>168</v>
      </c>
      <c r="C167" s="16" t="s">
        <v>168</v>
      </c>
      <c r="D167" s="16" t="s">
        <v>168</v>
      </c>
      <c r="E167" s="16" t="s">
        <v>168</v>
      </c>
      <c r="F167" s="16" t="s">
        <v>168</v>
      </c>
      <c r="G167" s="16" t="s">
        <v>168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9">
        <v>0</v>
      </c>
    </row>
    <row r="168" spans="1:14" x14ac:dyDescent="0.25">
      <c r="A168" s="2">
        <v>1600</v>
      </c>
      <c r="B168" s="10" t="s">
        <v>168</v>
      </c>
      <c r="C168" s="16" t="s">
        <v>168</v>
      </c>
      <c r="D168" s="16" t="s">
        <v>168</v>
      </c>
      <c r="E168" s="16" t="s">
        <v>168</v>
      </c>
      <c r="F168" s="16" t="s">
        <v>168</v>
      </c>
      <c r="G168" s="16" t="s">
        <v>168</v>
      </c>
      <c r="H168" s="16" t="s">
        <v>168</v>
      </c>
      <c r="I168" s="16" t="s">
        <v>168</v>
      </c>
      <c r="J168" s="8">
        <v>0</v>
      </c>
      <c r="K168" s="8">
        <v>0</v>
      </c>
      <c r="L168" s="8">
        <v>0</v>
      </c>
      <c r="M168" s="8">
        <v>0</v>
      </c>
      <c r="N168" s="9">
        <v>0</v>
      </c>
    </row>
    <row r="169" spans="1:14" x14ac:dyDescent="0.25">
      <c r="A169" s="2">
        <v>1700</v>
      </c>
      <c r="B169" s="10" t="s">
        <v>168</v>
      </c>
      <c r="C169" s="16" t="s">
        <v>168</v>
      </c>
      <c r="D169" s="16" t="s">
        <v>168</v>
      </c>
      <c r="E169" s="16" t="s">
        <v>168</v>
      </c>
      <c r="F169" s="16" t="s">
        <v>168</v>
      </c>
      <c r="G169" s="16" t="s">
        <v>168</v>
      </c>
      <c r="H169" s="16" t="s">
        <v>168</v>
      </c>
      <c r="I169" s="16" t="s">
        <v>168</v>
      </c>
      <c r="J169" s="16" t="s">
        <v>168</v>
      </c>
      <c r="K169" s="8">
        <v>0</v>
      </c>
      <c r="L169" s="8">
        <v>0</v>
      </c>
      <c r="M169" s="8">
        <v>0</v>
      </c>
      <c r="N169" s="9">
        <v>0</v>
      </c>
    </row>
    <row r="170" spans="1:14" x14ac:dyDescent="0.25">
      <c r="A170" s="2">
        <v>1800</v>
      </c>
      <c r="B170" s="11" t="s">
        <v>168</v>
      </c>
      <c r="C170" s="17" t="s">
        <v>168</v>
      </c>
      <c r="D170" s="17" t="s">
        <v>168</v>
      </c>
      <c r="E170" s="17" t="s">
        <v>168</v>
      </c>
      <c r="F170" s="17" t="s">
        <v>168</v>
      </c>
      <c r="G170" s="17" t="s">
        <v>168</v>
      </c>
      <c r="H170" s="17" t="s">
        <v>168</v>
      </c>
      <c r="I170" s="17" t="s">
        <v>168</v>
      </c>
      <c r="J170" s="17" t="s">
        <v>168</v>
      </c>
      <c r="K170" s="17" t="s">
        <v>168</v>
      </c>
      <c r="L170" s="14">
        <v>0</v>
      </c>
      <c r="M170" s="14">
        <v>0</v>
      </c>
      <c r="N170" s="29">
        <v>0</v>
      </c>
    </row>
    <row r="172" spans="1:14" x14ac:dyDescent="0.25">
      <c r="A172" s="12" t="s">
        <v>111</v>
      </c>
      <c r="B172" s="2">
        <v>120</v>
      </c>
      <c r="C172" s="2">
        <v>130</v>
      </c>
      <c r="D172" s="2">
        <v>140</v>
      </c>
      <c r="E172" s="2">
        <v>150</v>
      </c>
      <c r="F172" s="2">
        <v>160</v>
      </c>
      <c r="G172" s="2">
        <v>170</v>
      </c>
      <c r="H172" s="2">
        <v>180</v>
      </c>
      <c r="I172" s="2">
        <v>190</v>
      </c>
      <c r="J172" s="2">
        <v>200</v>
      </c>
      <c r="K172" s="2">
        <v>210</v>
      </c>
      <c r="L172" s="2">
        <v>220</v>
      </c>
      <c r="M172" s="2">
        <v>230</v>
      </c>
      <c r="N172" s="2">
        <v>240</v>
      </c>
    </row>
    <row r="173" spans="1:14" x14ac:dyDescent="0.25">
      <c r="A173" s="2">
        <v>700</v>
      </c>
      <c r="B173" s="28" t="s">
        <v>168</v>
      </c>
      <c r="C173" s="15" t="s">
        <v>168</v>
      </c>
      <c r="D173" s="15" t="s">
        <v>168</v>
      </c>
      <c r="E173" s="6">
        <v>8.6716079432039961E-2</v>
      </c>
      <c r="F173" s="6">
        <v>2.0000000000000004</v>
      </c>
      <c r="G173" s="6">
        <v>2.0000000000000004</v>
      </c>
      <c r="H173" s="6">
        <v>2.0000000000000058</v>
      </c>
      <c r="I173" s="6">
        <v>2.0000000000000053</v>
      </c>
      <c r="J173" s="6">
        <v>2.0000000000000151</v>
      </c>
      <c r="K173" s="6">
        <v>2.0000000000000151</v>
      </c>
      <c r="L173" s="6">
        <v>2.0000000000000151</v>
      </c>
      <c r="M173" s="6">
        <v>2.0000000000000151</v>
      </c>
      <c r="N173" s="7">
        <v>2.0000000000000151</v>
      </c>
    </row>
    <row r="174" spans="1:14" x14ac:dyDescent="0.25">
      <c r="A174" s="2">
        <v>800</v>
      </c>
      <c r="B174" s="10" t="s">
        <v>168</v>
      </c>
      <c r="C174" s="16" t="s">
        <v>168</v>
      </c>
      <c r="D174" s="16" t="s">
        <v>168</v>
      </c>
      <c r="E174" s="8">
        <v>8.6716079431991E-2</v>
      </c>
      <c r="F174" s="8">
        <v>2.0000000000000009</v>
      </c>
      <c r="G174" s="8">
        <v>2.0000000000000009</v>
      </c>
      <c r="H174" s="8">
        <v>1.9999999999999996</v>
      </c>
      <c r="I174" s="8">
        <v>1.9999999999999996</v>
      </c>
      <c r="J174" s="8">
        <v>1.9999999999999996</v>
      </c>
      <c r="K174" s="8">
        <v>1.9999999999999996</v>
      </c>
      <c r="L174" s="8">
        <v>1.9999999999999996</v>
      </c>
      <c r="M174" s="8">
        <v>1.9999999999999996</v>
      </c>
      <c r="N174" s="9">
        <v>1.9999999999999996</v>
      </c>
    </row>
    <row r="175" spans="1:14" x14ac:dyDescent="0.25">
      <c r="A175" s="2">
        <v>900</v>
      </c>
      <c r="B175" s="10" t="s">
        <v>168</v>
      </c>
      <c r="C175" s="16" t="s">
        <v>168</v>
      </c>
      <c r="D175" s="16" t="s">
        <v>168</v>
      </c>
      <c r="E175" s="8">
        <v>8.6716079432019089E-2</v>
      </c>
      <c r="F175" s="8">
        <v>2.0000000000000018</v>
      </c>
      <c r="G175" s="8">
        <v>2.0000000000000004</v>
      </c>
      <c r="H175" s="8">
        <v>2.0000000000000013</v>
      </c>
      <c r="I175" s="8">
        <v>2.0000000000000013</v>
      </c>
      <c r="J175" s="8">
        <v>2.0000000000000018</v>
      </c>
      <c r="K175" s="8">
        <v>2.0000000000000018</v>
      </c>
      <c r="L175" s="8">
        <v>2.0000000000000018</v>
      </c>
      <c r="M175" s="8">
        <v>2.0000000000000018</v>
      </c>
      <c r="N175" s="9">
        <v>2.0000000000000018</v>
      </c>
    </row>
    <row r="176" spans="1:14" x14ac:dyDescent="0.25">
      <c r="A176" s="2">
        <v>1000</v>
      </c>
      <c r="B176" s="10" t="s">
        <v>168</v>
      </c>
      <c r="C176" s="16" t="s">
        <v>168</v>
      </c>
      <c r="D176" s="16" t="s">
        <v>168</v>
      </c>
      <c r="E176" s="8">
        <v>8.6716079432035853E-2</v>
      </c>
      <c r="F176" s="8">
        <v>2</v>
      </c>
      <c r="G176" s="8">
        <v>1.9999999999999993</v>
      </c>
      <c r="H176" s="8">
        <v>2</v>
      </c>
      <c r="I176" s="8">
        <v>1.9999999999999993</v>
      </c>
      <c r="J176" s="8">
        <v>1.9999999999999996</v>
      </c>
      <c r="K176" s="8">
        <v>1.9999999999999996</v>
      </c>
      <c r="L176" s="8">
        <v>1.9999999999999996</v>
      </c>
      <c r="M176" s="8">
        <v>1.9999999999999996</v>
      </c>
      <c r="N176" s="9">
        <v>1.9999999999999996</v>
      </c>
    </row>
    <row r="177" spans="1:14" x14ac:dyDescent="0.25">
      <c r="A177" s="2">
        <v>1100</v>
      </c>
      <c r="B177" s="10" t="s">
        <v>168</v>
      </c>
      <c r="C177" s="16" t="s">
        <v>168</v>
      </c>
      <c r="D177" s="16" t="s">
        <v>168</v>
      </c>
      <c r="E177" s="8">
        <v>8.6716079432033966E-2</v>
      </c>
      <c r="F177" s="8">
        <v>2.0000000000000031</v>
      </c>
      <c r="G177" s="8">
        <v>2.0000000000000009</v>
      </c>
      <c r="H177" s="8">
        <v>1.9999999999999998</v>
      </c>
      <c r="I177" s="8">
        <v>2.0000000000000009</v>
      </c>
      <c r="J177" s="8">
        <v>1.9999999999999987</v>
      </c>
      <c r="K177" s="8">
        <v>1.9999999999999987</v>
      </c>
      <c r="L177" s="8">
        <v>1.9999999999999987</v>
      </c>
      <c r="M177" s="8">
        <v>1.9999999999999987</v>
      </c>
      <c r="N177" s="9">
        <v>1.9999999999999987</v>
      </c>
    </row>
    <row r="178" spans="1:14" x14ac:dyDescent="0.25">
      <c r="A178" s="2">
        <v>1200</v>
      </c>
      <c r="B178" s="10" t="s">
        <v>168</v>
      </c>
      <c r="C178" s="16" t="s">
        <v>168</v>
      </c>
      <c r="D178" s="16" t="s">
        <v>168</v>
      </c>
      <c r="E178" s="16" t="s">
        <v>168</v>
      </c>
      <c r="F178" s="8">
        <v>2.0000000000000004</v>
      </c>
      <c r="G178" s="8">
        <v>1.9999999999999996</v>
      </c>
      <c r="H178" s="8">
        <v>1.9999999999999969</v>
      </c>
      <c r="I178" s="8">
        <v>1.9999999999999969</v>
      </c>
      <c r="J178" s="8">
        <v>1.9999999999999969</v>
      </c>
      <c r="K178" s="8">
        <v>1.9999999999999969</v>
      </c>
      <c r="L178" s="8">
        <v>1.9999999999999969</v>
      </c>
      <c r="M178" s="8">
        <v>1.9999999999999969</v>
      </c>
      <c r="N178" s="9">
        <v>1.9999999999999969</v>
      </c>
    </row>
    <row r="179" spans="1:14" x14ac:dyDescent="0.25">
      <c r="A179" s="2">
        <v>1300</v>
      </c>
      <c r="B179" s="10" t="s">
        <v>168</v>
      </c>
      <c r="C179" s="16" t="s">
        <v>168</v>
      </c>
      <c r="D179" s="16" t="s">
        <v>168</v>
      </c>
      <c r="E179" s="16" t="s">
        <v>168</v>
      </c>
      <c r="F179" s="8">
        <v>0.436663474258012</v>
      </c>
      <c r="G179" s="8">
        <v>2.0000000000000018</v>
      </c>
      <c r="H179" s="8">
        <v>1.9999999999999982</v>
      </c>
      <c r="I179" s="8">
        <v>1.999999999999998</v>
      </c>
      <c r="J179" s="8">
        <v>1.9999999999999982</v>
      </c>
      <c r="K179" s="8">
        <v>1.9999999999999982</v>
      </c>
      <c r="L179" s="8">
        <v>1.9999999999999982</v>
      </c>
      <c r="M179" s="8">
        <v>1.9999999999999982</v>
      </c>
      <c r="N179" s="9">
        <v>1.9999999999999982</v>
      </c>
    </row>
    <row r="180" spans="1:14" x14ac:dyDescent="0.25">
      <c r="A180" s="2">
        <v>1400</v>
      </c>
      <c r="B180" s="10" t="s">
        <v>168</v>
      </c>
      <c r="C180" s="16" t="s">
        <v>168</v>
      </c>
      <c r="D180" s="16" t="s">
        <v>168</v>
      </c>
      <c r="E180" s="16" t="s">
        <v>168</v>
      </c>
      <c r="F180" s="16" t="s">
        <v>168</v>
      </c>
      <c r="G180" s="8">
        <v>1.0844002503387866</v>
      </c>
      <c r="H180" s="8">
        <v>2.0000000000000013</v>
      </c>
      <c r="I180" s="8">
        <v>1.9999999999999956</v>
      </c>
      <c r="J180" s="8">
        <v>1.9999999999999967</v>
      </c>
      <c r="K180" s="8">
        <v>1.9999999999999967</v>
      </c>
      <c r="L180" s="8">
        <v>1.9999999999999973</v>
      </c>
      <c r="M180" s="8">
        <v>1.9999999999999973</v>
      </c>
      <c r="N180" s="9">
        <v>1.9999999999999973</v>
      </c>
    </row>
    <row r="181" spans="1:14" x14ac:dyDescent="0.25">
      <c r="A181" s="2">
        <v>1500</v>
      </c>
      <c r="B181" s="10" t="s">
        <v>168</v>
      </c>
      <c r="C181" s="16" t="s">
        <v>168</v>
      </c>
      <c r="D181" s="16" t="s">
        <v>168</v>
      </c>
      <c r="E181" s="16" t="s">
        <v>168</v>
      </c>
      <c r="F181" s="16" t="s">
        <v>168</v>
      </c>
      <c r="G181" s="16" t="s">
        <v>168</v>
      </c>
      <c r="H181" s="8">
        <v>0.5653925350731992</v>
      </c>
      <c r="I181" s="8">
        <v>1.9999999999999976</v>
      </c>
      <c r="J181" s="8">
        <v>1.999999999999996</v>
      </c>
      <c r="K181" s="8">
        <v>1.9999999999999991</v>
      </c>
      <c r="L181" s="8">
        <v>1.9999999999999967</v>
      </c>
      <c r="M181" s="8">
        <v>1.9999999999999967</v>
      </c>
      <c r="N181" s="9">
        <v>1.9999999999999967</v>
      </c>
    </row>
    <row r="182" spans="1:14" x14ac:dyDescent="0.25">
      <c r="A182" s="2">
        <v>1600</v>
      </c>
      <c r="B182" s="10" t="s">
        <v>168</v>
      </c>
      <c r="C182" s="16" t="s">
        <v>168</v>
      </c>
      <c r="D182" s="16" t="s">
        <v>168</v>
      </c>
      <c r="E182" s="16" t="s">
        <v>168</v>
      </c>
      <c r="F182" s="16" t="s">
        <v>168</v>
      </c>
      <c r="G182" s="16" t="s">
        <v>168</v>
      </c>
      <c r="H182" s="16" t="s">
        <v>168</v>
      </c>
      <c r="I182" s="16" t="s">
        <v>168</v>
      </c>
      <c r="J182" s="8">
        <v>1.9999999999999969</v>
      </c>
      <c r="K182" s="8">
        <v>1.9999999999999956</v>
      </c>
      <c r="L182" s="8">
        <v>1.9999999999999962</v>
      </c>
      <c r="M182" s="8">
        <v>2.0000000000000018</v>
      </c>
      <c r="N182" s="9">
        <v>2.0000000000000031</v>
      </c>
    </row>
    <row r="183" spans="1:14" x14ac:dyDescent="0.25">
      <c r="A183" s="2">
        <v>1700</v>
      </c>
      <c r="B183" s="10" t="s">
        <v>168</v>
      </c>
      <c r="C183" s="16" t="s">
        <v>168</v>
      </c>
      <c r="D183" s="16" t="s">
        <v>168</v>
      </c>
      <c r="E183" s="16" t="s">
        <v>168</v>
      </c>
      <c r="F183" s="16" t="s">
        <v>168</v>
      </c>
      <c r="G183" s="16" t="s">
        <v>168</v>
      </c>
      <c r="H183" s="16" t="s">
        <v>168</v>
      </c>
      <c r="I183" s="16" t="s">
        <v>168</v>
      </c>
      <c r="J183" s="16" t="s">
        <v>168</v>
      </c>
      <c r="K183" s="8">
        <v>1.9999999999999973</v>
      </c>
      <c r="L183" s="8">
        <v>1.9999999999999953</v>
      </c>
      <c r="M183" s="8">
        <v>1.9999999999999947</v>
      </c>
      <c r="N183" s="9">
        <v>2.0000000000000018</v>
      </c>
    </row>
    <row r="184" spans="1:14" x14ac:dyDescent="0.25">
      <c r="A184" s="2">
        <v>1800</v>
      </c>
      <c r="B184" s="11" t="s">
        <v>168</v>
      </c>
      <c r="C184" s="17" t="s">
        <v>168</v>
      </c>
      <c r="D184" s="17" t="s">
        <v>168</v>
      </c>
      <c r="E184" s="17" t="s">
        <v>168</v>
      </c>
      <c r="F184" s="17" t="s">
        <v>168</v>
      </c>
      <c r="G184" s="17" t="s">
        <v>168</v>
      </c>
      <c r="H184" s="17" t="s">
        <v>168</v>
      </c>
      <c r="I184" s="17" t="s">
        <v>168</v>
      </c>
      <c r="J184" s="17" t="s">
        <v>168</v>
      </c>
      <c r="K184" s="17" t="s">
        <v>168</v>
      </c>
      <c r="L184" s="14">
        <v>1.9999999999999951</v>
      </c>
      <c r="M184" s="14">
        <v>2.0000000000000027</v>
      </c>
      <c r="N184" s="29">
        <v>1.9999999999999942</v>
      </c>
    </row>
    <row r="186" spans="1:14" x14ac:dyDescent="0.25">
      <c r="A186" s="12" t="s">
        <v>113</v>
      </c>
      <c r="B186" s="2">
        <v>120</v>
      </c>
      <c r="C186" s="2">
        <v>130</v>
      </c>
      <c r="D186" s="2">
        <v>140</v>
      </c>
      <c r="E186" s="2">
        <v>150</v>
      </c>
      <c r="F186" s="2">
        <v>160</v>
      </c>
      <c r="G186" s="2">
        <v>170</v>
      </c>
      <c r="H186" s="2">
        <v>180</v>
      </c>
      <c r="I186" s="2">
        <v>190</v>
      </c>
      <c r="J186" s="2">
        <v>200</v>
      </c>
      <c r="K186" s="2">
        <v>210</v>
      </c>
      <c r="L186" s="2">
        <v>220</v>
      </c>
      <c r="M186" s="2">
        <v>230</v>
      </c>
      <c r="N186" s="2">
        <v>240</v>
      </c>
    </row>
    <row r="187" spans="1:14" x14ac:dyDescent="0.25">
      <c r="A187" s="2">
        <v>700</v>
      </c>
      <c r="B187" s="28" t="s">
        <v>168</v>
      </c>
      <c r="C187" s="15" t="s">
        <v>168</v>
      </c>
      <c r="D187" s="15" t="s">
        <v>168</v>
      </c>
      <c r="E187" s="6">
        <v>1.5911143521946958</v>
      </c>
      <c r="F187" s="6">
        <v>1.6257484439004219</v>
      </c>
      <c r="G187" s="6">
        <v>1.8827914630999092</v>
      </c>
      <c r="H187" s="6">
        <v>1.4194740502913032</v>
      </c>
      <c r="I187" s="6">
        <v>1.4176279763238566</v>
      </c>
      <c r="J187" s="6">
        <v>1.4586849211839215</v>
      </c>
      <c r="K187" s="6">
        <v>1.4522201961812533</v>
      </c>
      <c r="L187" s="6">
        <v>1.4522201961812533</v>
      </c>
      <c r="M187" s="6">
        <v>1.4522201961812533</v>
      </c>
      <c r="N187" s="7">
        <v>1.4522201961812533</v>
      </c>
    </row>
    <row r="188" spans="1:14" x14ac:dyDescent="0.25">
      <c r="A188" s="2">
        <v>800</v>
      </c>
      <c r="B188" s="10" t="s">
        <v>168</v>
      </c>
      <c r="C188" s="16" t="s">
        <v>168</v>
      </c>
      <c r="D188" s="16" t="s">
        <v>168</v>
      </c>
      <c r="E188" s="8">
        <v>1.5911143521946929</v>
      </c>
      <c r="F188" s="8">
        <v>1.6257484439004199</v>
      </c>
      <c r="G188" s="8">
        <v>1.8827914630999103</v>
      </c>
      <c r="H188" s="8">
        <v>1.4194740502913044</v>
      </c>
      <c r="I188" s="8">
        <v>1.4176279763238571</v>
      </c>
      <c r="J188" s="8">
        <v>1.4586849211839228</v>
      </c>
      <c r="K188" s="8">
        <v>1.4522201961812535</v>
      </c>
      <c r="L188" s="8">
        <v>1.4522201961812535</v>
      </c>
      <c r="M188" s="8">
        <v>1.4522201961812535</v>
      </c>
      <c r="N188" s="9">
        <v>1.4522201961812535</v>
      </c>
    </row>
    <row r="189" spans="1:14" x14ac:dyDescent="0.25">
      <c r="A189" s="2">
        <v>900</v>
      </c>
      <c r="B189" s="10" t="s">
        <v>168</v>
      </c>
      <c r="C189" s="16" t="s">
        <v>168</v>
      </c>
      <c r="D189" s="16" t="s">
        <v>168</v>
      </c>
      <c r="E189" s="8">
        <v>1.5911143521946962</v>
      </c>
      <c r="F189" s="8">
        <v>1.6257484439004202</v>
      </c>
      <c r="G189" s="8">
        <v>1.882791463099909</v>
      </c>
      <c r="H189" s="8">
        <v>1.4194740502913041</v>
      </c>
      <c r="I189" s="8">
        <v>1.4176279763238551</v>
      </c>
      <c r="J189" s="8">
        <v>1.4586849211839199</v>
      </c>
      <c r="K189" s="8">
        <v>1.4522201961812506</v>
      </c>
      <c r="L189" s="8">
        <v>1.4522201961812506</v>
      </c>
      <c r="M189" s="8">
        <v>1.4522201961812506</v>
      </c>
      <c r="N189" s="9">
        <v>1.4522201961812506</v>
      </c>
    </row>
    <row r="190" spans="1:14" x14ac:dyDescent="0.25">
      <c r="A190" s="2">
        <v>1000</v>
      </c>
      <c r="B190" s="10" t="s">
        <v>168</v>
      </c>
      <c r="C190" s="16" t="s">
        <v>168</v>
      </c>
      <c r="D190" s="16" t="s">
        <v>168</v>
      </c>
      <c r="E190" s="8">
        <v>1.5911143521946949</v>
      </c>
      <c r="F190" s="8">
        <v>1.6257484439004211</v>
      </c>
      <c r="G190" s="8">
        <v>1.8827914630999105</v>
      </c>
      <c r="H190" s="8">
        <v>1.4194740502913019</v>
      </c>
      <c r="I190" s="8">
        <v>1.4176279763238546</v>
      </c>
      <c r="J190" s="8">
        <v>1.4586849211839203</v>
      </c>
      <c r="K190" s="8">
        <v>1.4522201961812515</v>
      </c>
      <c r="L190" s="8">
        <v>1.4522201961812515</v>
      </c>
      <c r="M190" s="8">
        <v>1.4522201961812515</v>
      </c>
      <c r="N190" s="9">
        <v>1.4522201961812515</v>
      </c>
    </row>
    <row r="191" spans="1:14" x14ac:dyDescent="0.25">
      <c r="A191" s="2">
        <v>1100</v>
      </c>
      <c r="B191" s="10" t="s">
        <v>168</v>
      </c>
      <c r="C191" s="16" t="s">
        <v>168</v>
      </c>
      <c r="D191" s="16" t="s">
        <v>168</v>
      </c>
      <c r="E191" s="8">
        <v>1.5911143521946949</v>
      </c>
      <c r="F191" s="8">
        <v>1.6257484439004211</v>
      </c>
      <c r="G191" s="8">
        <v>1.8827914630999112</v>
      </c>
      <c r="H191" s="8">
        <v>1.4194740502913012</v>
      </c>
      <c r="I191" s="8">
        <v>1.4176279763238542</v>
      </c>
      <c r="J191" s="8">
        <v>1.4586849211839195</v>
      </c>
      <c r="K191" s="8">
        <v>1.45222019618125</v>
      </c>
      <c r="L191" s="8">
        <v>1.45222019618125</v>
      </c>
      <c r="M191" s="8">
        <v>1.45222019618125</v>
      </c>
      <c r="N191" s="9">
        <v>1.45222019618125</v>
      </c>
    </row>
    <row r="192" spans="1:14" x14ac:dyDescent="0.25">
      <c r="A192" s="2">
        <v>1200</v>
      </c>
      <c r="B192" s="10" t="s">
        <v>168</v>
      </c>
      <c r="C192" s="16" t="s">
        <v>168</v>
      </c>
      <c r="D192" s="16" t="s">
        <v>168</v>
      </c>
      <c r="E192" s="16" t="s">
        <v>168</v>
      </c>
      <c r="F192" s="8">
        <v>1.6257484439004215</v>
      </c>
      <c r="G192" s="8">
        <v>1.882791463099911</v>
      </c>
      <c r="H192" s="8">
        <v>1.4194740502913032</v>
      </c>
      <c r="I192" s="8">
        <v>1.4176279763238562</v>
      </c>
      <c r="J192" s="8">
        <v>1.4586849211839206</v>
      </c>
      <c r="K192" s="8">
        <v>1.4522201961812518</v>
      </c>
      <c r="L192" s="8">
        <v>1.4522201961812518</v>
      </c>
      <c r="M192" s="8">
        <v>1.4522201961812518</v>
      </c>
      <c r="N192" s="9">
        <v>1.4522201961812518</v>
      </c>
    </row>
    <row r="193" spans="1:14" x14ac:dyDescent="0.25">
      <c r="A193" s="2">
        <v>1300</v>
      </c>
      <c r="B193" s="10" t="s">
        <v>168</v>
      </c>
      <c r="C193" s="16" t="s">
        <v>168</v>
      </c>
      <c r="D193" s="16" t="s">
        <v>168</v>
      </c>
      <c r="E193" s="16" t="s">
        <v>168</v>
      </c>
      <c r="F193" s="8">
        <v>1.4347826086956554</v>
      </c>
      <c r="G193" s="8">
        <v>1.8959416622468719</v>
      </c>
      <c r="H193" s="8">
        <v>1.419474050291303</v>
      </c>
      <c r="I193" s="8">
        <v>1.4176279763238564</v>
      </c>
      <c r="J193" s="8">
        <v>1.4347826086956623</v>
      </c>
      <c r="K193" s="8">
        <v>1.4347826086956632</v>
      </c>
      <c r="L193" s="8">
        <v>1.4347826086956632</v>
      </c>
      <c r="M193" s="8">
        <v>1.4347826086956632</v>
      </c>
      <c r="N193" s="9">
        <v>1.4347826086956632</v>
      </c>
    </row>
    <row r="194" spans="1:14" x14ac:dyDescent="0.25">
      <c r="A194" s="2">
        <v>1400</v>
      </c>
      <c r="B194" s="10" t="s">
        <v>168</v>
      </c>
      <c r="C194" s="16" t="s">
        <v>168</v>
      </c>
      <c r="D194" s="16" t="s">
        <v>168</v>
      </c>
      <c r="E194" s="16" t="s">
        <v>168</v>
      </c>
      <c r="F194" s="16" t="s">
        <v>168</v>
      </c>
      <c r="G194" s="8">
        <v>1.4163088305115945</v>
      </c>
      <c r="H194" s="8">
        <v>1.7511572986590862</v>
      </c>
      <c r="I194" s="8">
        <v>1.8382838222378346</v>
      </c>
      <c r="J194" s="8">
        <v>1.3260869565217486</v>
      </c>
      <c r="K194" s="8">
        <v>1.3260869565217497</v>
      </c>
      <c r="L194" s="8">
        <v>1.3260869565217506</v>
      </c>
      <c r="M194" s="8">
        <v>1.3260869565217508</v>
      </c>
      <c r="N194" s="9">
        <v>1.3260869565217508</v>
      </c>
    </row>
    <row r="195" spans="1:14" x14ac:dyDescent="0.25">
      <c r="A195" s="2">
        <v>1500</v>
      </c>
      <c r="B195" s="10" t="s">
        <v>168</v>
      </c>
      <c r="C195" s="16" t="s">
        <v>168</v>
      </c>
      <c r="D195" s="16" t="s">
        <v>168</v>
      </c>
      <c r="E195" s="16" t="s">
        <v>168</v>
      </c>
      <c r="F195" s="16" t="s">
        <v>168</v>
      </c>
      <c r="G195" s="16" t="s">
        <v>168</v>
      </c>
      <c r="H195" s="8">
        <v>1.3798759672518357</v>
      </c>
      <c r="I195" s="8">
        <v>1.4938656765901908</v>
      </c>
      <c r="J195" s="8">
        <v>1.6950933392155727</v>
      </c>
      <c r="K195" s="8">
        <v>1.7237635288129283</v>
      </c>
      <c r="L195" s="8">
        <v>1.2173913043478375</v>
      </c>
      <c r="M195" s="8">
        <v>1.2173913043478379</v>
      </c>
      <c r="N195" s="9">
        <v>1.2173913043478384</v>
      </c>
    </row>
    <row r="196" spans="1:14" x14ac:dyDescent="0.25">
      <c r="A196" s="2">
        <v>1600</v>
      </c>
      <c r="B196" s="10" t="s">
        <v>168</v>
      </c>
      <c r="C196" s="16" t="s">
        <v>168</v>
      </c>
      <c r="D196" s="16" t="s">
        <v>168</v>
      </c>
      <c r="E196" s="16" t="s">
        <v>168</v>
      </c>
      <c r="F196" s="16" t="s">
        <v>168</v>
      </c>
      <c r="G196" s="16" t="s">
        <v>168</v>
      </c>
      <c r="H196" s="16" t="s">
        <v>168</v>
      </c>
      <c r="I196" s="16" t="s">
        <v>168</v>
      </c>
      <c r="J196" s="8">
        <v>1.3301774798471115</v>
      </c>
      <c r="K196" s="8">
        <v>1.551902856193311</v>
      </c>
      <c r="L196" s="8">
        <v>1.773628232539511</v>
      </c>
      <c r="M196" s="8">
        <v>1.1086956521739242</v>
      </c>
      <c r="N196" s="9">
        <v>1.1086956521739249</v>
      </c>
    </row>
    <row r="197" spans="1:14" x14ac:dyDescent="0.25">
      <c r="A197" s="2">
        <v>1700</v>
      </c>
      <c r="B197" s="10" t="s">
        <v>168</v>
      </c>
      <c r="C197" s="16" t="s">
        <v>168</v>
      </c>
      <c r="D197" s="16" t="s">
        <v>168</v>
      </c>
      <c r="E197" s="16" t="s">
        <v>168</v>
      </c>
      <c r="F197" s="16" t="s">
        <v>168</v>
      </c>
      <c r="G197" s="16" t="s">
        <v>168</v>
      </c>
      <c r="H197" s="16" t="s">
        <v>168</v>
      </c>
      <c r="I197" s="16" t="s">
        <v>168</v>
      </c>
      <c r="J197" s="16" t="s">
        <v>168</v>
      </c>
      <c r="K197" s="8">
        <v>1.1869869968248492</v>
      </c>
      <c r="L197" s="8">
        <v>1.4087123731710487</v>
      </c>
      <c r="M197" s="8">
        <v>1.630437749517248</v>
      </c>
      <c r="N197" s="9">
        <v>1.4430992582423632</v>
      </c>
    </row>
    <row r="198" spans="1:14" x14ac:dyDescent="0.25">
      <c r="A198" s="2">
        <v>1800</v>
      </c>
      <c r="B198" s="11" t="s">
        <v>168</v>
      </c>
      <c r="C198" s="17" t="s">
        <v>168</v>
      </c>
      <c r="D198" s="17" t="s">
        <v>168</v>
      </c>
      <c r="E198" s="17" t="s">
        <v>168</v>
      </c>
      <c r="F198" s="17" t="s">
        <v>168</v>
      </c>
      <c r="G198" s="17" t="s">
        <v>168</v>
      </c>
      <c r="H198" s="17" t="s">
        <v>168</v>
      </c>
      <c r="I198" s="17" t="s">
        <v>168</v>
      </c>
      <c r="J198" s="17" t="s">
        <v>168</v>
      </c>
      <c r="K198" s="17" t="s">
        <v>168</v>
      </c>
      <c r="L198" s="14">
        <v>1.0437965138025886</v>
      </c>
      <c r="M198" s="14">
        <v>1.2655218901487879</v>
      </c>
      <c r="N198" s="29">
        <v>1.4872472664949892</v>
      </c>
    </row>
    <row r="200" spans="1:14" x14ac:dyDescent="0.25">
      <c r="A200" s="12" t="s">
        <v>115</v>
      </c>
      <c r="B200" s="2">
        <v>120</v>
      </c>
      <c r="C200" s="2">
        <v>130</v>
      </c>
      <c r="D200" s="2">
        <v>140</v>
      </c>
      <c r="E200" s="2">
        <v>150</v>
      </c>
      <c r="F200" s="2">
        <v>160</v>
      </c>
      <c r="G200" s="2">
        <v>170</v>
      </c>
      <c r="H200" s="2">
        <v>180</v>
      </c>
      <c r="I200" s="2">
        <v>190</v>
      </c>
      <c r="J200" s="2">
        <v>200</v>
      </c>
      <c r="K200" s="2">
        <v>210</v>
      </c>
      <c r="L200" s="2">
        <v>220</v>
      </c>
      <c r="M200" s="2">
        <v>230</v>
      </c>
      <c r="N200" s="2">
        <v>240</v>
      </c>
    </row>
    <row r="201" spans="1:14" x14ac:dyDescent="0.25">
      <c r="A201" s="2">
        <v>700</v>
      </c>
      <c r="B201" s="28" t="s">
        <v>168</v>
      </c>
      <c r="C201" s="15" t="s">
        <v>168</v>
      </c>
      <c r="D201" s="15" t="s">
        <v>168</v>
      </c>
      <c r="E201" s="6">
        <v>0.40888564780530495</v>
      </c>
      <c r="F201" s="6">
        <v>0.37425155609957889</v>
      </c>
      <c r="G201" s="6">
        <v>0.11720853690009135</v>
      </c>
      <c r="H201" s="6">
        <v>0.58052594970869775</v>
      </c>
      <c r="I201" s="6">
        <v>0.5823720236761436</v>
      </c>
      <c r="J201" s="6">
        <v>0.54131507881607877</v>
      </c>
      <c r="K201" s="6">
        <v>0.54777980381874736</v>
      </c>
      <c r="L201" s="6">
        <v>0.54777980381874736</v>
      </c>
      <c r="M201" s="6">
        <v>0.54777980381874736</v>
      </c>
      <c r="N201" s="7">
        <v>0.54777980381874736</v>
      </c>
    </row>
    <row r="202" spans="1:14" x14ac:dyDescent="0.25">
      <c r="A202" s="2">
        <v>800</v>
      </c>
      <c r="B202" s="10" t="s">
        <v>168</v>
      </c>
      <c r="C202" s="16" t="s">
        <v>168</v>
      </c>
      <c r="D202" s="16" t="s">
        <v>168</v>
      </c>
      <c r="E202" s="8">
        <v>0.40888564780531039</v>
      </c>
      <c r="F202" s="8">
        <v>0.37425155609958327</v>
      </c>
      <c r="G202" s="8">
        <v>0.11720853690009321</v>
      </c>
      <c r="H202" s="8">
        <v>0.58052594970869908</v>
      </c>
      <c r="I202" s="8">
        <v>0.58237202367614638</v>
      </c>
      <c r="J202" s="8">
        <v>0.54131507881608065</v>
      </c>
      <c r="K202" s="8">
        <v>0.54777980381874924</v>
      </c>
      <c r="L202" s="8">
        <v>0.54777980381874924</v>
      </c>
      <c r="M202" s="8">
        <v>0.54777980381874924</v>
      </c>
      <c r="N202" s="9">
        <v>0.54777980381874924</v>
      </c>
    </row>
    <row r="203" spans="1:14" x14ac:dyDescent="0.25">
      <c r="A203" s="2">
        <v>900</v>
      </c>
      <c r="B203" s="10" t="s">
        <v>168</v>
      </c>
      <c r="C203" s="16" t="s">
        <v>168</v>
      </c>
      <c r="D203" s="16" t="s">
        <v>168</v>
      </c>
      <c r="E203" s="8">
        <v>0.40888564780530418</v>
      </c>
      <c r="F203" s="8">
        <v>0.37425155609958022</v>
      </c>
      <c r="G203" s="8">
        <v>0.11720853690009204</v>
      </c>
      <c r="H203" s="8">
        <v>0.58052594970869686</v>
      </c>
      <c r="I203" s="8">
        <v>0.58237202367614549</v>
      </c>
      <c r="J203" s="8">
        <v>0.54131507881608121</v>
      </c>
      <c r="K203" s="8">
        <v>0.54777980381875035</v>
      </c>
      <c r="L203" s="8">
        <v>0.54777980381875035</v>
      </c>
      <c r="M203" s="8">
        <v>0.54777980381875035</v>
      </c>
      <c r="N203" s="9">
        <v>0.54777980381875035</v>
      </c>
    </row>
    <row r="204" spans="1:14" x14ac:dyDescent="0.25">
      <c r="A204" s="2">
        <v>1000</v>
      </c>
      <c r="B204" s="10" t="s">
        <v>168</v>
      </c>
      <c r="C204" s="16" t="s">
        <v>168</v>
      </c>
      <c r="D204" s="16" t="s">
        <v>168</v>
      </c>
      <c r="E204" s="8">
        <v>0.40888564780530529</v>
      </c>
      <c r="F204" s="8">
        <v>0.37425155609957927</v>
      </c>
      <c r="G204" s="8">
        <v>0.11720853690009035</v>
      </c>
      <c r="H204" s="8">
        <v>0.58052594970869853</v>
      </c>
      <c r="I204" s="8">
        <v>0.58237202367614604</v>
      </c>
      <c r="J204" s="8">
        <v>0.54131507881608043</v>
      </c>
      <c r="K204" s="8">
        <v>0.54777980381874969</v>
      </c>
      <c r="L204" s="8">
        <v>0.54777980381874969</v>
      </c>
      <c r="M204" s="8">
        <v>0.54777980381874969</v>
      </c>
      <c r="N204" s="9">
        <v>0.54777980381874969</v>
      </c>
    </row>
    <row r="205" spans="1:14" x14ac:dyDescent="0.25">
      <c r="A205" s="2">
        <v>1100</v>
      </c>
      <c r="B205" s="10" t="s">
        <v>168</v>
      </c>
      <c r="C205" s="16" t="s">
        <v>168</v>
      </c>
      <c r="D205" s="16" t="s">
        <v>168</v>
      </c>
      <c r="E205" s="8">
        <v>0.40888564780530534</v>
      </c>
      <c r="F205" s="8">
        <v>0.37425155609957916</v>
      </c>
      <c r="G205" s="8">
        <v>0.11720853690009014</v>
      </c>
      <c r="H205" s="8">
        <v>0.58052594970869942</v>
      </c>
      <c r="I205" s="8">
        <v>0.58237202367614671</v>
      </c>
      <c r="J205" s="8">
        <v>0.54131507881608187</v>
      </c>
      <c r="K205" s="8">
        <v>0.54777980381875113</v>
      </c>
      <c r="L205" s="8">
        <v>0.54777980381875113</v>
      </c>
      <c r="M205" s="8">
        <v>0.54777980381875113</v>
      </c>
      <c r="N205" s="9">
        <v>0.54777980381875113</v>
      </c>
    </row>
    <row r="206" spans="1:14" x14ac:dyDescent="0.25">
      <c r="A206" s="2">
        <v>1200</v>
      </c>
      <c r="B206" s="10" t="s">
        <v>168</v>
      </c>
      <c r="C206" s="16" t="s">
        <v>168</v>
      </c>
      <c r="D206" s="16" t="s">
        <v>168</v>
      </c>
      <c r="E206" s="16" t="s">
        <v>168</v>
      </c>
      <c r="F206" s="8">
        <v>0.37425155609957889</v>
      </c>
      <c r="G206" s="8">
        <v>0.11720853690009017</v>
      </c>
      <c r="H206" s="8">
        <v>0.58052594970869775</v>
      </c>
      <c r="I206" s="8">
        <v>0.58237202367614482</v>
      </c>
      <c r="J206" s="8">
        <v>0.5413150788160801</v>
      </c>
      <c r="K206" s="8">
        <v>0.54777980381874902</v>
      </c>
      <c r="L206" s="8">
        <v>0.54777980381874902</v>
      </c>
      <c r="M206" s="8">
        <v>0.54777980381874902</v>
      </c>
      <c r="N206" s="9">
        <v>0.54777980381874902</v>
      </c>
    </row>
    <row r="207" spans="1:14" x14ac:dyDescent="0.25">
      <c r="A207" s="2">
        <v>1300</v>
      </c>
      <c r="B207" s="10" t="s">
        <v>168</v>
      </c>
      <c r="C207" s="16" t="s">
        <v>168</v>
      </c>
      <c r="D207" s="16" t="s">
        <v>168</v>
      </c>
      <c r="E207" s="16" t="s">
        <v>168</v>
      </c>
      <c r="F207" s="8">
        <v>0.56521739130434501</v>
      </c>
      <c r="G207" s="8">
        <v>0.10405833775312898</v>
      </c>
      <c r="H207" s="8">
        <v>0.58052594970869764</v>
      </c>
      <c r="I207" s="8">
        <v>0.58237202367614305</v>
      </c>
      <c r="J207" s="8">
        <v>0.56521739130433735</v>
      </c>
      <c r="K207" s="8">
        <v>0.56521739130433657</v>
      </c>
      <c r="L207" s="8">
        <v>0.56521739130433657</v>
      </c>
      <c r="M207" s="8">
        <v>0.56521739130433657</v>
      </c>
      <c r="N207" s="9">
        <v>0.56521739130433657</v>
      </c>
    </row>
    <row r="208" spans="1:14" x14ac:dyDescent="0.25">
      <c r="A208" s="2">
        <v>1400</v>
      </c>
      <c r="B208" s="10" t="s">
        <v>168</v>
      </c>
      <c r="C208" s="16" t="s">
        <v>168</v>
      </c>
      <c r="D208" s="16" t="s">
        <v>168</v>
      </c>
      <c r="E208" s="16" t="s">
        <v>168</v>
      </c>
      <c r="F208" s="16" t="s">
        <v>168</v>
      </c>
      <c r="G208" s="8">
        <v>0.58369116948840605</v>
      </c>
      <c r="H208" s="8">
        <v>0.24884270134091441</v>
      </c>
      <c r="I208" s="8">
        <v>0.16171617776216649</v>
      </c>
      <c r="J208" s="8">
        <v>0.67391304347825198</v>
      </c>
      <c r="K208" s="8">
        <v>0.67391304347825098</v>
      </c>
      <c r="L208" s="8">
        <v>0.67391304347824998</v>
      </c>
      <c r="M208" s="8">
        <v>0.67391304347824976</v>
      </c>
      <c r="N208" s="9">
        <v>0.67391304347824976</v>
      </c>
    </row>
    <row r="209" spans="1:14" x14ac:dyDescent="0.25">
      <c r="A209" s="2">
        <v>1500</v>
      </c>
      <c r="B209" s="10" t="s">
        <v>168</v>
      </c>
      <c r="C209" s="16" t="s">
        <v>168</v>
      </c>
      <c r="D209" s="16" t="s">
        <v>168</v>
      </c>
      <c r="E209" s="16" t="s">
        <v>168</v>
      </c>
      <c r="F209" s="16" t="s">
        <v>168</v>
      </c>
      <c r="G209" s="16" t="s">
        <v>168</v>
      </c>
      <c r="H209" s="8">
        <v>0.62012403274816497</v>
      </c>
      <c r="I209" s="8">
        <v>0.50613432340981057</v>
      </c>
      <c r="J209" s="8">
        <v>0.30490666078442757</v>
      </c>
      <c r="K209" s="8">
        <v>0.27623647118707184</v>
      </c>
      <c r="L209" s="8">
        <v>0.78260869565216395</v>
      </c>
      <c r="M209" s="8">
        <v>0.78260869565216296</v>
      </c>
      <c r="N209" s="9">
        <v>0.7826086956521624</v>
      </c>
    </row>
    <row r="210" spans="1:14" x14ac:dyDescent="0.25">
      <c r="A210" s="2">
        <v>1600</v>
      </c>
      <c r="B210" s="10" t="s">
        <v>168</v>
      </c>
      <c r="C210" s="16" t="s">
        <v>168</v>
      </c>
      <c r="D210" s="16" t="s">
        <v>168</v>
      </c>
      <c r="E210" s="16" t="s">
        <v>168</v>
      </c>
      <c r="F210" s="16" t="s">
        <v>168</v>
      </c>
      <c r="G210" s="16" t="s">
        <v>168</v>
      </c>
      <c r="H210" s="16" t="s">
        <v>168</v>
      </c>
      <c r="I210" s="16" t="s">
        <v>168</v>
      </c>
      <c r="J210" s="8">
        <v>0.66982252015288934</v>
      </c>
      <c r="K210" s="8">
        <v>0.44809714380668947</v>
      </c>
      <c r="L210" s="8">
        <v>0.22637176746048962</v>
      </c>
      <c r="M210" s="8">
        <v>0.89130434782607637</v>
      </c>
      <c r="N210" s="9">
        <v>0.89130434782607593</v>
      </c>
    </row>
    <row r="211" spans="1:14" x14ac:dyDescent="0.25">
      <c r="A211" s="2">
        <v>1700</v>
      </c>
      <c r="B211" s="10" t="s">
        <v>168</v>
      </c>
      <c r="C211" s="16" t="s">
        <v>168</v>
      </c>
      <c r="D211" s="16" t="s">
        <v>168</v>
      </c>
      <c r="E211" s="16" t="s">
        <v>168</v>
      </c>
      <c r="F211" s="16" t="s">
        <v>168</v>
      </c>
      <c r="G211" s="16" t="s">
        <v>168</v>
      </c>
      <c r="H211" s="16" t="s">
        <v>168</v>
      </c>
      <c r="I211" s="16" t="s">
        <v>168</v>
      </c>
      <c r="J211" s="16" t="s">
        <v>168</v>
      </c>
      <c r="K211" s="8">
        <v>0.81301300317515157</v>
      </c>
      <c r="L211" s="8">
        <v>0.59128762682895231</v>
      </c>
      <c r="M211" s="8">
        <v>0.36956225048275226</v>
      </c>
      <c r="N211" s="9">
        <v>0.55690074175763726</v>
      </c>
    </row>
    <row r="212" spans="1:14" x14ac:dyDescent="0.25">
      <c r="A212" s="2">
        <v>1800</v>
      </c>
      <c r="B212" s="11" t="s">
        <v>168</v>
      </c>
      <c r="C212" s="17" t="s">
        <v>168</v>
      </c>
      <c r="D212" s="17" t="s">
        <v>168</v>
      </c>
      <c r="E212" s="17" t="s">
        <v>168</v>
      </c>
      <c r="F212" s="17" t="s">
        <v>168</v>
      </c>
      <c r="G212" s="17" t="s">
        <v>168</v>
      </c>
      <c r="H212" s="17" t="s">
        <v>168</v>
      </c>
      <c r="I212" s="17" t="s">
        <v>168</v>
      </c>
      <c r="J212" s="17" t="s">
        <v>168</v>
      </c>
      <c r="K212" s="17" t="s">
        <v>168</v>
      </c>
      <c r="L212" s="14">
        <v>0.9562034861974118</v>
      </c>
      <c r="M212" s="14">
        <v>0.73447810985121287</v>
      </c>
      <c r="N212" s="29">
        <v>0.51275273350501138</v>
      </c>
    </row>
    <row r="214" spans="1:14" x14ac:dyDescent="0.25">
      <c r="A214" s="12" t="s">
        <v>117</v>
      </c>
      <c r="B214" s="2">
        <v>120</v>
      </c>
      <c r="C214" s="2">
        <v>130</v>
      </c>
      <c r="D214" s="2">
        <v>140</v>
      </c>
      <c r="E214" s="2">
        <v>150</v>
      </c>
      <c r="F214" s="2">
        <v>160</v>
      </c>
      <c r="G214" s="2">
        <v>170</v>
      </c>
      <c r="H214" s="2">
        <v>180</v>
      </c>
      <c r="I214" s="2">
        <v>190</v>
      </c>
      <c r="J214" s="2">
        <v>200</v>
      </c>
      <c r="K214" s="2">
        <v>210</v>
      </c>
      <c r="L214" s="2">
        <v>220</v>
      </c>
      <c r="M214" s="2">
        <v>230</v>
      </c>
      <c r="N214" s="2">
        <v>240</v>
      </c>
    </row>
    <row r="215" spans="1:14" x14ac:dyDescent="0.25">
      <c r="A215" s="2">
        <v>700</v>
      </c>
      <c r="B215" s="28" t="s">
        <v>168</v>
      </c>
      <c r="C215" s="15" t="s">
        <v>168</v>
      </c>
      <c r="D215" s="15" t="s">
        <v>168</v>
      </c>
      <c r="E215" s="6">
        <v>0.84460510569903124</v>
      </c>
      <c r="F215" s="6">
        <v>0.50000000000000033</v>
      </c>
      <c r="G215" s="6">
        <v>0.5</v>
      </c>
      <c r="H215" s="6">
        <v>0.49999999999999956</v>
      </c>
      <c r="I215" s="6">
        <v>0.50000000000000633</v>
      </c>
      <c r="J215" s="6">
        <v>0.50000000000000855</v>
      </c>
      <c r="K215" s="6">
        <v>0.50000000000000888</v>
      </c>
      <c r="L215" s="6">
        <v>0.50000000000000888</v>
      </c>
      <c r="M215" s="6">
        <v>0.50000000000000888</v>
      </c>
      <c r="N215" s="7">
        <v>0.50000000000000888</v>
      </c>
    </row>
    <row r="216" spans="1:14" x14ac:dyDescent="0.25">
      <c r="A216" s="2">
        <v>800</v>
      </c>
      <c r="B216" s="10" t="s">
        <v>168</v>
      </c>
      <c r="C216" s="16" t="s">
        <v>168</v>
      </c>
      <c r="D216" s="16" t="s">
        <v>168</v>
      </c>
      <c r="E216" s="8">
        <v>0.84460510569906899</v>
      </c>
      <c r="F216" s="8">
        <v>0.50000000000000178</v>
      </c>
      <c r="G216" s="8">
        <v>0.50000000000000488</v>
      </c>
      <c r="H216" s="8">
        <v>0.50000000000000133</v>
      </c>
      <c r="I216" s="8">
        <v>0.50000000000000333</v>
      </c>
      <c r="J216" s="8">
        <v>0.500000000000004</v>
      </c>
      <c r="K216" s="8">
        <v>0.50000000000000411</v>
      </c>
      <c r="L216" s="8">
        <v>0.50000000000000411</v>
      </c>
      <c r="M216" s="8">
        <v>0.50000000000000411</v>
      </c>
      <c r="N216" s="9">
        <v>0.50000000000000411</v>
      </c>
    </row>
    <row r="217" spans="1:14" x14ac:dyDescent="0.25">
      <c r="A217" s="2">
        <v>900</v>
      </c>
      <c r="B217" s="10" t="s">
        <v>168</v>
      </c>
      <c r="C217" s="16" t="s">
        <v>168</v>
      </c>
      <c r="D217" s="16" t="s">
        <v>168</v>
      </c>
      <c r="E217" s="8">
        <v>0.84460510569903624</v>
      </c>
      <c r="F217" s="8">
        <v>0.50000000000000078</v>
      </c>
      <c r="G217" s="8">
        <v>0.500000000000002</v>
      </c>
      <c r="H217" s="8">
        <v>0.50000000000000155</v>
      </c>
      <c r="I217" s="8">
        <v>0.49999999999999989</v>
      </c>
      <c r="J217" s="8">
        <v>0.50000000000000033</v>
      </c>
      <c r="K217" s="8">
        <v>0.50000000000000044</v>
      </c>
      <c r="L217" s="8">
        <v>0.50000000000000044</v>
      </c>
      <c r="M217" s="8">
        <v>0.50000000000000044</v>
      </c>
      <c r="N217" s="9">
        <v>0.50000000000000044</v>
      </c>
    </row>
    <row r="218" spans="1:14" x14ac:dyDescent="0.25">
      <c r="A218" s="2">
        <v>1000</v>
      </c>
      <c r="B218" s="10" t="s">
        <v>168</v>
      </c>
      <c r="C218" s="16" t="s">
        <v>168</v>
      </c>
      <c r="D218" s="16" t="s">
        <v>168</v>
      </c>
      <c r="E218" s="8">
        <v>0.84460510569903569</v>
      </c>
      <c r="F218" s="8">
        <v>0.50000000000000067</v>
      </c>
      <c r="G218" s="8">
        <v>0.50000000000000189</v>
      </c>
      <c r="H218" s="8">
        <v>0.50000000000000167</v>
      </c>
      <c r="I218" s="8">
        <v>0.49999999999999978</v>
      </c>
      <c r="J218" s="8">
        <v>0.49999999999999978</v>
      </c>
      <c r="K218" s="8">
        <v>0.49999999999999978</v>
      </c>
      <c r="L218" s="8">
        <v>0.49999999999999978</v>
      </c>
      <c r="M218" s="8">
        <v>0.49999999999999978</v>
      </c>
      <c r="N218" s="9">
        <v>0.49999999999999978</v>
      </c>
    </row>
    <row r="219" spans="1:14" x14ac:dyDescent="0.25">
      <c r="A219" s="2">
        <v>1100</v>
      </c>
      <c r="B219" s="10" t="s">
        <v>168</v>
      </c>
      <c r="C219" s="16" t="s">
        <v>168</v>
      </c>
      <c r="D219" s="16" t="s">
        <v>168</v>
      </c>
      <c r="E219" s="8">
        <v>0.8446051056990358</v>
      </c>
      <c r="F219" s="8">
        <v>0.50000000000000233</v>
      </c>
      <c r="G219" s="8">
        <v>0.50000000000000144</v>
      </c>
      <c r="H219" s="8">
        <v>0.50000000000000022</v>
      </c>
      <c r="I219" s="8">
        <v>0.50000000000000022</v>
      </c>
      <c r="J219" s="8">
        <v>0.4999999999999985</v>
      </c>
      <c r="K219" s="8">
        <v>0.4999999999999985</v>
      </c>
      <c r="L219" s="8">
        <v>0.4999999999999985</v>
      </c>
      <c r="M219" s="8">
        <v>0.4999999999999985</v>
      </c>
      <c r="N219" s="9">
        <v>0.4999999999999985</v>
      </c>
    </row>
    <row r="220" spans="1:14" x14ac:dyDescent="0.25">
      <c r="A220" s="2">
        <v>1200</v>
      </c>
      <c r="B220" s="10" t="s">
        <v>168</v>
      </c>
      <c r="C220" s="16" t="s">
        <v>168</v>
      </c>
      <c r="D220" s="16" t="s">
        <v>168</v>
      </c>
      <c r="E220" s="16" t="s">
        <v>168</v>
      </c>
      <c r="F220" s="8">
        <v>0.50000000000000089</v>
      </c>
      <c r="G220" s="8">
        <v>0.50000000000000122</v>
      </c>
      <c r="H220" s="8">
        <v>0.500000000000002</v>
      </c>
      <c r="I220" s="8">
        <v>0.49999999999999906</v>
      </c>
      <c r="J220" s="8">
        <v>0.49999999999999861</v>
      </c>
      <c r="K220" s="8">
        <v>0.49999999999999833</v>
      </c>
      <c r="L220" s="8">
        <v>0.49999999999999833</v>
      </c>
      <c r="M220" s="8">
        <v>0.49999999999999833</v>
      </c>
      <c r="N220" s="9">
        <v>0.49999999999999833</v>
      </c>
    </row>
    <row r="221" spans="1:14" x14ac:dyDescent="0.25">
      <c r="A221" s="2">
        <v>1300</v>
      </c>
      <c r="B221" s="10" t="s">
        <v>168</v>
      </c>
      <c r="C221" s="16" t="s">
        <v>168</v>
      </c>
      <c r="D221" s="16" t="s">
        <v>168</v>
      </c>
      <c r="E221" s="16" t="s">
        <v>168</v>
      </c>
      <c r="F221" s="8">
        <v>1.6249999999999909</v>
      </c>
      <c r="G221" s="8">
        <v>0.82518055845533167</v>
      </c>
      <c r="H221" s="8">
        <v>0.50000000000000178</v>
      </c>
      <c r="I221" s="8">
        <v>0.50000000000000355</v>
      </c>
      <c r="J221" s="8">
        <v>0.50000000000000067</v>
      </c>
      <c r="K221" s="8">
        <v>0.500000000000001</v>
      </c>
      <c r="L221" s="8">
        <v>0.500000000000001</v>
      </c>
      <c r="M221" s="8">
        <v>0.500000000000001</v>
      </c>
      <c r="N221" s="9">
        <v>0.500000000000001</v>
      </c>
    </row>
    <row r="222" spans="1:14" x14ac:dyDescent="0.25">
      <c r="A222" s="2">
        <v>1400</v>
      </c>
      <c r="B222" s="10" t="s">
        <v>168</v>
      </c>
      <c r="C222" s="16" t="s">
        <v>168</v>
      </c>
      <c r="D222" s="16" t="s">
        <v>168</v>
      </c>
      <c r="E222" s="16" t="s">
        <v>168</v>
      </c>
      <c r="F222" s="16" t="s">
        <v>168</v>
      </c>
      <c r="G222" s="8">
        <v>1.8018775775441573</v>
      </c>
      <c r="H222" s="8">
        <v>0.49999999999999994</v>
      </c>
      <c r="I222" s="8">
        <v>0.49999999999999806</v>
      </c>
      <c r="J222" s="8">
        <v>0.50000000000000044</v>
      </c>
      <c r="K222" s="8">
        <v>0.50000000000000056</v>
      </c>
      <c r="L222" s="8">
        <v>0.50000000000000233</v>
      </c>
      <c r="M222" s="8">
        <v>0.50000000000000244</v>
      </c>
      <c r="N222" s="9">
        <v>0.50000000000000244</v>
      </c>
    </row>
    <row r="223" spans="1:14" x14ac:dyDescent="0.25">
      <c r="A223" s="2">
        <v>1500</v>
      </c>
      <c r="B223" s="10" t="s">
        <v>168</v>
      </c>
      <c r="C223" s="16" t="s">
        <v>168</v>
      </c>
      <c r="D223" s="16" t="s">
        <v>168</v>
      </c>
      <c r="E223" s="16" t="s">
        <v>168</v>
      </c>
      <c r="F223" s="16" t="s">
        <v>168</v>
      </c>
      <c r="G223" s="16" t="s">
        <v>168</v>
      </c>
      <c r="H223" s="8">
        <v>1.4282189212533836</v>
      </c>
      <c r="I223" s="8">
        <v>0.50000000000000044</v>
      </c>
      <c r="J223" s="8">
        <v>0.50000000000000067</v>
      </c>
      <c r="K223" s="8">
        <v>0.50000000000000067</v>
      </c>
      <c r="L223" s="8">
        <v>0.50000000000000033</v>
      </c>
      <c r="M223" s="8">
        <v>0.49999999999999889</v>
      </c>
      <c r="N223" s="9">
        <v>0.49999999999999811</v>
      </c>
    </row>
    <row r="224" spans="1:14" x14ac:dyDescent="0.25">
      <c r="A224" s="2">
        <v>1600</v>
      </c>
      <c r="B224" s="10" t="s">
        <v>168</v>
      </c>
      <c r="C224" s="16" t="s">
        <v>168</v>
      </c>
      <c r="D224" s="16" t="s">
        <v>168</v>
      </c>
      <c r="E224" s="16" t="s">
        <v>168</v>
      </c>
      <c r="F224" s="16" t="s">
        <v>168</v>
      </c>
      <c r="G224" s="16" t="s">
        <v>168</v>
      </c>
      <c r="H224" s="16" t="s">
        <v>168</v>
      </c>
      <c r="I224" s="16" t="s">
        <v>168</v>
      </c>
      <c r="J224" s="8">
        <v>0.50000000000000133</v>
      </c>
      <c r="K224" s="8">
        <v>0.49999999999999994</v>
      </c>
      <c r="L224" s="8">
        <v>0.50000000000000022</v>
      </c>
      <c r="M224" s="8">
        <v>0.50000000000000067</v>
      </c>
      <c r="N224" s="9">
        <v>0.49999999999999961</v>
      </c>
    </row>
    <row r="225" spans="1:14" x14ac:dyDescent="0.25">
      <c r="A225" s="2">
        <v>1700</v>
      </c>
      <c r="B225" s="10" t="s">
        <v>168</v>
      </c>
      <c r="C225" s="16" t="s">
        <v>168</v>
      </c>
      <c r="D225" s="16" t="s">
        <v>168</v>
      </c>
      <c r="E225" s="16" t="s">
        <v>168</v>
      </c>
      <c r="F225" s="16" t="s">
        <v>168</v>
      </c>
      <c r="G225" s="16" t="s">
        <v>168</v>
      </c>
      <c r="H225" s="16" t="s">
        <v>168</v>
      </c>
      <c r="I225" s="16" t="s">
        <v>168</v>
      </c>
      <c r="J225" s="16" t="s">
        <v>168</v>
      </c>
      <c r="K225" s="8">
        <v>0.49999999999999856</v>
      </c>
      <c r="L225" s="8">
        <v>0.49999999999999983</v>
      </c>
      <c r="M225" s="8">
        <v>0.50000000000000033</v>
      </c>
      <c r="N225" s="9">
        <v>0.50000000000000211</v>
      </c>
    </row>
    <row r="226" spans="1:14" x14ac:dyDescent="0.25">
      <c r="A226" s="2">
        <v>1800</v>
      </c>
      <c r="B226" s="11" t="s">
        <v>168</v>
      </c>
      <c r="C226" s="17" t="s">
        <v>168</v>
      </c>
      <c r="D226" s="17" t="s">
        <v>168</v>
      </c>
      <c r="E226" s="17" t="s">
        <v>168</v>
      </c>
      <c r="F226" s="17" t="s">
        <v>168</v>
      </c>
      <c r="G226" s="17" t="s">
        <v>168</v>
      </c>
      <c r="H226" s="17" t="s">
        <v>168</v>
      </c>
      <c r="I226" s="17" t="s">
        <v>168</v>
      </c>
      <c r="J226" s="17" t="s">
        <v>168</v>
      </c>
      <c r="K226" s="17" t="s">
        <v>168</v>
      </c>
      <c r="L226" s="14">
        <v>0.49999999999999661</v>
      </c>
      <c r="M226" s="14">
        <v>0.49999999999999989</v>
      </c>
      <c r="N226" s="29">
        <v>0.50000000000000033</v>
      </c>
    </row>
    <row r="228" spans="1:14" x14ac:dyDescent="0.25">
      <c r="A228" s="12" t="s">
        <v>119</v>
      </c>
      <c r="B228" s="2">
        <v>120</v>
      </c>
      <c r="C228" s="2">
        <v>130</v>
      </c>
      <c r="D228" s="2">
        <v>140</v>
      </c>
      <c r="E228" s="2">
        <v>150</v>
      </c>
      <c r="F228" s="2">
        <v>160</v>
      </c>
      <c r="G228" s="2">
        <v>170</v>
      </c>
      <c r="H228" s="2">
        <v>180</v>
      </c>
      <c r="I228" s="2">
        <v>190</v>
      </c>
      <c r="J228" s="2">
        <v>200</v>
      </c>
      <c r="K228" s="2">
        <v>210</v>
      </c>
      <c r="L228" s="2">
        <v>220</v>
      </c>
      <c r="M228" s="2">
        <v>230</v>
      </c>
      <c r="N228" s="2">
        <v>240</v>
      </c>
    </row>
    <row r="229" spans="1:14" x14ac:dyDescent="0.25">
      <c r="A229" s="2">
        <v>700</v>
      </c>
      <c r="B229" s="28" t="s">
        <v>168</v>
      </c>
      <c r="C229" s="15" t="s">
        <v>168</v>
      </c>
      <c r="D229" s="15" t="s">
        <v>168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7">
        <v>0</v>
      </c>
    </row>
    <row r="230" spans="1:14" x14ac:dyDescent="0.25">
      <c r="A230" s="2">
        <v>800</v>
      </c>
      <c r="B230" s="10" t="s">
        <v>168</v>
      </c>
      <c r="C230" s="16" t="s">
        <v>168</v>
      </c>
      <c r="D230" s="16" t="s">
        <v>168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9">
        <v>0</v>
      </c>
    </row>
    <row r="231" spans="1:14" x14ac:dyDescent="0.25">
      <c r="A231" s="2">
        <v>900</v>
      </c>
      <c r="B231" s="10" t="s">
        <v>168</v>
      </c>
      <c r="C231" s="16" t="s">
        <v>168</v>
      </c>
      <c r="D231" s="16" t="s">
        <v>168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9">
        <v>0</v>
      </c>
    </row>
    <row r="232" spans="1:14" x14ac:dyDescent="0.25">
      <c r="A232" s="2">
        <v>1000</v>
      </c>
      <c r="B232" s="10" t="s">
        <v>168</v>
      </c>
      <c r="C232" s="16" t="s">
        <v>168</v>
      </c>
      <c r="D232" s="16" t="s">
        <v>168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9">
        <v>0</v>
      </c>
    </row>
    <row r="233" spans="1:14" x14ac:dyDescent="0.25">
      <c r="A233" s="2">
        <v>1100</v>
      </c>
      <c r="B233" s="10" t="s">
        <v>168</v>
      </c>
      <c r="C233" s="16" t="s">
        <v>168</v>
      </c>
      <c r="D233" s="16" t="s">
        <v>168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9">
        <v>0</v>
      </c>
    </row>
    <row r="234" spans="1:14" x14ac:dyDescent="0.25">
      <c r="A234" s="2">
        <v>1200</v>
      </c>
      <c r="B234" s="10" t="s">
        <v>168</v>
      </c>
      <c r="C234" s="16" t="s">
        <v>168</v>
      </c>
      <c r="D234" s="16" t="s">
        <v>168</v>
      </c>
      <c r="E234" s="16" t="s">
        <v>168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9">
        <v>0</v>
      </c>
    </row>
    <row r="235" spans="1:14" x14ac:dyDescent="0.25">
      <c r="A235" s="2">
        <v>1300</v>
      </c>
      <c r="B235" s="10" t="s">
        <v>168</v>
      </c>
      <c r="C235" s="16" t="s">
        <v>168</v>
      </c>
      <c r="D235" s="16" t="s">
        <v>168</v>
      </c>
      <c r="E235" s="16" t="s">
        <v>168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9">
        <v>0</v>
      </c>
    </row>
    <row r="236" spans="1:14" x14ac:dyDescent="0.25">
      <c r="A236" s="2">
        <v>1400</v>
      </c>
      <c r="B236" s="10" t="s">
        <v>168</v>
      </c>
      <c r="C236" s="16" t="s">
        <v>168</v>
      </c>
      <c r="D236" s="16" t="s">
        <v>168</v>
      </c>
      <c r="E236" s="16" t="s">
        <v>168</v>
      </c>
      <c r="F236" s="16" t="s">
        <v>168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9">
        <v>0</v>
      </c>
    </row>
    <row r="237" spans="1:14" x14ac:dyDescent="0.25">
      <c r="A237" s="2">
        <v>1500</v>
      </c>
      <c r="B237" s="10" t="s">
        <v>168</v>
      </c>
      <c r="C237" s="16" t="s">
        <v>168</v>
      </c>
      <c r="D237" s="16" t="s">
        <v>168</v>
      </c>
      <c r="E237" s="16" t="s">
        <v>168</v>
      </c>
      <c r="F237" s="16" t="s">
        <v>168</v>
      </c>
      <c r="G237" s="16" t="s">
        <v>168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9">
        <v>0</v>
      </c>
    </row>
    <row r="238" spans="1:14" x14ac:dyDescent="0.25">
      <c r="A238" s="2">
        <v>1600</v>
      </c>
      <c r="B238" s="10" t="s">
        <v>168</v>
      </c>
      <c r="C238" s="16" t="s">
        <v>168</v>
      </c>
      <c r="D238" s="16" t="s">
        <v>168</v>
      </c>
      <c r="E238" s="16" t="s">
        <v>168</v>
      </c>
      <c r="F238" s="16" t="s">
        <v>168</v>
      </c>
      <c r="G238" s="16" t="s">
        <v>168</v>
      </c>
      <c r="H238" s="16" t="s">
        <v>168</v>
      </c>
      <c r="I238" s="16" t="s">
        <v>168</v>
      </c>
      <c r="J238" s="8">
        <v>0</v>
      </c>
      <c r="K238" s="8">
        <v>0</v>
      </c>
      <c r="L238" s="8">
        <v>0</v>
      </c>
      <c r="M238" s="8">
        <v>0</v>
      </c>
      <c r="N238" s="9">
        <v>0</v>
      </c>
    </row>
    <row r="239" spans="1:14" x14ac:dyDescent="0.25">
      <c r="A239" s="2">
        <v>1700</v>
      </c>
      <c r="B239" s="10" t="s">
        <v>168</v>
      </c>
      <c r="C239" s="16" t="s">
        <v>168</v>
      </c>
      <c r="D239" s="16" t="s">
        <v>168</v>
      </c>
      <c r="E239" s="16" t="s">
        <v>168</v>
      </c>
      <c r="F239" s="16" t="s">
        <v>168</v>
      </c>
      <c r="G239" s="16" t="s">
        <v>168</v>
      </c>
      <c r="H239" s="16" t="s">
        <v>168</v>
      </c>
      <c r="I239" s="16" t="s">
        <v>168</v>
      </c>
      <c r="J239" s="16" t="s">
        <v>168</v>
      </c>
      <c r="K239" s="8">
        <v>0</v>
      </c>
      <c r="L239" s="8">
        <v>0</v>
      </c>
      <c r="M239" s="8">
        <v>0</v>
      </c>
      <c r="N239" s="9">
        <v>0</v>
      </c>
    </row>
    <row r="240" spans="1:14" x14ac:dyDescent="0.25">
      <c r="A240" s="2">
        <v>1800</v>
      </c>
      <c r="B240" s="11" t="s">
        <v>168</v>
      </c>
      <c r="C240" s="17" t="s">
        <v>168</v>
      </c>
      <c r="D240" s="17" t="s">
        <v>168</v>
      </c>
      <c r="E240" s="17" t="s">
        <v>168</v>
      </c>
      <c r="F240" s="17" t="s">
        <v>168</v>
      </c>
      <c r="G240" s="17" t="s">
        <v>168</v>
      </c>
      <c r="H240" s="17" t="s">
        <v>168</v>
      </c>
      <c r="I240" s="17" t="s">
        <v>168</v>
      </c>
      <c r="J240" s="17" t="s">
        <v>168</v>
      </c>
      <c r="K240" s="17" t="s">
        <v>168</v>
      </c>
      <c r="L240" s="14">
        <v>0</v>
      </c>
      <c r="M240" s="14">
        <v>0</v>
      </c>
      <c r="N240" s="29">
        <v>0</v>
      </c>
    </row>
    <row r="242" spans="1:14" x14ac:dyDescent="0.25">
      <c r="A242" s="12" t="s">
        <v>121</v>
      </c>
      <c r="B242" s="2">
        <v>120</v>
      </c>
      <c r="C242" s="2">
        <v>130</v>
      </c>
      <c r="D242" s="2">
        <v>140</v>
      </c>
      <c r="E242" s="2">
        <v>150</v>
      </c>
      <c r="F242" s="2">
        <v>160</v>
      </c>
      <c r="G242" s="2">
        <v>170</v>
      </c>
      <c r="H242" s="2">
        <v>180</v>
      </c>
      <c r="I242" s="2">
        <v>190</v>
      </c>
      <c r="J242" s="2">
        <v>200</v>
      </c>
      <c r="K242" s="2">
        <v>210</v>
      </c>
      <c r="L242" s="2">
        <v>220</v>
      </c>
      <c r="M242" s="2">
        <v>230</v>
      </c>
      <c r="N242" s="2">
        <v>240</v>
      </c>
    </row>
    <row r="243" spans="1:14" x14ac:dyDescent="0.25">
      <c r="A243" s="2">
        <v>700</v>
      </c>
      <c r="B243" s="28" t="s">
        <v>168</v>
      </c>
      <c r="C243" s="15" t="s">
        <v>168</v>
      </c>
      <c r="D243" s="15" t="s">
        <v>168</v>
      </c>
      <c r="E243" s="6">
        <v>0.1121331881964176</v>
      </c>
      <c r="F243" s="6">
        <v>0.1971528076001651</v>
      </c>
      <c r="G243" s="6">
        <v>0.2536607682450403</v>
      </c>
      <c r="H243" s="6">
        <v>0.21332179083594011</v>
      </c>
      <c r="I243" s="6">
        <v>0.21371814744038495</v>
      </c>
      <c r="J243" s="6">
        <v>0.20490312077264641</v>
      </c>
      <c r="K243" s="6">
        <v>0.20629111307193593</v>
      </c>
      <c r="L243" s="6">
        <v>0.20629111307193593</v>
      </c>
      <c r="M243" s="6">
        <v>0.20629111307193593</v>
      </c>
      <c r="N243" s="7">
        <v>0.20629111307193593</v>
      </c>
    </row>
    <row r="244" spans="1:14" x14ac:dyDescent="0.25">
      <c r="A244" s="2">
        <v>800</v>
      </c>
      <c r="B244" s="10" t="s">
        <v>168</v>
      </c>
      <c r="C244" s="16" t="s">
        <v>168</v>
      </c>
      <c r="D244" s="16" t="s">
        <v>168</v>
      </c>
      <c r="E244" s="8">
        <v>0.11213318819641077</v>
      </c>
      <c r="F244" s="8">
        <v>0.19715280760016446</v>
      </c>
      <c r="G244" s="8">
        <v>0.25366076824503914</v>
      </c>
      <c r="H244" s="8">
        <v>0.2133217908359395</v>
      </c>
      <c r="I244" s="8">
        <v>0.21371814744038584</v>
      </c>
      <c r="J244" s="8">
        <v>0.20490312077264741</v>
      </c>
      <c r="K244" s="8">
        <v>0.20629111307193695</v>
      </c>
      <c r="L244" s="8">
        <v>0.20629111307193695</v>
      </c>
      <c r="M244" s="8">
        <v>0.20629111307193695</v>
      </c>
      <c r="N244" s="9">
        <v>0.20629111307193695</v>
      </c>
    </row>
    <row r="245" spans="1:14" x14ac:dyDescent="0.25">
      <c r="A245" s="2">
        <v>900</v>
      </c>
      <c r="B245" s="10" t="s">
        <v>168</v>
      </c>
      <c r="C245" s="16" t="s">
        <v>168</v>
      </c>
      <c r="D245" s="16" t="s">
        <v>168</v>
      </c>
      <c r="E245" s="8">
        <v>0.11213318819641699</v>
      </c>
      <c r="F245" s="8">
        <v>0.19715280760016476</v>
      </c>
      <c r="G245" s="8">
        <v>0.25366076824503975</v>
      </c>
      <c r="H245" s="8">
        <v>0.21332179083594016</v>
      </c>
      <c r="I245" s="8">
        <v>0.21371814744038647</v>
      </c>
      <c r="J245" s="8">
        <v>0.20490312077264811</v>
      </c>
      <c r="K245" s="8">
        <v>0.20629111307193768</v>
      </c>
      <c r="L245" s="8">
        <v>0.20629111307193768</v>
      </c>
      <c r="M245" s="8">
        <v>0.20629111307193768</v>
      </c>
      <c r="N245" s="9">
        <v>0.20629111307193768</v>
      </c>
    </row>
    <row r="246" spans="1:14" x14ac:dyDescent="0.25">
      <c r="A246" s="2">
        <v>1000</v>
      </c>
      <c r="B246" s="10" t="s">
        <v>168</v>
      </c>
      <c r="C246" s="16" t="s">
        <v>168</v>
      </c>
      <c r="D246" s="16" t="s">
        <v>168</v>
      </c>
      <c r="E246" s="8">
        <v>0.112133188196417</v>
      </c>
      <c r="F246" s="8">
        <v>0.19715280760016529</v>
      </c>
      <c r="G246" s="8">
        <v>0.25366076824504036</v>
      </c>
      <c r="H246" s="8">
        <v>0.21332179083594016</v>
      </c>
      <c r="I246" s="8">
        <v>0.21371814744038659</v>
      </c>
      <c r="J246" s="8">
        <v>0.2049031207726483</v>
      </c>
      <c r="K246" s="8">
        <v>0.20629111307193795</v>
      </c>
      <c r="L246" s="8">
        <v>0.20629111307193795</v>
      </c>
      <c r="M246" s="8">
        <v>0.20629111307193795</v>
      </c>
      <c r="N246" s="9">
        <v>0.20629111307193795</v>
      </c>
    </row>
    <row r="247" spans="1:14" x14ac:dyDescent="0.25">
      <c r="A247" s="2">
        <v>1100</v>
      </c>
      <c r="B247" s="10" t="s">
        <v>168</v>
      </c>
      <c r="C247" s="16" t="s">
        <v>168</v>
      </c>
      <c r="D247" s="16" t="s">
        <v>168</v>
      </c>
      <c r="E247" s="8">
        <v>0.11213318819641702</v>
      </c>
      <c r="F247" s="8">
        <v>0.19715280760016476</v>
      </c>
      <c r="G247" s="8">
        <v>0.25366076824504036</v>
      </c>
      <c r="H247" s="8">
        <v>0.21332179083594016</v>
      </c>
      <c r="I247" s="8">
        <v>0.21371814744038634</v>
      </c>
      <c r="J247" s="8">
        <v>0.20490312077264849</v>
      </c>
      <c r="K247" s="8">
        <v>0.20629111307193806</v>
      </c>
      <c r="L247" s="8">
        <v>0.20629111307193806</v>
      </c>
      <c r="M247" s="8">
        <v>0.20629111307193806</v>
      </c>
      <c r="N247" s="9">
        <v>0.20629111307193806</v>
      </c>
    </row>
    <row r="248" spans="1:14" x14ac:dyDescent="0.25">
      <c r="A248" s="2">
        <v>1200</v>
      </c>
      <c r="B248" s="10" t="s">
        <v>168</v>
      </c>
      <c r="C248" s="16" t="s">
        <v>168</v>
      </c>
      <c r="D248" s="16" t="s">
        <v>168</v>
      </c>
      <c r="E248" s="16" t="s">
        <v>168</v>
      </c>
      <c r="F248" s="8">
        <v>0.19715280760016507</v>
      </c>
      <c r="G248" s="8">
        <v>0.25366076824504025</v>
      </c>
      <c r="H248" s="8">
        <v>0.21332179083594061</v>
      </c>
      <c r="I248" s="8">
        <v>0.2137181474403867</v>
      </c>
      <c r="J248" s="8">
        <v>0.20490312077264852</v>
      </c>
      <c r="K248" s="8">
        <v>0.20629111307193823</v>
      </c>
      <c r="L248" s="8">
        <v>0.20629111307193823</v>
      </c>
      <c r="M248" s="8">
        <v>0.20629111307193823</v>
      </c>
      <c r="N248" s="9">
        <v>0.20629111307193823</v>
      </c>
    </row>
    <row r="249" spans="1:14" x14ac:dyDescent="0.25">
      <c r="A249" s="2">
        <v>1300</v>
      </c>
      <c r="B249" s="10" t="s">
        <v>168</v>
      </c>
      <c r="C249" s="16" t="s">
        <v>168</v>
      </c>
      <c r="D249" s="16" t="s">
        <v>168</v>
      </c>
      <c r="E249" s="16" t="s">
        <v>168</v>
      </c>
      <c r="F249" s="8">
        <v>0</v>
      </c>
      <c r="G249" s="8">
        <v>0.19883050592048718</v>
      </c>
      <c r="H249" s="8">
        <v>0.21332179083593963</v>
      </c>
      <c r="I249" s="8">
        <v>0.21371814744038625</v>
      </c>
      <c r="J249" s="8">
        <v>0.2100350058343039</v>
      </c>
      <c r="K249" s="8">
        <v>0.2100350058343039</v>
      </c>
      <c r="L249" s="8">
        <v>0.2100350058343039</v>
      </c>
      <c r="M249" s="8">
        <v>0.2100350058343039</v>
      </c>
      <c r="N249" s="9">
        <v>0.2100350058343039</v>
      </c>
    </row>
    <row r="250" spans="1:14" x14ac:dyDescent="0.25">
      <c r="A250" s="2">
        <v>1400</v>
      </c>
      <c r="B250" s="10" t="s">
        <v>168</v>
      </c>
      <c r="C250" s="16" t="s">
        <v>168</v>
      </c>
      <c r="D250" s="16" t="s">
        <v>168</v>
      </c>
      <c r="E250" s="16" t="s">
        <v>168</v>
      </c>
      <c r="F250" s="16" t="s">
        <v>168</v>
      </c>
      <c r="G250" s="8">
        <v>0</v>
      </c>
      <c r="H250" s="8">
        <v>0.279004050731195</v>
      </c>
      <c r="I250" s="8">
        <v>0.2883571897851559</v>
      </c>
      <c r="J250" s="8">
        <v>0.23337222870478244</v>
      </c>
      <c r="K250" s="8">
        <v>0.23337222870478244</v>
      </c>
      <c r="L250" s="8">
        <v>0.23337222870478291</v>
      </c>
      <c r="M250" s="8">
        <v>0.23337222870478277</v>
      </c>
      <c r="N250" s="9">
        <v>0.23337222870478277</v>
      </c>
    </row>
    <row r="251" spans="1:14" x14ac:dyDescent="0.25">
      <c r="A251" s="2">
        <v>1500</v>
      </c>
      <c r="B251" s="10" t="s">
        <v>168</v>
      </c>
      <c r="C251" s="16" t="s">
        <v>168</v>
      </c>
      <c r="D251" s="16" t="s">
        <v>168</v>
      </c>
      <c r="E251" s="16" t="s">
        <v>168</v>
      </c>
      <c r="F251" s="16" t="s">
        <v>168</v>
      </c>
      <c r="G251" s="16" t="s">
        <v>168</v>
      </c>
      <c r="H251" s="8">
        <v>0.10085596451181554</v>
      </c>
      <c r="I251" s="8">
        <v>0.28638931417303992</v>
      </c>
      <c r="J251" s="8">
        <v>0.30799135030085228</v>
      </c>
      <c r="K251" s="8">
        <v>0.3110691302809645</v>
      </c>
      <c r="L251" s="8">
        <v>0.25670945157525965</v>
      </c>
      <c r="M251" s="8">
        <v>0.25670945157526048</v>
      </c>
      <c r="N251" s="9">
        <v>0.25670945157526048</v>
      </c>
    </row>
    <row r="252" spans="1:14" x14ac:dyDescent="0.25">
      <c r="A252" s="2">
        <v>1600</v>
      </c>
      <c r="B252" s="10" t="s">
        <v>168</v>
      </c>
      <c r="C252" s="16" t="s">
        <v>168</v>
      </c>
      <c r="D252" s="16" t="s">
        <v>168</v>
      </c>
      <c r="E252" s="16" t="s">
        <v>168</v>
      </c>
      <c r="F252" s="16" t="s">
        <v>168</v>
      </c>
      <c r="G252" s="16" t="s">
        <v>168</v>
      </c>
      <c r="H252" s="16" t="s">
        <v>168</v>
      </c>
      <c r="I252" s="16" t="s">
        <v>168</v>
      </c>
      <c r="J252" s="8">
        <v>0.30382302000692202</v>
      </c>
      <c r="K252" s="8">
        <v>0.32762551081654889</v>
      </c>
      <c r="L252" s="8">
        <v>0.35142800162617538</v>
      </c>
      <c r="M252" s="8">
        <v>0.28004667444573889</v>
      </c>
      <c r="N252" s="9">
        <v>0.2800466744457395</v>
      </c>
    </row>
    <row r="253" spans="1:14" x14ac:dyDescent="0.25">
      <c r="A253" s="2">
        <v>1700</v>
      </c>
      <c r="B253" s="10" t="s">
        <v>168</v>
      </c>
      <c r="C253" s="16" t="s">
        <v>168</v>
      </c>
      <c r="D253" s="16" t="s">
        <v>168</v>
      </c>
      <c r="E253" s="16" t="s">
        <v>168</v>
      </c>
      <c r="F253" s="16" t="s">
        <v>168</v>
      </c>
      <c r="G253" s="16" t="s">
        <v>168</v>
      </c>
      <c r="H253" s="16" t="s">
        <v>168</v>
      </c>
      <c r="I253" s="16" t="s">
        <v>168</v>
      </c>
      <c r="J253" s="16" t="s">
        <v>168</v>
      </c>
      <c r="K253" s="8">
        <v>0.32345718052261874</v>
      </c>
      <c r="L253" s="8">
        <v>0.34725967133224528</v>
      </c>
      <c r="M253" s="8">
        <v>0.37106216214187193</v>
      </c>
      <c r="N253" s="9">
        <v>0.35095114557560614</v>
      </c>
    </row>
    <row r="254" spans="1:14" x14ac:dyDescent="0.25">
      <c r="A254" s="2">
        <v>1800</v>
      </c>
      <c r="B254" s="11" t="s">
        <v>168</v>
      </c>
      <c r="C254" s="17" t="s">
        <v>168</v>
      </c>
      <c r="D254" s="17" t="s">
        <v>168</v>
      </c>
      <c r="E254" s="17" t="s">
        <v>168</v>
      </c>
      <c r="F254" s="17" t="s">
        <v>168</v>
      </c>
      <c r="G254" s="17" t="s">
        <v>168</v>
      </c>
      <c r="H254" s="17" t="s">
        <v>168</v>
      </c>
      <c r="I254" s="17" t="s">
        <v>168</v>
      </c>
      <c r="J254" s="17" t="s">
        <v>168</v>
      </c>
      <c r="K254" s="17" t="s">
        <v>168</v>
      </c>
      <c r="L254" s="14">
        <v>0.34309134103831584</v>
      </c>
      <c r="M254" s="14">
        <v>0.36689383184794178</v>
      </c>
      <c r="N254" s="29">
        <v>0.39069632265756865</v>
      </c>
    </row>
    <row r="256" spans="1:14" x14ac:dyDescent="0.25">
      <c r="A256" s="12" t="s">
        <v>123</v>
      </c>
      <c r="B256" s="2">
        <v>120</v>
      </c>
      <c r="C256" s="2">
        <v>130</v>
      </c>
      <c r="D256" s="2">
        <v>140</v>
      </c>
      <c r="E256" s="2">
        <v>150</v>
      </c>
      <c r="F256" s="2">
        <v>160</v>
      </c>
      <c r="G256" s="2">
        <v>170</v>
      </c>
      <c r="H256" s="2">
        <v>180</v>
      </c>
      <c r="I256" s="2">
        <v>190</v>
      </c>
      <c r="J256" s="2">
        <v>200</v>
      </c>
      <c r="K256" s="2">
        <v>210</v>
      </c>
      <c r="L256" s="2">
        <v>220</v>
      </c>
      <c r="M256" s="2">
        <v>230</v>
      </c>
      <c r="N256" s="2">
        <v>240</v>
      </c>
    </row>
    <row r="257" spans="1:14" x14ac:dyDescent="0.25">
      <c r="A257" s="2">
        <v>700</v>
      </c>
      <c r="B257" s="28" t="s">
        <v>168</v>
      </c>
      <c r="C257" s="15" t="s">
        <v>168</v>
      </c>
      <c r="D257" s="15" t="s">
        <v>168</v>
      </c>
      <c r="E257" s="6">
        <v>1.9009223724850515</v>
      </c>
      <c r="F257" s="6">
        <v>1.3860193450135943</v>
      </c>
      <c r="G257" s="6">
        <v>1.2237121512819662</v>
      </c>
      <c r="H257" s="6">
        <v>0.95535697165633193</v>
      </c>
      <c r="I257" s="6">
        <v>0.56637104528881455</v>
      </c>
      <c r="J257" s="6">
        <v>0</v>
      </c>
      <c r="K257" s="6">
        <v>0</v>
      </c>
      <c r="L257" s="6">
        <v>0</v>
      </c>
      <c r="M257" s="6">
        <v>0</v>
      </c>
      <c r="N257" s="7">
        <v>0</v>
      </c>
    </row>
    <row r="258" spans="1:14" x14ac:dyDescent="0.25">
      <c r="A258" s="2">
        <v>800</v>
      </c>
      <c r="B258" s="10" t="s">
        <v>168</v>
      </c>
      <c r="C258" s="16" t="s">
        <v>168</v>
      </c>
      <c r="D258" s="16" t="s">
        <v>168</v>
      </c>
      <c r="E258" s="8">
        <v>1.9009223724851063</v>
      </c>
      <c r="F258" s="8">
        <v>1.386019345013606</v>
      </c>
      <c r="G258" s="8">
        <v>1.2237121512819742</v>
      </c>
      <c r="H258" s="8">
        <v>0.95535697165633482</v>
      </c>
      <c r="I258" s="8">
        <v>0.56637104528881654</v>
      </c>
      <c r="J258" s="8">
        <v>0</v>
      </c>
      <c r="K258" s="8">
        <v>0</v>
      </c>
      <c r="L258" s="8">
        <v>0</v>
      </c>
      <c r="M258" s="8">
        <v>0</v>
      </c>
      <c r="N258" s="9">
        <v>0</v>
      </c>
    </row>
    <row r="259" spans="1:14" x14ac:dyDescent="0.25">
      <c r="A259" s="2">
        <v>900</v>
      </c>
      <c r="B259" s="10" t="s">
        <v>168</v>
      </c>
      <c r="C259" s="16" t="s">
        <v>168</v>
      </c>
      <c r="D259" s="16" t="s">
        <v>168</v>
      </c>
      <c r="E259" s="8">
        <v>1.9009223724850544</v>
      </c>
      <c r="F259" s="8">
        <v>1.3860193450135923</v>
      </c>
      <c r="G259" s="8">
        <v>1.2237121512819678</v>
      </c>
      <c r="H259" s="8">
        <v>0.95535697165633227</v>
      </c>
      <c r="I259" s="8">
        <v>0.56637104528881177</v>
      </c>
      <c r="J259" s="8">
        <v>0</v>
      </c>
      <c r="K259" s="8">
        <v>0</v>
      </c>
      <c r="L259" s="8">
        <v>0</v>
      </c>
      <c r="M259" s="8">
        <v>0</v>
      </c>
      <c r="N259" s="9">
        <v>0</v>
      </c>
    </row>
    <row r="260" spans="1:14" x14ac:dyDescent="0.25">
      <c r="A260" s="2">
        <v>1000</v>
      </c>
      <c r="B260" s="10" t="s">
        <v>168</v>
      </c>
      <c r="C260" s="16" t="s">
        <v>168</v>
      </c>
      <c r="D260" s="16" t="s">
        <v>168</v>
      </c>
      <c r="E260" s="8">
        <v>1.9009223724850515</v>
      </c>
      <c r="F260" s="8">
        <v>1.3860193450135909</v>
      </c>
      <c r="G260" s="8">
        <v>1.2237121512819651</v>
      </c>
      <c r="H260" s="8">
        <v>0.95535697165633116</v>
      </c>
      <c r="I260" s="8">
        <v>0.56637104528881299</v>
      </c>
      <c r="J260" s="8">
        <v>0</v>
      </c>
      <c r="K260" s="8">
        <v>0</v>
      </c>
      <c r="L260" s="8">
        <v>0</v>
      </c>
      <c r="M260" s="8">
        <v>0</v>
      </c>
      <c r="N260" s="9">
        <v>0</v>
      </c>
    </row>
    <row r="261" spans="1:14" x14ac:dyDescent="0.25">
      <c r="A261" s="2">
        <v>1100</v>
      </c>
      <c r="B261" s="10" t="s">
        <v>168</v>
      </c>
      <c r="C261" s="16" t="s">
        <v>168</v>
      </c>
      <c r="D261" s="16" t="s">
        <v>168</v>
      </c>
      <c r="E261" s="8">
        <v>1.9009223724850515</v>
      </c>
      <c r="F261" s="8">
        <v>1.3860193450135909</v>
      </c>
      <c r="G261" s="8">
        <v>1.2237121512819638</v>
      </c>
      <c r="H261" s="8">
        <v>0.95535697165632949</v>
      </c>
      <c r="I261" s="8">
        <v>0.56637104528881199</v>
      </c>
      <c r="J261" s="8">
        <v>0</v>
      </c>
      <c r="K261" s="8">
        <v>0</v>
      </c>
      <c r="L261" s="8">
        <v>0</v>
      </c>
      <c r="M261" s="8">
        <v>0</v>
      </c>
      <c r="N261" s="9">
        <v>0</v>
      </c>
    </row>
    <row r="262" spans="1:14" x14ac:dyDescent="0.25">
      <c r="A262" s="2">
        <v>1200</v>
      </c>
      <c r="B262" s="10" t="s">
        <v>168</v>
      </c>
      <c r="C262" s="16" t="s">
        <v>168</v>
      </c>
      <c r="D262" s="16" t="s">
        <v>168</v>
      </c>
      <c r="E262" s="16" t="s">
        <v>168</v>
      </c>
      <c r="F262" s="8">
        <v>1.3860193450135914</v>
      </c>
      <c r="G262" s="8">
        <v>1.2237121512819642</v>
      </c>
      <c r="H262" s="8">
        <v>0.95535697165633082</v>
      </c>
      <c r="I262" s="8">
        <v>0.56637104528881088</v>
      </c>
      <c r="J262" s="8">
        <v>0</v>
      </c>
      <c r="K262" s="8">
        <v>0</v>
      </c>
      <c r="L262" s="8">
        <v>0</v>
      </c>
      <c r="M262" s="8">
        <v>0</v>
      </c>
      <c r="N262" s="9">
        <v>0</v>
      </c>
    </row>
    <row r="263" spans="1:14" x14ac:dyDescent="0.25">
      <c r="A263" s="2">
        <v>1300</v>
      </c>
      <c r="B263" s="10" t="s">
        <v>168</v>
      </c>
      <c r="C263" s="16" t="s">
        <v>168</v>
      </c>
      <c r="D263" s="16" t="s">
        <v>168</v>
      </c>
      <c r="E263" s="16" t="s">
        <v>168</v>
      </c>
      <c r="F263" s="8">
        <v>3.2899778382042832</v>
      </c>
      <c r="G263" s="8">
        <v>1.4994609344997258</v>
      </c>
      <c r="H263" s="8">
        <v>0.95535697165633282</v>
      </c>
      <c r="I263" s="8">
        <v>0.56637104528880733</v>
      </c>
      <c r="J263" s="8">
        <v>0</v>
      </c>
      <c r="K263" s="8">
        <v>0</v>
      </c>
      <c r="L263" s="8">
        <v>0</v>
      </c>
      <c r="M263" s="8">
        <v>0</v>
      </c>
      <c r="N263" s="9">
        <v>0</v>
      </c>
    </row>
    <row r="264" spans="1:14" x14ac:dyDescent="0.25">
      <c r="A264" s="2">
        <v>1400</v>
      </c>
      <c r="B264" s="10" t="s">
        <v>168</v>
      </c>
      <c r="C264" s="16" t="s">
        <v>168</v>
      </c>
      <c r="D264" s="16" t="s">
        <v>168</v>
      </c>
      <c r="E264" s="16" t="s">
        <v>168</v>
      </c>
      <c r="F264" s="16" t="s">
        <v>168</v>
      </c>
      <c r="G264" s="8">
        <v>3.7234042553191515</v>
      </c>
      <c r="H264" s="8">
        <v>1.8961925019296817</v>
      </c>
      <c r="I264" s="8">
        <v>0.76722076428936348</v>
      </c>
      <c r="J264" s="8">
        <v>0</v>
      </c>
      <c r="K264" s="8">
        <v>0</v>
      </c>
      <c r="L264" s="8">
        <v>0</v>
      </c>
      <c r="M264" s="8">
        <v>0</v>
      </c>
      <c r="N264" s="9">
        <v>0</v>
      </c>
    </row>
    <row r="265" spans="1:14" x14ac:dyDescent="0.25">
      <c r="A265" s="2">
        <v>1500</v>
      </c>
      <c r="B265" s="10" t="s">
        <v>168</v>
      </c>
      <c r="C265" s="16" t="s">
        <v>168</v>
      </c>
      <c r="D265" s="16" t="s">
        <v>168</v>
      </c>
      <c r="E265" s="16" t="s">
        <v>168</v>
      </c>
      <c r="F265" s="16" t="s">
        <v>168</v>
      </c>
      <c r="G265" s="16" t="s">
        <v>168</v>
      </c>
      <c r="H265" s="8">
        <v>3.9893617021276628</v>
      </c>
      <c r="I265" s="8">
        <v>2.5305415804422311</v>
      </c>
      <c r="J265" s="8">
        <v>1.2552180750537165</v>
      </c>
      <c r="K265" s="8">
        <v>0</v>
      </c>
      <c r="L265" s="8">
        <v>0</v>
      </c>
      <c r="M265" s="8">
        <v>0</v>
      </c>
      <c r="N265" s="9">
        <v>0</v>
      </c>
    </row>
    <row r="266" spans="1:14" x14ac:dyDescent="0.25">
      <c r="A266" s="2">
        <v>1600</v>
      </c>
      <c r="B266" s="10" t="s">
        <v>168</v>
      </c>
      <c r="C266" s="16" t="s">
        <v>168</v>
      </c>
      <c r="D266" s="16" t="s">
        <v>168</v>
      </c>
      <c r="E266" s="16" t="s">
        <v>168</v>
      </c>
      <c r="F266" s="16" t="s">
        <v>168</v>
      </c>
      <c r="G266" s="16" t="s">
        <v>168</v>
      </c>
      <c r="H266" s="16" t="s">
        <v>168</v>
      </c>
      <c r="I266" s="16" t="s">
        <v>168</v>
      </c>
      <c r="J266" s="8">
        <v>3.0448302732462698</v>
      </c>
      <c r="K266" s="8">
        <v>1.7432153858180721</v>
      </c>
      <c r="L266" s="8">
        <v>0.44160049838987747</v>
      </c>
      <c r="M266" s="8">
        <v>0</v>
      </c>
      <c r="N266" s="9">
        <v>0</v>
      </c>
    </row>
    <row r="267" spans="1:14" x14ac:dyDescent="0.25">
      <c r="A267" s="2">
        <v>1700</v>
      </c>
      <c r="B267" s="10" t="s">
        <v>168</v>
      </c>
      <c r="C267" s="16" t="s">
        <v>168</v>
      </c>
      <c r="D267" s="16" t="s">
        <v>168</v>
      </c>
      <c r="E267" s="16" t="s">
        <v>168</v>
      </c>
      <c r="F267" s="16" t="s">
        <v>168</v>
      </c>
      <c r="G267" s="16" t="s">
        <v>168</v>
      </c>
      <c r="H267" s="16" t="s">
        <v>168</v>
      </c>
      <c r="I267" s="16" t="s">
        <v>168</v>
      </c>
      <c r="J267" s="16" t="s">
        <v>168</v>
      </c>
      <c r="K267" s="8">
        <v>3.5328275840106276</v>
      </c>
      <c r="L267" s="8">
        <v>2.2312126965824346</v>
      </c>
      <c r="M267" s="8">
        <v>0.92959780915423695</v>
      </c>
      <c r="N267" s="9">
        <v>0</v>
      </c>
    </row>
    <row r="268" spans="1:14" x14ac:dyDescent="0.25">
      <c r="A268" s="2">
        <v>1800</v>
      </c>
      <c r="B268" s="11" t="s">
        <v>168</v>
      </c>
      <c r="C268" s="17" t="s">
        <v>168</v>
      </c>
      <c r="D268" s="17" t="s">
        <v>168</v>
      </c>
      <c r="E268" s="17" t="s">
        <v>168</v>
      </c>
      <c r="F268" s="17" t="s">
        <v>168</v>
      </c>
      <c r="G268" s="17" t="s">
        <v>168</v>
      </c>
      <c r="H268" s="17" t="s">
        <v>168</v>
      </c>
      <c r="I268" s="17" t="s">
        <v>168</v>
      </c>
      <c r="J268" s="17" t="s">
        <v>168</v>
      </c>
      <c r="K268" s="17" t="s">
        <v>168</v>
      </c>
      <c r="L268" s="14">
        <v>4.0208248947749796</v>
      </c>
      <c r="M268" s="14">
        <v>2.7192100073467849</v>
      </c>
      <c r="N268" s="29">
        <v>1.4175951199185812</v>
      </c>
    </row>
    <row r="270" spans="1:14" x14ac:dyDescent="0.25">
      <c r="A270" s="12" t="s">
        <v>125</v>
      </c>
      <c r="B270" s="2">
        <v>120</v>
      </c>
      <c r="C270" s="2">
        <v>130</v>
      </c>
      <c r="D270" s="2">
        <v>140</v>
      </c>
      <c r="E270" s="2">
        <v>150</v>
      </c>
      <c r="F270" s="2">
        <v>160</v>
      </c>
      <c r="G270" s="2">
        <v>170</v>
      </c>
      <c r="H270" s="2">
        <v>180</v>
      </c>
      <c r="I270" s="2">
        <v>190</v>
      </c>
      <c r="J270" s="2">
        <v>200</v>
      </c>
      <c r="K270" s="2">
        <v>210</v>
      </c>
      <c r="L270" s="2">
        <v>220</v>
      </c>
      <c r="M270" s="2">
        <v>230</v>
      </c>
      <c r="N270" s="2">
        <v>240</v>
      </c>
    </row>
    <row r="271" spans="1:14" x14ac:dyDescent="0.25">
      <c r="A271" s="2">
        <v>700</v>
      </c>
      <c r="B271" s="28" t="s">
        <v>168</v>
      </c>
      <c r="C271" s="15" t="s">
        <v>168</v>
      </c>
      <c r="D271" s="15" t="s">
        <v>168</v>
      </c>
      <c r="E271" s="6">
        <v>0.36421450819018431</v>
      </c>
      <c r="F271" s="6">
        <v>0.56393871605327617</v>
      </c>
      <c r="G271" s="6">
        <v>0.68244151022058175</v>
      </c>
      <c r="H271" s="6">
        <v>0.44205739661206417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7">
        <v>0</v>
      </c>
    </row>
    <row r="272" spans="1:14" x14ac:dyDescent="0.25">
      <c r="A272" s="2">
        <v>800</v>
      </c>
      <c r="B272" s="10" t="s">
        <v>168</v>
      </c>
      <c r="C272" s="16" t="s">
        <v>168</v>
      </c>
      <c r="D272" s="16" t="s">
        <v>168</v>
      </c>
      <c r="E272" s="8">
        <v>0.36421450819017009</v>
      </c>
      <c r="F272" s="8">
        <v>0.56393871605327306</v>
      </c>
      <c r="G272" s="8">
        <v>0.68244151022057964</v>
      </c>
      <c r="H272" s="8">
        <v>0.44205739661206533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9">
        <v>0</v>
      </c>
    </row>
    <row r="273" spans="1:14" x14ac:dyDescent="0.25">
      <c r="A273" s="2">
        <v>900</v>
      </c>
      <c r="B273" s="10" t="s">
        <v>168</v>
      </c>
      <c r="C273" s="16" t="s">
        <v>168</v>
      </c>
      <c r="D273" s="16" t="s">
        <v>168</v>
      </c>
      <c r="E273" s="8">
        <v>0.36421450819018436</v>
      </c>
      <c r="F273" s="8">
        <v>0.56393871605327706</v>
      </c>
      <c r="G273" s="8">
        <v>0.68244151022058164</v>
      </c>
      <c r="H273" s="8">
        <v>0.44205739661206023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9">
        <v>0</v>
      </c>
    </row>
    <row r="274" spans="1:14" x14ac:dyDescent="0.25">
      <c r="A274" s="2">
        <v>1000</v>
      </c>
      <c r="B274" s="10" t="s">
        <v>168</v>
      </c>
      <c r="C274" s="16" t="s">
        <v>168</v>
      </c>
      <c r="D274" s="16" t="s">
        <v>168</v>
      </c>
      <c r="E274" s="8">
        <v>0.36421450819018492</v>
      </c>
      <c r="F274" s="8">
        <v>0.5639387160532775</v>
      </c>
      <c r="G274" s="8">
        <v>0.68244151022058264</v>
      </c>
      <c r="H274" s="8">
        <v>0.44205739661206395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9">
        <v>0</v>
      </c>
    </row>
    <row r="275" spans="1:14" x14ac:dyDescent="0.25">
      <c r="A275" s="2">
        <v>1100</v>
      </c>
      <c r="B275" s="10" t="s">
        <v>168</v>
      </c>
      <c r="C275" s="16" t="s">
        <v>168</v>
      </c>
      <c r="D275" s="16" t="s">
        <v>168</v>
      </c>
      <c r="E275" s="8">
        <v>0.36421450819018486</v>
      </c>
      <c r="F275" s="8">
        <v>0.56393871605327728</v>
      </c>
      <c r="G275" s="8">
        <v>0.68244151022058264</v>
      </c>
      <c r="H275" s="8">
        <v>0.44205739661206378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9">
        <v>0</v>
      </c>
    </row>
    <row r="276" spans="1:14" x14ac:dyDescent="0.25">
      <c r="A276" s="2">
        <v>1200</v>
      </c>
      <c r="B276" s="10" t="s">
        <v>168</v>
      </c>
      <c r="C276" s="16" t="s">
        <v>168</v>
      </c>
      <c r="D276" s="16" t="s">
        <v>168</v>
      </c>
      <c r="E276" s="16" t="s">
        <v>168</v>
      </c>
      <c r="F276" s="8">
        <v>0.56393871605327728</v>
      </c>
      <c r="G276" s="8">
        <v>0.68244151022058241</v>
      </c>
      <c r="H276" s="8">
        <v>0.442057396612063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9">
        <v>0</v>
      </c>
    </row>
    <row r="277" spans="1:14" x14ac:dyDescent="0.25">
      <c r="A277" s="2">
        <v>1300</v>
      </c>
      <c r="B277" s="10" t="s">
        <v>168</v>
      </c>
      <c r="C277" s="16" t="s">
        <v>168</v>
      </c>
      <c r="D277" s="16" t="s">
        <v>168</v>
      </c>
      <c r="E277" s="16" t="s">
        <v>168</v>
      </c>
      <c r="F277" s="8">
        <v>5.1954069996031513E-2</v>
      </c>
      <c r="G277" s="8">
        <v>0.60742796091427631</v>
      </c>
      <c r="H277" s="8">
        <v>0.44205739661205756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9">
        <v>0</v>
      </c>
    </row>
    <row r="278" spans="1:14" x14ac:dyDescent="0.25">
      <c r="A278" s="2">
        <v>1400</v>
      </c>
      <c r="B278" s="10" t="s">
        <v>168</v>
      </c>
      <c r="C278" s="16" t="s">
        <v>168</v>
      </c>
      <c r="D278" s="16" t="s">
        <v>168</v>
      </c>
      <c r="E278" s="16" t="s">
        <v>168</v>
      </c>
      <c r="F278" s="16" t="s">
        <v>168</v>
      </c>
      <c r="G278" s="8">
        <v>0</v>
      </c>
      <c r="H278" s="8">
        <v>0.55135251856206002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9">
        <v>0</v>
      </c>
    </row>
    <row r="279" spans="1:14" x14ac:dyDescent="0.25">
      <c r="A279" s="2">
        <v>1500</v>
      </c>
      <c r="B279" s="10" t="s">
        <v>168</v>
      </c>
      <c r="C279" s="16" t="s">
        <v>168</v>
      </c>
      <c r="D279" s="16" t="s">
        <v>168</v>
      </c>
      <c r="E279" s="16" t="s">
        <v>168</v>
      </c>
      <c r="F279" s="16" t="s">
        <v>168</v>
      </c>
      <c r="G279" s="16" t="s">
        <v>168</v>
      </c>
      <c r="H279" s="8">
        <v>0</v>
      </c>
      <c r="I279" s="8">
        <v>8.3964059517373429E-2</v>
      </c>
      <c r="J279" s="8">
        <v>0</v>
      </c>
      <c r="K279" s="8">
        <v>0</v>
      </c>
      <c r="L279" s="8">
        <v>0</v>
      </c>
      <c r="M279" s="8">
        <v>0</v>
      </c>
      <c r="N279" s="9">
        <v>0</v>
      </c>
    </row>
    <row r="280" spans="1:14" x14ac:dyDescent="0.25">
      <c r="A280" s="2">
        <v>1600</v>
      </c>
      <c r="B280" s="10" t="s">
        <v>168</v>
      </c>
      <c r="C280" s="16" t="s">
        <v>168</v>
      </c>
      <c r="D280" s="16" t="s">
        <v>168</v>
      </c>
      <c r="E280" s="16" t="s">
        <v>168</v>
      </c>
      <c r="F280" s="16" t="s">
        <v>168</v>
      </c>
      <c r="G280" s="16" t="s">
        <v>168</v>
      </c>
      <c r="H280" s="16" t="s">
        <v>168</v>
      </c>
      <c r="I280" s="16" t="s">
        <v>168</v>
      </c>
      <c r="J280" s="8">
        <v>0</v>
      </c>
      <c r="K280" s="8">
        <v>0</v>
      </c>
      <c r="L280" s="8">
        <v>0</v>
      </c>
      <c r="M280" s="8">
        <v>0</v>
      </c>
      <c r="N280" s="9">
        <v>0</v>
      </c>
    </row>
    <row r="281" spans="1:14" x14ac:dyDescent="0.25">
      <c r="A281" s="2">
        <v>1700</v>
      </c>
      <c r="B281" s="10" t="s">
        <v>168</v>
      </c>
      <c r="C281" s="16" t="s">
        <v>168</v>
      </c>
      <c r="D281" s="16" t="s">
        <v>168</v>
      </c>
      <c r="E281" s="16" t="s">
        <v>168</v>
      </c>
      <c r="F281" s="16" t="s">
        <v>168</v>
      </c>
      <c r="G281" s="16" t="s">
        <v>168</v>
      </c>
      <c r="H281" s="16" t="s">
        <v>168</v>
      </c>
      <c r="I281" s="16" t="s">
        <v>168</v>
      </c>
      <c r="J281" s="16" t="s">
        <v>168</v>
      </c>
      <c r="K281" s="8">
        <v>0</v>
      </c>
      <c r="L281" s="8">
        <v>0</v>
      </c>
      <c r="M281" s="8">
        <v>0</v>
      </c>
      <c r="N281" s="9">
        <v>0</v>
      </c>
    </row>
    <row r="282" spans="1:14" x14ac:dyDescent="0.25">
      <c r="A282" s="2">
        <v>1800</v>
      </c>
      <c r="B282" s="11" t="s">
        <v>168</v>
      </c>
      <c r="C282" s="17" t="s">
        <v>168</v>
      </c>
      <c r="D282" s="17" t="s">
        <v>168</v>
      </c>
      <c r="E282" s="17" t="s">
        <v>168</v>
      </c>
      <c r="F282" s="17" t="s">
        <v>168</v>
      </c>
      <c r="G282" s="17" t="s">
        <v>168</v>
      </c>
      <c r="H282" s="17" t="s">
        <v>168</v>
      </c>
      <c r="I282" s="17" t="s">
        <v>168</v>
      </c>
      <c r="J282" s="17" t="s">
        <v>168</v>
      </c>
      <c r="K282" s="17" t="s">
        <v>168</v>
      </c>
      <c r="L282" s="14">
        <v>0</v>
      </c>
      <c r="M282" s="14">
        <v>0</v>
      </c>
      <c r="N282" s="29">
        <v>0</v>
      </c>
    </row>
    <row r="284" spans="1:14" x14ac:dyDescent="0.25">
      <c r="A284" s="12" t="s">
        <v>127</v>
      </c>
      <c r="B284" s="2">
        <v>120</v>
      </c>
      <c r="C284" s="2">
        <v>130</v>
      </c>
      <c r="D284" s="2">
        <v>140</v>
      </c>
      <c r="E284" s="2">
        <v>150</v>
      </c>
      <c r="F284" s="2">
        <v>160</v>
      </c>
      <c r="G284" s="2">
        <v>170</v>
      </c>
      <c r="H284" s="2">
        <v>180</v>
      </c>
      <c r="I284" s="2">
        <v>190</v>
      </c>
      <c r="J284" s="2">
        <v>200</v>
      </c>
      <c r="K284" s="2">
        <v>210</v>
      </c>
      <c r="L284" s="2">
        <v>220</v>
      </c>
      <c r="M284" s="2">
        <v>230</v>
      </c>
      <c r="N284" s="2">
        <v>240</v>
      </c>
    </row>
    <row r="285" spans="1:14" x14ac:dyDescent="0.25">
      <c r="A285" s="2">
        <v>700</v>
      </c>
      <c r="B285" s="28" t="s">
        <v>168</v>
      </c>
      <c r="C285" s="15" t="s">
        <v>168</v>
      </c>
      <c r="D285" s="15" t="s">
        <v>168</v>
      </c>
      <c r="E285" s="6">
        <v>0</v>
      </c>
      <c r="F285" s="6">
        <v>0</v>
      </c>
      <c r="G285" s="6">
        <v>0</v>
      </c>
      <c r="H285" s="6">
        <v>0</v>
      </c>
      <c r="I285" s="6">
        <v>0.28304034096498232</v>
      </c>
      <c r="J285" s="6">
        <v>0.77576401901282732</v>
      </c>
      <c r="K285" s="6">
        <v>0.91190157635884717</v>
      </c>
      <c r="L285" s="6">
        <v>0.91190157635884717</v>
      </c>
      <c r="M285" s="6">
        <v>0.91190157635884717</v>
      </c>
      <c r="N285" s="7">
        <v>0.91190157635884717</v>
      </c>
    </row>
    <row r="286" spans="1:14" x14ac:dyDescent="0.25">
      <c r="A286" s="2">
        <v>800</v>
      </c>
      <c r="B286" s="10" t="s">
        <v>168</v>
      </c>
      <c r="C286" s="16" t="s">
        <v>168</v>
      </c>
      <c r="D286" s="16" t="s">
        <v>168</v>
      </c>
      <c r="E286" s="8">
        <v>0</v>
      </c>
      <c r="F286" s="8">
        <v>0</v>
      </c>
      <c r="G286" s="8">
        <v>0</v>
      </c>
      <c r="H286" s="8">
        <v>0</v>
      </c>
      <c r="I286" s="8">
        <v>0.28304034096497654</v>
      </c>
      <c r="J286" s="8">
        <v>0.77576401901282188</v>
      </c>
      <c r="K286" s="8">
        <v>0.91190157635884761</v>
      </c>
      <c r="L286" s="8">
        <v>0.91190157635884761</v>
      </c>
      <c r="M286" s="8">
        <v>0.91190157635884761</v>
      </c>
      <c r="N286" s="9">
        <v>0.91190157635884761</v>
      </c>
    </row>
    <row r="287" spans="1:14" x14ac:dyDescent="0.25">
      <c r="A287" s="2">
        <v>900</v>
      </c>
      <c r="B287" s="10" t="s">
        <v>168</v>
      </c>
      <c r="C287" s="16" t="s">
        <v>168</v>
      </c>
      <c r="D287" s="16" t="s">
        <v>168</v>
      </c>
      <c r="E287" s="8">
        <v>0</v>
      </c>
      <c r="F287" s="8">
        <v>0</v>
      </c>
      <c r="G287" s="8">
        <v>0</v>
      </c>
      <c r="H287" s="8">
        <v>0</v>
      </c>
      <c r="I287" s="8">
        <v>0.28304034096497743</v>
      </c>
      <c r="J287" s="8">
        <v>0.77576401901282166</v>
      </c>
      <c r="K287" s="8">
        <v>0.91190157635884816</v>
      </c>
      <c r="L287" s="8">
        <v>0.91190157635884816</v>
      </c>
      <c r="M287" s="8">
        <v>0.91190157635884816</v>
      </c>
      <c r="N287" s="9">
        <v>0.91190157635884816</v>
      </c>
    </row>
    <row r="288" spans="1:14" x14ac:dyDescent="0.25">
      <c r="A288" s="2">
        <v>1000</v>
      </c>
      <c r="B288" s="10" t="s">
        <v>168</v>
      </c>
      <c r="C288" s="16" t="s">
        <v>168</v>
      </c>
      <c r="D288" s="16" t="s">
        <v>168</v>
      </c>
      <c r="E288" s="8">
        <v>0</v>
      </c>
      <c r="F288" s="8">
        <v>0</v>
      </c>
      <c r="G288" s="8">
        <v>0</v>
      </c>
      <c r="H288" s="8">
        <v>0</v>
      </c>
      <c r="I288" s="8">
        <v>0.28304034096497477</v>
      </c>
      <c r="J288" s="8">
        <v>0.77576401901281844</v>
      </c>
      <c r="K288" s="8">
        <v>0.91190157635884828</v>
      </c>
      <c r="L288" s="8">
        <v>0.91190157635884828</v>
      </c>
      <c r="M288" s="8">
        <v>0.91190157635884828</v>
      </c>
      <c r="N288" s="9">
        <v>0.91190157635884828</v>
      </c>
    </row>
    <row r="289" spans="1:14" x14ac:dyDescent="0.25">
      <c r="A289" s="2">
        <v>1100</v>
      </c>
      <c r="B289" s="10" t="s">
        <v>168</v>
      </c>
      <c r="C289" s="16" t="s">
        <v>168</v>
      </c>
      <c r="D289" s="16" t="s">
        <v>168</v>
      </c>
      <c r="E289" s="8">
        <v>0</v>
      </c>
      <c r="F289" s="8">
        <v>0</v>
      </c>
      <c r="G289" s="8">
        <v>0</v>
      </c>
      <c r="H289" s="8">
        <v>0</v>
      </c>
      <c r="I289" s="8">
        <v>0.28304034096497732</v>
      </c>
      <c r="J289" s="8">
        <v>0.77576401901281911</v>
      </c>
      <c r="K289" s="8">
        <v>0.91190157635884794</v>
      </c>
      <c r="L289" s="8">
        <v>0.91190157635884794</v>
      </c>
      <c r="M289" s="8">
        <v>0.91190157635884794</v>
      </c>
      <c r="N289" s="9">
        <v>0.91190157635884794</v>
      </c>
    </row>
    <row r="290" spans="1:14" x14ac:dyDescent="0.25">
      <c r="A290" s="2">
        <v>1200</v>
      </c>
      <c r="B290" s="10" t="s">
        <v>168</v>
      </c>
      <c r="C290" s="16" t="s">
        <v>168</v>
      </c>
      <c r="D290" s="16" t="s">
        <v>168</v>
      </c>
      <c r="E290" s="16" t="s">
        <v>168</v>
      </c>
      <c r="F290" s="8">
        <v>0</v>
      </c>
      <c r="G290" s="8">
        <v>0</v>
      </c>
      <c r="H290" s="8">
        <v>0</v>
      </c>
      <c r="I290" s="8">
        <v>0.28304034096497988</v>
      </c>
      <c r="J290" s="8">
        <v>0.77576401901282399</v>
      </c>
      <c r="K290" s="8">
        <v>0.91190157635884828</v>
      </c>
      <c r="L290" s="8">
        <v>0.91190157635884828</v>
      </c>
      <c r="M290" s="8">
        <v>0.91190157635884828</v>
      </c>
      <c r="N290" s="9">
        <v>0.91190157635884828</v>
      </c>
    </row>
    <row r="291" spans="1:14" x14ac:dyDescent="0.25">
      <c r="A291" s="2">
        <v>1300</v>
      </c>
      <c r="B291" s="10" t="s">
        <v>168</v>
      </c>
      <c r="C291" s="16" t="s">
        <v>168</v>
      </c>
      <c r="D291" s="16" t="s">
        <v>168</v>
      </c>
      <c r="E291" s="16" t="s">
        <v>168</v>
      </c>
      <c r="F291" s="8">
        <v>0</v>
      </c>
      <c r="G291" s="8">
        <v>0</v>
      </c>
      <c r="H291" s="8">
        <v>0</v>
      </c>
      <c r="I291" s="8">
        <v>0.28304034096497965</v>
      </c>
      <c r="J291" s="8">
        <v>0.65241365129429141</v>
      </c>
      <c r="K291" s="8">
        <v>0.92329545454545325</v>
      </c>
      <c r="L291" s="8">
        <v>0.92329545454545325</v>
      </c>
      <c r="M291" s="8">
        <v>0.92329545454545325</v>
      </c>
      <c r="N291" s="9">
        <v>0.92329545454545325</v>
      </c>
    </row>
    <row r="292" spans="1:14" x14ac:dyDescent="0.25">
      <c r="A292" s="2">
        <v>1400</v>
      </c>
      <c r="B292" s="10" t="s">
        <v>168</v>
      </c>
      <c r="C292" s="16" t="s">
        <v>168</v>
      </c>
      <c r="D292" s="16" t="s">
        <v>168</v>
      </c>
      <c r="E292" s="16" t="s">
        <v>168</v>
      </c>
      <c r="F292" s="16" t="s">
        <v>168</v>
      </c>
      <c r="G292" s="8">
        <v>0</v>
      </c>
      <c r="H292" s="8">
        <v>0</v>
      </c>
      <c r="I292" s="8">
        <v>0</v>
      </c>
      <c r="J292" s="8">
        <v>0.13182363112113052</v>
      </c>
      <c r="K292" s="8">
        <v>0.42478158414068901</v>
      </c>
      <c r="L292" s="8">
        <v>0.90801920164258287</v>
      </c>
      <c r="M292" s="8">
        <v>0.99431818181818032</v>
      </c>
      <c r="N292" s="9">
        <v>0.99431818181818032</v>
      </c>
    </row>
    <row r="293" spans="1:14" x14ac:dyDescent="0.25">
      <c r="A293" s="2">
        <v>1500</v>
      </c>
      <c r="B293" s="10" t="s">
        <v>168</v>
      </c>
      <c r="C293" s="16" t="s">
        <v>168</v>
      </c>
      <c r="D293" s="16" t="s">
        <v>168</v>
      </c>
      <c r="E293" s="16" t="s">
        <v>168</v>
      </c>
      <c r="F293" s="16" t="s">
        <v>168</v>
      </c>
      <c r="G293" s="16" t="s">
        <v>168</v>
      </c>
      <c r="H293" s="8">
        <v>0</v>
      </c>
      <c r="I293" s="8">
        <v>0</v>
      </c>
      <c r="J293" s="8">
        <v>0</v>
      </c>
      <c r="K293" s="8">
        <v>0</v>
      </c>
      <c r="L293" s="8">
        <v>0.22417693543304831</v>
      </c>
      <c r="M293" s="8">
        <v>0.70741455293494515</v>
      </c>
      <c r="N293" s="9">
        <v>1.0653409090909072</v>
      </c>
    </row>
    <row r="294" spans="1:14" x14ac:dyDescent="0.25">
      <c r="A294" s="2">
        <v>1600</v>
      </c>
      <c r="B294" s="10" t="s">
        <v>168</v>
      </c>
      <c r="C294" s="16" t="s">
        <v>168</v>
      </c>
      <c r="D294" s="16" t="s">
        <v>168</v>
      </c>
      <c r="E294" s="16" t="s">
        <v>168</v>
      </c>
      <c r="F294" s="16" t="s">
        <v>168</v>
      </c>
      <c r="G294" s="16" t="s">
        <v>168</v>
      </c>
      <c r="H294" s="16" t="s">
        <v>168</v>
      </c>
      <c r="I294" s="16" t="s">
        <v>168</v>
      </c>
      <c r="J294" s="8">
        <v>0</v>
      </c>
      <c r="K294" s="8">
        <v>0</v>
      </c>
      <c r="L294" s="8">
        <v>0</v>
      </c>
      <c r="M294" s="8">
        <v>2.357228672540812E-2</v>
      </c>
      <c r="N294" s="9">
        <v>0.50680990422730621</v>
      </c>
    </row>
    <row r="295" spans="1:14" x14ac:dyDescent="0.25">
      <c r="A295" s="2">
        <v>1700</v>
      </c>
      <c r="B295" s="10" t="s">
        <v>168</v>
      </c>
      <c r="C295" s="16" t="s">
        <v>168</v>
      </c>
      <c r="D295" s="16" t="s">
        <v>168</v>
      </c>
      <c r="E295" s="16" t="s">
        <v>168</v>
      </c>
      <c r="F295" s="16" t="s">
        <v>168</v>
      </c>
      <c r="G295" s="16" t="s">
        <v>168</v>
      </c>
      <c r="H295" s="16" t="s">
        <v>168</v>
      </c>
      <c r="I295" s="16" t="s">
        <v>168</v>
      </c>
      <c r="J295" s="16" t="s">
        <v>168</v>
      </c>
      <c r="K295" s="8">
        <v>0</v>
      </c>
      <c r="L295" s="8">
        <v>0</v>
      </c>
      <c r="M295" s="8">
        <v>0</v>
      </c>
      <c r="N295" s="9">
        <v>0</v>
      </c>
    </row>
    <row r="296" spans="1:14" x14ac:dyDescent="0.25">
      <c r="A296" s="2">
        <v>1800</v>
      </c>
      <c r="B296" s="11" t="s">
        <v>168</v>
      </c>
      <c r="C296" s="17" t="s">
        <v>168</v>
      </c>
      <c r="D296" s="17" t="s">
        <v>168</v>
      </c>
      <c r="E296" s="17" t="s">
        <v>168</v>
      </c>
      <c r="F296" s="17" t="s">
        <v>168</v>
      </c>
      <c r="G296" s="17" t="s">
        <v>168</v>
      </c>
      <c r="H296" s="17" t="s">
        <v>168</v>
      </c>
      <c r="I296" s="17" t="s">
        <v>168</v>
      </c>
      <c r="J296" s="17" t="s">
        <v>168</v>
      </c>
      <c r="K296" s="17" t="s">
        <v>168</v>
      </c>
      <c r="L296" s="14">
        <v>0</v>
      </c>
      <c r="M296" s="14">
        <v>0</v>
      </c>
      <c r="N296" s="29">
        <v>0</v>
      </c>
    </row>
    <row r="298" spans="1:14" x14ac:dyDescent="0.25">
      <c r="A298" s="12" t="s">
        <v>225</v>
      </c>
      <c r="B298" s="2">
        <v>120</v>
      </c>
      <c r="C298" s="2">
        <v>130</v>
      </c>
      <c r="D298" s="2">
        <v>140</v>
      </c>
      <c r="E298" s="2">
        <v>150</v>
      </c>
      <c r="F298" s="2">
        <v>160</v>
      </c>
      <c r="G298" s="2">
        <v>170</v>
      </c>
      <c r="H298" s="2">
        <v>180</v>
      </c>
      <c r="I298" s="2">
        <v>190</v>
      </c>
      <c r="J298" s="2">
        <v>200</v>
      </c>
      <c r="K298" s="2">
        <v>210</v>
      </c>
      <c r="L298" s="2">
        <v>220</v>
      </c>
      <c r="M298" s="2">
        <v>230</v>
      </c>
      <c r="N298" s="2">
        <v>240</v>
      </c>
    </row>
    <row r="299" spans="1:14" x14ac:dyDescent="0.25">
      <c r="A299" s="2">
        <v>700</v>
      </c>
      <c r="B299" s="28" t="s">
        <v>168</v>
      </c>
      <c r="C299" s="15" t="s">
        <v>168</v>
      </c>
      <c r="D299" s="15" t="s">
        <v>168</v>
      </c>
      <c r="E299" s="6">
        <v>0</v>
      </c>
      <c r="F299" s="6">
        <v>0</v>
      </c>
      <c r="G299" s="6">
        <v>0</v>
      </c>
      <c r="H299" s="6">
        <v>0.26934195867313981</v>
      </c>
      <c r="I299" s="6">
        <v>0.452638784495354</v>
      </c>
      <c r="J299" s="6">
        <v>0.11936640985908764</v>
      </c>
      <c r="K299" s="6">
        <v>0</v>
      </c>
      <c r="L299" s="6">
        <v>0</v>
      </c>
      <c r="M299" s="6">
        <v>0</v>
      </c>
      <c r="N299" s="7">
        <v>0</v>
      </c>
    </row>
    <row r="300" spans="1:14" x14ac:dyDescent="0.25">
      <c r="A300" s="2">
        <v>800</v>
      </c>
      <c r="B300" s="10" t="s">
        <v>168</v>
      </c>
      <c r="C300" s="16" t="s">
        <v>168</v>
      </c>
      <c r="D300" s="16" t="s">
        <v>168</v>
      </c>
      <c r="E300" s="8">
        <v>0</v>
      </c>
      <c r="F300" s="8">
        <v>0</v>
      </c>
      <c r="G300" s="8">
        <v>0</v>
      </c>
      <c r="H300" s="8">
        <v>0.26934195867313837</v>
      </c>
      <c r="I300" s="8">
        <v>0.45263878449535916</v>
      </c>
      <c r="J300" s="8">
        <v>0.1193664098590928</v>
      </c>
      <c r="K300" s="8">
        <v>0</v>
      </c>
      <c r="L300" s="8">
        <v>0</v>
      </c>
      <c r="M300" s="8">
        <v>0</v>
      </c>
      <c r="N300" s="9">
        <v>0</v>
      </c>
    </row>
    <row r="301" spans="1:14" x14ac:dyDescent="0.25">
      <c r="A301" s="2">
        <v>900</v>
      </c>
      <c r="B301" s="10" t="s">
        <v>168</v>
      </c>
      <c r="C301" s="16" t="s">
        <v>168</v>
      </c>
      <c r="D301" s="16" t="s">
        <v>168</v>
      </c>
      <c r="E301" s="8">
        <v>0</v>
      </c>
      <c r="F301" s="8">
        <v>0</v>
      </c>
      <c r="G301" s="8">
        <v>0</v>
      </c>
      <c r="H301" s="8">
        <v>0.26934195867314348</v>
      </c>
      <c r="I301" s="8">
        <v>0.45263878449535966</v>
      </c>
      <c r="J301" s="8">
        <v>0.11936640985909359</v>
      </c>
      <c r="K301" s="8">
        <v>0</v>
      </c>
      <c r="L301" s="8">
        <v>0</v>
      </c>
      <c r="M301" s="8">
        <v>0</v>
      </c>
      <c r="N301" s="9">
        <v>0</v>
      </c>
    </row>
    <row r="302" spans="1:14" x14ac:dyDescent="0.25">
      <c r="A302" s="2">
        <v>1000</v>
      </c>
      <c r="B302" s="10" t="s">
        <v>168</v>
      </c>
      <c r="C302" s="16" t="s">
        <v>168</v>
      </c>
      <c r="D302" s="16" t="s">
        <v>168</v>
      </c>
      <c r="E302" s="8">
        <v>0</v>
      </c>
      <c r="F302" s="8">
        <v>0</v>
      </c>
      <c r="G302" s="8">
        <v>0</v>
      </c>
      <c r="H302" s="8">
        <v>0.26934195867314042</v>
      </c>
      <c r="I302" s="8">
        <v>0.45263878449536171</v>
      </c>
      <c r="J302" s="8">
        <v>0.11936640985909623</v>
      </c>
      <c r="K302" s="8">
        <v>0</v>
      </c>
      <c r="L302" s="8">
        <v>0</v>
      </c>
      <c r="M302" s="8">
        <v>0</v>
      </c>
      <c r="N302" s="9">
        <v>0</v>
      </c>
    </row>
    <row r="303" spans="1:14" x14ac:dyDescent="0.25">
      <c r="A303" s="2">
        <v>1100</v>
      </c>
      <c r="B303" s="10" t="s">
        <v>168</v>
      </c>
      <c r="C303" s="16" t="s">
        <v>168</v>
      </c>
      <c r="D303" s="16" t="s">
        <v>168</v>
      </c>
      <c r="E303" s="8">
        <v>0</v>
      </c>
      <c r="F303" s="8">
        <v>0</v>
      </c>
      <c r="G303" s="8">
        <v>0</v>
      </c>
      <c r="H303" s="8">
        <v>0.26934195867314126</v>
      </c>
      <c r="I303" s="8">
        <v>0.45263878449535966</v>
      </c>
      <c r="J303" s="8">
        <v>0.11936640985909554</v>
      </c>
      <c r="K303" s="8">
        <v>0</v>
      </c>
      <c r="L303" s="8">
        <v>0</v>
      </c>
      <c r="M303" s="8">
        <v>0</v>
      </c>
      <c r="N303" s="9">
        <v>0</v>
      </c>
    </row>
    <row r="304" spans="1:14" x14ac:dyDescent="0.25">
      <c r="A304" s="2">
        <v>1200</v>
      </c>
      <c r="B304" s="10" t="s">
        <v>168</v>
      </c>
      <c r="C304" s="16" t="s">
        <v>168</v>
      </c>
      <c r="D304" s="16" t="s">
        <v>168</v>
      </c>
      <c r="E304" s="16" t="s">
        <v>168</v>
      </c>
      <c r="F304" s="8">
        <v>0</v>
      </c>
      <c r="G304" s="8">
        <v>0</v>
      </c>
      <c r="H304" s="8">
        <v>0.26934195867314115</v>
      </c>
      <c r="I304" s="8">
        <v>0.45263878449535772</v>
      </c>
      <c r="J304" s="8">
        <v>0.11936640985909144</v>
      </c>
      <c r="K304" s="8">
        <v>0</v>
      </c>
      <c r="L304" s="8">
        <v>0</v>
      </c>
      <c r="M304" s="8">
        <v>0</v>
      </c>
      <c r="N304" s="9">
        <v>0</v>
      </c>
    </row>
    <row r="305" spans="1:14" x14ac:dyDescent="0.25">
      <c r="A305" s="2">
        <v>1300</v>
      </c>
      <c r="B305" s="10" t="s">
        <v>168</v>
      </c>
      <c r="C305" s="16" t="s">
        <v>168</v>
      </c>
      <c r="D305" s="16" t="s">
        <v>168</v>
      </c>
      <c r="E305" s="16" t="s">
        <v>168</v>
      </c>
      <c r="F305" s="8">
        <v>0</v>
      </c>
      <c r="G305" s="8">
        <v>0</v>
      </c>
      <c r="H305" s="8">
        <v>0.2693419586731452</v>
      </c>
      <c r="I305" s="8">
        <v>0.45263878449535816</v>
      </c>
      <c r="J305" s="8">
        <v>0.24511669600105099</v>
      </c>
      <c r="K305" s="8">
        <v>0</v>
      </c>
      <c r="L305" s="8">
        <v>0</v>
      </c>
      <c r="M305" s="8">
        <v>0</v>
      </c>
      <c r="N305" s="9">
        <v>0</v>
      </c>
    </row>
    <row r="306" spans="1:14" x14ac:dyDescent="0.25">
      <c r="A306" s="2">
        <v>1400</v>
      </c>
      <c r="B306" s="10" t="s">
        <v>168</v>
      </c>
      <c r="C306" s="16" t="s">
        <v>168</v>
      </c>
      <c r="D306" s="16" t="s">
        <v>168</v>
      </c>
      <c r="E306" s="16" t="s">
        <v>168</v>
      </c>
      <c r="F306" s="16" t="s">
        <v>168</v>
      </c>
      <c r="G306" s="8">
        <v>0</v>
      </c>
      <c r="H306" s="8">
        <v>1.2077356540631995E-2</v>
      </c>
      <c r="I306" s="8">
        <v>0.71434768163701667</v>
      </c>
      <c r="J306" s="8">
        <v>0.78045779394694337</v>
      </c>
      <c r="K306" s="8">
        <v>0.51536473620173973</v>
      </c>
      <c r="L306" s="8">
        <v>7.8090593886401868E-2</v>
      </c>
      <c r="M306" s="8">
        <v>0</v>
      </c>
      <c r="N306" s="9">
        <v>0</v>
      </c>
    </row>
    <row r="307" spans="1:14" x14ac:dyDescent="0.25">
      <c r="A307" s="2">
        <v>1500</v>
      </c>
      <c r="B307" s="10" t="s">
        <v>168</v>
      </c>
      <c r="C307" s="16" t="s">
        <v>168</v>
      </c>
      <c r="D307" s="16" t="s">
        <v>168</v>
      </c>
      <c r="E307" s="16" t="s">
        <v>168</v>
      </c>
      <c r="F307" s="16" t="s">
        <v>168</v>
      </c>
      <c r="G307" s="16" t="s">
        <v>168</v>
      </c>
      <c r="H307" s="8">
        <v>0</v>
      </c>
      <c r="I307" s="8">
        <v>0.28711563343101787</v>
      </c>
      <c r="J307" s="8">
        <v>0.66069280448573309</v>
      </c>
      <c r="K307" s="8">
        <v>0.96401028277634737</v>
      </c>
      <c r="L307" s="8">
        <v>0.76115608927395029</v>
      </c>
      <c r="M307" s="8">
        <v>0.32388194695860828</v>
      </c>
      <c r="N307" s="9">
        <v>0</v>
      </c>
    </row>
    <row r="308" spans="1:14" x14ac:dyDescent="0.25">
      <c r="A308" s="2">
        <v>1600</v>
      </c>
      <c r="B308" s="10" t="s">
        <v>168</v>
      </c>
      <c r="C308" s="16" t="s">
        <v>168</v>
      </c>
      <c r="D308" s="16" t="s">
        <v>168</v>
      </c>
      <c r="E308" s="16" t="s">
        <v>168</v>
      </c>
      <c r="F308" s="16" t="s">
        <v>168</v>
      </c>
      <c r="G308" s="16" t="s">
        <v>168</v>
      </c>
      <c r="H308" s="16" t="s">
        <v>168</v>
      </c>
      <c r="I308" s="16" t="s">
        <v>168</v>
      </c>
      <c r="J308" s="8">
        <v>0.29250887998676134</v>
      </c>
      <c r="K308" s="8">
        <v>0.60703792733444917</v>
      </c>
      <c r="L308" s="8">
        <v>0.92156697468213555</v>
      </c>
      <c r="M308" s="8">
        <v>1.006947442346158</v>
      </c>
      <c r="N308" s="9">
        <v>0.5696733000308164</v>
      </c>
    </row>
    <row r="309" spans="1:14" x14ac:dyDescent="0.25">
      <c r="A309" s="2">
        <v>1700</v>
      </c>
      <c r="B309" s="10" t="s">
        <v>168</v>
      </c>
      <c r="C309" s="16" t="s">
        <v>168</v>
      </c>
      <c r="D309" s="16" t="s">
        <v>168</v>
      </c>
      <c r="E309" s="16" t="s">
        <v>168</v>
      </c>
      <c r="F309" s="16" t="s">
        <v>168</v>
      </c>
      <c r="G309" s="16" t="s">
        <v>168</v>
      </c>
      <c r="H309" s="16" t="s">
        <v>168</v>
      </c>
      <c r="I309" s="16" t="s">
        <v>168</v>
      </c>
      <c r="J309" s="16" t="s">
        <v>168</v>
      </c>
      <c r="K309" s="8">
        <v>0.23885400283547664</v>
      </c>
      <c r="L309" s="8">
        <v>0.5533830501831638</v>
      </c>
      <c r="M309" s="8">
        <v>0.86791209753085119</v>
      </c>
      <c r="N309" s="9">
        <v>1.0925449871465278</v>
      </c>
    </row>
    <row r="310" spans="1:14" x14ac:dyDescent="0.25">
      <c r="A310" s="2">
        <v>1800</v>
      </c>
      <c r="B310" s="11" t="s">
        <v>168</v>
      </c>
      <c r="C310" s="17" t="s">
        <v>168</v>
      </c>
      <c r="D310" s="17" t="s">
        <v>168</v>
      </c>
      <c r="E310" s="17" t="s">
        <v>168</v>
      </c>
      <c r="F310" s="17" t="s">
        <v>168</v>
      </c>
      <c r="G310" s="17" t="s">
        <v>168</v>
      </c>
      <c r="H310" s="17" t="s">
        <v>168</v>
      </c>
      <c r="I310" s="17" t="s">
        <v>168</v>
      </c>
      <c r="J310" s="17" t="s">
        <v>168</v>
      </c>
      <c r="K310" s="17" t="s">
        <v>168</v>
      </c>
      <c r="L310" s="14">
        <v>0.18519912568419372</v>
      </c>
      <c r="M310" s="14">
        <v>0.49972817303188066</v>
      </c>
      <c r="N310" s="29">
        <v>0.8142572203795696</v>
      </c>
    </row>
  </sheetData>
  <dataValidations count="3">
    <dataValidation type="list" allowBlank="1" showInputMessage="1" showErrorMessage="1" sqref="P4 T4" xr:uid="{88E1FC5D-61CC-4B19-887A-B64BA35324FE}">
      <formula1>OutputAddresses</formula1>
    </dataValidation>
    <dataValidation type="list" allowBlank="1" showInputMessage="1" showErrorMessage="1" sqref="Q4" xr:uid="{05CFD577-9C2F-4199-8CA0-A380EABCE67A}">
      <formula1>InputValues1</formula1>
    </dataValidation>
    <dataValidation type="list" allowBlank="1" showInputMessage="1" showErrorMessage="1" sqref="U4" xr:uid="{143EF235-AD9B-4DBD-A296-283CBAB72B30}">
      <formula1>InputValues2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92</vt:i4>
      </vt:variant>
    </vt:vector>
  </HeadingPairs>
  <TitlesOfParts>
    <vt:vector size="105" baseType="lpstr">
      <vt:lpstr>Model Formulation</vt:lpstr>
      <vt:lpstr>Veg_diet_model_solution</vt:lpstr>
      <vt:lpstr>Veg_diet_Sensitivity</vt:lpstr>
      <vt:lpstr>Veg_diet_OneWay_Solver</vt:lpstr>
      <vt:lpstr>Veg_diet_TwoWay_Solver</vt:lpstr>
      <vt:lpstr>Non_Veg_diet_model_solution</vt:lpstr>
      <vt:lpstr>Non_Veg_diet_Sensitivity</vt:lpstr>
      <vt:lpstr>Non_Veg_diet_OneWay_Solver</vt:lpstr>
      <vt:lpstr>Non_Veg_diet_TwoWay_Solver</vt:lpstr>
      <vt:lpstr>Vegan_diet_model_solution</vt:lpstr>
      <vt:lpstr>Vegan_diet_Sensitivity</vt:lpstr>
      <vt:lpstr>Vegan_diet_OneWay_Solver</vt:lpstr>
      <vt:lpstr>Vegan_Diet_TwoWay_Solver</vt:lpstr>
      <vt:lpstr>Non_Veg_diet_OneWay_Solver!ChartData</vt:lpstr>
      <vt:lpstr>Veg_diet_OneWay_Solver!ChartData</vt:lpstr>
      <vt:lpstr>Vegan_diet_OneWay_Solver!ChartData</vt:lpstr>
      <vt:lpstr>Non_Veg_diet_TwoWay_Solver!ChartData1</vt:lpstr>
      <vt:lpstr>Veg_diet_TwoWay_Solver!ChartData1</vt:lpstr>
      <vt:lpstr>Vegan_Diet_TwoWay_Solver!ChartData1</vt:lpstr>
      <vt:lpstr>Non_Veg_diet_TwoWay_Solver!ChartData2</vt:lpstr>
      <vt:lpstr>Veg_diet_TwoWay_Solver!ChartData2</vt:lpstr>
      <vt:lpstr>Vegan_Diet_TwoWay_Solver!ChartData2</vt:lpstr>
      <vt:lpstr>Non_Veg_diet_OneWay_Solver!InputValues</vt:lpstr>
      <vt:lpstr>Veg_diet_OneWay_Solver!InputValues</vt:lpstr>
      <vt:lpstr>Vegan_diet_OneWay_Solver!InputValues</vt:lpstr>
      <vt:lpstr>Non_Veg_diet_TwoWay_Solver!InputValues1</vt:lpstr>
      <vt:lpstr>Veg_diet_TwoWay_Solver!InputValues1</vt:lpstr>
      <vt:lpstr>Vegan_Diet_TwoWay_Solver!InputValues1</vt:lpstr>
      <vt:lpstr>Non_Veg_diet_TwoWay_Solver!InputValues2</vt:lpstr>
      <vt:lpstr>Veg_diet_TwoWay_Solver!InputValues2</vt:lpstr>
      <vt:lpstr>Vegan_Diet_TwoWay_Solver!InputValues2</vt:lpstr>
      <vt:lpstr>Non_Veg_diet_OneWay_Solver!OutputAddresses</vt:lpstr>
      <vt:lpstr>Non_Veg_diet_TwoWay_Solver!OutputAddresses</vt:lpstr>
      <vt:lpstr>Veg_diet_OneWay_Solver!OutputAddresses</vt:lpstr>
      <vt:lpstr>Veg_diet_TwoWay_Solver!OutputAddresses</vt:lpstr>
      <vt:lpstr>Vegan_diet_OneWay_Solver!OutputAddresses</vt:lpstr>
      <vt:lpstr>Vegan_Diet_TwoWay_Solver!OutputAddresses</vt:lpstr>
      <vt:lpstr>Non_Veg_diet_OneWay_Solver!OutputValues</vt:lpstr>
      <vt:lpstr>Veg_diet_OneWay_Solver!OutputValues</vt:lpstr>
      <vt:lpstr>Vegan_diet_OneWay_Solver!OutputValues</vt:lpstr>
      <vt:lpstr>Non_Veg_diet_TwoWay_Solver!OutputValues_1</vt:lpstr>
      <vt:lpstr>Veg_diet_TwoWay_Solver!OutputValues_1</vt:lpstr>
      <vt:lpstr>Vegan_Diet_TwoWay_Solver!OutputValues_1</vt:lpstr>
      <vt:lpstr>Non_Veg_diet_TwoWay_Solver!OutputValues_10</vt:lpstr>
      <vt:lpstr>Veg_diet_TwoWay_Solver!OutputValues_10</vt:lpstr>
      <vt:lpstr>Vegan_Diet_TwoWay_Solver!OutputValues_10</vt:lpstr>
      <vt:lpstr>Non_Veg_diet_TwoWay_Solver!OutputValues_11</vt:lpstr>
      <vt:lpstr>Veg_diet_TwoWay_Solver!OutputValues_11</vt:lpstr>
      <vt:lpstr>Vegan_Diet_TwoWay_Solver!OutputValues_11</vt:lpstr>
      <vt:lpstr>Non_Veg_diet_TwoWay_Solver!OutputValues_12</vt:lpstr>
      <vt:lpstr>Veg_diet_TwoWay_Solver!OutputValues_12</vt:lpstr>
      <vt:lpstr>Vegan_Diet_TwoWay_Solver!OutputValues_12</vt:lpstr>
      <vt:lpstr>Non_Veg_diet_TwoWay_Solver!OutputValues_13</vt:lpstr>
      <vt:lpstr>Veg_diet_TwoWay_Solver!OutputValues_13</vt:lpstr>
      <vt:lpstr>Vegan_Diet_TwoWay_Solver!OutputValues_13</vt:lpstr>
      <vt:lpstr>Non_Veg_diet_TwoWay_Solver!OutputValues_14</vt:lpstr>
      <vt:lpstr>Veg_diet_TwoWay_Solver!OutputValues_14</vt:lpstr>
      <vt:lpstr>Vegan_Diet_TwoWay_Solver!OutputValues_14</vt:lpstr>
      <vt:lpstr>Non_Veg_diet_TwoWay_Solver!OutputValues_15</vt:lpstr>
      <vt:lpstr>Veg_diet_TwoWay_Solver!OutputValues_15</vt:lpstr>
      <vt:lpstr>Vegan_Diet_TwoWay_Solver!OutputValues_15</vt:lpstr>
      <vt:lpstr>Non_Veg_diet_TwoWay_Solver!OutputValues_16</vt:lpstr>
      <vt:lpstr>Veg_diet_TwoWay_Solver!OutputValues_16</vt:lpstr>
      <vt:lpstr>Vegan_Diet_TwoWay_Solver!OutputValues_16</vt:lpstr>
      <vt:lpstr>Non_Veg_diet_TwoWay_Solver!OutputValues_17</vt:lpstr>
      <vt:lpstr>Veg_diet_TwoWay_Solver!OutputValues_17</vt:lpstr>
      <vt:lpstr>Vegan_Diet_TwoWay_Solver!OutputValues_17</vt:lpstr>
      <vt:lpstr>Non_Veg_diet_TwoWay_Solver!OutputValues_18</vt:lpstr>
      <vt:lpstr>Veg_diet_TwoWay_Solver!OutputValues_18</vt:lpstr>
      <vt:lpstr>Vegan_Diet_TwoWay_Solver!OutputValues_18</vt:lpstr>
      <vt:lpstr>Non_Veg_diet_TwoWay_Solver!OutputValues_19</vt:lpstr>
      <vt:lpstr>Veg_diet_TwoWay_Solver!OutputValues_19</vt:lpstr>
      <vt:lpstr>Vegan_Diet_TwoWay_Solver!OutputValues_19</vt:lpstr>
      <vt:lpstr>Non_Veg_diet_TwoWay_Solver!OutputValues_2</vt:lpstr>
      <vt:lpstr>Veg_diet_TwoWay_Solver!OutputValues_2</vt:lpstr>
      <vt:lpstr>Vegan_Diet_TwoWay_Solver!OutputValues_2</vt:lpstr>
      <vt:lpstr>Non_Veg_diet_TwoWay_Solver!OutputValues_20</vt:lpstr>
      <vt:lpstr>Veg_diet_TwoWay_Solver!OutputValues_20</vt:lpstr>
      <vt:lpstr>Vegan_Diet_TwoWay_Solver!OutputValues_20</vt:lpstr>
      <vt:lpstr>Non_Veg_diet_TwoWay_Solver!OutputValues_21</vt:lpstr>
      <vt:lpstr>Veg_diet_TwoWay_Solver!OutputValues_21</vt:lpstr>
      <vt:lpstr>Vegan_Diet_TwoWay_Solver!OutputValues_21</vt:lpstr>
      <vt:lpstr>Veg_diet_TwoWay_Solver!OutputValues_22</vt:lpstr>
      <vt:lpstr>Vegan_Diet_TwoWay_Solver!OutputValues_22</vt:lpstr>
      <vt:lpstr>Non_Veg_diet_TwoWay_Solver!OutputValues_3</vt:lpstr>
      <vt:lpstr>Veg_diet_TwoWay_Solver!OutputValues_3</vt:lpstr>
      <vt:lpstr>Vegan_Diet_TwoWay_Solver!OutputValues_3</vt:lpstr>
      <vt:lpstr>Non_Veg_diet_TwoWay_Solver!OutputValues_4</vt:lpstr>
      <vt:lpstr>Veg_diet_TwoWay_Solver!OutputValues_4</vt:lpstr>
      <vt:lpstr>Vegan_Diet_TwoWay_Solver!OutputValues_4</vt:lpstr>
      <vt:lpstr>Non_Veg_diet_TwoWay_Solver!OutputValues_5</vt:lpstr>
      <vt:lpstr>Veg_diet_TwoWay_Solver!OutputValues_5</vt:lpstr>
      <vt:lpstr>Vegan_Diet_TwoWay_Solver!OutputValues_5</vt:lpstr>
      <vt:lpstr>Non_Veg_diet_TwoWay_Solver!OutputValues_6</vt:lpstr>
      <vt:lpstr>Veg_diet_TwoWay_Solver!OutputValues_6</vt:lpstr>
      <vt:lpstr>Vegan_Diet_TwoWay_Solver!OutputValues_6</vt:lpstr>
      <vt:lpstr>Non_Veg_diet_TwoWay_Solver!OutputValues_7</vt:lpstr>
      <vt:lpstr>Veg_diet_TwoWay_Solver!OutputValues_7</vt:lpstr>
      <vt:lpstr>Vegan_Diet_TwoWay_Solver!OutputValues_7</vt:lpstr>
      <vt:lpstr>Non_Veg_diet_TwoWay_Solver!OutputValues_8</vt:lpstr>
      <vt:lpstr>Veg_diet_TwoWay_Solver!OutputValues_8</vt:lpstr>
      <vt:lpstr>Vegan_Diet_TwoWay_Solver!OutputValues_8</vt:lpstr>
      <vt:lpstr>Non_Veg_diet_TwoWay_Solver!OutputValues_9</vt:lpstr>
      <vt:lpstr>Veg_diet_TwoWay_Solver!OutputValues_9</vt:lpstr>
      <vt:lpstr>Vegan_Diet_TwoWay_Solver!OutputValues_9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Sahoo</dc:creator>
  <cp:lastModifiedBy>Kishan</cp:lastModifiedBy>
  <dcterms:created xsi:type="dcterms:W3CDTF">2021-03-01T22:18:57Z</dcterms:created>
  <dcterms:modified xsi:type="dcterms:W3CDTF">2021-03-15T00:21:06Z</dcterms:modified>
</cp:coreProperties>
</file>