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ijo001\.virtualenvs\cb\communitybenefit\"/>
    </mc:Choice>
  </mc:AlternateContent>
  <bookViews>
    <workbookView xWindow="0" yWindow="0" windowWidth="20460" windowHeight="4305" tabRatio="765"/>
  </bookViews>
  <sheets>
    <sheet name="Instructions" sheetId="19" r:id="rId1"/>
    <sheet name="PCMC" sheetId="1" r:id="rId2"/>
    <sheet name="PUSMC" sheetId="11" r:id="rId3"/>
    <sheet name="System" sheetId="16" r:id="rId4"/>
  </sheets>
  <calcPr calcId="152511"/>
</workbook>
</file>

<file path=xl/calcChain.xml><?xml version="1.0" encoding="utf-8"?>
<calcChain xmlns="http://schemas.openxmlformats.org/spreadsheetml/2006/main">
  <c r="AF46" i="16" l="1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P3" i="16"/>
  <c r="Y2" i="11" l="1"/>
  <c r="W2" i="11"/>
  <c r="U2" i="11"/>
  <c r="S2" i="11"/>
  <c r="Q2" i="11"/>
  <c r="O2" i="11"/>
  <c r="M2" i="11"/>
  <c r="J2" i="11"/>
  <c r="I2" i="11"/>
  <c r="Y2" i="1"/>
  <c r="W2" i="1"/>
  <c r="U2" i="1"/>
  <c r="S2" i="1"/>
  <c r="Q2" i="1"/>
  <c r="O2" i="1"/>
  <c r="M2" i="1"/>
  <c r="J2" i="1"/>
  <c r="I2" i="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4" i="11"/>
  <c r="AB3" i="1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5" i="1"/>
  <c r="AB6" i="1"/>
  <c r="AB4" i="1"/>
  <c r="AB3" i="1"/>
  <c r="C46" i="11" l="1"/>
  <c r="C45" i="11"/>
  <c r="C44" i="11"/>
  <c r="C43" i="11"/>
  <c r="K42" i="11"/>
  <c r="I42" i="11"/>
  <c r="H42" i="11"/>
  <c r="G42" i="11"/>
  <c r="C41" i="11"/>
  <c r="C40" i="11"/>
  <c r="C39" i="11"/>
  <c r="C38" i="11"/>
  <c r="K37" i="11"/>
  <c r="I37" i="11"/>
  <c r="G37" i="11"/>
  <c r="C36" i="11"/>
  <c r="C35" i="11"/>
  <c r="C34" i="11"/>
  <c r="C33" i="11"/>
  <c r="K32" i="11"/>
  <c r="I32" i="11"/>
  <c r="H32" i="11"/>
  <c r="G32" i="11"/>
  <c r="C31" i="11"/>
  <c r="C30" i="11"/>
  <c r="C29" i="11"/>
  <c r="C28" i="11"/>
  <c r="K27" i="11"/>
  <c r="I27" i="11"/>
  <c r="H27" i="11"/>
  <c r="G27" i="11"/>
  <c r="F26" i="11"/>
  <c r="C26" i="11"/>
  <c r="F25" i="11"/>
  <c r="C25" i="11"/>
  <c r="F24" i="11"/>
  <c r="C24" i="11"/>
  <c r="F23" i="11"/>
  <c r="C23" i="11"/>
  <c r="F21" i="11"/>
  <c r="C21" i="11"/>
  <c r="F20" i="11"/>
  <c r="C20" i="11"/>
  <c r="F19" i="11"/>
  <c r="C19" i="11"/>
  <c r="F18" i="11"/>
  <c r="C18" i="11"/>
  <c r="F16" i="11"/>
  <c r="C16" i="11"/>
  <c r="F15" i="11"/>
  <c r="C15" i="11"/>
  <c r="F14" i="11"/>
  <c r="C14" i="11"/>
  <c r="F13" i="11"/>
  <c r="C13" i="11"/>
  <c r="AF11" i="11"/>
  <c r="AE11" i="11"/>
  <c r="AD11" i="11"/>
  <c r="AC11" i="11"/>
  <c r="N11" i="11"/>
  <c r="AF10" i="11"/>
  <c r="AE10" i="11"/>
  <c r="AD10" i="11"/>
  <c r="AC10" i="11"/>
  <c r="N10" i="11"/>
  <c r="AF9" i="11"/>
  <c r="AE9" i="11"/>
  <c r="AD9" i="11"/>
  <c r="AC9" i="11"/>
  <c r="N9" i="11"/>
  <c r="AF8" i="11"/>
  <c r="AE8" i="11"/>
  <c r="AD8" i="11"/>
  <c r="AC8" i="11"/>
  <c r="N8" i="11"/>
  <c r="Y7" i="11"/>
  <c r="W7" i="11"/>
  <c r="U7" i="11"/>
  <c r="S7" i="11"/>
  <c r="Q7" i="11"/>
  <c r="O7" i="11"/>
  <c r="M7" i="11"/>
  <c r="K7" i="11"/>
  <c r="J7" i="11"/>
  <c r="I7" i="11"/>
  <c r="C7" i="11"/>
  <c r="B7" i="11"/>
  <c r="AA46" i="1"/>
  <c r="Z46" i="1"/>
  <c r="J46" i="1"/>
  <c r="F46" i="1"/>
  <c r="C46" i="1"/>
  <c r="B46" i="1"/>
  <c r="AA45" i="1"/>
  <c r="Z45" i="1"/>
  <c r="J45" i="1"/>
  <c r="F45" i="1"/>
  <c r="C45" i="1"/>
  <c r="B45" i="1"/>
  <c r="AA44" i="1"/>
  <c r="Z44" i="1"/>
  <c r="J44" i="1"/>
  <c r="F44" i="1"/>
  <c r="C44" i="1"/>
  <c r="B44" i="1"/>
  <c r="AA43" i="1"/>
  <c r="Z43" i="1"/>
  <c r="J43" i="1"/>
  <c r="F43" i="1"/>
  <c r="C43" i="1"/>
  <c r="B43" i="1"/>
  <c r="AF42" i="1"/>
  <c r="AE42" i="1"/>
  <c r="AD42" i="1"/>
  <c r="AC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I42" i="1"/>
  <c r="H42" i="1"/>
  <c r="G42" i="1"/>
  <c r="AA41" i="1"/>
  <c r="Z41" i="1"/>
  <c r="AA40" i="1"/>
  <c r="Z40" i="1"/>
  <c r="AA39" i="1"/>
  <c r="Z39" i="1"/>
  <c r="AA38" i="1"/>
  <c r="Z38" i="1"/>
  <c r="AF37" i="1"/>
  <c r="AE37" i="1"/>
  <c r="AD37" i="1"/>
  <c r="AC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B37" i="1"/>
  <c r="AA36" i="1"/>
  <c r="Z36" i="1"/>
  <c r="AA35" i="1"/>
  <c r="Z35" i="1"/>
  <c r="AA34" i="1"/>
  <c r="Z34" i="1"/>
  <c r="AA33" i="1"/>
  <c r="Z33" i="1"/>
  <c r="AF32" i="1"/>
  <c r="AE32" i="1"/>
  <c r="AD32" i="1"/>
  <c r="AC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I32" i="1"/>
  <c r="H32" i="1"/>
  <c r="G32" i="1"/>
  <c r="J30" i="1"/>
  <c r="F30" i="1"/>
  <c r="B30" i="1"/>
  <c r="Z27" i="1"/>
  <c r="Y27" i="1"/>
  <c r="X27" i="1"/>
  <c r="W27" i="1"/>
  <c r="V27" i="1"/>
  <c r="U27" i="1"/>
  <c r="S27" i="1"/>
  <c r="Q27" i="1"/>
  <c r="P27" i="1"/>
  <c r="O27" i="1"/>
  <c r="M27" i="1"/>
  <c r="L27" i="1"/>
  <c r="K27" i="1"/>
  <c r="J27" i="1"/>
  <c r="I27" i="1"/>
  <c r="H27" i="1"/>
  <c r="G27" i="1"/>
  <c r="P26" i="1"/>
  <c r="P25" i="1"/>
  <c r="J25" i="1"/>
  <c r="J23" i="1" s="1"/>
  <c r="J22" i="1" s="1"/>
  <c r="P24" i="1"/>
  <c r="P23" i="1"/>
  <c r="F23" i="1"/>
  <c r="C23" i="1"/>
  <c r="B23" i="1"/>
  <c r="R21" i="1"/>
  <c r="P21" i="1"/>
  <c r="R20" i="1"/>
  <c r="P20" i="1"/>
  <c r="J20" i="1"/>
  <c r="R19" i="1"/>
  <c r="P19" i="1"/>
  <c r="J19" i="1"/>
  <c r="R18" i="1"/>
  <c r="P18" i="1"/>
  <c r="J18" i="1"/>
  <c r="AE16" i="1"/>
  <c r="R16" i="1"/>
  <c r="P16" i="1"/>
  <c r="AE15" i="1"/>
  <c r="R15" i="1"/>
  <c r="P15" i="1"/>
  <c r="J15" i="1"/>
  <c r="F15" i="1"/>
  <c r="AE14" i="1"/>
  <c r="R14" i="1"/>
  <c r="P14" i="1"/>
  <c r="AE13" i="1"/>
  <c r="R13" i="1"/>
  <c r="P13" i="1"/>
  <c r="J13" i="1"/>
  <c r="J12" i="1" s="1"/>
  <c r="P11" i="1"/>
  <c r="P10" i="1"/>
  <c r="P9" i="1"/>
  <c r="P8" i="1"/>
  <c r="Y7" i="1"/>
  <c r="W7" i="1"/>
  <c r="V7" i="1"/>
  <c r="U7" i="1"/>
  <c r="S7" i="1"/>
  <c r="R7" i="1"/>
  <c r="Q7" i="1"/>
  <c r="O7" i="1"/>
  <c r="M7" i="1"/>
  <c r="K7" i="1"/>
  <c r="J7" i="1"/>
  <c r="I7" i="1"/>
  <c r="C7" i="1"/>
  <c r="B7" i="1"/>
  <c r="J17" i="1" l="1"/>
  <c r="F27" i="1"/>
</calcChain>
</file>

<file path=xl/sharedStrings.xml><?xml version="1.0" encoding="utf-8"?>
<sst xmlns="http://schemas.openxmlformats.org/spreadsheetml/2006/main" count="232" uniqueCount="88">
  <si>
    <t>Period</t>
  </si>
  <si>
    <t>Total Operating Expenses</t>
  </si>
  <si>
    <t>Net Patient Revenue</t>
  </si>
  <si>
    <t>Cost-to-Charge Ratio</t>
  </si>
  <si>
    <t>Financial Assistance - Amount</t>
  </si>
  <si>
    <t>Financial Assistance - Billings</t>
  </si>
  <si>
    <t>Financial Assistance - Persons served</t>
  </si>
  <si>
    <t>Unreimbursed Medicaid - Amount</t>
  </si>
  <si>
    <t>Unreimbursed Medicaid - Amount at cost</t>
  </si>
  <si>
    <t>Unreimbursed Medicaid - Billings</t>
  </si>
  <si>
    <t>Unreimbursed Medicaid - Persons served</t>
  </si>
  <si>
    <t>Community Health Improvement - Amount</t>
  </si>
  <si>
    <t>Community Health Improvement - Persons served</t>
  </si>
  <si>
    <t>Health Professions Education - Amount</t>
  </si>
  <si>
    <t>Health Professions Education - Persons served</t>
  </si>
  <si>
    <t>Subsidized Health Services - Amount</t>
  </si>
  <si>
    <t>Subsidized Health Services - Persons served</t>
  </si>
  <si>
    <t>Research - Amount</t>
  </si>
  <si>
    <t>Research - Persons served</t>
  </si>
  <si>
    <t>Cash/In-Kind Contributions - Amount</t>
  </si>
  <si>
    <t>Cash/In-Kind Contributions - Persons served</t>
  </si>
  <si>
    <t>Community Building Activities - Amount</t>
  </si>
  <si>
    <t>Community Building Activities - Persons served</t>
  </si>
  <si>
    <t>Community Benefit Operations - Amount</t>
  </si>
  <si>
    <t>Community Benefit Operations - Persons served</t>
  </si>
  <si>
    <t>Medicare Shortfall - Amount</t>
  </si>
  <si>
    <t>Bad Debt - Amount</t>
  </si>
  <si>
    <t>Language Assistance Services - Amount</t>
  </si>
  <si>
    <t>Volunteer Services - Amount</t>
  </si>
  <si>
    <t>Subsidized Health Services (AG) - Amount</t>
  </si>
  <si>
    <t>Other Community Benefits - Amount</t>
  </si>
  <si>
    <t>2016-Q3</t>
  </si>
  <si>
    <t>2016-Q2</t>
  </si>
  <si>
    <t>2016-Q1</t>
  </si>
  <si>
    <t>2015</t>
  </si>
  <si>
    <t>2015-Q4</t>
  </si>
  <si>
    <t>2015-Q3</t>
  </si>
  <si>
    <t>2015-Q2</t>
  </si>
  <si>
    <t>2015-Q1</t>
  </si>
  <si>
    <t>2014-Q4</t>
  </si>
  <si>
    <t>2014</t>
  </si>
  <si>
    <t>2014-Q3</t>
  </si>
  <si>
    <t>2014-Q2</t>
  </si>
  <si>
    <t>2014-Q1</t>
  </si>
  <si>
    <t>2013-Q4</t>
  </si>
  <si>
    <t>2013-Q3</t>
  </si>
  <si>
    <t>2013-Q2</t>
  </si>
  <si>
    <t>2013</t>
  </si>
  <si>
    <t>2013-Q1</t>
  </si>
  <si>
    <t>2012-Q4</t>
  </si>
  <si>
    <t>2012</t>
  </si>
  <si>
    <t>2012-Q3</t>
  </si>
  <si>
    <t>2012-Q2</t>
  </si>
  <si>
    <t>2012-Q1</t>
  </si>
  <si>
    <t>2011-Q4</t>
  </si>
  <si>
    <t>2011-Q3</t>
  </si>
  <si>
    <t>2011</t>
  </si>
  <si>
    <t>2011-Q2</t>
  </si>
  <si>
    <t>2011-Q1</t>
  </si>
  <si>
    <t>2010-Q4</t>
  </si>
  <si>
    <t>2010-Q3</t>
  </si>
  <si>
    <t>2010-Q2</t>
  </si>
  <si>
    <t>2010-Q1</t>
  </si>
  <si>
    <t>2009-Q4</t>
  </si>
  <si>
    <t>2009-Q3</t>
  </si>
  <si>
    <t>2010</t>
  </si>
  <si>
    <t>2009-Q2</t>
  </si>
  <si>
    <t>2009-Q1</t>
  </si>
  <si>
    <t>2008-Q4</t>
  </si>
  <si>
    <t>2009</t>
  </si>
  <si>
    <t>2008-Q3</t>
  </si>
  <si>
    <t>2008-Q2</t>
  </si>
  <si>
    <t>2008-Q1</t>
  </si>
  <si>
    <t>2008</t>
  </si>
  <si>
    <t>2016-Q4</t>
  </si>
  <si>
    <t>Community Touch</t>
  </si>
  <si>
    <t>Community Benefit Data Workbook</t>
  </si>
  <si>
    <t>Annual &gt; Quarterly</t>
  </si>
  <si>
    <t>Bad Debt - Billings</t>
  </si>
  <si>
    <t>- Filling out metadata: you'll notice that the columns provided in the data files determine a lot.</t>
  </si>
  <si>
    <t xml:space="preserve">  Column names need to take the format "XXXXXXXXXX - YYYYYYYY" where XXXXXXXXXX is the name of the category,</t>
  </si>
  <si>
    <t xml:space="preserve">  and YYYYYYYYYYY is the units (such as Amount, Billings, or Persons served). You need to use this format</t>
  </si>
  <si>
    <t xml:space="preserve">  even if you're only providing one column for the category. % of revenue is calculated automatically for each</t>
  </si>
  <si>
    <t xml:space="preserve">  category. Non-community benefit categories (included in the NonCB grouping below) do not need to specify units.</t>
  </si>
  <si>
    <t xml:space="preserve">  provide rows or columns full of null values if you need to, but make sure you provide them. The columns do not need </t>
  </si>
  <si>
    <t xml:space="preserve">  to be in any order--even columns for the same category--except that "Period" needs to be the first column.</t>
  </si>
  <si>
    <t>- All data files need to have the same categories and the same rows, and the rows need to be in the same order. Just</t>
  </si>
  <si>
    <t>YOUR DATA WILL BE PUBLIC.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</si>
</sst>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&quot;Arial Unicode MS&quot;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2"/>
      <color theme="5" tint="-0.249977111117893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1" fontId="2" fillId="0" borderId="0" xfId="0" applyNumberFormat="1" applyFont="1" applyFill="1" applyAlignment="1">
      <alignment vertical="top"/>
    </xf>
    <xf numFmtId="1" fontId="1" fillId="0" borderId="0" xfId="0" applyNumberFormat="1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164" fontId="1" fillId="0" borderId="0" xfId="0" applyNumberFormat="1" applyFont="1" applyFill="1" applyAlignment="1">
      <alignment vertical="top"/>
    </xf>
    <xf numFmtId="1" fontId="2" fillId="0" borderId="0" xfId="0" applyNumberFormat="1" applyFont="1" applyFill="1" applyAlignment="1">
      <alignment horizontal="right" vertical="top" wrapText="1"/>
    </xf>
    <xf numFmtId="1" fontId="1" fillId="0" borderId="0" xfId="0" applyNumberFormat="1" applyFont="1" applyFill="1" applyAlignment="1">
      <alignment horizontal="right" vertical="top" wrapText="1"/>
    </xf>
    <xf numFmtId="1" fontId="3" fillId="0" borderId="0" xfId="0" applyNumberFormat="1" applyFont="1" applyFill="1" applyAlignment="1">
      <alignment vertical="top"/>
    </xf>
    <xf numFmtId="164" fontId="2" fillId="0" borderId="0" xfId="0" applyNumberFormat="1" applyFont="1" applyFill="1" applyAlignment="1">
      <alignment vertical="top"/>
    </xf>
    <xf numFmtId="164" fontId="2" fillId="0" borderId="0" xfId="0" applyNumberFormat="1" applyFont="1" applyFill="1" applyAlignment="1">
      <alignment horizontal="right" vertical="top" wrapText="1"/>
    </xf>
    <xf numFmtId="164" fontId="1" fillId="0" borderId="0" xfId="0" applyNumberFormat="1" applyFont="1" applyFill="1" applyAlignment="1">
      <alignment horizontal="right" vertical="top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quotePrefix="1" applyFont="1" applyAlignment="1"/>
  </cellXfs>
  <cellStyles count="1">
    <cellStyle name="Normal" xfId="0" builtinId="0"/>
  </cellStyles>
  <dxfs count="18"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  <dxf>
      <font>
        <color theme="6" tint="-0.2499465926084170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723900</xdr:colOff>
      <xdr:row>54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723900</xdr:colOff>
      <xdr:row>54</xdr:row>
      <xdr:rowOff>76200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723900</xdr:colOff>
      <xdr:row>52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10610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723900</xdr:colOff>
      <xdr:row>52</xdr:row>
      <xdr:rowOff>76200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726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Presence Theme">
  <a:themeElements>
    <a:clrScheme name="Presence">
      <a:dk1>
        <a:srgbClr val="666666"/>
      </a:dk1>
      <a:lt1>
        <a:srgbClr val="FFFFFF"/>
      </a:lt1>
      <a:dk2>
        <a:srgbClr val="B3D035"/>
      </a:dk2>
      <a:lt2>
        <a:srgbClr val="88C66A"/>
      </a:lt2>
      <a:accent1>
        <a:srgbClr val="87D2DA"/>
      </a:accent1>
      <a:accent2>
        <a:srgbClr val="70C8BC"/>
      </a:accent2>
      <a:accent3>
        <a:srgbClr val="ECA337"/>
      </a:accent3>
      <a:accent4>
        <a:srgbClr val="EEB91C"/>
      </a:accent4>
      <a:accent5>
        <a:srgbClr val="F0F0F0"/>
      </a:accent5>
      <a:accent6>
        <a:srgbClr val="666666"/>
      </a:accent6>
      <a:hlink>
        <a:srgbClr val="0000FF"/>
      </a:hlink>
      <a:folHlink>
        <a:srgbClr val="BFBFBF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Presence Theme" id="{CED5D647-9807-4CF5-AF9F-49862367E1B3}" vid="{7C9A3A8F-A4F8-4491-8DFE-1C3D5038F76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/>
  </sheetViews>
  <sheetFormatPr defaultRowHeight="12.75"/>
  <cols>
    <col min="1" max="1" width="9.140625" style="1"/>
    <col min="2" max="2" width="20.28515625" customWidth="1"/>
  </cols>
  <sheetData>
    <row r="1" spans="2:2" s="1" customFormat="1"/>
    <row r="2" spans="2:2" ht="27.75">
      <c r="B2" s="18" t="s">
        <v>75</v>
      </c>
    </row>
    <row r="4" spans="2:2" ht="15.75">
      <c r="B4" s="19" t="s">
        <v>76</v>
      </c>
    </row>
    <row r="7" spans="2:2">
      <c r="B7" s="2" t="s">
        <v>77</v>
      </c>
    </row>
    <row r="9" spans="2:2">
      <c r="B9" t="s">
        <v>79</v>
      </c>
    </row>
    <row r="10" spans="2:2">
      <c r="B10" t="s">
        <v>80</v>
      </c>
    </row>
    <row r="11" spans="2:2">
      <c r="B11" t="s">
        <v>81</v>
      </c>
    </row>
    <row r="12" spans="2:2">
      <c r="B12" t="s">
        <v>82</v>
      </c>
    </row>
    <row r="13" spans="2:2">
      <c r="B13" t="s">
        <v>83</v>
      </c>
    </row>
    <row r="14" spans="2:2">
      <c r="B14" s="20" t="s">
        <v>86</v>
      </c>
    </row>
    <row r="15" spans="2:2">
      <c r="B15" t="s">
        <v>84</v>
      </c>
    </row>
    <row r="16" spans="2:2">
      <c r="B16" t="s">
        <v>85</v>
      </c>
    </row>
    <row r="18" spans="2:3">
      <c r="B18" t="s">
        <v>87</v>
      </c>
    </row>
    <row r="21" spans="2:3">
      <c r="B21" s="2"/>
      <c r="C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5" max="5" width="16.5703125" customWidth="1"/>
    <col min="28" max="28" width="14.42578125" style="1"/>
  </cols>
  <sheetData>
    <row r="1" spans="1:32" ht="4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78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s="3" customFormat="1" ht="14.1" customHeight="1">
      <c r="A2" s="5">
        <v>2016</v>
      </c>
      <c r="B2" s="7">
        <v>128764576.85000005</v>
      </c>
      <c r="C2" s="7">
        <v>140007170.97000006</v>
      </c>
      <c r="D2" s="15">
        <v>0.17690476479322903</v>
      </c>
      <c r="E2" s="7">
        <v>2202545.1441555927</v>
      </c>
      <c r="F2" s="7">
        <v>12450456.870000001</v>
      </c>
      <c r="G2" s="7"/>
      <c r="H2" s="7">
        <v>4777153.6473429818</v>
      </c>
      <c r="I2" s="7">
        <f>SUM(I3:I6)</f>
        <v>22372630</v>
      </c>
      <c r="J2" s="7">
        <f>SUM(J3:J6)</f>
        <v>84456886</v>
      </c>
      <c r="K2" s="7">
        <v>7201</v>
      </c>
      <c r="L2" s="7">
        <v>495774</v>
      </c>
      <c r="M2" s="7">
        <f>SUM(M3:M6)</f>
        <v>817</v>
      </c>
      <c r="N2" s="7">
        <v>2552223</v>
      </c>
      <c r="O2" s="7">
        <f>SUM(O3:O6)</f>
        <v>762</v>
      </c>
      <c r="P2" s="7">
        <v>245121</v>
      </c>
      <c r="Q2" s="7">
        <f>SUM(Q3:Q6)</f>
        <v>0</v>
      </c>
      <c r="R2" s="7">
        <v>0</v>
      </c>
      <c r="S2" s="7">
        <f>SUM(S3:S6)</f>
        <v>0</v>
      </c>
      <c r="T2" s="7">
        <v>98046</v>
      </c>
      <c r="U2" s="7">
        <f>SUM(U3:U6)</f>
        <v>5439</v>
      </c>
      <c r="V2" s="7">
        <v>87183</v>
      </c>
      <c r="W2" s="7">
        <f>SUM(W3:W6)</f>
        <v>1659</v>
      </c>
      <c r="X2" s="7">
        <v>86082</v>
      </c>
      <c r="Y2" s="7">
        <f>SUM(Y3:Y6)</f>
        <v>0</v>
      </c>
      <c r="Z2" s="7">
        <v>1028317.9110671505</v>
      </c>
      <c r="AA2" s="7">
        <v>-1399672.5099999991</v>
      </c>
      <c r="AB2" s="7">
        <v>-247608.73616909835</v>
      </c>
      <c r="AC2" s="7">
        <v>6897</v>
      </c>
      <c r="AD2" s="7">
        <v>20749</v>
      </c>
      <c r="AE2" s="7">
        <v>786012</v>
      </c>
      <c r="AF2" s="7">
        <v>173265</v>
      </c>
    </row>
    <row r="3" spans="1:32" s="1" customFormat="1" ht="14.1" customHeight="1">
      <c r="A3" s="6" t="s">
        <v>74</v>
      </c>
      <c r="B3" s="8">
        <v>31522728.850000054</v>
      </c>
      <c r="C3" s="8">
        <v>35896906.970000058</v>
      </c>
      <c r="D3" s="11">
        <v>0.17690476479322903</v>
      </c>
      <c r="E3" s="8">
        <v>913092</v>
      </c>
      <c r="F3" s="8">
        <v>5155801</v>
      </c>
      <c r="G3" s="8"/>
      <c r="H3" s="8">
        <v>709294</v>
      </c>
      <c r="I3" s="8">
        <v>5544484</v>
      </c>
      <c r="J3" s="8">
        <v>20839387</v>
      </c>
      <c r="K3" s="8">
        <v>3134</v>
      </c>
      <c r="L3" s="8">
        <v>143604</v>
      </c>
      <c r="M3" s="8">
        <v>315</v>
      </c>
      <c r="N3" s="8">
        <v>767773</v>
      </c>
      <c r="O3" s="8">
        <v>299</v>
      </c>
      <c r="P3" s="8">
        <v>245121</v>
      </c>
      <c r="Q3" s="8">
        <v>0</v>
      </c>
      <c r="R3" s="8">
        <v>0</v>
      </c>
      <c r="S3" s="8">
        <v>0</v>
      </c>
      <c r="T3" s="8">
        <v>15322</v>
      </c>
      <c r="U3" s="8">
        <v>1377</v>
      </c>
      <c r="V3" s="8">
        <v>21865</v>
      </c>
      <c r="W3" s="8">
        <v>414</v>
      </c>
      <c r="X3" s="8">
        <v>34800</v>
      </c>
      <c r="Y3" s="8">
        <v>0</v>
      </c>
      <c r="Z3" s="8">
        <v>293302</v>
      </c>
      <c r="AA3" s="8">
        <v>-2216073</v>
      </c>
      <c r="AB3" s="8">
        <f>IFERROR(IF(AND(AA3&lt;&gt;"",D2&lt;&gt;"",D2&lt;&gt;0),AA3*D2,""),"")</f>
        <v>-392033.87282962544</v>
      </c>
      <c r="AC3" s="8">
        <v>1733</v>
      </c>
      <c r="AD3" s="8">
        <v>6480</v>
      </c>
      <c r="AE3" s="8">
        <v>433842</v>
      </c>
      <c r="AF3" s="8">
        <v>56665</v>
      </c>
    </row>
    <row r="4" spans="1:32" ht="14.1" customHeight="1">
      <c r="A4" s="6" t="s">
        <v>31</v>
      </c>
      <c r="B4" s="8">
        <v>33363189</v>
      </c>
      <c r="C4" s="8">
        <v>33486672</v>
      </c>
      <c r="D4" s="11">
        <v>0.1836194305783817</v>
      </c>
      <c r="E4" s="8">
        <v>412946</v>
      </c>
      <c r="F4" s="8">
        <v>2331710</v>
      </c>
      <c r="G4" s="8"/>
      <c r="H4" s="8">
        <v>623985</v>
      </c>
      <c r="I4" s="8">
        <v>5431783</v>
      </c>
      <c r="J4" s="8">
        <v>20203014</v>
      </c>
      <c r="K4" s="8">
        <v>3200</v>
      </c>
      <c r="L4" s="8">
        <v>87750</v>
      </c>
      <c r="M4" s="8">
        <v>202</v>
      </c>
      <c r="N4" s="8">
        <v>235449</v>
      </c>
      <c r="O4" s="8">
        <v>63</v>
      </c>
      <c r="P4" s="8">
        <v>0</v>
      </c>
      <c r="Q4" s="8">
        <v>0</v>
      </c>
      <c r="R4" s="8">
        <v>0</v>
      </c>
      <c r="S4" s="8">
        <v>0</v>
      </c>
      <c r="T4" s="8">
        <v>29749</v>
      </c>
      <c r="U4" s="8">
        <v>1381</v>
      </c>
      <c r="V4" s="8">
        <v>22684</v>
      </c>
      <c r="W4" s="8">
        <v>482</v>
      </c>
      <c r="X4" s="8">
        <v>17782</v>
      </c>
      <c r="Y4" s="8">
        <v>0</v>
      </c>
      <c r="Z4" s="8">
        <v>402307</v>
      </c>
      <c r="AA4" s="8">
        <v>-1234734</v>
      </c>
      <c r="AB4" s="8">
        <f>IFERROR(IF(AND(AA4&lt;&gt;"",D2&lt;&gt;"",D2&lt;&gt;0),AA4*D2,""),"")</f>
        <v>-218430.32785220284</v>
      </c>
      <c r="AC4" s="8">
        <v>1800</v>
      </c>
      <c r="AD4" s="8">
        <v>4738</v>
      </c>
      <c r="AE4" s="8">
        <v>87750</v>
      </c>
      <c r="AF4" s="8">
        <v>40466</v>
      </c>
    </row>
    <row r="5" spans="1:32" ht="14.1" customHeight="1">
      <c r="A5" s="6" t="s">
        <v>32</v>
      </c>
      <c r="B5" s="8">
        <v>28929128</v>
      </c>
      <c r="C5" s="8">
        <v>35101014</v>
      </c>
      <c r="D5" s="11">
        <v>0.15776052850543909</v>
      </c>
      <c r="E5" s="8">
        <v>472023</v>
      </c>
      <c r="F5" s="8">
        <v>2665290</v>
      </c>
      <c r="G5" s="8"/>
      <c r="H5" s="8">
        <v>1576857</v>
      </c>
      <c r="I5" s="8">
        <v>5371381</v>
      </c>
      <c r="J5" s="8">
        <v>19861954</v>
      </c>
      <c r="K5" s="8">
        <v>2894</v>
      </c>
      <c r="L5" s="8">
        <v>88108</v>
      </c>
      <c r="M5" s="8">
        <v>271</v>
      </c>
      <c r="N5" s="8">
        <v>1087162</v>
      </c>
      <c r="O5" s="8">
        <v>335</v>
      </c>
      <c r="P5" s="8">
        <v>0</v>
      </c>
      <c r="Q5" s="8">
        <v>0</v>
      </c>
      <c r="R5" s="8">
        <v>0</v>
      </c>
      <c r="S5" s="8">
        <v>0</v>
      </c>
      <c r="T5" s="8">
        <v>29896</v>
      </c>
      <c r="U5" s="8">
        <v>1300</v>
      </c>
      <c r="V5" s="8">
        <v>18468</v>
      </c>
      <c r="W5" s="8">
        <v>148</v>
      </c>
      <c r="X5" s="8">
        <v>16913</v>
      </c>
      <c r="Y5" s="8">
        <v>0</v>
      </c>
      <c r="Z5" s="8">
        <v>100658</v>
      </c>
      <c r="AA5" s="8">
        <v>2332887</v>
      </c>
      <c r="AB5" s="8">
        <f>IFERROR(IF(AND(AA5&lt;&gt;"",D2&lt;&gt;"",D2&lt;&gt;0),AA5*D2,""),"")</f>
        <v>412698.82602418168</v>
      </c>
      <c r="AC5" s="8">
        <v>645</v>
      </c>
      <c r="AD5" s="8">
        <v>4282</v>
      </c>
      <c r="AE5" s="8">
        <v>88108</v>
      </c>
      <c r="AF5" s="8">
        <v>35381</v>
      </c>
    </row>
    <row r="6" spans="1:32" ht="14.1" customHeight="1">
      <c r="A6" s="6" t="s">
        <v>33</v>
      </c>
      <c r="B6" s="8">
        <v>34949531</v>
      </c>
      <c r="C6" s="8">
        <v>35522578</v>
      </c>
      <c r="D6" s="11">
        <v>0.17762980881806334</v>
      </c>
      <c r="E6" s="8">
        <v>406915</v>
      </c>
      <c r="F6" s="8">
        <v>2297656</v>
      </c>
      <c r="G6" s="8"/>
      <c r="H6" s="8">
        <v>1883499</v>
      </c>
      <c r="I6" s="8">
        <v>6024982</v>
      </c>
      <c r="J6" s="8">
        <v>23552531</v>
      </c>
      <c r="K6" s="8">
        <v>3190</v>
      </c>
      <c r="L6" s="8">
        <v>176312</v>
      </c>
      <c r="M6" s="8">
        <v>29</v>
      </c>
      <c r="N6" s="8">
        <v>461839</v>
      </c>
      <c r="O6" s="8">
        <v>65</v>
      </c>
      <c r="P6" s="8">
        <v>0</v>
      </c>
      <c r="Q6" s="8">
        <v>0</v>
      </c>
      <c r="R6" s="8">
        <v>0</v>
      </c>
      <c r="S6" s="8">
        <v>0</v>
      </c>
      <c r="T6" s="8">
        <v>23079</v>
      </c>
      <c r="U6" s="8">
        <v>1381</v>
      </c>
      <c r="V6" s="8">
        <v>24166</v>
      </c>
      <c r="W6" s="8">
        <v>615</v>
      </c>
      <c r="X6" s="8">
        <v>16587</v>
      </c>
      <c r="Y6" s="8">
        <v>0</v>
      </c>
      <c r="Z6" s="8">
        <v>287214</v>
      </c>
      <c r="AA6" s="8">
        <v>-281753</v>
      </c>
      <c r="AB6" s="8">
        <f>IFERROR(IF(AND(AA6&lt;&gt;"",D2&lt;&gt;"",D2&lt;&gt;0),AA6*D2,""),"")</f>
        <v>-49843.448194786659</v>
      </c>
      <c r="AC6" s="8">
        <v>2719</v>
      </c>
      <c r="AD6" s="8">
        <v>5249</v>
      </c>
      <c r="AE6" s="8">
        <v>176312</v>
      </c>
      <c r="AF6" s="8">
        <v>40753</v>
      </c>
    </row>
    <row r="7" spans="1:32" ht="14.1" customHeight="1">
      <c r="A7" s="9">
        <v>2015</v>
      </c>
      <c r="B7" s="7">
        <f t="shared" ref="B7:C7" si="0">SUM(B8:B11)</f>
        <v>139841570</v>
      </c>
      <c r="C7" s="7">
        <f t="shared" si="0"/>
        <v>136426142</v>
      </c>
      <c r="D7" s="16">
        <v>0.20399999999999999</v>
      </c>
      <c r="E7" s="12">
        <v>3049974</v>
      </c>
      <c r="F7" s="7">
        <v>14948440</v>
      </c>
      <c r="G7" s="7">
        <v>3766</v>
      </c>
      <c r="H7" s="7">
        <v>10059789</v>
      </c>
      <c r="I7" s="7">
        <f t="shared" ref="I7:K7" si="1">SUM(I8:I11)</f>
        <v>20854510</v>
      </c>
      <c r="J7" s="7">
        <f t="shared" si="1"/>
        <v>95274287</v>
      </c>
      <c r="K7" s="7">
        <f t="shared" si="1"/>
        <v>13086</v>
      </c>
      <c r="L7" s="7">
        <v>582897</v>
      </c>
      <c r="M7" s="7">
        <f>SUM(M8:M11)</f>
        <v>1408</v>
      </c>
      <c r="N7" s="7">
        <v>2066386</v>
      </c>
      <c r="O7" s="7">
        <f>SUM(O8:O11)</f>
        <v>356</v>
      </c>
      <c r="P7" s="7">
        <v>199808</v>
      </c>
      <c r="Q7" s="7">
        <f t="shared" ref="Q7:S7" si="2">SUM(Q8:Q11)</f>
        <v>0</v>
      </c>
      <c r="R7" s="7">
        <f t="shared" si="2"/>
        <v>0</v>
      </c>
      <c r="S7" s="7">
        <f t="shared" si="2"/>
        <v>0</v>
      </c>
      <c r="T7" s="7">
        <v>270576</v>
      </c>
      <c r="U7" s="7">
        <f t="shared" ref="U7:W7" si="3">SUM(U8:U11)</f>
        <v>6130</v>
      </c>
      <c r="V7" s="7">
        <f t="shared" si="3"/>
        <v>0</v>
      </c>
      <c r="W7" s="7">
        <f t="shared" si="3"/>
        <v>0</v>
      </c>
      <c r="X7" s="7">
        <v>75333</v>
      </c>
      <c r="Y7" s="7">
        <f>SUM(Y8:Y11)</f>
        <v>0</v>
      </c>
      <c r="Z7" s="7">
        <v>8427386</v>
      </c>
      <c r="AA7" s="7">
        <v>6641238</v>
      </c>
      <c r="AB7" s="8">
        <f>IFERROR(IF(AND(AA7&lt;&gt;"",D7&lt;&gt;"",D7&lt;&gt;0),AA7*D7,""),"")</f>
        <v>1354812.5519999999</v>
      </c>
      <c r="AC7" s="7">
        <v>8048</v>
      </c>
      <c r="AD7" s="7">
        <v>23420</v>
      </c>
      <c r="AE7" s="7">
        <v>649656</v>
      </c>
      <c r="AF7" s="7">
        <v>75333</v>
      </c>
    </row>
    <row r="8" spans="1:32" ht="14.1" customHeight="1">
      <c r="A8" s="6" t="s">
        <v>35</v>
      </c>
      <c r="B8" s="13">
        <v>39874035</v>
      </c>
      <c r="C8" s="13">
        <v>35209134</v>
      </c>
      <c r="D8" s="17">
        <v>0.24490000000000001</v>
      </c>
      <c r="E8" s="13">
        <v>1865097</v>
      </c>
      <c r="F8" s="13">
        <v>9142634</v>
      </c>
      <c r="G8" s="13">
        <v>2266</v>
      </c>
      <c r="H8" s="8">
        <v>2441302</v>
      </c>
      <c r="I8" s="8">
        <v>5069345</v>
      </c>
      <c r="J8" s="8">
        <v>23111420</v>
      </c>
      <c r="K8" s="8">
        <v>3139</v>
      </c>
      <c r="L8" s="13">
        <v>154724</v>
      </c>
      <c r="M8" s="13">
        <v>555</v>
      </c>
      <c r="N8" s="14">
        <v>2007371</v>
      </c>
      <c r="O8" s="13">
        <v>325</v>
      </c>
      <c r="P8" s="8">
        <f>P7/4</f>
        <v>49952</v>
      </c>
      <c r="Q8" s="13">
        <v>0</v>
      </c>
      <c r="R8" s="13">
        <v>0</v>
      </c>
      <c r="S8" s="13">
        <v>0</v>
      </c>
      <c r="T8" s="13">
        <v>32519</v>
      </c>
      <c r="U8" s="13">
        <v>2089</v>
      </c>
      <c r="V8" s="13">
        <v>0</v>
      </c>
      <c r="W8" s="13">
        <v>0</v>
      </c>
      <c r="X8" s="13">
        <v>19171</v>
      </c>
      <c r="Y8" s="13">
        <v>0</v>
      </c>
      <c r="Z8" s="8">
        <v>2068429</v>
      </c>
      <c r="AA8" s="8">
        <v>2358131</v>
      </c>
      <c r="AB8" s="8">
        <f>IFERROR(IF(AND(AA8&lt;&gt;"",D7&lt;&gt;"",D7&lt;&gt;0),AA8*D7,""),"")</f>
        <v>481058.72399999999</v>
      </c>
      <c r="AC8" s="8">
        <v>2554</v>
      </c>
      <c r="AD8" s="8">
        <v>7559</v>
      </c>
      <c r="AE8" s="8">
        <v>375579</v>
      </c>
      <c r="AF8" s="8">
        <v>19171</v>
      </c>
    </row>
    <row r="9" spans="1:32" ht="14.1" customHeight="1">
      <c r="A9" s="6" t="s">
        <v>36</v>
      </c>
      <c r="B9" s="13">
        <v>32651437</v>
      </c>
      <c r="C9" s="13">
        <v>32853815</v>
      </c>
      <c r="D9" s="17">
        <v>0.20280000000000001</v>
      </c>
      <c r="E9" s="13">
        <v>422875</v>
      </c>
      <c r="F9" s="13">
        <v>2072918</v>
      </c>
      <c r="G9" s="13">
        <v>433</v>
      </c>
      <c r="H9" s="8">
        <v>2472182</v>
      </c>
      <c r="I9" s="8">
        <v>5278179</v>
      </c>
      <c r="J9" s="8">
        <v>24134950</v>
      </c>
      <c r="K9" s="8">
        <v>3336</v>
      </c>
      <c r="L9" s="8">
        <v>94949</v>
      </c>
      <c r="M9" s="13">
        <v>183</v>
      </c>
      <c r="N9" s="14">
        <v>0</v>
      </c>
      <c r="O9" s="13">
        <v>0</v>
      </c>
      <c r="P9" s="8">
        <f>P7/4</f>
        <v>49952</v>
      </c>
      <c r="Q9" s="13">
        <v>0</v>
      </c>
      <c r="R9" s="13">
        <v>0</v>
      </c>
      <c r="S9" s="13">
        <v>0</v>
      </c>
      <c r="T9" s="13">
        <v>180080</v>
      </c>
      <c r="U9" s="13">
        <v>1276</v>
      </c>
      <c r="V9" s="13">
        <v>0</v>
      </c>
      <c r="W9" s="13">
        <v>0</v>
      </c>
      <c r="X9" s="13">
        <v>15075</v>
      </c>
      <c r="Y9" s="13">
        <v>0</v>
      </c>
      <c r="Z9" s="8">
        <v>2110535</v>
      </c>
      <c r="AA9" s="8">
        <v>1911168</v>
      </c>
      <c r="AB9" s="8">
        <f>IFERROR(IF(AND(AA9&lt;&gt;"",D7&lt;&gt;"",D7&lt;&gt;0),AA9*D7,""),"")</f>
        <v>389878.272</v>
      </c>
      <c r="AC9" s="8">
        <v>2637</v>
      </c>
      <c r="AD9" s="8">
        <v>5301</v>
      </c>
      <c r="AE9" s="8">
        <v>94949</v>
      </c>
      <c r="AF9" s="8">
        <v>15075</v>
      </c>
    </row>
    <row r="10" spans="1:32" ht="14.1" customHeight="1">
      <c r="A10" s="6" t="s">
        <v>37</v>
      </c>
      <c r="B10" s="13">
        <v>33553558</v>
      </c>
      <c r="C10" s="13">
        <v>33157048</v>
      </c>
      <c r="D10" s="17">
        <v>0.2155</v>
      </c>
      <c r="E10" s="13">
        <v>314644</v>
      </c>
      <c r="F10" s="13">
        <v>1542374</v>
      </c>
      <c r="G10" s="13">
        <v>632</v>
      </c>
      <c r="H10" s="8">
        <v>2654285</v>
      </c>
      <c r="I10" s="13">
        <v>5296925</v>
      </c>
      <c r="J10" s="13">
        <v>24226827</v>
      </c>
      <c r="K10" s="13">
        <v>3307</v>
      </c>
      <c r="L10" s="13">
        <v>168013</v>
      </c>
      <c r="M10" s="13">
        <v>385</v>
      </c>
      <c r="N10" s="14">
        <v>21497</v>
      </c>
      <c r="O10" s="13">
        <v>6</v>
      </c>
      <c r="P10" s="8">
        <f>P7/4</f>
        <v>49952</v>
      </c>
      <c r="Q10" s="13">
        <v>0</v>
      </c>
      <c r="R10" s="13">
        <v>0</v>
      </c>
      <c r="S10" s="13">
        <v>0</v>
      </c>
      <c r="T10" s="13">
        <v>21676</v>
      </c>
      <c r="U10" s="13">
        <v>1735</v>
      </c>
      <c r="V10" s="13">
        <v>0</v>
      </c>
      <c r="W10" s="13">
        <v>0</v>
      </c>
      <c r="X10" s="13">
        <v>15740</v>
      </c>
      <c r="Y10" s="13">
        <v>0</v>
      </c>
      <c r="Z10" s="8">
        <v>2241619</v>
      </c>
      <c r="AA10" s="8">
        <v>2792049</v>
      </c>
      <c r="AB10" s="8">
        <f>IFERROR(IF(AND(AA10&lt;&gt;"",D7&lt;&gt;"",D7&lt;&gt;0),AA10*D7,""),"")</f>
        <v>569577.99599999993</v>
      </c>
      <c r="AC10" s="8">
        <v>2321</v>
      </c>
      <c r="AD10" s="8">
        <v>6122</v>
      </c>
      <c r="AE10" s="8">
        <v>168013</v>
      </c>
      <c r="AF10" s="8">
        <v>15740</v>
      </c>
    </row>
    <row r="11" spans="1:32" ht="14.1" customHeight="1">
      <c r="A11" s="6" t="s">
        <v>38</v>
      </c>
      <c r="B11" s="8">
        <v>33762540</v>
      </c>
      <c r="C11" s="13">
        <v>35206145</v>
      </c>
      <c r="D11" s="17">
        <v>0.1988</v>
      </c>
      <c r="E11" s="13">
        <v>375843</v>
      </c>
      <c r="F11" s="13">
        <v>1842367</v>
      </c>
      <c r="G11" s="13">
        <v>682</v>
      </c>
      <c r="H11" s="8">
        <v>2492020</v>
      </c>
      <c r="I11" s="13">
        <v>5210061</v>
      </c>
      <c r="J11" s="13">
        <v>23801090</v>
      </c>
      <c r="K11" s="13">
        <v>3304</v>
      </c>
      <c r="L11" s="13">
        <v>165211</v>
      </c>
      <c r="M11" s="13">
        <v>285</v>
      </c>
      <c r="N11" s="13">
        <v>37518</v>
      </c>
      <c r="O11" s="13">
        <v>25</v>
      </c>
      <c r="P11" s="8">
        <f>P7/4</f>
        <v>49952</v>
      </c>
      <c r="Q11" s="13">
        <v>0</v>
      </c>
      <c r="R11" s="13">
        <v>0</v>
      </c>
      <c r="S11" s="13">
        <v>0</v>
      </c>
      <c r="T11" s="13">
        <v>36301</v>
      </c>
      <c r="U11" s="13">
        <v>1030</v>
      </c>
      <c r="V11" s="13">
        <v>0</v>
      </c>
      <c r="W11" s="13">
        <v>0</v>
      </c>
      <c r="X11" s="13">
        <v>25347</v>
      </c>
      <c r="Y11" s="13">
        <v>0</v>
      </c>
      <c r="Z11" s="8">
        <v>2006801</v>
      </c>
      <c r="AA11" s="8">
        <v>884267</v>
      </c>
      <c r="AB11" s="8">
        <f>IFERROR(IF(AND(AA11&lt;&gt;"",D7&lt;&gt;"",D7&lt;&gt;0),AA11*D7,""),"")</f>
        <v>180390.46799999999</v>
      </c>
      <c r="AC11" s="8">
        <v>290</v>
      </c>
      <c r="AD11" s="8">
        <v>4438</v>
      </c>
      <c r="AE11" s="8">
        <v>165221</v>
      </c>
      <c r="AF11" s="8">
        <v>25347</v>
      </c>
    </row>
    <row r="12" spans="1:32" ht="14.1" customHeight="1">
      <c r="A12" s="9">
        <v>2014</v>
      </c>
      <c r="B12" s="7">
        <v>131418742</v>
      </c>
      <c r="C12" s="7">
        <v>132324959</v>
      </c>
      <c r="D12" s="15">
        <v>0.2021</v>
      </c>
      <c r="E12" s="7">
        <v>3186784</v>
      </c>
      <c r="F12" s="7">
        <v>16493399</v>
      </c>
      <c r="G12" s="7">
        <v>1325</v>
      </c>
      <c r="H12" s="7">
        <v>6498853</v>
      </c>
      <c r="I12" s="7">
        <v>16733240</v>
      </c>
      <c r="J12" s="7">
        <f>SUM(J13:J16)</f>
        <v>82596883.641212195</v>
      </c>
      <c r="K12" s="7">
        <v>15372</v>
      </c>
      <c r="L12" s="7">
        <v>353189</v>
      </c>
      <c r="M12" s="7">
        <v>4521</v>
      </c>
      <c r="N12" s="7">
        <v>1533672</v>
      </c>
      <c r="O12" s="7">
        <v>700</v>
      </c>
      <c r="P12" s="7">
        <v>150981</v>
      </c>
      <c r="Q12" s="7">
        <v>0</v>
      </c>
      <c r="R12" s="7">
        <v>32201</v>
      </c>
      <c r="S12" s="7">
        <v>0</v>
      </c>
      <c r="T12" s="7">
        <v>257814</v>
      </c>
      <c r="U12" s="7">
        <v>6502</v>
      </c>
      <c r="V12" s="7">
        <v>0</v>
      </c>
      <c r="W12" s="7">
        <v>0</v>
      </c>
      <c r="X12" s="7">
        <v>25400</v>
      </c>
      <c r="Y12" s="7">
        <v>0</v>
      </c>
      <c r="Z12" s="7">
        <v>5267687</v>
      </c>
      <c r="AA12" s="7">
        <v>5476368</v>
      </c>
      <c r="AB12" s="8">
        <f>IFERROR(IF(AND(AA12&lt;&gt;"",D12&lt;&gt;"",D12&lt;&gt;0),AA12*D12,""),"")</f>
        <v>1106773.9728000001</v>
      </c>
      <c r="AC12" s="7">
        <v>3321</v>
      </c>
      <c r="AD12" s="7">
        <v>21411</v>
      </c>
      <c r="AE12" s="7">
        <v>504170</v>
      </c>
      <c r="AF12" s="7">
        <v>25400</v>
      </c>
    </row>
    <row r="13" spans="1:32" ht="14.1" customHeight="1">
      <c r="A13" s="10" t="s">
        <v>39</v>
      </c>
      <c r="B13" s="8">
        <v>33102077</v>
      </c>
      <c r="C13" s="8">
        <v>33949545</v>
      </c>
      <c r="D13" s="11">
        <v>0.1888</v>
      </c>
      <c r="E13" s="8">
        <v>546138</v>
      </c>
      <c r="F13" s="8">
        <v>2895192</v>
      </c>
      <c r="G13" s="8">
        <v>487</v>
      </c>
      <c r="H13" s="8">
        <v>3315702</v>
      </c>
      <c r="I13" s="8">
        <v>4327957</v>
      </c>
      <c r="J13" s="8">
        <f>I13/D13</f>
        <v>22923501.059322033</v>
      </c>
      <c r="K13" s="8">
        <v>3904</v>
      </c>
      <c r="L13" s="8">
        <v>83580</v>
      </c>
      <c r="M13" s="8">
        <v>1021</v>
      </c>
      <c r="N13" s="8">
        <v>1464751</v>
      </c>
      <c r="O13" s="8">
        <v>347</v>
      </c>
      <c r="P13" s="8">
        <f t="shared" ref="P13:P16" si="4">P$12/4</f>
        <v>37745.25</v>
      </c>
      <c r="Q13" s="8">
        <v>0</v>
      </c>
      <c r="R13" s="8">
        <f>R12/4</f>
        <v>8050.25</v>
      </c>
      <c r="S13" s="8">
        <v>0</v>
      </c>
      <c r="T13" s="8">
        <v>35985</v>
      </c>
      <c r="U13" s="8">
        <v>871</v>
      </c>
      <c r="V13" s="8">
        <v>0</v>
      </c>
      <c r="W13" s="8">
        <v>0</v>
      </c>
      <c r="X13" s="8">
        <v>8647</v>
      </c>
      <c r="Y13" s="8">
        <v>0</v>
      </c>
      <c r="Z13" s="8">
        <v>986332</v>
      </c>
      <c r="AA13" s="8">
        <v>1437028</v>
      </c>
      <c r="AB13" s="8">
        <f>IFERROR(IF(AND(AA13&lt;&gt;"",D12&lt;&gt;"",D12&lt;&gt;0),AA13*D12,""),"")</f>
        <v>290423.35879999999</v>
      </c>
      <c r="AC13" s="8">
        <v>598</v>
      </c>
      <c r="AD13" s="8">
        <v>6757</v>
      </c>
      <c r="AE13" s="8">
        <f>AE12/4</f>
        <v>126042.5</v>
      </c>
      <c r="AF13" s="8">
        <v>8647</v>
      </c>
    </row>
    <row r="14" spans="1:32" ht="14.1" customHeight="1">
      <c r="A14" s="10" t="s">
        <v>41</v>
      </c>
      <c r="B14" s="8">
        <v>32784019</v>
      </c>
      <c r="C14" s="8">
        <v>32717854</v>
      </c>
      <c r="D14" s="11"/>
      <c r="E14" s="8">
        <v>545986</v>
      </c>
      <c r="F14" s="8">
        <v>2797662</v>
      </c>
      <c r="G14" s="8">
        <v>308</v>
      </c>
      <c r="H14" s="8">
        <v>1521476</v>
      </c>
      <c r="I14" s="8">
        <v>4339480</v>
      </c>
      <c r="J14" s="8">
        <v>21471944.581890155</v>
      </c>
      <c r="K14" s="8">
        <v>4331</v>
      </c>
      <c r="L14" s="8">
        <v>106939</v>
      </c>
      <c r="M14" s="8">
        <v>1147</v>
      </c>
      <c r="N14" s="8">
        <v>9421</v>
      </c>
      <c r="O14" s="8">
        <v>4</v>
      </c>
      <c r="P14" s="8">
        <f t="shared" si="4"/>
        <v>37745.25</v>
      </c>
      <c r="Q14" s="8">
        <v>0</v>
      </c>
      <c r="R14" s="8">
        <f>R12/4</f>
        <v>8050.25</v>
      </c>
      <c r="S14" s="8">
        <v>0</v>
      </c>
      <c r="T14" s="8">
        <v>25055</v>
      </c>
      <c r="U14" s="8">
        <v>1767</v>
      </c>
      <c r="V14" s="8">
        <v>0</v>
      </c>
      <c r="W14" s="8">
        <v>0</v>
      </c>
      <c r="X14" s="8">
        <v>8167</v>
      </c>
      <c r="Y14" s="8">
        <v>0</v>
      </c>
      <c r="Z14" s="8">
        <v>1225473</v>
      </c>
      <c r="AA14" s="8">
        <v>2480457</v>
      </c>
      <c r="AB14" s="8">
        <f>IFERROR(IF(AND(AA14&lt;&gt;"",D12&lt;&gt;"",D12&lt;&gt;0),AA14*D12,""),"")</f>
        <v>501300.35970000003</v>
      </c>
      <c r="AC14" s="8">
        <v>495</v>
      </c>
      <c r="AD14" s="8">
        <v>4490</v>
      </c>
      <c r="AE14" s="8">
        <f>AE12/4</f>
        <v>126042.5</v>
      </c>
      <c r="AF14" s="8">
        <v>8167</v>
      </c>
    </row>
    <row r="15" spans="1:32" ht="14.1" customHeight="1">
      <c r="A15" s="10" t="s">
        <v>42</v>
      </c>
      <c r="B15" s="8">
        <v>33316684</v>
      </c>
      <c r="C15" s="8">
        <v>34083901</v>
      </c>
      <c r="D15" s="11">
        <v>0.2046</v>
      </c>
      <c r="E15" s="8">
        <v>684678</v>
      </c>
      <c r="F15" s="8">
        <f>10800546-F16</f>
        <v>3351371</v>
      </c>
      <c r="G15" s="8">
        <v>274</v>
      </c>
      <c r="H15" s="8">
        <v>1397064</v>
      </c>
      <c r="I15" s="8">
        <v>4418946</v>
      </c>
      <c r="J15" s="8">
        <f>38201438-J16</f>
        <v>21713924</v>
      </c>
      <c r="K15" s="8">
        <v>3868</v>
      </c>
      <c r="L15" s="8">
        <v>86610</v>
      </c>
      <c r="M15" s="8">
        <v>1157</v>
      </c>
      <c r="N15" s="8">
        <v>54217</v>
      </c>
      <c r="O15" s="8">
        <v>348</v>
      </c>
      <c r="P15" s="8">
        <f t="shared" si="4"/>
        <v>37745.25</v>
      </c>
      <c r="Q15" s="8">
        <v>0</v>
      </c>
      <c r="R15" s="8">
        <f>R12/4</f>
        <v>8050.25</v>
      </c>
      <c r="S15" s="8">
        <v>0</v>
      </c>
      <c r="T15" s="8">
        <v>105090</v>
      </c>
      <c r="U15" s="8">
        <v>2269</v>
      </c>
      <c r="V15" s="8">
        <v>0</v>
      </c>
      <c r="W15" s="8">
        <v>0</v>
      </c>
      <c r="X15" s="8">
        <v>722</v>
      </c>
      <c r="Y15" s="8">
        <v>0</v>
      </c>
      <c r="Z15" s="8">
        <v>955902</v>
      </c>
      <c r="AA15" s="8">
        <v>1268999</v>
      </c>
      <c r="AB15" s="8">
        <f>IFERROR(IF(AND(AA15&lt;&gt;"",D12&lt;&gt;"",D12&lt;&gt;0),AA15*D12,""),"")</f>
        <v>256464.6979</v>
      </c>
      <c r="AC15" s="8">
        <v>1088</v>
      </c>
      <c r="AD15" s="8">
        <v>4538</v>
      </c>
      <c r="AE15" s="8">
        <f>AE12/4</f>
        <v>126042.5</v>
      </c>
      <c r="AF15" s="8">
        <v>722</v>
      </c>
    </row>
    <row r="16" spans="1:32" ht="14.1" customHeight="1">
      <c r="A16" s="10" t="s">
        <v>43</v>
      </c>
      <c r="B16" s="8">
        <v>32215962</v>
      </c>
      <c r="C16" s="8">
        <v>31573659</v>
      </c>
      <c r="D16" s="11">
        <v>0.2235</v>
      </c>
      <c r="E16" s="8">
        <v>1635042</v>
      </c>
      <c r="F16" s="8">
        <v>7449175</v>
      </c>
      <c r="G16" s="8">
        <v>256</v>
      </c>
      <c r="H16" s="8">
        <v>2028556</v>
      </c>
      <c r="I16" s="8">
        <v>3646857</v>
      </c>
      <c r="J16" s="8">
        <v>16487514</v>
      </c>
      <c r="K16" s="8">
        <v>3269</v>
      </c>
      <c r="L16" s="8">
        <v>76060</v>
      </c>
      <c r="M16" s="8">
        <v>1196</v>
      </c>
      <c r="N16" s="8">
        <v>5283</v>
      </c>
      <c r="O16" s="8">
        <v>1</v>
      </c>
      <c r="P16" s="8">
        <f t="shared" si="4"/>
        <v>37745.25</v>
      </c>
      <c r="Q16" s="8">
        <v>0</v>
      </c>
      <c r="R16" s="8">
        <f>R12/4</f>
        <v>8050.25</v>
      </c>
      <c r="S16" s="8">
        <v>0</v>
      </c>
      <c r="T16" s="8">
        <v>91684</v>
      </c>
      <c r="U16" s="8">
        <v>1595</v>
      </c>
      <c r="V16" s="8">
        <v>0</v>
      </c>
      <c r="W16" s="8">
        <v>0</v>
      </c>
      <c r="X16" s="8">
        <v>7864</v>
      </c>
      <c r="Y16" s="8">
        <v>0</v>
      </c>
      <c r="Z16" s="8">
        <v>2099979</v>
      </c>
      <c r="AA16" s="8">
        <v>289884</v>
      </c>
      <c r="AB16" s="8">
        <f>IFERROR(IF(AND(AA16&lt;&gt;"",D12&lt;&gt;"",D12&lt;&gt;0),AA16*D12,""),"")</f>
        <v>58585.556400000001</v>
      </c>
      <c r="AC16" s="8">
        <v>1140</v>
      </c>
      <c r="AD16" s="8">
        <v>5606</v>
      </c>
      <c r="AE16" s="8">
        <f>AE12/4</f>
        <v>126042.5</v>
      </c>
      <c r="AF16" s="8">
        <v>7864</v>
      </c>
    </row>
    <row r="17" spans="1:32" ht="14.1" customHeight="1">
      <c r="A17" s="9">
        <v>2013</v>
      </c>
      <c r="B17" s="7">
        <v>133714157</v>
      </c>
      <c r="C17" s="7">
        <v>132616009</v>
      </c>
      <c r="D17" s="15">
        <v>0.2177</v>
      </c>
      <c r="E17" s="7">
        <v>4761467</v>
      </c>
      <c r="F17" s="7">
        <v>21908718</v>
      </c>
      <c r="G17" s="7">
        <v>1870</v>
      </c>
      <c r="H17" s="7">
        <v>8474149</v>
      </c>
      <c r="I17" s="7">
        <v>13046275</v>
      </c>
      <c r="J17" s="7">
        <f>SUM(J18:J21)</f>
        <v>59990242.964607336</v>
      </c>
      <c r="K17" s="7">
        <v>12853</v>
      </c>
      <c r="L17" s="7">
        <v>189247</v>
      </c>
      <c r="M17" s="7">
        <v>3801</v>
      </c>
      <c r="N17" s="7">
        <v>1216364</v>
      </c>
      <c r="O17" s="7">
        <v>843</v>
      </c>
      <c r="P17" s="7">
        <v>21745</v>
      </c>
      <c r="Q17" s="7">
        <v>0</v>
      </c>
      <c r="R17" s="7">
        <v>28225</v>
      </c>
      <c r="S17" s="7">
        <v>0</v>
      </c>
      <c r="T17" s="7">
        <v>286626</v>
      </c>
      <c r="U17" s="7">
        <v>1887</v>
      </c>
      <c r="V17" s="7">
        <v>1164</v>
      </c>
      <c r="W17" s="7">
        <v>27</v>
      </c>
      <c r="X17" s="7">
        <v>22964</v>
      </c>
      <c r="Y17" s="7">
        <v>9</v>
      </c>
      <c r="Z17" s="7">
        <v>5244721</v>
      </c>
      <c r="AA17" s="7">
        <v>4557795</v>
      </c>
      <c r="AB17" s="8">
        <f>IFERROR(IF(AND(AA17&lt;&gt;"",D17&lt;&gt;"",D17&lt;&gt;0),AA17*D17,""),"")</f>
        <v>992231.97149999999</v>
      </c>
      <c r="AC17" s="7">
        <v>7473</v>
      </c>
      <c r="AD17" s="7">
        <v>40824</v>
      </c>
      <c r="AE17" s="7">
        <v>210992</v>
      </c>
      <c r="AF17" s="7">
        <v>24128</v>
      </c>
    </row>
    <row r="18" spans="1:32" ht="14.1" customHeight="1">
      <c r="A18" s="10" t="s">
        <v>44</v>
      </c>
      <c r="B18" s="8">
        <v>37288477</v>
      </c>
      <c r="C18" s="8">
        <v>35339492</v>
      </c>
      <c r="D18" s="11">
        <v>0.22520000000000001</v>
      </c>
      <c r="E18" s="8">
        <v>1303390</v>
      </c>
      <c r="F18" s="8">
        <v>5832456</v>
      </c>
      <c r="G18" s="8">
        <v>675</v>
      </c>
      <c r="H18" s="8">
        <v>2422839</v>
      </c>
      <c r="I18" s="8">
        <v>2859823</v>
      </c>
      <c r="J18" s="8">
        <f t="shared" ref="J18:J19" si="5">I18/D18</f>
        <v>12699036.412078151</v>
      </c>
      <c r="K18" s="8">
        <v>3245</v>
      </c>
      <c r="L18" s="8">
        <v>41284</v>
      </c>
      <c r="M18" s="8">
        <v>903</v>
      </c>
      <c r="N18" s="8">
        <v>1093815</v>
      </c>
      <c r="O18" s="8">
        <v>340</v>
      </c>
      <c r="P18" s="8">
        <f t="shared" ref="P18:P21" si="6">P$17/4</f>
        <v>5436.25</v>
      </c>
      <c r="Q18" s="8">
        <v>0</v>
      </c>
      <c r="R18" s="8">
        <f>R17/4</f>
        <v>7056.25</v>
      </c>
      <c r="S18" s="8">
        <v>0</v>
      </c>
      <c r="T18" s="8">
        <v>121685</v>
      </c>
      <c r="U18" s="8">
        <v>1008</v>
      </c>
      <c r="V18" s="8">
        <v>0</v>
      </c>
      <c r="W18" s="8">
        <v>0</v>
      </c>
      <c r="X18" s="8">
        <v>1665</v>
      </c>
      <c r="Y18" s="8">
        <v>0</v>
      </c>
      <c r="Z18" s="8">
        <v>224934</v>
      </c>
      <c r="AA18" s="8">
        <v>-989478</v>
      </c>
      <c r="AB18" s="8">
        <f>IFERROR(IF(AND(AA18&lt;&gt;"",D17&lt;&gt;"",D17&lt;&gt;0),AA18*D17,""),"")</f>
        <v>-215409.36060000001</v>
      </c>
      <c r="AC18" s="8">
        <v>2117</v>
      </c>
      <c r="AD18" s="8">
        <v>14894</v>
      </c>
      <c r="AE18" s="8">
        <v>63852</v>
      </c>
      <c r="AF18" s="8">
        <v>1665</v>
      </c>
    </row>
    <row r="19" spans="1:32" ht="14.1" customHeight="1">
      <c r="A19" s="10" t="s">
        <v>45</v>
      </c>
      <c r="B19" s="8">
        <v>32420917</v>
      </c>
      <c r="C19" s="8">
        <v>31646537</v>
      </c>
      <c r="D19" s="11">
        <v>0.2056</v>
      </c>
      <c r="E19" s="8">
        <v>1607239</v>
      </c>
      <c r="F19" s="8">
        <v>7496787</v>
      </c>
      <c r="G19" s="8">
        <v>450</v>
      </c>
      <c r="H19" s="8">
        <v>1460506</v>
      </c>
      <c r="I19" s="8">
        <v>3503464</v>
      </c>
      <c r="J19" s="8">
        <f t="shared" si="5"/>
        <v>17040194.552529182</v>
      </c>
      <c r="K19" s="8">
        <v>3056</v>
      </c>
      <c r="L19" s="8">
        <v>47140</v>
      </c>
      <c r="M19" s="8">
        <v>728</v>
      </c>
      <c r="N19" s="8">
        <v>26194</v>
      </c>
      <c r="O19" s="8">
        <v>85</v>
      </c>
      <c r="P19" s="8">
        <f t="shared" si="6"/>
        <v>5436.25</v>
      </c>
      <c r="Q19" s="8">
        <v>0</v>
      </c>
      <c r="R19" s="8">
        <f>R17/4</f>
        <v>7056.25</v>
      </c>
      <c r="S19" s="8">
        <v>0</v>
      </c>
      <c r="T19" s="8">
        <v>55639</v>
      </c>
      <c r="U19" s="8">
        <v>334</v>
      </c>
      <c r="V19" s="8">
        <v>1164</v>
      </c>
      <c r="W19" s="8">
        <v>12</v>
      </c>
      <c r="X19" s="8">
        <v>6547</v>
      </c>
      <c r="Y19" s="8">
        <v>0</v>
      </c>
      <c r="Z19" s="8">
        <v>2005818</v>
      </c>
      <c r="AA19" s="8">
        <v>1964953</v>
      </c>
      <c r="AB19" s="8">
        <f>IFERROR(IF(AND(AA19&lt;&gt;"",D17&lt;&gt;"",D17&lt;&gt;0),AA19*D17,""),"")</f>
        <v>427770.26809999999</v>
      </c>
      <c r="AC19" s="8">
        <v>453</v>
      </c>
      <c r="AD19" s="8">
        <v>10798</v>
      </c>
      <c r="AE19" s="8">
        <v>47140</v>
      </c>
      <c r="AF19" s="8">
        <v>7711</v>
      </c>
    </row>
    <row r="20" spans="1:32" ht="14.1" customHeight="1">
      <c r="A20" s="10" t="s">
        <v>46</v>
      </c>
      <c r="B20" s="8">
        <v>33890601</v>
      </c>
      <c r="C20" s="8">
        <v>33894020</v>
      </c>
      <c r="D20" s="11">
        <v>0.23669999999999999</v>
      </c>
      <c r="E20" s="8">
        <v>986383</v>
      </c>
      <c r="F20" s="8">
        <v>4190150</v>
      </c>
      <c r="G20" s="8">
        <v>465</v>
      </c>
      <c r="H20" s="8">
        <v>2808436</v>
      </c>
      <c r="I20" s="8">
        <v>3313943</v>
      </c>
      <c r="J20" s="8">
        <f>30251012-J21</f>
        <v>14144114</v>
      </c>
      <c r="K20" s="8">
        <v>3226</v>
      </c>
      <c r="L20" s="8">
        <v>51132</v>
      </c>
      <c r="M20" s="8">
        <v>993</v>
      </c>
      <c r="N20" s="8">
        <v>90032</v>
      </c>
      <c r="O20" s="8">
        <v>416</v>
      </c>
      <c r="P20" s="8">
        <f t="shared" si="6"/>
        <v>5436.25</v>
      </c>
      <c r="Q20" s="8">
        <v>0</v>
      </c>
      <c r="R20" s="8">
        <f>R17/4</f>
        <v>7056.25</v>
      </c>
      <c r="S20" s="8">
        <v>0</v>
      </c>
      <c r="T20" s="8">
        <v>33345</v>
      </c>
      <c r="U20" s="8">
        <v>271</v>
      </c>
      <c r="V20" s="8">
        <v>0</v>
      </c>
      <c r="W20" s="8">
        <v>0</v>
      </c>
      <c r="X20" s="8">
        <v>7055</v>
      </c>
      <c r="Y20" s="8">
        <v>0</v>
      </c>
      <c r="Z20" s="8">
        <v>2979246</v>
      </c>
      <c r="AA20" s="8">
        <v>1338459</v>
      </c>
      <c r="AB20" s="8">
        <f>IFERROR(IF(AND(AA20&lt;&gt;"",D17&lt;&gt;"",D17&lt;&gt;0),AA20*D17,""),"")</f>
        <v>291382.52429999999</v>
      </c>
      <c r="AC20" s="8">
        <v>1731</v>
      </c>
      <c r="AD20" s="8">
        <v>4993</v>
      </c>
      <c r="AE20" s="8">
        <v>51132</v>
      </c>
      <c r="AF20" s="8">
        <v>7055</v>
      </c>
    </row>
    <row r="21" spans="1:32" ht="14.1" customHeight="1">
      <c r="A21" s="10" t="s">
        <v>48</v>
      </c>
      <c r="B21" s="8">
        <v>30114162</v>
      </c>
      <c r="C21" s="8">
        <v>31735961</v>
      </c>
      <c r="D21" s="11">
        <v>0.20319999999999999</v>
      </c>
      <c r="E21" s="8">
        <v>871333</v>
      </c>
      <c r="F21" s="8">
        <v>4389325</v>
      </c>
      <c r="G21" s="8">
        <v>280</v>
      </c>
      <c r="H21" s="8">
        <v>1782368</v>
      </c>
      <c r="I21" s="8">
        <v>3369045</v>
      </c>
      <c r="J21" s="8">
        <v>16106898</v>
      </c>
      <c r="K21" s="8">
        <v>3326</v>
      </c>
      <c r="L21" s="8">
        <v>49691</v>
      </c>
      <c r="M21" s="8">
        <v>1177</v>
      </c>
      <c r="N21" s="8">
        <v>6029</v>
      </c>
      <c r="O21" s="8">
        <v>2</v>
      </c>
      <c r="P21" s="8">
        <f t="shared" si="6"/>
        <v>5436.25</v>
      </c>
      <c r="Q21" s="8">
        <v>0</v>
      </c>
      <c r="R21" s="8">
        <f>R17/4</f>
        <v>7056.25</v>
      </c>
      <c r="S21" s="8">
        <v>0</v>
      </c>
      <c r="T21" s="8">
        <v>75957</v>
      </c>
      <c r="U21" s="8">
        <v>274</v>
      </c>
      <c r="V21" s="8">
        <v>0</v>
      </c>
      <c r="W21" s="8">
        <v>15</v>
      </c>
      <c r="X21" s="8">
        <v>7697</v>
      </c>
      <c r="Y21" s="8">
        <v>9</v>
      </c>
      <c r="Z21" s="8">
        <v>34723</v>
      </c>
      <c r="AA21" s="8">
        <v>2244131</v>
      </c>
      <c r="AB21" s="8">
        <f>IFERROR(IF(AND(AA21&lt;&gt;"",D17&lt;&gt;"",D17&lt;&gt;0),AA21*D17,""),"")</f>
        <v>488547.3187</v>
      </c>
      <c r="AC21" s="8">
        <v>366</v>
      </c>
      <c r="AD21" s="8">
        <v>10139</v>
      </c>
      <c r="AE21" s="8">
        <v>49691</v>
      </c>
      <c r="AF21" s="8">
        <v>7697</v>
      </c>
    </row>
    <row r="22" spans="1:32" ht="14.1" customHeight="1">
      <c r="A22" s="9">
        <v>2012</v>
      </c>
      <c r="B22" s="7">
        <v>124900728</v>
      </c>
      <c r="C22" s="7">
        <v>148056993</v>
      </c>
      <c r="D22" s="15">
        <v>0.21729999999999999</v>
      </c>
      <c r="E22" s="7">
        <v>3794313</v>
      </c>
      <c r="F22" s="7">
        <v>17461173.489999998</v>
      </c>
      <c r="G22" s="7">
        <v>1717</v>
      </c>
      <c r="H22" s="7">
        <v>6910135</v>
      </c>
      <c r="I22" s="7">
        <v>15378630</v>
      </c>
      <c r="J22" s="7">
        <f>SUM(J23:J26)</f>
        <v>70770473</v>
      </c>
      <c r="K22" s="7">
        <v>15364</v>
      </c>
      <c r="L22" s="7">
        <v>279368</v>
      </c>
      <c r="M22" s="7">
        <v>5749</v>
      </c>
      <c r="N22" s="7">
        <v>1311776</v>
      </c>
      <c r="O22" s="7">
        <v>803</v>
      </c>
      <c r="P22" s="7">
        <v>378845</v>
      </c>
      <c r="Q22" s="7">
        <v>0</v>
      </c>
      <c r="R22" s="7">
        <v>56494</v>
      </c>
      <c r="S22" s="7">
        <v>519</v>
      </c>
      <c r="T22" s="7">
        <v>254818</v>
      </c>
      <c r="U22" s="7">
        <v>2633</v>
      </c>
      <c r="V22" s="7">
        <v>36135</v>
      </c>
      <c r="W22" s="7">
        <v>114</v>
      </c>
      <c r="X22" s="7">
        <v>60938</v>
      </c>
      <c r="Y22" s="7">
        <v>64</v>
      </c>
      <c r="Z22" s="7">
        <v>4243874</v>
      </c>
      <c r="AA22" s="7">
        <v>10688838</v>
      </c>
      <c r="AB22" s="8">
        <f>IFERROR(IF(AND(AA22&lt;&gt;"",D22&lt;&gt;"",D22&lt;&gt;0),AA22*D22,""),"")</f>
        <v>2322684.4973999998</v>
      </c>
      <c r="AC22" s="7">
        <v>0</v>
      </c>
      <c r="AD22" s="7">
        <v>48471</v>
      </c>
      <c r="AE22" s="7">
        <v>378845</v>
      </c>
      <c r="AF22" s="7">
        <v>66396</v>
      </c>
    </row>
    <row r="23" spans="1:32" ht="14.1" customHeight="1">
      <c r="A23" s="10" t="s">
        <v>49</v>
      </c>
      <c r="B23" s="8">
        <f t="shared" ref="B23:C23" si="7">B22-B24-B25-B26</f>
        <v>28639934</v>
      </c>
      <c r="C23" s="8">
        <f t="shared" si="7"/>
        <v>46292933</v>
      </c>
      <c r="D23" s="11">
        <v>0.1983</v>
      </c>
      <c r="E23" s="8">
        <v>1093575</v>
      </c>
      <c r="F23" s="8">
        <f>17460941-SUM(F24:F26)</f>
        <v>5514317</v>
      </c>
      <c r="G23" s="8">
        <v>540</v>
      </c>
      <c r="H23" s="8">
        <v>550329</v>
      </c>
      <c r="I23" s="8">
        <v>3477204</v>
      </c>
      <c r="J23" s="8">
        <f>70770473-SUM(J24:J26)</f>
        <v>18124916</v>
      </c>
      <c r="K23" s="8">
        <v>3796</v>
      </c>
      <c r="L23" s="8">
        <v>90494</v>
      </c>
      <c r="M23" s="8">
        <v>1797</v>
      </c>
      <c r="N23" s="8">
        <v>310071</v>
      </c>
      <c r="O23" s="8">
        <v>180</v>
      </c>
      <c r="P23" s="8">
        <f>P22/4</f>
        <v>94711.25</v>
      </c>
      <c r="Q23" s="8">
        <v>0</v>
      </c>
      <c r="R23" s="8">
        <v>14547</v>
      </c>
      <c r="S23" s="8">
        <v>165</v>
      </c>
      <c r="T23" s="8">
        <v>94009</v>
      </c>
      <c r="U23" s="8">
        <v>396</v>
      </c>
      <c r="V23" s="8">
        <v>31693</v>
      </c>
      <c r="W23" s="8">
        <v>42</v>
      </c>
      <c r="X23" s="8">
        <v>13679</v>
      </c>
      <c r="Y23" s="8">
        <v>64</v>
      </c>
      <c r="Z23" s="8">
        <v>-924778</v>
      </c>
      <c r="AA23" s="8">
        <v>3422260</v>
      </c>
      <c r="AB23" s="8">
        <f>IFERROR(IF(AND(AA23&lt;&gt;"",D22&lt;&gt;"",D22&lt;&gt;0),AA23*D22,""),"")</f>
        <v>743657.098</v>
      </c>
      <c r="AC23" s="8">
        <v>0</v>
      </c>
      <c r="AD23" s="8">
        <v>16621</v>
      </c>
      <c r="AE23" s="8">
        <v>193516</v>
      </c>
      <c r="AF23" s="8">
        <v>14695</v>
      </c>
    </row>
    <row r="24" spans="1:32" ht="14.1" customHeight="1">
      <c r="A24" s="10" t="s">
        <v>51</v>
      </c>
      <c r="B24" s="8">
        <v>31927745</v>
      </c>
      <c r="C24" s="8">
        <v>36861102</v>
      </c>
      <c r="D24" s="11">
        <v>0.21940000000000001</v>
      </c>
      <c r="E24" s="8">
        <v>722640</v>
      </c>
      <c r="F24" s="8">
        <v>3327871</v>
      </c>
      <c r="G24" s="8">
        <v>355</v>
      </c>
      <c r="H24" s="8">
        <v>2594539</v>
      </c>
      <c r="I24" s="8">
        <v>3700975</v>
      </c>
      <c r="J24" s="8">
        <v>16915442</v>
      </c>
      <c r="K24" s="8">
        <v>3718</v>
      </c>
      <c r="L24" s="8">
        <v>63281</v>
      </c>
      <c r="M24" s="8">
        <v>1324</v>
      </c>
      <c r="N24" s="8">
        <v>388994</v>
      </c>
      <c r="O24" s="8">
        <v>50</v>
      </c>
      <c r="P24" s="8">
        <f>P22/4</f>
        <v>94711.25</v>
      </c>
      <c r="Q24" s="8">
        <v>0</v>
      </c>
      <c r="R24" s="8">
        <v>12161</v>
      </c>
      <c r="S24" s="8">
        <v>116</v>
      </c>
      <c r="T24" s="8">
        <v>96142</v>
      </c>
      <c r="U24" s="8">
        <v>751</v>
      </c>
      <c r="V24" s="8">
        <v>3714</v>
      </c>
      <c r="W24" s="8">
        <v>26</v>
      </c>
      <c r="X24" s="8">
        <v>14491</v>
      </c>
      <c r="Y24" s="8">
        <v>0</v>
      </c>
      <c r="Z24" s="8">
        <v>1072210</v>
      </c>
      <c r="AA24" s="8">
        <v>2792719</v>
      </c>
      <c r="AB24" s="8">
        <f>IFERROR(IF(AND(AA24&lt;&gt;"",D22&lt;&gt;"",D22&lt;&gt;0),AA24*D22,""),"")</f>
        <v>606857.83869999996</v>
      </c>
      <c r="AC24" s="8">
        <v>0</v>
      </c>
      <c r="AD24" s="8">
        <v>10823</v>
      </c>
      <c r="AE24" s="8">
        <v>63071</v>
      </c>
      <c r="AF24" s="8">
        <v>18205</v>
      </c>
    </row>
    <row r="25" spans="1:32" ht="14.1" customHeight="1">
      <c r="A25" s="10" t="s">
        <v>52</v>
      </c>
      <c r="B25" s="8">
        <v>32008176</v>
      </c>
      <c r="C25" s="8">
        <v>31704678</v>
      </c>
      <c r="D25" s="11">
        <v>0.23400000000000001</v>
      </c>
      <c r="E25" s="8">
        <v>826600</v>
      </c>
      <c r="F25" s="8">
        <v>3531964</v>
      </c>
      <c r="G25" s="8">
        <v>359</v>
      </c>
      <c r="H25" s="8">
        <v>1880872</v>
      </c>
      <c r="I25" s="8">
        <v>3949564</v>
      </c>
      <c r="J25" s="8">
        <f>35730115-J26</f>
        <v>16951644</v>
      </c>
      <c r="K25" s="8">
        <v>3872</v>
      </c>
      <c r="L25" s="8">
        <v>53281</v>
      </c>
      <c r="M25" s="8">
        <v>1541</v>
      </c>
      <c r="N25" s="8">
        <v>415014</v>
      </c>
      <c r="O25" s="8">
        <v>515</v>
      </c>
      <c r="P25" s="8">
        <f>P22/4</f>
        <v>94711.25</v>
      </c>
      <c r="Q25" s="8">
        <v>0</v>
      </c>
      <c r="R25" s="8">
        <v>14073</v>
      </c>
      <c r="S25" s="8">
        <v>122</v>
      </c>
      <c r="T25" s="8">
        <v>39361</v>
      </c>
      <c r="U25" s="8">
        <v>994</v>
      </c>
      <c r="V25" s="8">
        <v>525</v>
      </c>
      <c r="W25" s="8">
        <v>31</v>
      </c>
      <c r="X25" s="8">
        <v>14691</v>
      </c>
      <c r="Y25" s="8">
        <v>0</v>
      </c>
      <c r="Z25" s="8">
        <v>2451960</v>
      </c>
      <c r="AA25" s="8">
        <v>2826968</v>
      </c>
      <c r="AB25" s="8">
        <f>IFERROR(IF(AND(AA25&lt;&gt;"",D22&lt;&gt;"",D22&lt;&gt;0),AA25*D22,""),"")</f>
        <v>614300.14639999997</v>
      </c>
      <c r="AC25" s="8">
        <v>0</v>
      </c>
      <c r="AD25" s="8">
        <v>10996</v>
      </c>
      <c r="AE25" s="8">
        <v>51674</v>
      </c>
      <c r="AF25" s="8">
        <v>15216</v>
      </c>
    </row>
    <row r="26" spans="1:32" ht="14.1" customHeight="1">
      <c r="A26" s="10" t="s">
        <v>53</v>
      </c>
      <c r="B26" s="8">
        <v>32324873</v>
      </c>
      <c r="C26" s="8">
        <v>33198280</v>
      </c>
      <c r="D26" s="11">
        <v>0.22639999999999999</v>
      </c>
      <c r="E26" s="8">
        <v>1151498</v>
      </c>
      <c r="F26" s="8">
        <v>5086789</v>
      </c>
      <c r="G26" s="8">
        <v>463</v>
      </c>
      <c r="H26" s="8">
        <v>1884395</v>
      </c>
      <c r="I26" s="8">
        <v>4250887</v>
      </c>
      <c r="J26" s="8">
        <v>18778471</v>
      </c>
      <c r="K26" s="8">
        <v>3978</v>
      </c>
      <c r="L26" s="8">
        <v>72312</v>
      </c>
      <c r="M26" s="8">
        <v>1087</v>
      </c>
      <c r="N26" s="8">
        <v>197697</v>
      </c>
      <c r="O26" s="8">
        <v>58</v>
      </c>
      <c r="P26" s="8">
        <f>P22/4</f>
        <v>94711.25</v>
      </c>
      <c r="Q26" s="8">
        <v>0</v>
      </c>
      <c r="R26" s="8">
        <v>15713</v>
      </c>
      <c r="S26" s="8">
        <v>116</v>
      </c>
      <c r="T26" s="8">
        <v>25306</v>
      </c>
      <c r="U26" s="8">
        <v>492</v>
      </c>
      <c r="V26" s="8">
        <v>203</v>
      </c>
      <c r="W26" s="8">
        <v>15</v>
      </c>
      <c r="X26" s="8">
        <v>18077</v>
      </c>
      <c r="Y26" s="8">
        <v>0</v>
      </c>
      <c r="Z26" s="8">
        <v>1644482</v>
      </c>
      <c r="AA26" s="8">
        <v>1646891</v>
      </c>
      <c r="AB26" s="8">
        <f>IFERROR(IF(AND(AA26&lt;&gt;"",D22&lt;&gt;"",D22&lt;&gt;0),AA26*D22,""),"")</f>
        <v>357869.4143</v>
      </c>
      <c r="AC26" s="8">
        <v>0</v>
      </c>
      <c r="AD26" s="8">
        <v>10031</v>
      </c>
      <c r="AE26" s="8">
        <v>70584</v>
      </c>
      <c r="AF26" s="8">
        <v>18280</v>
      </c>
    </row>
    <row r="27" spans="1:32" ht="14.1" customHeight="1">
      <c r="A27" s="9">
        <v>2011</v>
      </c>
      <c r="B27" s="7">
        <v>124067909</v>
      </c>
      <c r="C27" s="7">
        <v>140243911</v>
      </c>
      <c r="D27" s="15">
        <v>0.22900000000000001</v>
      </c>
      <c r="E27" s="7">
        <v>6101712</v>
      </c>
      <c r="F27" s="7">
        <f t="shared" ref="F27:M27" si="8">SUM(F28:F31)</f>
        <v>26647662</v>
      </c>
      <c r="G27" s="7">
        <f t="shared" si="8"/>
        <v>3689</v>
      </c>
      <c r="H27" s="7">
        <f t="shared" si="8"/>
        <v>7664383</v>
      </c>
      <c r="I27" s="7">
        <f t="shared" si="8"/>
        <v>21501275</v>
      </c>
      <c r="J27" s="7">
        <f t="shared" si="8"/>
        <v>74563314</v>
      </c>
      <c r="K27" s="7">
        <f t="shared" si="8"/>
        <v>16023</v>
      </c>
      <c r="L27" s="7">
        <f t="shared" si="8"/>
        <v>219170</v>
      </c>
      <c r="M27" s="7">
        <f t="shared" si="8"/>
        <v>5597</v>
      </c>
      <c r="N27" s="7">
        <v>1303582</v>
      </c>
      <c r="O27" s="7">
        <f t="shared" ref="O27:Q27" si="9">SUM(O28:O31)</f>
        <v>1812</v>
      </c>
      <c r="P27" s="7">
        <f t="shared" si="9"/>
        <v>0</v>
      </c>
      <c r="Q27" s="7">
        <f t="shared" si="9"/>
        <v>0</v>
      </c>
      <c r="R27" s="7">
        <v>53618</v>
      </c>
      <c r="S27" s="7">
        <f>SUM(S28:S31)</f>
        <v>347</v>
      </c>
      <c r="T27" s="7">
        <v>161633</v>
      </c>
      <c r="U27" s="7">
        <f t="shared" ref="U27:Z27" si="10">SUM(U28:U31)</f>
        <v>2238</v>
      </c>
      <c r="V27" s="7">
        <f t="shared" si="10"/>
        <v>38886</v>
      </c>
      <c r="W27" s="7">
        <f t="shared" si="10"/>
        <v>84</v>
      </c>
      <c r="X27" s="7">
        <f t="shared" si="10"/>
        <v>88492</v>
      </c>
      <c r="Y27" s="7">
        <f t="shared" si="10"/>
        <v>0</v>
      </c>
      <c r="Z27" s="7">
        <f t="shared" si="10"/>
        <v>5802402</v>
      </c>
      <c r="AA27" s="7">
        <v>8742887</v>
      </c>
      <c r="AB27" s="8">
        <f>IFERROR(IF(AND(AA27&lt;&gt;"",D27&lt;&gt;"",D27&lt;&gt;0),AA27*D27,""),"")</f>
        <v>2002121.1230000001</v>
      </c>
      <c r="AC27" s="7">
        <v>10055</v>
      </c>
      <c r="AD27" s="7">
        <v>42229</v>
      </c>
      <c r="AE27" s="7">
        <v>225383</v>
      </c>
      <c r="AF27" s="7">
        <v>127378</v>
      </c>
    </row>
    <row r="28" spans="1:32" ht="14.1" customHeight="1">
      <c r="A28" s="10" t="s">
        <v>54</v>
      </c>
      <c r="B28" s="8">
        <v>25952820</v>
      </c>
      <c r="C28" s="8">
        <v>34107509</v>
      </c>
      <c r="D28" s="11">
        <v>0.18729999999999999</v>
      </c>
      <c r="E28" s="8">
        <v>1508327</v>
      </c>
      <c r="F28" s="8">
        <v>6750107</v>
      </c>
      <c r="G28" s="8">
        <v>1504</v>
      </c>
      <c r="H28" s="8">
        <v>1602020</v>
      </c>
      <c r="I28" s="8">
        <v>4978779</v>
      </c>
      <c r="J28" s="8">
        <v>17374157</v>
      </c>
      <c r="K28" s="8">
        <v>3586</v>
      </c>
      <c r="L28" s="8">
        <v>80677</v>
      </c>
      <c r="M28" s="8">
        <v>1149</v>
      </c>
      <c r="N28" s="8">
        <v>391091</v>
      </c>
      <c r="O28" s="8">
        <v>411</v>
      </c>
      <c r="P28" s="8">
        <v>0</v>
      </c>
      <c r="Q28" s="8">
        <v>0</v>
      </c>
      <c r="R28" s="8">
        <v>10189</v>
      </c>
      <c r="S28" s="8">
        <v>134</v>
      </c>
      <c r="T28" s="8">
        <v>30837</v>
      </c>
      <c r="U28" s="8">
        <v>697</v>
      </c>
      <c r="V28" s="8">
        <v>30756</v>
      </c>
      <c r="W28" s="8">
        <v>37</v>
      </c>
      <c r="X28" s="8">
        <v>23295</v>
      </c>
      <c r="Y28" s="8">
        <v>0</v>
      </c>
      <c r="Z28" s="8">
        <v>1301185</v>
      </c>
      <c r="AA28" s="8">
        <v>2319075</v>
      </c>
      <c r="AB28" s="8">
        <f>IFERROR(IF(AND(AA28&lt;&gt;"",D27&lt;&gt;"",D27&lt;&gt;0),AA28*D27,""),"")</f>
        <v>531068.17500000005</v>
      </c>
      <c r="AC28" s="8">
        <v>3743</v>
      </c>
      <c r="AD28" s="8">
        <v>0</v>
      </c>
      <c r="AE28" s="8">
        <v>87890</v>
      </c>
      <c r="AF28" s="8">
        <v>54051</v>
      </c>
    </row>
    <row r="29" spans="1:32" ht="14.1" customHeight="1">
      <c r="A29" s="10" t="s">
        <v>55</v>
      </c>
      <c r="B29" s="8">
        <v>32135665</v>
      </c>
      <c r="C29" s="8">
        <v>32160329</v>
      </c>
      <c r="D29" s="11">
        <v>0.22800000000000001</v>
      </c>
      <c r="E29" s="8">
        <v>1746641</v>
      </c>
      <c r="F29" s="8">
        <v>7641467</v>
      </c>
      <c r="G29" s="8">
        <v>684</v>
      </c>
      <c r="H29" s="8">
        <v>1934672</v>
      </c>
      <c r="I29" s="8">
        <v>5539298</v>
      </c>
      <c r="J29" s="8">
        <v>19429124</v>
      </c>
      <c r="K29" s="8">
        <v>4178</v>
      </c>
      <c r="L29" s="8">
        <v>37698</v>
      </c>
      <c r="M29" s="8">
        <v>1043</v>
      </c>
      <c r="N29" s="8">
        <v>356423</v>
      </c>
      <c r="O29" s="8">
        <v>99</v>
      </c>
      <c r="P29" s="8">
        <v>0</v>
      </c>
      <c r="Q29" s="8">
        <v>0</v>
      </c>
      <c r="R29" s="8">
        <v>8458</v>
      </c>
      <c r="S29" s="8">
        <v>105</v>
      </c>
      <c r="T29" s="8">
        <v>33591</v>
      </c>
      <c r="U29" s="8">
        <v>494</v>
      </c>
      <c r="V29" s="8">
        <v>7710</v>
      </c>
      <c r="W29" s="8">
        <v>30</v>
      </c>
      <c r="X29" s="8">
        <v>20845</v>
      </c>
      <c r="Y29" s="8">
        <v>0</v>
      </c>
      <c r="Z29" s="8">
        <v>2290677</v>
      </c>
      <c r="AA29" s="8">
        <v>1323842</v>
      </c>
      <c r="AB29" s="8">
        <f>IFERROR(IF(AND(AA29&lt;&gt;"",D27&lt;&gt;"",D27&lt;&gt;0),AA29*D27,""),"")</f>
        <v>303159.81800000003</v>
      </c>
      <c r="AC29" s="8">
        <v>1045</v>
      </c>
      <c r="AD29" s="8">
        <v>0</v>
      </c>
      <c r="AE29" s="8">
        <v>37698</v>
      </c>
      <c r="AF29" s="8">
        <v>28555</v>
      </c>
    </row>
    <row r="30" spans="1:32" ht="14.1" customHeight="1">
      <c r="A30" s="10" t="s">
        <v>57</v>
      </c>
      <c r="B30" s="8">
        <f>65979424-B31</f>
        <v>32577046</v>
      </c>
      <c r="C30" s="8">
        <v>37683780</v>
      </c>
      <c r="D30" s="11">
        <v>0.23089999999999999</v>
      </c>
      <c r="E30" s="8">
        <v>1509205</v>
      </c>
      <c r="F30" s="8">
        <f>12256088-F31</f>
        <v>6530518</v>
      </c>
      <c r="G30" s="8">
        <v>817</v>
      </c>
      <c r="H30" s="8">
        <v>1395443</v>
      </c>
      <c r="I30" s="8">
        <v>5161562</v>
      </c>
      <c r="J30" s="8">
        <f>37760033-J31</f>
        <v>17575223</v>
      </c>
      <c r="K30" s="8">
        <v>4016</v>
      </c>
      <c r="L30" s="8">
        <v>42536</v>
      </c>
      <c r="M30" s="8">
        <v>1440</v>
      </c>
      <c r="N30" s="8">
        <v>429534</v>
      </c>
      <c r="O30" s="8">
        <v>684</v>
      </c>
      <c r="P30" s="8">
        <v>0</v>
      </c>
      <c r="Q30" s="8">
        <v>0</v>
      </c>
      <c r="R30" s="8">
        <v>34971</v>
      </c>
      <c r="S30" s="8">
        <v>108</v>
      </c>
      <c r="T30" s="8">
        <v>75475</v>
      </c>
      <c r="U30" s="8">
        <v>577</v>
      </c>
      <c r="V30" s="8">
        <v>387</v>
      </c>
      <c r="W30" s="8">
        <v>15</v>
      </c>
      <c r="X30" s="8">
        <v>21539</v>
      </c>
      <c r="Y30" s="8">
        <v>0</v>
      </c>
      <c r="Z30" s="8">
        <v>1467652</v>
      </c>
      <c r="AA30" s="8">
        <v>2480805</v>
      </c>
      <c r="AB30" s="8">
        <f>IFERROR(IF(AND(AA30&lt;&gt;"",D27&lt;&gt;"",D27&lt;&gt;0),AA30*D27,""),"")</f>
        <v>568104.34499999997</v>
      </c>
      <c r="AC30" s="8">
        <v>2361</v>
      </c>
      <c r="AD30" s="8">
        <v>0</v>
      </c>
      <c r="AE30" s="8">
        <v>42536</v>
      </c>
      <c r="AF30" s="8">
        <v>21926</v>
      </c>
    </row>
    <row r="31" spans="1:32" ht="14.1" customHeight="1">
      <c r="A31" s="10" t="s">
        <v>58</v>
      </c>
      <c r="B31" s="8">
        <v>33402378</v>
      </c>
      <c r="C31" s="8">
        <v>36272194</v>
      </c>
      <c r="D31" s="11">
        <v>0.2336</v>
      </c>
      <c r="E31" s="8">
        <v>1337539</v>
      </c>
      <c r="F31" s="8">
        <v>5725570</v>
      </c>
      <c r="G31" s="8">
        <v>684</v>
      </c>
      <c r="H31" s="8">
        <v>2732248</v>
      </c>
      <c r="I31" s="8">
        <v>5821636</v>
      </c>
      <c r="J31" s="8">
        <v>20184810</v>
      </c>
      <c r="K31" s="8">
        <v>4243</v>
      </c>
      <c r="L31" s="8">
        <v>58259</v>
      </c>
      <c r="M31" s="8">
        <v>1965</v>
      </c>
      <c r="N31" s="8">
        <v>126534</v>
      </c>
      <c r="O31" s="8">
        <v>618</v>
      </c>
      <c r="P31" s="8">
        <v>0</v>
      </c>
      <c r="Q31" s="8">
        <v>0</v>
      </c>
      <c r="R31" s="8">
        <v>0</v>
      </c>
      <c r="S31" s="8">
        <v>0</v>
      </c>
      <c r="T31" s="8">
        <v>21730</v>
      </c>
      <c r="U31" s="8">
        <v>470</v>
      </c>
      <c r="V31" s="8">
        <v>33</v>
      </c>
      <c r="W31" s="8">
        <v>2</v>
      </c>
      <c r="X31" s="8">
        <v>22813</v>
      </c>
      <c r="Y31" s="8">
        <v>0</v>
      </c>
      <c r="Z31" s="8">
        <v>742888</v>
      </c>
      <c r="AA31" s="8">
        <v>2619165</v>
      </c>
      <c r="AB31" s="8">
        <f>IFERROR(IF(AND(AA31&lt;&gt;"",D27&lt;&gt;"",D27&lt;&gt;0),AA31*D27,""),"")</f>
        <v>599788.78500000003</v>
      </c>
      <c r="AC31" s="8">
        <v>2906</v>
      </c>
      <c r="AD31" s="8">
        <v>0</v>
      </c>
      <c r="AE31" s="8">
        <v>57259</v>
      </c>
      <c r="AF31" s="8">
        <v>22846</v>
      </c>
    </row>
    <row r="32" spans="1:32" ht="14.1" customHeight="1">
      <c r="A32" s="9">
        <v>2010</v>
      </c>
      <c r="B32" s="7">
        <v>131115383</v>
      </c>
      <c r="C32" s="7">
        <v>156385960</v>
      </c>
      <c r="D32" s="15">
        <v>0.218</v>
      </c>
      <c r="E32" s="7">
        <v>5057265</v>
      </c>
      <c r="F32" s="7">
        <v>23197724</v>
      </c>
      <c r="G32" s="7">
        <f t="shared" ref="G32:I32" si="11">SUM(G33:G36)</f>
        <v>4141</v>
      </c>
      <c r="H32" s="7">
        <f t="shared" si="11"/>
        <v>7281621</v>
      </c>
      <c r="I32" s="7">
        <f t="shared" si="11"/>
        <v>20958692</v>
      </c>
      <c r="J32" s="7">
        <v>75839199</v>
      </c>
      <c r="K32" s="7">
        <f t="shared" ref="K32:Y32" si="12">SUM(K33:K36)</f>
        <v>19599</v>
      </c>
      <c r="L32" s="7">
        <f t="shared" si="12"/>
        <v>172945</v>
      </c>
      <c r="M32" s="7">
        <f t="shared" si="12"/>
        <v>5296</v>
      </c>
      <c r="N32" s="7">
        <f t="shared" si="12"/>
        <v>1195989</v>
      </c>
      <c r="O32" s="7">
        <f t="shared" si="12"/>
        <v>3566</v>
      </c>
      <c r="P32" s="7">
        <f t="shared" si="12"/>
        <v>0</v>
      </c>
      <c r="Q32" s="7">
        <f t="shared" si="12"/>
        <v>0</v>
      </c>
      <c r="R32" s="7">
        <f t="shared" si="12"/>
        <v>0</v>
      </c>
      <c r="S32" s="7">
        <f t="shared" si="12"/>
        <v>0</v>
      </c>
      <c r="T32" s="7">
        <f t="shared" si="12"/>
        <v>245198</v>
      </c>
      <c r="U32" s="7">
        <f t="shared" si="12"/>
        <v>1886</v>
      </c>
      <c r="V32" s="7">
        <f t="shared" si="12"/>
        <v>63665</v>
      </c>
      <c r="W32" s="7">
        <f t="shared" si="12"/>
        <v>30</v>
      </c>
      <c r="X32" s="7">
        <f t="shared" si="12"/>
        <v>113390</v>
      </c>
      <c r="Y32" s="7">
        <f t="shared" si="12"/>
        <v>0</v>
      </c>
      <c r="Z32" s="7">
        <v>2979667</v>
      </c>
      <c r="AA32" s="7">
        <v>3346379</v>
      </c>
      <c r="AB32" s="8">
        <f>IFERROR(IF(AND(AA32&lt;&gt;"",D32&lt;&gt;"",D32&lt;&gt;0),AA32*D32,""),"")</f>
        <v>729510.62199999997</v>
      </c>
      <c r="AC32" s="7">
        <f t="shared" ref="AC32:AF32" si="13">SUM(AC33:AC36)</f>
        <v>5083</v>
      </c>
      <c r="AD32" s="7">
        <f t="shared" si="13"/>
        <v>0</v>
      </c>
      <c r="AE32" s="7">
        <f t="shared" si="13"/>
        <v>189212</v>
      </c>
      <c r="AF32" s="7">
        <f t="shared" si="13"/>
        <v>177055</v>
      </c>
    </row>
    <row r="33" spans="1:32" ht="14.1" customHeight="1">
      <c r="A33" s="10" t="s">
        <v>59</v>
      </c>
      <c r="B33" s="8">
        <v>30914059</v>
      </c>
      <c r="C33" s="8">
        <v>33820452</v>
      </c>
      <c r="D33" s="11">
        <v>0.21179999999999999</v>
      </c>
      <c r="E33" s="8">
        <v>2087320</v>
      </c>
      <c r="F33" s="8">
        <v>9701433</v>
      </c>
      <c r="G33" s="8">
        <v>1027</v>
      </c>
      <c r="H33" s="8">
        <v>837464</v>
      </c>
      <c r="I33" s="8">
        <v>4820621</v>
      </c>
      <c r="J33" s="8">
        <v>17551073</v>
      </c>
      <c r="K33" s="8">
        <v>3509</v>
      </c>
      <c r="L33" s="8">
        <v>41202</v>
      </c>
      <c r="M33" s="8">
        <v>1514</v>
      </c>
      <c r="N33" s="8">
        <v>302766</v>
      </c>
      <c r="O33" s="8">
        <v>688</v>
      </c>
      <c r="P33" s="8">
        <v>0</v>
      </c>
      <c r="Q33" s="8">
        <v>0</v>
      </c>
      <c r="R33" s="8">
        <v>0</v>
      </c>
      <c r="S33" s="8">
        <v>0</v>
      </c>
      <c r="T33" s="8">
        <v>75181</v>
      </c>
      <c r="U33" s="8">
        <v>565</v>
      </c>
      <c r="V33" s="8">
        <v>5113</v>
      </c>
      <c r="W33" s="8">
        <v>0</v>
      </c>
      <c r="X33" s="8">
        <v>27784</v>
      </c>
      <c r="Y33" s="8">
        <v>0</v>
      </c>
      <c r="Z33" s="8">
        <f t="shared" ref="Z33:AA33" si="14">Z32/4</f>
        <v>744916.75</v>
      </c>
      <c r="AA33" s="8">
        <f t="shared" si="14"/>
        <v>836594.75</v>
      </c>
      <c r="AB33" s="8">
        <f>IFERROR(IF(AND(AA33&lt;&gt;"",D32&lt;&gt;"",D32&lt;&gt;0),AA33*D32,""),"")</f>
        <v>182377.65549999999</v>
      </c>
      <c r="AC33" s="8">
        <v>1590</v>
      </c>
      <c r="AD33" s="8">
        <v>0</v>
      </c>
      <c r="AE33" s="8">
        <v>57469</v>
      </c>
      <c r="AF33" s="8">
        <v>32897</v>
      </c>
    </row>
    <row r="34" spans="1:32" ht="14.1" customHeight="1">
      <c r="A34" s="10" t="s">
        <v>60</v>
      </c>
      <c r="B34" s="8">
        <v>33823004</v>
      </c>
      <c r="C34" s="8">
        <v>39633819</v>
      </c>
      <c r="D34" s="11">
        <v>0.2152</v>
      </c>
      <c r="E34" s="8">
        <v>1076330</v>
      </c>
      <c r="F34" s="8">
        <v>4990762</v>
      </c>
      <c r="G34" s="8">
        <v>891</v>
      </c>
      <c r="H34" s="8">
        <v>3006194</v>
      </c>
      <c r="I34" s="8">
        <v>5568877</v>
      </c>
      <c r="J34" s="8">
        <v>20747313</v>
      </c>
      <c r="K34" s="8">
        <v>3676</v>
      </c>
      <c r="L34" s="8">
        <v>44821</v>
      </c>
      <c r="M34" s="8">
        <v>953</v>
      </c>
      <c r="N34" s="8">
        <v>293807</v>
      </c>
      <c r="O34" s="8">
        <v>797</v>
      </c>
      <c r="P34" s="8">
        <v>0</v>
      </c>
      <c r="Q34" s="8">
        <v>0</v>
      </c>
      <c r="R34" s="8">
        <v>0</v>
      </c>
      <c r="S34" s="8">
        <v>0</v>
      </c>
      <c r="T34" s="8">
        <v>108514</v>
      </c>
      <c r="U34" s="8">
        <v>453</v>
      </c>
      <c r="V34" s="8">
        <v>46658</v>
      </c>
      <c r="W34" s="8">
        <v>20</v>
      </c>
      <c r="X34" s="8">
        <v>24794</v>
      </c>
      <c r="Y34" s="8">
        <v>0</v>
      </c>
      <c r="Z34" s="8">
        <f t="shared" ref="Z34:AA34" si="15">Z32/4</f>
        <v>744916.75</v>
      </c>
      <c r="AA34" s="8">
        <f t="shared" si="15"/>
        <v>836594.75</v>
      </c>
      <c r="AB34" s="8">
        <f>IFERROR(IF(AND(AA34&lt;&gt;"",D32&lt;&gt;"",D32&lt;&gt;0),AA34*D32,""),"")</f>
        <v>182377.65549999999</v>
      </c>
      <c r="AC34" s="8">
        <v>1709</v>
      </c>
      <c r="AD34" s="8">
        <v>0</v>
      </c>
      <c r="AE34" s="8">
        <v>44821</v>
      </c>
      <c r="AF34" s="8">
        <v>71452</v>
      </c>
    </row>
    <row r="35" spans="1:32" ht="14.1" customHeight="1">
      <c r="A35" s="10" t="s">
        <v>61</v>
      </c>
      <c r="B35" s="8">
        <v>33442438</v>
      </c>
      <c r="C35" s="8">
        <v>41778476</v>
      </c>
      <c r="D35" s="11">
        <v>0.2165</v>
      </c>
      <c r="E35" s="8">
        <v>1115819</v>
      </c>
      <c r="F35" s="8">
        <v>5111798</v>
      </c>
      <c r="G35" s="8">
        <v>1318</v>
      </c>
      <c r="H35" s="8">
        <v>1607138</v>
      </c>
      <c r="I35" s="8">
        <v>5301207</v>
      </c>
      <c r="J35" s="8">
        <v>19382269</v>
      </c>
      <c r="K35" s="8">
        <v>6720</v>
      </c>
      <c r="L35" s="8">
        <v>50266</v>
      </c>
      <c r="M35" s="8">
        <v>1436</v>
      </c>
      <c r="N35" s="8">
        <v>329876</v>
      </c>
      <c r="O35" s="8">
        <v>1204</v>
      </c>
      <c r="P35" s="8">
        <v>0</v>
      </c>
      <c r="Q35" s="8">
        <v>0</v>
      </c>
      <c r="R35" s="8">
        <v>0</v>
      </c>
      <c r="S35" s="8">
        <v>0</v>
      </c>
      <c r="T35" s="8">
        <v>29491</v>
      </c>
      <c r="U35" s="8">
        <v>563</v>
      </c>
      <c r="V35" s="8">
        <v>162</v>
      </c>
      <c r="W35" s="8">
        <v>10</v>
      </c>
      <c r="X35" s="8">
        <v>30655</v>
      </c>
      <c r="Y35" s="8">
        <v>0</v>
      </c>
      <c r="Z35" s="8">
        <f t="shared" ref="Z35:AA35" si="16">Z32/4</f>
        <v>744916.75</v>
      </c>
      <c r="AA35" s="8">
        <f t="shared" si="16"/>
        <v>836594.75</v>
      </c>
      <c r="AB35" s="8">
        <f>IFERROR(IF(AND(AA35&lt;&gt;"",D32&lt;&gt;"",D32&lt;&gt;0),AA35*D32,""),"")</f>
        <v>182377.65549999999</v>
      </c>
      <c r="AC35" s="8">
        <v>943</v>
      </c>
      <c r="AD35" s="8">
        <v>0</v>
      </c>
      <c r="AE35" s="8">
        <v>50266</v>
      </c>
      <c r="AF35" s="8">
        <v>30817</v>
      </c>
    </row>
    <row r="36" spans="1:32" ht="14.1" customHeight="1">
      <c r="A36" s="10" t="s">
        <v>62</v>
      </c>
      <c r="B36" s="8">
        <v>32935882</v>
      </c>
      <c r="C36" s="8">
        <v>41153211</v>
      </c>
      <c r="D36" s="11">
        <v>0.22919999999999999</v>
      </c>
      <c r="E36" s="8">
        <v>777796</v>
      </c>
      <c r="F36" s="8">
        <v>3393731</v>
      </c>
      <c r="G36" s="8">
        <v>905</v>
      </c>
      <c r="H36" s="8">
        <v>1830825</v>
      </c>
      <c r="I36" s="8">
        <v>5267987</v>
      </c>
      <c r="J36" s="8">
        <v>18158544</v>
      </c>
      <c r="K36" s="8">
        <v>5694</v>
      </c>
      <c r="L36" s="8">
        <v>36656</v>
      </c>
      <c r="M36" s="8">
        <v>1393</v>
      </c>
      <c r="N36" s="8">
        <v>269540</v>
      </c>
      <c r="O36" s="8">
        <v>877</v>
      </c>
      <c r="P36" s="8">
        <v>0</v>
      </c>
      <c r="Q36" s="8">
        <v>0</v>
      </c>
      <c r="R36" s="8">
        <v>0</v>
      </c>
      <c r="S36" s="8">
        <v>0</v>
      </c>
      <c r="T36" s="8">
        <v>32012</v>
      </c>
      <c r="U36" s="8">
        <v>305</v>
      </c>
      <c r="V36" s="8">
        <v>11732</v>
      </c>
      <c r="W36" s="8">
        <v>0</v>
      </c>
      <c r="X36" s="8">
        <v>30157</v>
      </c>
      <c r="Y36" s="8">
        <v>0</v>
      </c>
      <c r="Z36" s="8">
        <f t="shared" ref="Z36:AA36" si="17">Z32/4</f>
        <v>744916.75</v>
      </c>
      <c r="AA36" s="8">
        <f t="shared" si="17"/>
        <v>836594.75</v>
      </c>
      <c r="AB36" s="8">
        <f>IFERROR(IF(AND(AA36&lt;&gt;"",D32&lt;&gt;"",D32&lt;&gt;0),AA36*D32,""),"")</f>
        <v>182377.65549999999</v>
      </c>
      <c r="AC36" s="8">
        <v>841</v>
      </c>
      <c r="AD36" s="8">
        <v>0</v>
      </c>
      <c r="AE36" s="8">
        <v>36656</v>
      </c>
      <c r="AF36" s="8">
        <v>41889</v>
      </c>
    </row>
    <row r="37" spans="1:32" ht="14.1" customHeight="1">
      <c r="A37" s="9">
        <v>2009</v>
      </c>
      <c r="B37" s="7">
        <f>SUM(B38:B41)</f>
        <v>138305967</v>
      </c>
      <c r="C37" s="7">
        <v>163641171</v>
      </c>
      <c r="D37" s="15">
        <v>0.2349</v>
      </c>
      <c r="E37" s="7">
        <v>4601304</v>
      </c>
      <c r="F37" s="7">
        <f t="shared" ref="F37:Y37" si="18">SUM(F38:F41)</f>
        <v>19587053</v>
      </c>
      <c r="G37" s="7">
        <f t="shared" si="18"/>
        <v>4546</v>
      </c>
      <c r="H37" s="7">
        <f t="shared" si="18"/>
        <v>6677729</v>
      </c>
      <c r="I37" s="7">
        <f t="shared" si="18"/>
        <v>23200890</v>
      </c>
      <c r="J37" s="7">
        <f t="shared" si="18"/>
        <v>79955516</v>
      </c>
      <c r="K37" s="7">
        <f t="shared" si="18"/>
        <v>24294</v>
      </c>
      <c r="L37" s="7">
        <f t="shared" si="18"/>
        <v>261595</v>
      </c>
      <c r="M37" s="7">
        <f t="shared" si="18"/>
        <v>4821</v>
      </c>
      <c r="N37" s="7">
        <f t="shared" si="18"/>
        <v>1064511</v>
      </c>
      <c r="O37" s="7">
        <f t="shared" si="18"/>
        <v>1565</v>
      </c>
      <c r="P37" s="7">
        <f t="shared" si="18"/>
        <v>0</v>
      </c>
      <c r="Q37" s="7">
        <f t="shared" si="18"/>
        <v>0</v>
      </c>
      <c r="R37" s="7">
        <f t="shared" si="18"/>
        <v>0</v>
      </c>
      <c r="S37" s="7">
        <f t="shared" si="18"/>
        <v>0</v>
      </c>
      <c r="T37" s="7">
        <f t="shared" si="18"/>
        <v>71279</v>
      </c>
      <c r="U37" s="7">
        <f t="shared" si="18"/>
        <v>3369</v>
      </c>
      <c r="V37" s="7">
        <f t="shared" si="18"/>
        <v>42750</v>
      </c>
      <c r="W37" s="7">
        <f t="shared" si="18"/>
        <v>28</v>
      </c>
      <c r="X37" s="7">
        <f t="shared" si="18"/>
        <v>88150</v>
      </c>
      <c r="Y37" s="7">
        <f t="shared" si="18"/>
        <v>51</v>
      </c>
      <c r="Z37" s="7">
        <v>7622798</v>
      </c>
      <c r="AA37" s="7">
        <v>4672141</v>
      </c>
      <c r="AB37" s="8">
        <f>IFERROR(IF(AND(AA37&lt;&gt;"",D37&lt;&gt;"",D37&lt;&gt;0),AA37*D37,""),"")</f>
        <v>1097485.9209</v>
      </c>
      <c r="AC37" s="7">
        <f t="shared" ref="AC37:AF37" si="19">SUM(AC38:AC41)</f>
        <v>6391</v>
      </c>
      <c r="AD37" s="7">
        <f t="shared" si="19"/>
        <v>0</v>
      </c>
      <c r="AE37" s="7">
        <f t="shared" si="19"/>
        <v>264288</v>
      </c>
      <c r="AF37" s="7">
        <f t="shared" si="19"/>
        <v>105876</v>
      </c>
    </row>
    <row r="38" spans="1:32" ht="14.1" customHeight="1">
      <c r="A38" s="10" t="s">
        <v>63</v>
      </c>
      <c r="B38" s="8">
        <v>21118931</v>
      </c>
      <c r="C38" s="8">
        <v>44022824</v>
      </c>
      <c r="D38" s="11">
        <v>0.13930000000000001</v>
      </c>
      <c r="E38" s="8">
        <v>126260</v>
      </c>
      <c r="F38" s="8">
        <v>2894512</v>
      </c>
      <c r="G38" s="8">
        <v>1129</v>
      </c>
      <c r="H38" s="8">
        <v>3489269</v>
      </c>
      <c r="I38" s="8">
        <v>7214975</v>
      </c>
      <c r="J38" s="8">
        <v>20325813</v>
      </c>
      <c r="K38" s="8">
        <v>6395</v>
      </c>
      <c r="L38" s="8">
        <v>63125</v>
      </c>
      <c r="M38" s="8">
        <v>2366</v>
      </c>
      <c r="N38" s="8">
        <v>950001</v>
      </c>
      <c r="O38" s="8">
        <v>450</v>
      </c>
      <c r="P38" s="8">
        <v>0</v>
      </c>
      <c r="Q38" s="8">
        <v>0</v>
      </c>
      <c r="R38" s="8">
        <v>0</v>
      </c>
      <c r="S38" s="8">
        <v>0</v>
      </c>
      <c r="T38" s="8">
        <v>16918</v>
      </c>
      <c r="U38" s="8">
        <v>1478</v>
      </c>
      <c r="V38" s="8">
        <v>0</v>
      </c>
      <c r="W38" s="8">
        <v>0</v>
      </c>
      <c r="X38" s="8">
        <v>20607</v>
      </c>
      <c r="Y38" s="8">
        <v>1</v>
      </c>
      <c r="Z38" s="8">
        <f t="shared" ref="Z38:AA38" si="20">Z37/4</f>
        <v>1905699.5</v>
      </c>
      <c r="AA38" s="8">
        <f t="shared" si="20"/>
        <v>1168035.25</v>
      </c>
      <c r="AB38" s="8">
        <f>IFERROR(IF(AND(AA38&lt;&gt;"",D37&lt;&gt;"",D37&lt;&gt;0),AA38*D37,""),"")</f>
        <v>274371.48022500001</v>
      </c>
      <c r="AC38" s="8">
        <v>2436</v>
      </c>
      <c r="AD38" s="8">
        <v>0</v>
      </c>
      <c r="AE38" s="8">
        <v>71970</v>
      </c>
      <c r="AF38" s="8">
        <v>20607</v>
      </c>
    </row>
    <row r="39" spans="1:32" ht="14.1" customHeight="1">
      <c r="A39" s="10" t="s">
        <v>64</v>
      </c>
      <c r="B39" s="8">
        <v>40430251</v>
      </c>
      <c r="C39" s="8">
        <v>41920985</v>
      </c>
      <c r="D39" s="11">
        <v>0.26939999999999997</v>
      </c>
      <c r="E39" s="8">
        <v>1319797</v>
      </c>
      <c r="F39" s="8">
        <v>4893390</v>
      </c>
      <c r="G39" s="8">
        <v>1088</v>
      </c>
      <c r="H39" s="8">
        <v>1514464</v>
      </c>
      <c r="I39" s="8">
        <v>5881295</v>
      </c>
      <c r="J39" s="8">
        <v>21843134</v>
      </c>
      <c r="K39" s="8">
        <v>6067</v>
      </c>
      <c r="L39" s="8">
        <v>79210</v>
      </c>
      <c r="M39" s="8">
        <v>977</v>
      </c>
      <c r="N39" s="8">
        <v>17766</v>
      </c>
      <c r="O39" s="8">
        <v>361</v>
      </c>
      <c r="P39" s="8">
        <v>0</v>
      </c>
      <c r="Q39" s="8">
        <v>0</v>
      </c>
      <c r="R39" s="8">
        <v>0</v>
      </c>
      <c r="S39" s="8">
        <v>0</v>
      </c>
      <c r="T39" s="8">
        <v>15833</v>
      </c>
      <c r="U39" s="8">
        <v>208</v>
      </c>
      <c r="V39" s="8">
        <v>17268</v>
      </c>
      <c r="W39" s="8">
        <v>17</v>
      </c>
      <c r="X39" s="8">
        <v>18133</v>
      </c>
      <c r="Y39" s="8">
        <v>0</v>
      </c>
      <c r="Z39" s="8">
        <f t="shared" ref="Z39:AA39" si="21">Z37/4</f>
        <v>1905699.5</v>
      </c>
      <c r="AA39" s="8">
        <f t="shared" si="21"/>
        <v>1168035.25</v>
      </c>
      <c r="AB39" s="8">
        <f>IFERROR(IF(AND(AA39&lt;&gt;"",D37&lt;&gt;"",D37&lt;&gt;0),AA39*D37,""),"")</f>
        <v>274371.48022500001</v>
      </c>
      <c r="AC39" s="8">
        <v>1741</v>
      </c>
      <c r="AD39" s="8">
        <v>0</v>
      </c>
      <c r="AE39" s="8">
        <v>79210</v>
      </c>
      <c r="AF39" s="8">
        <v>35401</v>
      </c>
    </row>
    <row r="40" spans="1:32" ht="14.1" customHeight="1">
      <c r="A40" s="10" t="s">
        <v>66</v>
      </c>
      <c r="B40" s="8">
        <v>37995961</v>
      </c>
      <c r="C40" s="8">
        <v>39126793</v>
      </c>
      <c r="D40" s="11">
        <v>0.26600000000000001</v>
      </c>
      <c r="E40" s="8">
        <v>1586328</v>
      </c>
      <c r="F40" s="8">
        <v>5963614</v>
      </c>
      <c r="G40" s="8">
        <v>927</v>
      </c>
      <c r="H40" s="8">
        <v>665060</v>
      </c>
      <c r="I40" s="8">
        <v>5355052</v>
      </c>
      <c r="J40" s="8">
        <v>20120715</v>
      </c>
      <c r="K40" s="8">
        <v>6026</v>
      </c>
      <c r="L40" s="8">
        <v>68832</v>
      </c>
      <c r="M40" s="8">
        <v>667</v>
      </c>
      <c r="N40" s="8">
        <v>87295</v>
      </c>
      <c r="O40" s="8">
        <v>497</v>
      </c>
      <c r="P40" s="8">
        <v>0</v>
      </c>
      <c r="Q40" s="8">
        <v>0</v>
      </c>
      <c r="R40" s="8">
        <v>0</v>
      </c>
      <c r="S40" s="8">
        <v>0</v>
      </c>
      <c r="T40" s="8">
        <v>16808</v>
      </c>
      <c r="U40" s="8">
        <v>184</v>
      </c>
      <c r="V40" s="8">
        <v>322</v>
      </c>
      <c r="W40" s="8">
        <v>9</v>
      </c>
      <c r="X40" s="8">
        <v>25481</v>
      </c>
      <c r="Y40" s="8">
        <v>25</v>
      </c>
      <c r="Z40" s="8">
        <f t="shared" ref="Z40:AA40" si="22">Z37/4</f>
        <v>1905699.5</v>
      </c>
      <c r="AA40" s="8">
        <f t="shared" si="22"/>
        <v>1168035.25</v>
      </c>
      <c r="AB40" s="8">
        <f>IFERROR(IF(AND(AA40&lt;&gt;"",D37&lt;&gt;"",D37&lt;&gt;0),AA40*D37,""),"")</f>
        <v>274371.48022500001</v>
      </c>
      <c r="AC40" s="8">
        <v>992</v>
      </c>
      <c r="AD40" s="8">
        <v>0</v>
      </c>
      <c r="AE40" s="8">
        <v>66541</v>
      </c>
      <c r="AF40" s="8">
        <v>25803</v>
      </c>
    </row>
    <row r="41" spans="1:32" ht="14.1" customHeight="1">
      <c r="A41" s="10" t="s">
        <v>67</v>
      </c>
      <c r="B41" s="8">
        <v>38760824</v>
      </c>
      <c r="C41" s="8">
        <v>38570569</v>
      </c>
      <c r="D41" s="11">
        <v>0.26889999999999997</v>
      </c>
      <c r="E41" s="8">
        <v>1568918</v>
      </c>
      <c r="F41" s="8">
        <v>5835537</v>
      </c>
      <c r="G41" s="8">
        <v>1402</v>
      </c>
      <c r="H41" s="8">
        <v>1008936</v>
      </c>
      <c r="I41" s="8">
        <v>4749568</v>
      </c>
      <c r="J41" s="8">
        <v>17665854</v>
      </c>
      <c r="K41" s="8">
        <v>5806</v>
      </c>
      <c r="L41" s="8">
        <v>50428</v>
      </c>
      <c r="M41" s="8">
        <v>811</v>
      </c>
      <c r="N41" s="8">
        <v>9449</v>
      </c>
      <c r="O41" s="8">
        <v>257</v>
      </c>
      <c r="P41" s="8">
        <v>0</v>
      </c>
      <c r="Q41" s="8">
        <v>0</v>
      </c>
      <c r="R41" s="8">
        <v>0</v>
      </c>
      <c r="S41" s="8">
        <v>0</v>
      </c>
      <c r="T41" s="8">
        <v>21720</v>
      </c>
      <c r="U41" s="8">
        <v>1499</v>
      </c>
      <c r="V41" s="8">
        <v>25160</v>
      </c>
      <c r="W41" s="8">
        <v>2</v>
      </c>
      <c r="X41" s="8">
        <v>23929</v>
      </c>
      <c r="Y41" s="8">
        <v>25</v>
      </c>
      <c r="Z41" s="8">
        <f t="shared" ref="Z41:AA41" si="23">Z37/4</f>
        <v>1905699.5</v>
      </c>
      <c r="AA41" s="8">
        <f t="shared" si="23"/>
        <v>1168035.25</v>
      </c>
      <c r="AB41" s="8">
        <f>IFERROR(IF(AND(AA41&lt;&gt;"",D37&lt;&gt;"",D37&lt;&gt;0),AA41*D37,""),"")</f>
        <v>274371.48022500001</v>
      </c>
      <c r="AC41" s="8">
        <v>1222</v>
      </c>
      <c r="AD41" s="8">
        <v>0</v>
      </c>
      <c r="AE41" s="8">
        <v>46567</v>
      </c>
      <c r="AF41" s="8">
        <v>24065</v>
      </c>
    </row>
    <row r="42" spans="1:32" ht="14.1" customHeight="1">
      <c r="A42" s="9">
        <v>2008</v>
      </c>
      <c r="B42" s="7">
        <v>143619221</v>
      </c>
      <c r="C42" s="7">
        <v>149754361</v>
      </c>
      <c r="D42" s="15">
        <v>0.2606</v>
      </c>
      <c r="E42" s="7">
        <v>4994875</v>
      </c>
      <c r="F42" s="7">
        <v>16014112</v>
      </c>
      <c r="G42" s="7">
        <f t="shared" ref="G42:I42" si="24">SUM(G43:G46)</f>
        <v>4506</v>
      </c>
      <c r="H42" s="7">
        <f t="shared" si="24"/>
        <v>10997762</v>
      </c>
      <c r="I42" s="7">
        <f t="shared" si="24"/>
        <v>23809428</v>
      </c>
      <c r="J42" s="7">
        <v>65404437</v>
      </c>
      <c r="K42" s="7">
        <f t="shared" ref="K42:Y42" si="25">SUM(K43:K46)</f>
        <v>24949</v>
      </c>
      <c r="L42" s="7">
        <f t="shared" si="25"/>
        <v>249413</v>
      </c>
      <c r="M42" s="7">
        <f t="shared" si="25"/>
        <v>10864</v>
      </c>
      <c r="N42" s="7">
        <f t="shared" si="25"/>
        <v>348927</v>
      </c>
      <c r="O42" s="7">
        <f t="shared" si="25"/>
        <v>1254</v>
      </c>
      <c r="P42" s="7">
        <f t="shared" si="25"/>
        <v>0</v>
      </c>
      <c r="Q42" s="7">
        <f t="shared" si="25"/>
        <v>0</v>
      </c>
      <c r="R42" s="7">
        <f t="shared" si="25"/>
        <v>0</v>
      </c>
      <c r="S42" s="7">
        <f t="shared" si="25"/>
        <v>0</v>
      </c>
      <c r="T42" s="7">
        <f t="shared" si="25"/>
        <v>142292</v>
      </c>
      <c r="U42" s="7">
        <f t="shared" si="25"/>
        <v>7601</v>
      </c>
      <c r="V42" s="7">
        <f t="shared" si="25"/>
        <v>150</v>
      </c>
      <c r="W42" s="7">
        <f t="shared" si="25"/>
        <v>4347</v>
      </c>
      <c r="X42" s="7">
        <f t="shared" si="25"/>
        <v>354004</v>
      </c>
      <c r="Y42" s="7">
        <f t="shared" si="25"/>
        <v>0</v>
      </c>
      <c r="Z42" s="7">
        <v>4439104</v>
      </c>
      <c r="AA42" s="7">
        <v>4173278</v>
      </c>
      <c r="AB42" s="8">
        <f>IFERROR(IF(AND(AA42&lt;&gt;"",D42&lt;&gt;"",D42&lt;&gt;0),AA42*D42,""),"")</f>
        <v>1087556.2468000001</v>
      </c>
      <c r="AC42" s="7">
        <f t="shared" ref="AC42:AF42" si="26">SUM(AC43:AC46)</f>
        <v>16579</v>
      </c>
      <c r="AD42" s="7">
        <f t="shared" si="26"/>
        <v>0</v>
      </c>
      <c r="AE42" s="7">
        <f t="shared" si="26"/>
        <v>259027</v>
      </c>
      <c r="AF42" s="7">
        <f t="shared" si="26"/>
        <v>354154</v>
      </c>
    </row>
    <row r="43" spans="1:32" ht="14.1" customHeight="1">
      <c r="A43" s="10" t="s">
        <v>68</v>
      </c>
      <c r="B43" s="8">
        <f t="shared" ref="B43:C43" si="27">B42/4</f>
        <v>35904805.25</v>
      </c>
      <c r="C43" s="8">
        <f t="shared" si="27"/>
        <v>37438590.25</v>
      </c>
      <c r="D43" s="11"/>
      <c r="E43" s="8">
        <v>1507858</v>
      </c>
      <c r="F43" s="8">
        <f>F42/4</f>
        <v>4003528</v>
      </c>
      <c r="G43" s="8">
        <v>2103</v>
      </c>
      <c r="H43" s="8">
        <v>6221680</v>
      </c>
      <c r="I43" s="8">
        <v>7614547</v>
      </c>
      <c r="J43" s="8">
        <f>J42/4</f>
        <v>16351109.25</v>
      </c>
      <c r="K43" s="8">
        <v>6225</v>
      </c>
      <c r="L43" s="7">
        <v>60361</v>
      </c>
      <c r="M43" s="8">
        <v>2296</v>
      </c>
      <c r="N43" s="8">
        <v>101842</v>
      </c>
      <c r="O43" s="8">
        <v>143</v>
      </c>
      <c r="P43" s="8">
        <v>0</v>
      </c>
      <c r="Q43" s="8">
        <v>0</v>
      </c>
      <c r="R43" s="8">
        <v>0</v>
      </c>
      <c r="S43" s="8">
        <v>0</v>
      </c>
      <c r="T43" s="8">
        <v>30988</v>
      </c>
      <c r="U43" s="8">
        <v>1656</v>
      </c>
      <c r="V43" s="8">
        <v>0</v>
      </c>
      <c r="W43" s="8">
        <v>58</v>
      </c>
      <c r="X43" s="8">
        <v>62219</v>
      </c>
      <c r="Y43" s="8">
        <v>0</v>
      </c>
      <c r="Z43" s="8">
        <f t="shared" ref="Z43:AA43" si="28">Z42/4</f>
        <v>1109776</v>
      </c>
      <c r="AA43" s="8">
        <f t="shared" si="28"/>
        <v>1043319.5</v>
      </c>
      <c r="AB43" s="8">
        <f>IFERROR(IF(AND(AA43&lt;&gt;"",D42&lt;&gt;"",D42&lt;&gt;0),AA43*D42,""),"")</f>
        <v>271889.06170000002</v>
      </c>
      <c r="AC43" s="8">
        <v>2135</v>
      </c>
      <c r="AD43" s="8">
        <v>0</v>
      </c>
      <c r="AE43" s="8">
        <v>69975</v>
      </c>
      <c r="AF43" s="8">
        <v>62219</v>
      </c>
    </row>
    <row r="44" spans="1:32" ht="14.1" customHeight="1">
      <c r="A44" s="10" t="s">
        <v>70</v>
      </c>
      <c r="B44" s="8">
        <f t="shared" ref="B44:C44" si="29">B42/4</f>
        <v>35904805.25</v>
      </c>
      <c r="C44" s="8">
        <f t="shared" si="29"/>
        <v>37438590.25</v>
      </c>
      <c r="D44" s="11"/>
      <c r="E44" s="8">
        <v>1214890</v>
      </c>
      <c r="F44" s="8">
        <f>F42/4</f>
        <v>4003528</v>
      </c>
      <c r="G44" s="8">
        <v>1416</v>
      </c>
      <c r="H44" s="8">
        <v>589497</v>
      </c>
      <c r="I44" s="8">
        <v>5484088</v>
      </c>
      <c r="J44" s="8">
        <f>J42/4</f>
        <v>16351109.25</v>
      </c>
      <c r="K44" s="8">
        <v>6235</v>
      </c>
      <c r="L44" s="8">
        <v>73253</v>
      </c>
      <c r="M44" s="8">
        <v>2884</v>
      </c>
      <c r="N44" s="8">
        <v>72060</v>
      </c>
      <c r="O44" s="8">
        <v>141</v>
      </c>
      <c r="P44" s="8">
        <v>0</v>
      </c>
      <c r="Q44" s="8">
        <v>0</v>
      </c>
      <c r="R44" s="8">
        <v>0</v>
      </c>
      <c r="S44" s="8">
        <v>0</v>
      </c>
      <c r="T44" s="8">
        <v>35038</v>
      </c>
      <c r="U44" s="8">
        <v>1897</v>
      </c>
      <c r="V44" s="8">
        <v>0</v>
      </c>
      <c r="W44" s="8">
        <v>1427</v>
      </c>
      <c r="X44" s="8">
        <v>95975</v>
      </c>
      <c r="Y44" s="8">
        <v>0</v>
      </c>
      <c r="Z44" s="8">
        <f t="shared" ref="Z44:AA44" si="30">Z42/4</f>
        <v>1109776</v>
      </c>
      <c r="AA44" s="8">
        <f t="shared" si="30"/>
        <v>1043319.5</v>
      </c>
      <c r="AB44" s="8">
        <f>IFERROR(IF(AND(AA44&lt;&gt;"",D42&lt;&gt;"",D42&lt;&gt;0),AA44*D42,""),"")</f>
        <v>271889.06170000002</v>
      </c>
      <c r="AC44" s="8">
        <v>2448</v>
      </c>
      <c r="AD44" s="8">
        <v>0</v>
      </c>
      <c r="AE44" s="8">
        <v>73253</v>
      </c>
      <c r="AF44" s="8">
        <v>95975</v>
      </c>
    </row>
    <row r="45" spans="1:32" ht="14.1" customHeight="1">
      <c r="A45" s="10" t="s">
        <v>71</v>
      </c>
      <c r="B45" s="8">
        <f t="shared" ref="B45:C45" si="31">B42/4</f>
        <v>35904805.25</v>
      </c>
      <c r="C45" s="8">
        <f t="shared" si="31"/>
        <v>37438590.25</v>
      </c>
      <c r="D45" s="11"/>
      <c r="E45" s="8">
        <v>1198810</v>
      </c>
      <c r="F45" s="8">
        <f>F42/4</f>
        <v>4003528</v>
      </c>
      <c r="G45" s="8">
        <v>682</v>
      </c>
      <c r="H45" s="8">
        <v>1734974</v>
      </c>
      <c r="I45" s="8">
        <v>4995849</v>
      </c>
      <c r="J45" s="8">
        <f>J42/4</f>
        <v>16351109.25</v>
      </c>
      <c r="K45" s="8">
        <v>7920</v>
      </c>
      <c r="L45" s="8">
        <v>69171</v>
      </c>
      <c r="M45" s="8">
        <v>2787</v>
      </c>
      <c r="N45" s="8">
        <v>122043</v>
      </c>
      <c r="O45" s="8">
        <v>131</v>
      </c>
      <c r="P45" s="8">
        <v>0</v>
      </c>
      <c r="Q45" s="8">
        <v>0</v>
      </c>
      <c r="R45" s="8">
        <v>0</v>
      </c>
      <c r="S45" s="8">
        <v>0</v>
      </c>
      <c r="T45" s="8">
        <v>38809</v>
      </c>
      <c r="U45" s="8">
        <v>1945</v>
      </c>
      <c r="V45" s="8">
        <v>0</v>
      </c>
      <c r="W45" s="8">
        <v>1586</v>
      </c>
      <c r="X45" s="8">
        <v>99230</v>
      </c>
      <c r="Y45" s="8">
        <v>0</v>
      </c>
      <c r="Z45" s="8">
        <f t="shared" ref="Z45:AA45" si="32">Z42/4</f>
        <v>1109776</v>
      </c>
      <c r="AA45" s="8">
        <f t="shared" si="32"/>
        <v>1043319.5</v>
      </c>
      <c r="AB45" s="8">
        <f>IFERROR(IF(AND(AA45&lt;&gt;"",D42&lt;&gt;"",D42&lt;&gt;0),AA45*D42,""),"")</f>
        <v>271889.06170000002</v>
      </c>
      <c r="AC45" s="8">
        <v>2869</v>
      </c>
      <c r="AD45" s="8">
        <v>0</v>
      </c>
      <c r="AE45" s="8">
        <v>69171</v>
      </c>
      <c r="AF45" s="8">
        <v>99230</v>
      </c>
    </row>
    <row r="46" spans="1:32" ht="14.1" customHeight="1">
      <c r="A46" s="10" t="s">
        <v>72</v>
      </c>
      <c r="B46" s="8">
        <f t="shared" ref="B46:C46" si="33">B42/4</f>
        <v>35904805.25</v>
      </c>
      <c r="C46" s="8">
        <f t="shared" si="33"/>
        <v>37438590.25</v>
      </c>
      <c r="D46" s="11"/>
      <c r="E46" s="8">
        <v>1073317</v>
      </c>
      <c r="F46" s="8">
        <f>F42/4</f>
        <v>4003528</v>
      </c>
      <c r="G46" s="8">
        <v>305</v>
      </c>
      <c r="H46" s="8">
        <v>2451611</v>
      </c>
      <c r="I46" s="8">
        <v>5714944</v>
      </c>
      <c r="J46" s="8">
        <f>J42/4</f>
        <v>16351109.25</v>
      </c>
      <c r="K46" s="8">
        <v>4569</v>
      </c>
      <c r="L46" s="8">
        <v>46628</v>
      </c>
      <c r="M46" s="8">
        <v>2897</v>
      </c>
      <c r="N46" s="8">
        <v>52982</v>
      </c>
      <c r="O46" s="8">
        <v>839</v>
      </c>
      <c r="P46" s="8">
        <v>0</v>
      </c>
      <c r="Q46" s="8">
        <v>0</v>
      </c>
      <c r="R46" s="8">
        <v>0</v>
      </c>
      <c r="S46" s="8">
        <v>0</v>
      </c>
      <c r="T46" s="8">
        <v>37457</v>
      </c>
      <c r="U46" s="8">
        <v>2103</v>
      </c>
      <c r="V46" s="8">
        <v>150</v>
      </c>
      <c r="W46" s="8">
        <v>1276</v>
      </c>
      <c r="X46" s="8">
        <v>96580</v>
      </c>
      <c r="Y46" s="8">
        <v>0</v>
      </c>
      <c r="Z46" s="8">
        <f t="shared" ref="Z46:AA46" si="34">Z42/4</f>
        <v>1109776</v>
      </c>
      <c r="AA46" s="8">
        <f t="shared" si="34"/>
        <v>1043319.5</v>
      </c>
      <c r="AB46" s="8">
        <f>IFERROR(IF(AND(AA46&lt;&gt;"",D42&lt;&gt;"",D42&lt;&gt;0),AA46*D42,""),"")</f>
        <v>271889.06170000002</v>
      </c>
      <c r="AC46" s="8">
        <v>9127</v>
      </c>
      <c r="AD46" s="8">
        <v>0</v>
      </c>
      <c r="AE46" s="8">
        <v>46628</v>
      </c>
      <c r="AF46" s="8">
        <v>96730</v>
      </c>
    </row>
    <row r="47" spans="1:32" ht="15.75" customHeight="1">
      <c r="AB47" s="8"/>
    </row>
  </sheetData>
  <conditionalFormatting sqref="B7:C7 B2:C2 B12:C12 B17:C17 B22:C22 B27:C27 B32:C32 E7:AA7 E12:AA12 E17:AA17 E22:AA22 E27:AA27 E32:AA32 E37:AA37 E42:AA42 B42:C42 B37:C37 AC2:AF2 AC7:AF7 AC12:AF12 AC17:AF17 AC22:AF22 AC27:AF27 AC32:AF32 AC37:AF37 AC42:AF42 E2:Z2">
    <cfRule type="cellIs" dxfId="17" priority="1" operator="notBetween">
      <formula>SUM(B3:B6)*0.99</formula>
      <formula>SUM(B3:B6)*1.01</formula>
    </cfRule>
  </conditionalFormatting>
  <conditionalFormatting sqref="AB2">
    <cfRule type="cellIs" dxfId="16" priority="5" operator="notBetween">
      <formula>SUM(AA3:AA6)*0.99</formula>
      <formula>SUM(AA3:AA6)*1.01</formula>
    </cfRule>
  </conditionalFormatting>
  <conditionalFormatting sqref="AA2">
    <cfRule type="cellIs" dxfId="15" priority="7" operator="notBetween">
      <formula>SUM(AB3:AB6)*0.99</formula>
      <formula>SUM(AB3:AB6)*1.01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5" max="5" width="16.5703125" customWidth="1"/>
    <col min="28" max="28" width="14.42578125" style="1"/>
  </cols>
  <sheetData>
    <row r="1" spans="1:32" ht="4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78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s="3" customFormat="1" ht="14.1" customHeight="1">
      <c r="A2" s="5">
        <v>2016</v>
      </c>
      <c r="B2" s="7">
        <v>93128530.12000002</v>
      </c>
      <c r="C2" s="7">
        <v>94782322.619999945</v>
      </c>
      <c r="D2" s="15">
        <v>0.16417519779850009</v>
      </c>
      <c r="E2" s="7">
        <v>2234347.2599935979</v>
      </c>
      <c r="F2" s="7">
        <v>13609529.880000003</v>
      </c>
      <c r="G2" s="7"/>
      <c r="H2" s="7">
        <v>2096533.5533144521</v>
      </c>
      <c r="I2" s="7">
        <f>SUM(I3:I6)</f>
        <v>26503191</v>
      </c>
      <c r="J2" s="7">
        <f>SUM(J3:J6)</f>
        <v>128359097</v>
      </c>
      <c r="K2" s="7">
        <v>11863</v>
      </c>
      <c r="L2" s="7">
        <v>513445</v>
      </c>
      <c r="M2" s="7">
        <f>SUM(M3:M6)</f>
        <v>23406</v>
      </c>
      <c r="N2" s="7">
        <v>423858</v>
      </c>
      <c r="O2" s="7">
        <f>SUM(O3:O6)</f>
        <v>337</v>
      </c>
      <c r="P2" s="7">
        <v>0</v>
      </c>
      <c r="Q2" s="7">
        <f>SUM(Q3:Q6)</f>
        <v>0</v>
      </c>
      <c r="R2" s="7">
        <v>0</v>
      </c>
      <c r="S2" s="7">
        <f>SUM(S3:S6)</f>
        <v>0</v>
      </c>
      <c r="T2" s="7">
        <v>4174</v>
      </c>
      <c r="U2" s="7">
        <f>SUM(U3:U6)</f>
        <v>0</v>
      </c>
      <c r="V2" s="7">
        <v>158490</v>
      </c>
      <c r="W2" s="7">
        <f>SUM(W3:W6)</f>
        <v>4932</v>
      </c>
      <c r="X2" s="7">
        <v>216648</v>
      </c>
      <c r="Y2" s="7">
        <f>SUM(Y3:Y6)</f>
        <v>10330</v>
      </c>
      <c r="Z2" s="7">
        <v>3907827.9229824208</v>
      </c>
      <c r="AA2" s="7">
        <v>-1874985.0499999998</v>
      </c>
      <c r="AB2" s="7">
        <v>-307826.04145298054</v>
      </c>
      <c r="AC2" s="7">
        <v>2269</v>
      </c>
      <c r="AD2" s="7">
        <v>159939</v>
      </c>
      <c r="AE2" s="7">
        <v>513353</v>
      </c>
      <c r="AF2" s="7">
        <v>374866</v>
      </c>
    </row>
    <row r="3" spans="1:32" s="1" customFormat="1" ht="14.1" customHeight="1">
      <c r="A3" s="6" t="s">
        <v>74</v>
      </c>
      <c r="B3" s="8">
        <v>23428202.12000002</v>
      </c>
      <c r="C3" s="8">
        <v>24661488.619999945</v>
      </c>
      <c r="D3" s="11">
        <v>0.16417519779850009</v>
      </c>
      <c r="E3" s="8">
        <v>794394</v>
      </c>
      <c r="F3" s="8">
        <v>4832083</v>
      </c>
      <c r="G3" s="8"/>
      <c r="H3" s="8">
        <v>-12808</v>
      </c>
      <c r="I3" s="8">
        <v>6784082</v>
      </c>
      <c r="J3" s="8">
        <v>33052576</v>
      </c>
      <c r="K3" s="8">
        <v>4573</v>
      </c>
      <c r="L3" s="8">
        <v>149802</v>
      </c>
      <c r="M3" s="8">
        <v>11321</v>
      </c>
      <c r="N3" s="8">
        <v>117676</v>
      </c>
      <c r="O3" s="8">
        <v>137</v>
      </c>
      <c r="P3" s="8">
        <v>0</v>
      </c>
      <c r="Q3" s="8">
        <v>0</v>
      </c>
      <c r="R3" s="8">
        <v>0</v>
      </c>
      <c r="S3" s="8">
        <v>0</v>
      </c>
      <c r="T3" s="8">
        <v>906</v>
      </c>
      <c r="U3" s="8">
        <v>0</v>
      </c>
      <c r="V3" s="8">
        <v>38698</v>
      </c>
      <c r="W3" s="8">
        <v>2654</v>
      </c>
      <c r="X3" s="8">
        <v>121545</v>
      </c>
      <c r="Y3" s="8">
        <v>2557</v>
      </c>
      <c r="Z3" s="8">
        <v>1082874</v>
      </c>
      <c r="AA3" s="8">
        <v>-1785571</v>
      </c>
      <c r="AB3" s="8">
        <f>IFERROR(IF(AND(AA3&lt;&gt;"",D2&lt;&gt;"",D2&lt;&gt;0),AA3*D2,""),"")</f>
        <v>-293146.47210826562</v>
      </c>
      <c r="AC3" s="8">
        <v>933</v>
      </c>
      <c r="AD3" s="8">
        <v>118994</v>
      </c>
      <c r="AE3" s="8">
        <v>149802</v>
      </c>
      <c r="AF3" s="8">
        <v>160243</v>
      </c>
    </row>
    <row r="4" spans="1:32" ht="14.1" customHeight="1">
      <c r="A4" s="6" t="s">
        <v>31</v>
      </c>
      <c r="B4" s="8">
        <v>23177690</v>
      </c>
      <c r="C4" s="8">
        <v>24906827</v>
      </c>
      <c r="D4" s="11">
        <v>0.16567127331156362</v>
      </c>
      <c r="E4" s="8">
        <v>609265</v>
      </c>
      <c r="F4" s="8">
        <v>3705989</v>
      </c>
      <c r="G4" s="8"/>
      <c r="H4" s="8">
        <v>-209133</v>
      </c>
      <c r="I4" s="8">
        <v>6505712</v>
      </c>
      <c r="J4" s="8">
        <v>31359327</v>
      </c>
      <c r="K4" s="8">
        <v>4629</v>
      </c>
      <c r="L4" s="8">
        <v>102762</v>
      </c>
      <c r="M4" s="8">
        <v>4631</v>
      </c>
      <c r="N4" s="8">
        <v>35776</v>
      </c>
      <c r="O4" s="8">
        <v>10</v>
      </c>
      <c r="P4" s="8">
        <v>0</v>
      </c>
      <c r="Q4" s="8">
        <v>0</v>
      </c>
      <c r="R4" s="8">
        <v>0</v>
      </c>
      <c r="S4" s="8">
        <v>0</v>
      </c>
      <c r="T4" s="8">
        <v>866</v>
      </c>
      <c r="U4" s="8">
        <v>0</v>
      </c>
      <c r="V4" s="8">
        <v>19125</v>
      </c>
      <c r="W4" s="8">
        <v>226</v>
      </c>
      <c r="X4" s="8">
        <v>26865</v>
      </c>
      <c r="Y4" s="8">
        <v>2546</v>
      </c>
      <c r="Z4" s="8">
        <v>1003432</v>
      </c>
      <c r="AA4" s="8">
        <v>-112754</v>
      </c>
      <c r="AB4" s="8">
        <f>IFERROR(IF(AND(AA4&lt;&gt;"",D2&lt;&gt;"",D2&lt;&gt;0),AA4*D2,""),"")</f>
        <v>-18511.410252572081</v>
      </c>
      <c r="AC4" s="8">
        <v>456</v>
      </c>
      <c r="AD4" s="8">
        <v>6600</v>
      </c>
      <c r="AE4" s="8">
        <v>102762</v>
      </c>
      <c r="AF4" s="8">
        <v>45990</v>
      </c>
    </row>
    <row r="5" spans="1:32" ht="14.1" customHeight="1">
      <c r="A5" s="6" t="s">
        <v>32</v>
      </c>
      <c r="B5" s="8">
        <v>22286801</v>
      </c>
      <c r="C5" s="8">
        <v>22253028</v>
      </c>
      <c r="D5" s="11">
        <v>0.15913136439703152</v>
      </c>
      <c r="E5" s="8">
        <v>531028</v>
      </c>
      <c r="F5" s="8">
        <v>3230096</v>
      </c>
      <c r="G5" s="8"/>
      <c r="H5" s="8">
        <v>1072755</v>
      </c>
      <c r="I5" s="8">
        <v>6388867</v>
      </c>
      <c r="J5" s="8">
        <v>30648587</v>
      </c>
      <c r="K5" s="8">
        <v>4299</v>
      </c>
      <c r="L5" s="8">
        <v>102718</v>
      </c>
      <c r="M5" s="8">
        <v>3897</v>
      </c>
      <c r="N5" s="8">
        <v>257602</v>
      </c>
      <c r="O5" s="8">
        <v>188</v>
      </c>
      <c r="P5" s="8">
        <v>0</v>
      </c>
      <c r="Q5" s="8">
        <v>0</v>
      </c>
      <c r="R5" s="8">
        <v>0</v>
      </c>
      <c r="S5" s="8">
        <v>0</v>
      </c>
      <c r="T5" s="8">
        <v>892</v>
      </c>
      <c r="U5" s="8">
        <v>0</v>
      </c>
      <c r="V5" s="8">
        <v>43709</v>
      </c>
      <c r="W5" s="8">
        <v>1051</v>
      </c>
      <c r="X5" s="8">
        <v>31040</v>
      </c>
      <c r="Y5" s="8">
        <v>2359</v>
      </c>
      <c r="Z5" s="8">
        <v>839924</v>
      </c>
      <c r="AA5" s="8">
        <v>163972</v>
      </c>
      <c r="AB5" s="8">
        <f>IFERROR(IF(AND(AA5&lt;&gt;"",D2&lt;&gt;"",D2&lt;&gt;0),AA5*D2,""),"")</f>
        <v>26920.135533415658</v>
      </c>
      <c r="AC5" s="8">
        <v>236</v>
      </c>
      <c r="AD5" s="8">
        <v>21405</v>
      </c>
      <c r="AE5" s="8">
        <v>102626</v>
      </c>
      <c r="AF5" s="8">
        <v>74749</v>
      </c>
    </row>
    <row r="6" spans="1:32" ht="14.1" customHeight="1">
      <c r="A6" s="6" t="s">
        <v>33</v>
      </c>
      <c r="B6" s="8">
        <v>24235838</v>
      </c>
      <c r="C6" s="8">
        <v>22960979</v>
      </c>
      <c r="D6" s="11">
        <v>0.16589634548958712</v>
      </c>
      <c r="E6" s="8">
        <v>302720</v>
      </c>
      <c r="F6" s="8">
        <v>1841362</v>
      </c>
      <c r="G6" s="8"/>
      <c r="H6" s="8">
        <v>1274570</v>
      </c>
      <c r="I6" s="8">
        <v>6824530</v>
      </c>
      <c r="J6" s="8">
        <v>33298607</v>
      </c>
      <c r="K6" s="8">
        <v>4681</v>
      </c>
      <c r="L6" s="8">
        <v>158163</v>
      </c>
      <c r="M6" s="8">
        <v>3557</v>
      </c>
      <c r="N6" s="8">
        <v>12804</v>
      </c>
      <c r="O6" s="8">
        <v>2</v>
      </c>
      <c r="P6" s="8">
        <v>0</v>
      </c>
      <c r="Q6" s="8">
        <v>0</v>
      </c>
      <c r="R6" s="8">
        <v>0</v>
      </c>
      <c r="S6" s="8">
        <v>0</v>
      </c>
      <c r="T6" s="8">
        <v>1510</v>
      </c>
      <c r="U6" s="8">
        <v>0</v>
      </c>
      <c r="V6" s="8">
        <v>56958</v>
      </c>
      <c r="W6" s="8">
        <v>1001</v>
      </c>
      <c r="X6" s="8">
        <v>37198</v>
      </c>
      <c r="Y6" s="8">
        <v>2868</v>
      </c>
      <c r="Z6" s="8">
        <v>1022534</v>
      </c>
      <c r="AA6" s="8">
        <v>-140633</v>
      </c>
      <c r="AB6" s="8">
        <f>IFERROR(IF(AND(AA6&lt;&gt;"",D2&lt;&gt;"",D2&lt;&gt;0),AA6*D2,""),"")</f>
        <v>-23088.450591996465</v>
      </c>
      <c r="AC6" s="8">
        <v>644</v>
      </c>
      <c r="AD6" s="8">
        <v>12940</v>
      </c>
      <c r="AE6" s="8">
        <v>158163</v>
      </c>
      <c r="AF6" s="8">
        <v>93884</v>
      </c>
    </row>
    <row r="7" spans="1:32" ht="14.1" customHeight="1">
      <c r="A7" s="9" t="s">
        <v>34</v>
      </c>
      <c r="B7" s="7">
        <f t="shared" ref="B7:C7" si="0">SUM(B8:B11)</f>
        <v>99642559</v>
      </c>
      <c r="C7" s="7">
        <f t="shared" si="0"/>
        <v>95462165</v>
      </c>
      <c r="D7" s="16">
        <v>0.1787</v>
      </c>
      <c r="E7" s="12">
        <v>3247478</v>
      </c>
      <c r="F7" s="7">
        <v>18169177</v>
      </c>
      <c r="G7" s="7">
        <v>3922</v>
      </c>
      <c r="H7" s="7">
        <v>5836203</v>
      </c>
      <c r="I7" s="7">
        <f t="shared" ref="I7:K7" si="1">SUM(I8:I11)</f>
        <v>23724322</v>
      </c>
      <c r="J7" s="7">
        <f t="shared" si="1"/>
        <v>132760616</v>
      </c>
      <c r="K7" s="7">
        <f t="shared" si="1"/>
        <v>19374</v>
      </c>
      <c r="L7" s="7">
        <v>345834</v>
      </c>
      <c r="M7" s="7">
        <f>SUM(M8:M11)</f>
        <v>0</v>
      </c>
      <c r="N7" s="7">
        <v>482104</v>
      </c>
      <c r="O7" s="7">
        <f>SUM(O8:O11)</f>
        <v>0</v>
      </c>
      <c r="P7" s="7">
        <v>0</v>
      </c>
      <c r="Q7" s="7">
        <f>SUM(Q8:Q11)</f>
        <v>0</v>
      </c>
      <c r="R7" s="7">
        <v>0</v>
      </c>
      <c r="S7" s="7">
        <f>SUM(S8:S11)</f>
        <v>0</v>
      </c>
      <c r="T7" s="7">
        <v>6667</v>
      </c>
      <c r="U7" s="7">
        <f>SUM(U8:U11)</f>
        <v>0</v>
      </c>
      <c r="V7" s="7">
        <v>176190</v>
      </c>
      <c r="W7" s="7">
        <f>SUM(W8:W11)</f>
        <v>0</v>
      </c>
      <c r="X7" s="7">
        <v>307560</v>
      </c>
      <c r="Y7" s="7">
        <f>SUM(Y8:Y11)</f>
        <v>0</v>
      </c>
      <c r="Z7" s="7">
        <v>3194293</v>
      </c>
      <c r="AA7" s="7">
        <v>4337324</v>
      </c>
      <c r="AB7" s="8">
        <f>IFERROR(IF(AND(AA7&lt;&gt;"",D7&lt;&gt;"",D7&lt;&gt;0),AA7*D7,""),"")</f>
        <v>775079.79879999999</v>
      </c>
      <c r="AC7" s="7">
        <v>1077</v>
      </c>
      <c r="AD7" s="7">
        <v>169801</v>
      </c>
      <c r="AE7" s="7">
        <v>289924</v>
      </c>
      <c r="AF7" s="7">
        <v>483750</v>
      </c>
    </row>
    <row r="8" spans="1:32" ht="14.1" customHeight="1">
      <c r="A8" s="6" t="s">
        <v>35</v>
      </c>
      <c r="B8" s="13">
        <v>27969680</v>
      </c>
      <c r="C8" s="13">
        <v>22412267</v>
      </c>
      <c r="D8" s="17">
        <v>0.22259999999999999</v>
      </c>
      <c r="E8" s="13">
        <v>2099592</v>
      </c>
      <c r="F8" s="13">
        <v>11749256</v>
      </c>
      <c r="G8" s="13">
        <v>2542</v>
      </c>
      <c r="H8" s="8">
        <v>1469177</v>
      </c>
      <c r="I8" s="8">
        <v>5793120</v>
      </c>
      <c r="J8" s="8">
        <v>32418133</v>
      </c>
      <c r="K8" s="8">
        <v>4649</v>
      </c>
      <c r="L8" s="13">
        <v>3795</v>
      </c>
      <c r="M8" s="13"/>
      <c r="N8" s="14">
        <f t="shared" ref="N8:N11" si="2">N$7/4</f>
        <v>120526</v>
      </c>
      <c r="O8" s="13"/>
      <c r="P8" s="8"/>
      <c r="Q8" s="13"/>
      <c r="R8" s="13"/>
      <c r="S8" s="13"/>
      <c r="T8" s="13"/>
      <c r="U8" s="13"/>
      <c r="V8" s="13">
        <v>88706</v>
      </c>
      <c r="W8" s="13"/>
      <c r="X8" s="13">
        <v>1502</v>
      </c>
      <c r="Y8" s="13"/>
      <c r="Z8" s="8">
        <v>867543</v>
      </c>
      <c r="AA8" s="8">
        <v>-2353382</v>
      </c>
      <c r="AB8" s="8">
        <f>IFERROR(IF(AND(AA8&lt;&gt;"",D7&lt;&gt;"",D7&lt;&gt;0),AA8*D7,""),"")</f>
        <v>-420549.36339999997</v>
      </c>
      <c r="AC8" s="8">
        <f t="shared" ref="AC8:AF8" si="3">AC$7/4</f>
        <v>269.25</v>
      </c>
      <c r="AD8" s="8">
        <f t="shared" si="3"/>
        <v>42450.25</v>
      </c>
      <c r="AE8" s="8">
        <f t="shared" si="3"/>
        <v>72481</v>
      </c>
      <c r="AF8" s="8">
        <f t="shared" si="3"/>
        <v>120937.5</v>
      </c>
    </row>
    <row r="9" spans="1:32" ht="14.1" customHeight="1">
      <c r="A9" s="6" t="s">
        <v>36</v>
      </c>
      <c r="B9" s="13">
        <v>23271929</v>
      </c>
      <c r="C9" s="13">
        <v>24177361</v>
      </c>
      <c r="D9" s="17">
        <v>0.17469999999999999</v>
      </c>
      <c r="E9" s="13">
        <v>306850</v>
      </c>
      <c r="F9" s="13">
        <v>1717123</v>
      </c>
      <c r="G9" s="13">
        <v>392</v>
      </c>
      <c r="H9" s="8">
        <v>1351654</v>
      </c>
      <c r="I9" s="8">
        <v>5913447</v>
      </c>
      <c r="J9" s="8">
        <v>33091476</v>
      </c>
      <c r="K9" s="8">
        <v>4892</v>
      </c>
      <c r="L9" s="8">
        <v>56230</v>
      </c>
      <c r="M9" s="13"/>
      <c r="N9" s="14">
        <f t="shared" si="2"/>
        <v>120526</v>
      </c>
      <c r="O9" s="13"/>
      <c r="P9" s="8"/>
      <c r="Q9" s="13"/>
      <c r="R9" s="13"/>
      <c r="S9" s="13"/>
      <c r="T9" s="13">
        <v>1255</v>
      </c>
      <c r="U9" s="13"/>
      <c r="V9" s="13">
        <v>48151</v>
      </c>
      <c r="W9" s="13"/>
      <c r="X9" s="13">
        <v>63104</v>
      </c>
      <c r="Y9" s="13"/>
      <c r="Z9" s="8">
        <v>822744</v>
      </c>
      <c r="AA9" s="8">
        <v>3861312</v>
      </c>
      <c r="AB9" s="8">
        <f>IFERROR(IF(AND(AA9&lt;&gt;"",D7&lt;&gt;"",D7&lt;&gt;0),AA9*D7,""),"")</f>
        <v>690016.45440000005</v>
      </c>
      <c r="AC9" s="8">
        <f t="shared" ref="AC9:AF9" si="4">AC$7/4</f>
        <v>269.25</v>
      </c>
      <c r="AD9" s="8">
        <f t="shared" si="4"/>
        <v>42450.25</v>
      </c>
      <c r="AE9" s="8">
        <f t="shared" si="4"/>
        <v>72481</v>
      </c>
      <c r="AF9" s="8">
        <f t="shared" si="4"/>
        <v>120937.5</v>
      </c>
    </row>
    <row r="10" spans="1:32" ht="14.1" customHeight="1">
      <c r="A10" s="6" t="s">
        <v>37</v>
      </c>
      <c r="B10" s="13">
        <v>24135995</v>
      </c>
      <c r="C10" s="13">
        <v>24503304</v>
      </c>
      <c r="D10" s="17">
        <v>0.18540000000000001</v>
      </c>
      <c r="E10" s="13">
        <v>474700</v>
      </c>
      <c r="F10" s="13">
        <v>2656409</v>
      </c>
      <c r="G10" s="13">
        <v>632</v>
      </c>
      <c r="H10" s="8">
        <v>1520476</v>
      </c>
      <c r="I10" s="13">
        <v>6068235</v>
      </c>
      <c r="J10" s="13">
        <v>33957666</v>
      </c>
      <c r="K10" s="13">
        <v>4870</v>
      </c>
      <c r="L10" s="13">
        <v>67084</v>
      </c>
      <c r="M10" s="13"/>
      <c r="N10" s="14">
        <f t="shared" si="2"/>
        <v>120526</v>
      </c>
      <c r="O10" s="13"/>
      <c r="P10" s="8"/>
      <c r="Q10" s="13"/>
      <c r="R10" s="13"/>
      <c r="S10" s="13"/>
      <c r="T10" s="13">
        <v>1253</v>
      </c>
      <c r="U10" s="13"/>
      <c r="V10" s="13">
        <v>1206</v>
      </c>
      <c r="W10" s="13"/>
      <c r="X10" s="13">
        <v>70966</v>
      </c>
      <c r="Y10" s="13"/>
      <c r="Z10" s="8">
        <v>770228</v>
      </c>
      <c r="AA10" s="8">
        <v>1848568</v>
      </c>
      <c r="AB10" s="8">
        <f>IFERROR(IF(AND(AA10&lt;&gt;"",D7&lt;&gt;"",D7&lt;&gt;0),AA10*D7,""),"")</f>
        <v>330339.10159999999</v>
      </c>
      <c r="AC10" s="8">
        <f t="shared" ref="AC10:AF10" si="5">AC$7/4</f>
        <v>269.25</v>
      </c>
      <c r="AD10" s="8">
        <f t="shared" si="5"/>
        <v>42450.25</v>
      </c>
      <c r="AE10" s="8">
        <f t="shared" si="5"/>
        <v>72481</v>
      </c>
      <c r="AF10" s="8">
        <f t="shared" si="5"/>
        <v>120937.5</v>
      </c>
    </row>
    <row r="11" spans="1:32" ht="14.1" customHeight="1">
      <c r="A11" s="6" t="s">
        <v>38</v>
      </c>
      <c r="B11" s="8">
        <v>24264955</v>
      </c>
      <c r="C11" s="13">
        <v>24369233</v>
      </c>
      <c r="D11" s="17">
        <v>0.18090000000000001</v>
      </c>
      <c r="E11" s="13">
        <v>350886</v>
      </c>
      <c r="F11" s="13">
        <v>1963546</v>
      </c>
      <c r="G11" s="13">
        <v>584</v>
      </c>
      <c r="H11" s="8">
        <v>1490179</v>
      </c>
      <c r="I11" s="13">
        <v>5949520</v>
      </c>
      <c r="J11" s="13">
        <v>33293341</v>
      </c>
      <c r="K11" s="13">
        <v>4963</v>
      </c>
      <c r="L11" s="13">
        <v>67127</v>
      </c>
      <c r="M11" s="13"/>
      <c r="N11" s="13">
        <f t="shared" si="2"/>
        <v>120526</v>
      </c>
      <c r="O11" s="13"/>
      <c r="P11" s="8"/>
      <c r="Q11" s="13"/>
      <c r="R11" s="13"/>
      <c r="S11" s="13"/>
      <c r="T11" s="13">
        <v>2513</v>
      </c>
      <c r="U11" s="13"/>
      <c r="V11" s="13">
        <v>38058</v>
      </c>
      <c r="W11" s="13"/>
      <c r="X11" s="13">
        <v>70374</v>
      </c>
      <c r="Y11" s="13"/>
      <c r="Z11" s="8">
        <v>733777</v>
      </c>
      <c r="AA11" s="8">
        <v>2004418</v>
      </c>
      <c r="AB11" s="8">
        <f>IFERROR(IF(AND(AA11&lt;&gt;"",D7&lt;&gt;"",D7&lt;&gt;0),AA11*D7,""),"")</f>
        <v>358189.49660000001</v>
      </c>
      <c r="AC11" s="8">
        <f t="shared" ref="AC11:AF11" si="6">AC$7/4</f>
        <v>269.25</v>
      </c>
      <c r="AD11" s="8">
        <f t="shared" si="6"/>
        <v>42450.25</v>
      </c>
      <c r="AE11" s="8">
        <f t="shared" si="6"/>
        <v>72481</v>
      </c>
      <c r="AF11" s="8">
        <f t="shared" si="6"/>
        <v>120937.5</v>
      </c>
    </row>
    <row r="12" spans="1:32" ht="14.1" customHeight="1">
      <c r="A12" s="9" t="s">
        <v>40</v>
      </c>
      <c r="B12" s="7">
        <v>98475433</v>
      </c>
      <c r="C12" s="7">
        <v>96458405</v>
      </c>
      <c r="D12" s="15">
        <v>0.16839999999999999</v>
      </c>
      <c r="E12" s="7">
        <v>3419973</v>
      </c>
      <c r="F12" s="7">
        <v>20308628.27</v>
      </c>
      <c r="G12" s="7">
        <v>1407</v>
      </c>
      <c r="H12" s="7">
        <v>5247576</v>
      </c>
      <c r="I12" s="7">
        <v>21674079</v>
      </c>
      <c r="J12" s="7">
        <v>128705932.3</v>
      </c>
      <c r="K12" s="7">
        <v>28500</v>
      </c>
      <c r="L12" s="7">
        <v>209649</v>
      </c>
      <c r="M12" s="7">
        <v>34028</v>
      </c>
      <c r="N12" s="7">
        <v>614909</v>
      </c>
      <c r="O12" s="7">
        <v>414</v>
      </c>
      <c r="P12" s="7">
        <v>0</v>
      </c>
      <c r="Q12" s="7">
        <v>0</v>
      </c>
      <c r="R12" s="7">
        <v>41694</v>
      </c>
      <c r="S12" s="7">
        <v>0</v>
      </c>
      <c r="T12" s="7">
        <v>29473</v>
      </c>
      <c r="U12" s="7">
        <v>1</v>
      </c>
      <c r="V12" s="7">
        <v>208546</v>
      </c>
      <c r="W12" s="7">
        <v>6172</v>
      </c>
      <c r="X12" s="7">
        <v>293006</v>
      </c>
      <c r="Y12" s="7">
        <v>11344</v>
      </c>
      <c r="Z12" s="7">
        <v>501940</v>
      </c>
      <c r="AA12" s="7">
        <v>5153211</v>
      </c>
      <c r="AB12" s="8">
        <f>IFERROR(IF(AND(AA12&lt;&gt;"",D12&lt;&gt;"",D12&lt;&gt;0),AA12*D12,""),"")</f>
        <v>867800.73239999998</v>
      </c>
      <c r="AC12" s="7">
        <v>519</v>
      </c>
      <c r="AD12" s="7">
        <v>160162</v>
      </c>
      <c r="AE12" s="7">
        <v>209649</v>
      </c>
      <c r="AF12" s="7">
        <v>501552</v>
      </c>
    </row>
    <row r="13" spans="1:32" ht="14.1" customHeight="1">
      <c r="A13" s="10" t="s">
        <v>39</v>
      </c>
      <c r="B13" s="8"/>
      <c r="C13" s="8">
        <f>C12/4</f>
        <v>24114601.25</v>
      </c>
      <c r="D13" s="11"/>
      <c r="E13" s="8">
        <v>510584</v>
      </c>
      <c r="F13" s="8">
        <f>F12/4</f>
        <v>5077157.0674999999</v>
      </c>
      <c r="G13" s="8">
        <v>616</v>
      </c>
      <c r="H13" s="8">
        <v>2602408</v>
      </c>
      <c r="I13" s="8">
        <v>5387331</v>
      </c>
      <c r="J13" s="8"/>
      <c r="K13" s="8">
        <v>7023</v>
      </c>
      <c r="L13" s="8">
        <v>48309</v>
      </c>
      <c r="M13" s="8">
        <v>11307</v>
      </c>
      <c r="N13" s="8">
        <v>131254</v>
      </c>
      <c r="O13" s="8">
        <v>132</v>
      </c>
      <c r="P13" s="8">
        <v>0</v>
      </c>
      <c r="Q13" s="8">
        <v>0</v>
      </c>
      <c r="R13" s="8">
        <v>41694</v>
      </c>
      <c r="S13" s="8">
        <v>0</v>
      </c>
      <c r="T13" s="8">
        <v>1563</v>
      </c>
      <c r="U13" s="8">
        <v>0</v>
      </c>
      <c r="V13" s="8">
        <v>53974</v>
      </c>
      <c r="W13" s="8">
        <v>943</v>
      </c>
      <c r="X13" s="8">
        <v>84224</v>
      </c>
      <c r="Y13" s="8">
        <v>2514</v>
      </c>
      <c r="Z13" s="8">
        <v>-330883</v>
      </c>
      <c r="AA13" s="8">
        <v>5178741</v>
      </c>
      <c r="AB13" s="8">
        <f>IFERROR(IF(AND(AA13&lt;&gt;"",D12&lt;&gt;"",D12&lt;&gt;0),AA13*D12,""),"")</f>
        <v>872099.98439999996</v>
      </c>
      <c r="AC13" s="8">
        <v>82</v>
      </c>
      <c r="AD13" s="8">
        <v>103966</v>
      </c>
      <c r="AE13" s="8">
        <v>48309</v>
      </c>
      <c r="AF13" s="8">
        <v>138197</v>
      </c>
    </row>
    <row r="14" spans="1:32" ht="14.1" customHeight="1">
      <c r="A14" s="10" t="s">
        <v>41</v>
      </c>
      <c r="B14" s="8"/>
      <c r="C14" s="8">
        <f>C12/4</f>
        <v>24114601.25</v>
      </c>
      <c r="D14" s="11"/>
      <c r="E14" s="8">
        <v>460033</v>
      </c>
      <c r="F14" s="8">
        <f>F12/4</f>
        <v>5077157.0674999999</v>
      </c>
      <c r="G14" s="8">
        <v>173</v>
      </c>
      <c r="H14" s="8">
        <v>1791443</v>
      </c>
      <c r="I14" s="8">
        <v>5914145</v>
      </c>
      <c r="J14" s="8"/>
      <c r="K14" s="8">
        <v>7827</v>
      </c>
      <c r="L14" s="8">
        <v>55020</v>
      </c>
      <c r="M14" s="8">
        <v>5468</v>
      </c>
      <c r="N14" s="8">
        <v>37347</v>
      </c>
      <c r="O14" s="8">
        <v>58</v>
      </c>
      <c r="P14" s="8">
        <v>0</v>
      </c>
      <c r="Q14" s="8">
        <v>0</v>
      </c>
      <c r="R14" s="8">
        <v>0</v>
      </c>
      <c r="S14" s="8">
        <v>0</v>
      </c>
      <c r="T14" s="8">
        <v>3750</v>
      </c>
      <c r="U14" s="8">
        <v>0</v>
      </c>
      <c r="V14" s="8">
        <v>52329</v>
      </c>
      <c r="W14" s="8">
        <v>2706</v>
      </c>
      <c r="X14" s="8">
        <v>66443</v>
      </c>
      <c r="Y14" s="8">
        <v>2451</v>
      </c>
      <c r="Z14" s="8">
        <v>65692</v>
      </c>
      <c r="AA14" s="8">
        <v>1364791</v>
      </c>
      <c r="AB14" s="8">
        <f>IFERROR(IF(AND(AA14&lt;&gt;"",D12&lt;&gt;"",D12&lt;&gt;0),AA14*D12,""),"")</f>
        <v>229830.80439999999</v>
      </c>
      <c r="AC14" s="8">
        <v>281</v>
      </c>
      <c r="AD14" s="8">
        <v>20304</v>
      </c>
      <c r="AE14" s="8">
        <v>55020</v>
      </c>
      <c r="AF14" s="8">
        <v>118290</v>
      </c>
    </row>
    <row r="15" spans="1:32" ht="14.1" customHeight="1">
      <c r="A15" s="10" t="s">
        <v>42</v>
      </c>
      <c r="B15" s="8"/>
      <c r="C15" s="8">
        <f>C12/4</f>
        <v>24114601.25</v>
      </c>
      <c r="D15" s="11"/>
      <c r="E15" s="8">
        <v>580861</v>
      </c>
      <c r="F15" s="8">
        <f>F12/4</f>
        <v>5077157.0674999999</v>
      </c>
      <c r="G15" s="8">
        <v>282</v>
      </c>
      <c r="H15" s="8">
        <v>613134</v>
      </c>
      <c r="I15" s="8">
        <v>5514423</v>
      </c>
      <c r="J15" s="8"/>
      <c r="K15" s="8">
        <v>7484</v>
      </c>
      <c r="L15" s="8">
        <v>46872</v>
      </c>
      <c r="M15" s="8">
        <v>9160</v>
      </c>
      <c r="N15" s="8">
        <v>409857</v>
      </c>
      <c r="O15" s="8">
        <v>196</v>
      </c>
      <c r="P15" s="8">
        <v>0</v>
      </c>
      <c r="Q15" s="8">
        <v>0</v>
      </c>
      <c r="R15" s="8">
        <v>0</v>
      </c>
      <c r="S15" s="8">
        <v>0</v>
      </c>
      <c r="T15" s="8">
        <v>4096</v>
      </c>
      <c r="U15" s="8">
        <v>0</v>
      </c>
      <c r="V15" s="8">
        <v>54626</v>
      </c>
      <c r="W15" s="8">
        <v>1433</v>
      </c>
      <c r="X15" s="8">
        <v>71738</v>
      </c>
      <c r="Y15" s="8">
        <v>3434</v>
      </c>
      <c r="Z15" s="8">
        <v>-502412</v>
      </c>
      <c r="AA15" s="8">
        <v>2406178</v>
      </c>
      <c r="AB15" s="8">
        <f>IFERROR(IF(AND(AA15&lt;&gt;"",D12&lt;&gt;"",D12&lt;&gt;0),AA15*D12,""),"")</f>
        <v>405200.37520000001</v>
      </c>
      <c r="AC15" s="8">
        <v>39</v>
      </c>
      <c r="AD15" s="8">
        <v>21310</v>
      </c>
      <c r="AE15" s="8">
        <v>46872</v>
      </c>
      <c r="AF15" s="8">
        <v>126364</v>
      </c>
    </row>
    <row r="16" spans="1:32" ht="14.1" customHeight="1">
      <c r="A16" s="10" t="s">
        <v>43</v>
      </c>
      <c r="B16" s="8"/>
      <c r="C16" s="8">
        <f>C12/4</f>
        <v>24114601.25</v>
      </c>
      <c r="D16" s="11"/>
      <c r="E16" s="8">
        <v>1868495</v>
      </c>
      <c r="F16" s="8">
        <f>F12/4</f>
        <v>5077157.0674999999</v>
      </c>
      <c r="G16" s="8">
        <v>336</v>
      </c>
      <c r="H16" s="8">
        <v>2586980</v>
      </c>
      <c r="I16" s="8">
        <v>4858180</v>
      </c>
      <c r="J16" s="8"/>
      <c r="K16" s="8">
        <v>6166</v>
      </c>
      <c r="L16" s="8">
        <v>59448</v>
      </c>
      <c r="M16" s="8">
        <v>8093</v>
      </c>
      <c r="N16" s="8">
        <v>55533</v>
      </c>
      <c r="O16" s="8">
        <v>29</v>
      </c>
      <c r="P16" s="8">
        <v>0</v>
      </c>
      <c r="Q16" s="8">
        <v>0</v>
      </c>
      <c r="R16" s="8">
        <v>0</v>
      </c>
      <c r="S16" s="8">
        <v>0</v>
      </c>
      <c r="T16" s="8">
        <v>982</v>
      </c>
      <c r="U16" s="8">
        <v>0</v>
      </c>
      <c r="V16" s="8">
        <v>47617</v>
      </c>
      <c r="W16" s="8">
        <v>1090</v>
      </c>
      <c r="X16" s="8">
        <v>70602</v>
      </c>
      <c r="Y16" s="8">
        <v>2945</v>
      </c>
      <c r="Z16" s="8">
        <v>265664</v>
      </c>
      <c r="AA16" s="8">
        <v>-76203</v>
      </c>
      <c r="AB16" s="8">
        <f>IFERROR(IF(AND(AA16&lt;&gt;"",D12&lt;&gt;"",D12&lt;&gt;0),AA16*D12,""),"")</f>
        <v>-12832.5852</v>
      </c>
      <c r="AC16" s="8">
        <v>117</v>
      </c>
      <c r="AD16" s="8">
        <v>14582</v>
      </c>
      <c r="AE16" s="8">
        <v>59448</v>
      </c>
      <c r="AF16" s="8">
        <v>118219</v>
      </c>
    </row>
    <row r="17" spans="1:32" ht="14.1" customHeight="1">
      <c r="A17" s="9" t="s">
        <v>47</v>
      </c>
      <c r="B17" s="7">
        <v>102620380</v>
      </c>
      <c r="C17" s="7">
        <v>100805338</v>
      </c>
      <c r="D17" s="15">
        <v>0.185</v>
      </c>
      <c r="E17" s="7">
        <v>4429785</v>
      </c>
      <c r="F17" s="7">
        <v>23944783.780000001</v>
      </c>
      <c r="G17" s="7">
        <v>1840</v>
      </c>
      <c r="H17" s="7">
        <v>6233105</v>
      </c>
      <c r="I17" s="7">
        <v>18159695</v>
      </c>
      <c r="J17" s="7">
        <v>98160513.510000005</v>
      </c>
      <c r="K17" s="7">
        <v>23457</v>
      </c>
      <c r="L17" s="7">
        <v>212307</v>
      </c>
      <c r="M17" s="7">
        <v>12395</v>
      </c>
      <c r="N17" s="7">
        <v>470852</v>
      </c>
      <c r="O17" s="7">
        <v>429</v>
      </c>
      <c r="P17" s="7">
        <v>0</v>
      </c>
      <c r="Q17" s="7">
        <v>0</v>
      </c>
      <c r="R17" s="7">
        <v>39970</v>
      </c>
      <c r="S17" s="7">
        <v>0</v>
      </c>
      <c r="T17" s="7">
        <v>28749</v>
      </c>
      <c r="U17" s="7">
        <v>765</v>
      </c>
      <c r="V17" s="7">
        <v>34425</v>
      </c>
      <c r="W17" s="7">
        <v>9881</v>
      </c>
      <c r="X17" s="7">
        <v>842794</v>
      </c>
      <c r="Y17" s="7">
        <v>9740</v>
      </c>
      <c r="Z17" s="7">
        <v>2158980</v>
      </c>
      <c r="AA17" s="7">
        <v>7817427</v>
      </c>
      <c r="AB17" s="8">
        <f>IFERROR(IF(AND(AA17&lt;&gt;"",D17&lt;&gt;"",D17&lt;&gt;0),AA17*D17,""),"")</f>
        <v>1446223.9949999999</v>
      </c>
      <c r="AC17" s="7">
        <v>1045</v>
      </c>
      <c r="AD17" s="7">
        <v>172933</v>
      </c>
      <c r="AE17" s="7">
        <v>212307</v>
      </c>
      <c r="AF17" s="7">
        <v>875869</v>
      </c>
    </row>
    <row r="18" spans="1:32" ht="14.1" customHeight="1">
      <c r="A18" s="10" t="s">
        <v>44</v>
      </c>
      <c r="B18" s="8"/>
      <c r="C18" s="8">
        <f>C17/4</f>
        <v>25201334.5</v>
      </c>
      <c r="D18" s="11"/>
      <c r="E18" s="8">
        <v>1212969</v>
      </c>
      <c r="F18" s="8">
        <f>F17/4</f>
        <v>5986195.9450000003</v>
      </c>
      <c r="G18" s="8">
        <v>634</v>
      </c>
      <c r="H18" s="8">
        <v>1890289</v>
      </c>
      <c r="I18" s="8">
        <v>4502669</v>
      </c>
      <c r="J18" s="8"/>
      <c r="K18" s="8">
        <v>5805</v>
      </c>
      <c r="L18" s="8">
        <v>49807</v>
      </c>
      <c r="M18" s="8">
        <v>1765</v>
      </c>
      <c r="N18" s="8">
        <v>153681</v>
      </c>
      <c r="O18" s="8">
        <v>152</v>
      </c>
      <c r="P18" s="8">
        <v>0</v>
      </c>
      <c r="Q18" s="8">
        <v>0</v>
      </c>
      <c r="R18" s="8">
        <v>39970</v>
      </c>
      <c r="S18" s="8">
        <v>0</v>
      </c>
      <c r="T18" s="8">
        <v>2169</v>
      </c>
      <c r="U18" s="8">
        <v>73</v>
      </c>
      <c r="V18" s="8">
        <v>7848</v>
      </c>
      <c r="W18" s="8">
        <v>2135</v>
      </c>
      <c r="X18" s="8">
        <v>222462</v>
      </c>
      <c r="Y18" s="8">
        <v>2610</v>
      </c>
      <c r="Z18" s="8">
        <v>1060915</v>
      </c>
      <c r="AA18" s="8">
        <v>949888</v>
      </c>
      <c r="AB18" s="8">
        <f>IFERROR(IF(AND(AA18&lt;&gt;"",D17&lt;&gt;"",D17&lt;&gt;0),AA18*D17,""),"")</f>
        <v>175729.28</v>
      </c>
      <c r="AC18" s="8">
        <v>78</v>
      </c>
      <c r="AD18" s="8">
        <v>107861</v>
      </c>
      <c r="AE18" s="8">
        <v>50031</v>
      </c>
      <c r="AF18" s="8">
        <v>229248</v>
      </c>
    </row>
    <row r="19" spans="1:32" ht="14.1" customHeight="1">
      <c r="A19" s="10" t="s">
        <v>45</v>
      </c>
      <c r="B19" s="8"/>
      <c r="C19" s="8">
        <f>C17/4</f>
        <v>25201334.5</v>
      </c>
      <c r="D19" s="11"/>
      <c r="E19" s="8">
        <v>1305400</v>
      </c>
      <c r="F19" s="8">
        <f>F17/4</f>
        <v>5986195.9450000003</v>
      </c>
      <c r="G19" s="8">
        <v>461</v>
      </c>
      <c r="H19" s="8">
        <v>980009</v>
      </c>
      <c r="I19" s="8">
        <v>4369598</v>
      </c>
      <c r="J19" s="8"/>
      <c r="K19" s="8">
        <v>6133</v>
      </c>
      <c r="L19" s="8">
        <v>54983</v>
      </c>
      <c r="M19" s="8">
        <v>2794</v>
      </c>
      <c r="N19" s="8">
        <v>46163</v>
      </c>
      <c r="O19" s="8">
        <v>33</v>
      </c>
      <c r="P19" s="8">
        <v>0</v>
      </c>
      <c r="Q19" s="8">
        <v>0</v>
      </c>
      <c r="R19" s="8">
        <v>0</v>
      </c>
      <c r="S19" s="8">
        <v>0</v>
      </c>
      <c r="T19" s="8">
        <v>6751</v>
      </c>
      <c r="U19" s="8">
        <v>130</v>
      </c>
      <c r="V19" s="8">
        <v>6607</v>
      </c>
      <c r="W19" s="8">
        <v>3090</v>
      </c>
      <c r="X19" s="8">
        <v>191317</v>
      </c>
      <c r="Y19" s="8">
        <v>2551</v>
      </c>
      <c r="Z19" s="8">
        <v>-938571</v>
      </c>
      <c r="AA19" s="8">
        <v>1960207</v>
      </c>
      <c r="AB19" s="8">
        <f>IFERROR(IF(AND(AA19&lt;&gt;"",D17&lt;&gt;"",D17&lt;&gt;0),AA19*D17,""),"")</f>
        <v>362638.29499999998</v>
      </c>
      <c r="AC19" s="8">
        <v>104</v>
      </c>
      <c r="AD19" s="8">
        <v>24160</v>
      </c>
      <c r="AE19" s="8">
        <v>54983</v>
      </c>
      <c r="AF19" s="8">
        <v>197924</v>
      </c>
    </row>
    <row r="20" spans="1:32" ht="14.1" customHeight="1">
      <c r="A20" s="10" t="s">
        <v>46</v>
      </c>
      <c r="B20" s="8"/>
      <c r="C20" s="8">
        <f>C17/4</f>
        <v>25201334.5</v>
      </c>
      <c r="D20" s="11"/>
      <c r="E20" s="8">
        <v>1003774</v>
      </c>
      <c r="F20" s="8">
        <f>F17/4</f>
        <v>5986195.9450000003</v>
      </c>
      <c r="G20" s="8">
        <v>501</v>
      </c>
      <c r="H20" s="8">
        <v>1544596</v>
      </c>
      <c r="I20" s="8">
        <v>4879927</v>
      </c>
      <c r="J20" s="8"/>
      <c r="K20" s="8">
        <v>5879</v>
      </c>
      <c r="L20" s="8">
        <v>67593</v>
      </c>
      <c r="M20" s="8">
        <v>2648</v>
      </c>
      <c r="N20" s="8">
        <v>256236</v>
      </c>
      <c r="O20" s="8">
        <v>234</v>
      </c>
      <c r="P20" s="8">
        <v>0</v>
      </c>
      <c r="Q20" s="8">
        <v>0</v>
      </c>
      <c r="R20" s="8">
        <v>0</v>
      </c>
      <c r="S20" s="8">
        <v>0</v>
      </c>
      <c r="T20" s="8">
        <v>5532</v>
      </c>
      <c r="U20" s="8">
        <v>319</v>
      </c>
      <c r="V20" s="8">
        <v>13308</v>
      </c>
      <c r="W20" s="8">
        <v>2678</v>
      </c>
      <c r="X20" s="8">
        <v>223893</v>
      </c>
      <c r="Y20" s="8">
        <v>2333</v>
      </c>
      <c r="Z20" s="8">
        <v>1260668</v>
      </c>
      <c r="AA20" s="8">
        <v>1825275</v>
      </c>
      <c r="AB20" s="8">
        <f>IFERROR(IF(AND(AA20&lt;&gt;"",D17&lt;&gt;"",D17&lt;&gt;0),AA20*D17,""),"")</f>
        <v>337675.875</v>
      </c>
      <c r="AC20" s="8">
        <v>74</v>
      </c>
      <c r="AD20" s="8">
        <v>24189</v>
      </c>
      <c r="AE20" s="8">
        <v>67593</v>
      </c>
      <c r="AF20" s="8">
        <v>236913</v>
      </c>
    </row>
    <row r="21" spans="1:32" ht="14.1" customHeight="1">
      <c r="A21" s="10" t="s">
        <v>48</v>
      </c>
      <c r="B21" s="8"/>
      <c r="C21" s="8">
        <f>C17/4</f>
        <v>25201334.5</v>
      </c>
      <c r="D21" s="11"/>
      <c r="E21" s="8">
        <v>907642</v>
      </c>
      <c r="F21" s="8">
        <f>F17/4</f>
        <v>5986195.9450000003</v>
      </c>
      <c r="G21" s="8">
        <v>244</v>
      </c>
      <c r="H21" s="8">
        <v>1818211</v>
      </c>
      <c r="I21" s="8">
        <v>4407501</v>
      </c>
      <c r="J21" s="8"/>
      <c r="K21" s="8">
        <v>5640</v>
      </c>
      <c r="L21" s="8">
        <v>49923</v>
      </c>
      <c r="M21" s="8">
        <v>5188</v>
      </c>
      <c r="N21" s="8">
        <v>16022</v>
      </c>
      <c r="O21" s="8">
        <v>12</v>
      </c>
      <c r="P21" s="8">
        <v>0</v>
      </c>
      <c r="Q21" s="8">
        <v>0</v>
      </c>
      <c r="R21" s="8">
        <v>0</v>
      </c>
      <c r="S21" s="8">
        <v>0</v>
      </c>
      <c r="T21" s="8">
        <v>13267</v>
      </c>
      <c r="U21" s="8">
        <v>241</v>
      </c>
      <c r="V21" s="8">
        <v>6662</v>
      </c>
      <c r="W21" s="8">
        <v>1978</v>
      </c>
      <c r="X21" s="8">
        <v>195123</v>
      </c>
      <c r="Y21" s="8">
        <v>2246</v>
      </c>
      <c r="Z21" s="8">
        <v>775968</v>
      </c>
      <c r="AA21" s="8">
        <v>3082057</v>
      </c>
      <c r="AB21" s="8">
        <f>IFERROR(IF(AND(AA21&lt;&gt;"",D17&lt;&gt;"",D17&lt;&gt;0),AA21*D17,""),"")</f>
        <v>570180.54500000004</v>
      </c>
      <c r="AC21" s="8">
        <v>97</v>
      </c>
      <c r="AD21" s="8">
        <v>16723</v>
      </c>
      <c r="AE21" s="8">
        <v>49923</v>
      </c>
      <c r="AF21" s="8">
        <v>201785</v>
      </c>
    </row>
    <row r="22" spans="1:32" ht="14.1" customHeight="1">
      <c r="A22" s="9" t="s">
        <v>50</v>
      </c>
      <c r="B22" s="7">
        <v>88466648</v>
      </c>
      <c r="C22" s="7">
        <v>110193194</v>
      </c>
      <c r="D22" s="15">
        <v>0.1885</v>
      </c>
      <c r="E22" s="7">
        <v>3138851</v>
      </c>
      <c r="F22" s="7">
        <v>16651729.439999999</v>
      </c>
      <c r="G22" s="7">
        <v>1582</v>
      </c>
      <c r="H22" s="7">
        <v>6615706</v>
      </c>
      <c r="I22" s="7">
        <v>18176177</v>
      </c>
      <c r="J22" s="7">
        <v>96425342.180000007</v>
      </c>
      <c r="K22" s="7">
        <v>25074</v>
      </c>
      <c r="L22" s="7">
        <v>253885</v>
      </c>
      <c r="M22" s="7">
        <v>19566</v>
      </c>
      <c r="N22" s="7">
        <v>820666</v>
      </c>
      <c r="O22" s="7">
        <v>502</v>
      </c>
      <c r="P22" s="7">
        <v>251290</v>
      </c>
      <c r="Q22" s="7">
        <v>0</v>
      </c>
      <c r="R22" s="7">
        <v>79474</v>
      </c>
      <c r="S22" s="7">
        <v>380</v>
      </c>
      <c r="T22" s="7">
        <v>21748</v>
      </c>
      <c r="U22" s="7">
        <v>1959</v>
      </c>
      <c r="V22" s="7">
        <v>149272</v>
      </c>
      <c r="W22" s="7">
        <v>9378</v>
      </c>
      <c r="X22" s="7">
        <v>888784</v>
      </c>
      <c r="Y22" s="7">
        <v>8712</v>
      </c>
      <c r="Z22" s="7">
        <v>2142093</v>
      </c>
      <c r="AA22" s="7">
        <v>14037752</v>
      </c>
      <c r="AB22" s="8">
        <f>IFERROR(IF(AND(AA22&lt;&gt;"",D22&lt;&gt;"",D22&lt;&gt;0),AA22*D22,""),"")</f>
        <v>2646116.2519999999</v>
      </c>
      <c r="AC22" s="7">
        <v>0</v>
      </c>
      <c r="AD22" s="7">
        <v>179722</v>
      </c>
      <c r="AE22" s="7">
        <v>251290</v>
      </c>
      <c r="AF22" s="7">
        <v>833199</v>
      </c>
    </row>
    <row r="23" spans="1:32" ht="14.1" customHeight="1">
      <c r="A23" s="10" t="s">
        <v>49</v>
      </c>
      <c r="B23" s="8"/>
      <c r="C23" s="8">
        <f>C22/4</f>
        <v>27548298.5</v>
      </c>
      <c r="D23" s="11"/>
      <c r="E23" s="8">
        <v>1046394</v>
      </c>
      <c r="F23" s="8">
        <f>F22/4</f>
        <v>4162932.36</v>
      </c>
      <c r="G23" s="8">
        <v>402</v>
      </c>
      <c r="H23" s="8">
        <v>1255539</v>
      </c>
      <c r="I23" s="8">
        <v>4363343</v>
      </c>
      <c r="J23" s="8"/>
      <c r="K23" s="8">
        <v>5905</v>
      </c>
      <c r="L23" s="8">
        <v>53257</v>
      </c>
      <c r="M23" s="8">
        <v>3528</v>
      </c>
      <c r="N23" s="8">
        <v>222461</v>
      </c>
      <c r="O23" s="8">
        <v>204</v>
      </c>
      <c r="P23" s="8">
        <v>0</v>
      </c>
      <c r="Q23" s="8">
        <v>0</v>
      </c>
      <c r="R23" s="8">
        <v>21084</v>
      </c>
      <c r="S23" s="8">
        <v>103</v>
      </c>
      <c r="T23" s="8">
        <v>1250</v>
      </c>
      <c r="U23" s="8">
        <v>1078</v>
      </c>
      <c r="V23" s="8">
        <v>119799</v>
      </c>
      <c r="W23" s="8">
        <v>2218</v>
      </c>
      <c r="X23" s="8">
        <v>329073</v>
      </c>
      <c r="Y23" s="8">
        <v>2120</v>
      </c>
      <c r="Z23" s="8">
        <v>-119720</v>
      </c>
      <c r="AA23" s="8">
        <v>3326448</v>
      </c>
      <c r="AB23" s="8">
        <f>IFERROR(IF(AND(AA23&lt;&gt;"",D22&lt;&gt;"",D22&lt;&gt;0),AA23*D22,""),"")</f>
        <v>627035.44799999997</v>
      </c>
      <c r="AC23" s="8">
        <v>0</v>
      </c>
      <c r="AD23" s="8">
        <v>105980</v>
      </c>
      <c r="AE23" s="8">
        <v>53915</v>
      </c>
      <c r="AF23" s="8">
        <v>271755</v>
      </c>
    </row>
    <row r="24" spans="1:32" ht="14.1" customHeight="1">
      <c r="A24" s="10" t="s">
        <v>51</v>
      </c>
      <c r="B24" s="8"/>
      <c r="C24" s="8">
        <f>C22/4</f>
        <v>27548298.5</v>
      </c>
      <c r="D24" s="11"/>
      <c r="E24" s="8">
        <v>811392</v>
      </c>
      <c r="F24" s="8">
        <f>F22/4</f>
        <v>4162932.36</v>
      </c>
      <c r="G24" s="8">
        <v>408</v>
      </c>
      <c r="H24" s="8">
        <v>1531006</v>
      </c>
      <c r="I24" s="8">
        <v>5026849</v>
      </c>
      <c r="J24" s="8"/>
      <c r="K24" s="8">
        <v>6241</v>
      </c>
      <c r="L24" s="8">
        <v>70028</v>
      </c>
      <c r="M24" s="8">
        <v>2594</v>
      </c>
      <c r="N24" s="8">
        <v>80605</v>
      </c>
      <c r="O24" s="8">
        <v>51</v>
      </c>
      <c r="P24" s="8">
        <v>0</v>
      </c>
      <c r="Q24" s="8">
        <v>0</v>
      </c>
      <c r="R24" s="8">
        <v>20508</v>
      </c>
      <c r="S24" s="8">
        <v>100</v>
      </c>
      <c r="T24" s="8">
        <v>6224</v>
      </c>
      <c r="U24" s="8">
        <v>501</v>
      </c>
      <c r="V24" s="8">
        <v>9404</v>
      </c>
      <c r="W24" s="8">
        <v>2530</v>
      </c>
      <c r="X24" s="8">
        <v>190605</v>
      </c>
      <c r="Y24" s="8">
        <v>1848</v>
      </c>
      <c r="Z24" s="8">
        <v>720084</v>
      </c>
      <c r="AA24" s="8">
        <v>4054664</v>
      </c>
      <c r="AB24" s="8">
        <f>IFERROR(IF(AND(AA24&lt;&gt;"",D22&lt;&gt;"",D22&lt;&gt;0),AA24*D22,""),"")</f>
        <v>764304.16399999999</v>
      </c>
      <c r="AC24" s="8">
        <v>0</v>
      </c>
      <c r="AD24" s="8">
        <v>28339</v>
      </c>
      <c r="AE24" s="8">
        <v>68092</v>
      </c>
      <c r="AF24" s="8">
        <v>190895</v>
      </c>
    </row>
    <row r="25" spans="1:32" ht="14.1" customHeight="1">
      <c r="A25" s="10" t="s">
        <v>52</v>
      </c>
      <c r="B25" s="8"/>
      <c r="C25" s="8">
        <f>C22/4</f>
        <v>27548298.5</v>
      </c>
      <c r="D25" s="11"/>
      <c r="E25" s="8">
        <v>521581</v>
      </c>
      <c r="F25" s="8">
        <f>F22/4</f>
        <v>4162932.36</v>
      </c>
      <c r="G25" s="8">
        <v>419</v>
      </c>
      <c r="H25" s="8">
        <v>2010248</v>
      </c>
      <c r="I25" s="8">
        <v>4560786</v>
      </c>
      <c r="J25" s="8"/>
      <c r="K25" s="8">
        <v>6357</v>
      </c>
      <c r="L25" s="8">
        <v>81955</v>
      </c>
      <c r="M25" s="8">
        <v>5004</v>
      </c>
      <c r="N25" s="8">
        <v>489197</v>
      </c>
      <c r="O25" s="8">
        <v>247</v>
      </c>
      <c r="P25" s="8">
        <v>0</v>
      </c>
      <c r="Q25" s="8">
        <v>0</v>
      </c>
      <c r="R25" s="8">
        <v>23058</v>
      </c>
      <c r="S25" s="8">
        <v>108</v>
      </c>
      <c r="T25" s="8">
        <v>6312</v>
      </c>
      <c r="U25" s="8">
        <v>199</v>
      </c>
      <c r="V25" s="8">
        <v>14619</v>
      </c>
      <c r="W25" s="8">
        <v>2514</v>
      </c>
      <c r="X25" s="8">
        <v>187833</v>
      </c>
      <c r="Y25" s="8">
        <v>2330</v>
      </c>
      <c r="Z25" s="8">
        <v>785848</v>
      </c>
      <c r="AA25" s="8">
        <v>3843981</v>
      </c>
      <c r="AB25" s="8">
        <f>IFERROR(IF(AND(AA25&lt;&gt;"",D22&lt;&gt;"",D22&lt;&gt;0),AA25*D22,""),"")</f>
        <v>724590.41850000003</v>
      </c>
      <c r="AC25" s="8">
        <v>0</v>
      </c>
      <c r="AD25" s="8">
        <v>26709</v>
      </c>
      <c r="AE25" s="8">
        <v>81955</v>
      </c>
      <c r="AF25" s="8">
        <v>187863</v>
      </c>
    </row>
    <row r="26" spans="1:32" ht="14.1" customHeight="1">
      <c r="A26" s="10" t="s">
        <v>53</v>
      </c>
      <c r="B26" s="8"/>
      <c r="C26" s="8">
        <f>C22/4</f>
        <v>27548298.5</v>
      </c>
      <c r="D26" s="11"/>
      <c r="E26" s="8">
        <v>759484</v>
      </c>
      <c r="F26" s="8">
        <f>F22/4</f>
        <v>4162932.36</v>
      </c>
      <c r="G26" s="8">
        <v>353</v>
      </c>
      <c r="H26" s="8">
        <v>1818913</v>
      </c>
      <c r="I26" s="8">
        <v>4225199</v>
      </c>
      <c r="J26" s="8"/>
      <c r="K26" s="8">
        <v>6571</v>
      </c>
      <c r="L26" s="8">
        <v>48645</v>
      </c>
      <c r="M26" s="8">
        <v>8440</v>
      </c>
      <c r="N26" s="8">
        <v>29653</v>
      </c>
      <c r="O26" s="8">
        <v>2</v>
      </c>
      <c r="P26" s="8">
        <v>0</v>
      </c>
      <c r="Q26" s="8">
        <v>0</v>
      </c>
      <c r="R26" s="8">
        <v>14824</v>
      </c>
      <c r="S26" s="8">
        <v>69</v>
      </c>
      <c r="T26" s="8">
        <v>6712</v>
      </c>
      <c r="U26" s="8">
        <v>179</v>
      </c>
      <c r="V26" s="8">
        <v>5450</v>
      </c>
      <c r="W26" s="8">
        <v>2116</v>
      </c>
      <c r="X26" s="8">
        <v>181273</v>
      </c>
      <c r="Y26" s="8">
        <v>2414</v>
      </c>
      <c r="Z26" s="8">
        <v>755881</v>
      </c>
      <c r="AA26" s="8">
        <v>2812659</v>
      </c>
      <c r="AB26" s="8">
        <f>IFERROR(IF(AND(AA26&lt;&gt;"",D22&lt;&gt;"",D22&lt;&gt;0),AA26*D22,""),"")</f>
        <v>530186.22149999999</v>
      </c>
      <c r="AC26" s="8">
        <v>0</v>
      </c>
      <c r="AD26" s="8">
        <v>18695</v>
      </c>
      <c r="AE26" s="8">
        <v>47328</v>
      </c>
      <c r="AF26" s="8">
        <v>182686</v>
      </c>
    </row>
    <row r="27" spans="1:32" ht="14.1" customHeight="1">
      <c r="A27" s="9" t="s">
        <v>56</v>
      </c>
      <c r="B27" s="7"/>
      <c r="C27" s="7">
        <v>109986807</v>
      </c>
      <c r="D27" s="15"/>
      <c r="E27" s="7">
        <v>4050986</v>
      </c>
      <c r="F27" s="7"/>
      <c r="G27" s="7">
        <f t="shared" ref="G27:I27" si="7">SUM(G28:G31)</f>
        <v>2072</v>
      </c>
      <c r="H27" s="7">
        <f t="shared" si="7"/>
        <v>4678123</v>
      </c>
      <c r="I27" s="7">
        <f t="shared" si="7"/>
        <v>21380843</v>
      </c>
      <c r="J27" s="7"/>
      <c r="K27" s="7">
        <f>SUM(K28:K31)</f>
        <v>25008</v>
      </c>
      <c r="L27" s="7">
        <v>217379</v>
      </c>
      <c r="M27" s="7">
        <v>13878</v>
      </c>
      <c r="N27" s="7">
        <v>674825</v>
      </c>
      <c r="O27" s="7">
        <v>411</v>
      </c>
      <c r="P27" s="7">
        <v>0</v>
      </c>
      <c r="Q27" s="7">
        <v>0</v>
      </c>
      <c r="R27" s="7">
        <v>49781</v>
      </c>
      <c r="S27" s="7">
        <v>161</v>
      </c>
      <c r="T27" s="7">
        <v>130591</v>
      </c>
      <c r="U27" s="7">
        <v>1171</v>
      </c>
      <c r="V27" s="7">
        <v>84789</v>
      </c>
      <c r="W27" s="7">
        <v>7256</v>
      </c>
      <c r="X27" s="7">
        <v>909906</v>
      </c>
      <c r="Y27" s="7">
        <v>25386</v>
      </c>
      <c r="Z27" s="7">
        <v>3635769</v>
      </c>
      <c r="AA27" s="7">
        <v>10862332</v>
      </c>
      <c r="AB27" s="8"/>
      <c r="AC27" s="7">
        <v>1184</v>
      </c>
      <c r="AD27" s="7">
        <v>179058</v>
      </c>
      <c r="AE27" s="7">
        <v>220701</v>
      </c>
      <c r="AF27" s="7">
        <v>999315</v>
      </c>
    </row>
    <row r="28" spans="1:32" ht="14.1" customHeight="1">
      <c r="A28" s="10" t="s">
        <v>54</v>
      </c>
      <c r="B28" s="8"/>
      <c r="C28" s="8">
        <f>C27/4</f>
        <v>27496701.75</v>
      </c>
      <c r="D28" s="11"/>
      <c r="E28" s="8">
        <v>961196</v>
      </c>
      <c r="F28" s="8"/>
      <c r="G28" s="8">
        <v>429</v>
      </c>
      <c r="H28" s="8">
        <v>1257871</v>
      </c>
      <c r="I28" s="8">
        <v>5169302</v>
      </c>
      <c r="J28" s="8"/>
      <c r="K28" s="8">
        <v>5993</v>
      </c>
      <c r="L28" s="8">
        <v>38330</v>
      </c>
      <c r="M28" s="8">
        <v>3536</v>
      </c>
      <c r="N28" s="8">
        <v>279091</v>
      </c>
      <c r="O28" s="8">
        <v>133</v>
      </c>
      <c r="P28" s="8">
        <v>0</v>
      </c>
      <c r="Q28" s="8">
        <v>0</v>
      </c>
      <c r="R28" s="8">
        <v>26427</v>
      </c>
      <c r="S28" s="8">
        <v>0</v>
      </c>
      <c r="T28" s="8">
        <v>8137</v>
      </c>
      <c r="U28" s="8">
        <v>227</v>
      </c>
      <c r="V28" s="8">
        <v>65149</v>
      </c>
      <c r="W28" s="8">
        <v>1677</v>
      </c>
      <c r="X28" s="8">
        <v>276252</v>
      </c>
      <c r="Y28" s="8">
        <v>17882</v>
      </c>
      <c r="Z28" s="8">
        <v>776524</v>
      </c>
      <c r="AA28" s="8">
        <v>447767</v>
      </c>
      <c r="AB28" s="8"/>
      <c r="AC28" s="8">
        <v>189</v>
      </c>
      <c r="AD28" s="8"/>
      <c r="AE28" s="8">
        <v>40501</v>
      </c>
      <c r="AF28" s="8">
        <v>318808</v>
      </c>
    </row>
    <row r="29" spans="1:32" ht="14.1" customHeight="1">
      <c r="A29" s="10" t="s">
        <v>55</v>
      </c>
      <c r="B29" s="8"/>
      <c r="C29" s="8">
        <f>C27/4</f>
        <v>27496701.75</v>
      </c>
      <c r="D29" s="11"/>
      <c r="E29" s="8">
        <v>1200471</v>
      </c>
      <c r="F29" s="8"/>
      <c r="G29" s="8">
        <v>637</v>
      </c>
      <c r="H29" s="8">
        <v>997134</v>
      </c>
      <c r="I29" s="8">
        <v>5265965</v>
      </c>
      <c r="J29" s="8"/>
      <c r="K29" s="8">
        <v>6534</v>
      </c>
      <c r="L29" s="8">
        <v>62432</v>
      </c>
      <c r="M29" s="8">
        <v>4833</v>
      </c>
      <c r="N29" s="8">
        <v>87913</v>
      </c>
      <c r="O29" s="8">
        <v>42</v>
      </c>
      <c r="P29" s="8">
        <v>0</v>
      </c>
      <c r="Q29" s="8">
        <v>0</v>
      </c>
      <c r="R29" s="8">
        <v>23354</v>
      </c>
      <c r="S29" s="8">
        <v>74</v>
      </c>
      <c r="T29" s="8">
        <v>103713</v>
      </c>
      <c r="U29" s="8">
        <v>586</v>
      </c>
      <c r="V29" s="8">
        <v>3876</v>
      </c>
      <c r="W29" s="8">
        <v>2331</v>
      </c>
      <c r="X29" s="8">
        <v>203111</v>
      </c>
      <c r="Y29" s="8">
        <v>2372</v>
      </c>
      <c r="Z29" s="8">
        <v>1079757</v>
      </c>
      <c r="AA29" s="8">
        <v>377458</v>
      </c>
      <c r="AB29" s="8"/>
      <c r="AC29" s="8">
        <v>289</v>
      </c>
      <c r="AD29" s="8"/>
      <c r="AE29" s="8">
        <v>62432</v>
      </c>
      <c r="AF29" s="8">
        <v>185624</v>
      </c>
    </row>
    <row r="30" spans="1:32" ht="14.1" customHeight="1">
      <c r="A30" s="10" t="s">
        <v>57</v>
      </c>
      <c r="B30" s="8"/>
      <c r="C30" s="8">
        <f>C27/4</f>
        <v>27496701.75</v>
      </c>
      <c r="D30" s="11"/>
      <c r="E30" s="8">
        <v>825553</v>
      </c>
      <c r="F30" s="8"/>
      <c r="G30" s="8">
        <v>565</v>
      </c>
      <c r="H30" s="8">
        <v>846337</v>
      </c>
      <c r="I30" s="8">
        <v>5472827</v>
      </c>
      <c r="J30" s="8"/>
      <c r="K30" s="8">
        <v>6481</v>
      </c>
      <c r="L30" s="8">
        <v>56561</v>
      </c>
      <c r="M30" s="8">
        <v>2951</v>
      </c>
      <c r="N30" s="8">
        <v>298030</v>
      </c>
      <c r="O30" s="8">
        <v>224</v>
      </c>
      <c r="P30" s="8">
        <v>0</v>
      </c>
      <c r="Q30" s="8">
        <v>0</v>
      </c>
      <c r="R30" s="8">
        <v>0</v>
      </c>
      <c r="S30" s="8">
        <v>0</v>
      </c>
      <c r="T30" s="8">
        <v>9435</v>
      </c>
      <c r="U30" s="8">
        <v>104</v>
      </c>
      <c r="V30" s="8">
        <v>12806</v>
      </c>
      <c r="W30" s="8">
        <v>1700</v>
      </c>
      <c r="X30" s="8">
        <v>208694</v>
      </c>
      <c r="Y30" s="8">
        <v>2644</v>
      </c>
      <c r="Z30" s="8">
        <v>1041726</v>
      </c>
      <c r="AA30" s="8">
        <v>790252</v>
      </c>
      <c r="AB30" s="8"/>
      <c r="AC30" s="8">
        <v>277</v>
      </c>
      <c r="AD30" s="8"/>
      <c r="AE30" s="8">
        <v>56049</v>
      </c>
      <c r="AF30" s="8">
        <v>182949</v>
      </c>
    </row>
    <row r="31" spans="1:32" ht="14.1" customHeight="1">
      <c r="A31" s="10" t="s">
        <v>58</v>
      </c>
      <c r="B31" s="8"/>
      <c r="C31" s="8">
        <f>C27/4</f>
        <v>27496701.75</v>
      </c>
      <c r="D31" s="11"/>
      <c r="E31" s="8">
        <v>1063766</v>
      </c>
      <c r="F31" s="8"/>
      <c r="G31" s="8">
        <v>441</v>
      </c>
      <c r="H31" s="8">
        <v>1576781</v>
      </c>
      <c r="I31" s="8">
        <v>5472749</v>
      </c>
      <c r="J31" s="8"/>
      <c r="K31" s="8">
        <v>6000</v>
      </c>
      <c r="L31" s="8">
        <v>60056</v>
      </c>
      <c r="M31" s="8">
        <v>2558</v>
      </c>
      <c r="N31" s="8">
        <v>12291</v>
      </c>
      <c r="O31" s="8">
        <v>12</v>
      </c>
      <c r="P31" s="8">
        <v>0</v>
      </c>
      <c r="Q31" s="8">
        <v>0</v>
      </c>
      <c r="R31" s="8">
        <v>0</v>
      </c>
      <c r="S31" s="8">
        <v>0</v>
      </c>
      <c r="T31" s="8">
        <v>11426</v>
      </c>
      <c r="U31" s="8">
        <v>254</v>
      </c>
      <c r="V31" s="8">
        <v>2958</v>
      </c>
      <c r="W31" s="8">
        <v>1548</v>
      </c>
      <c r="X31" s="8">
        <v>221849</v>
      </c>
      <c r="Y31" s="8">
        <v>2488</v>
      </c>
      <c r="Z31" s="8">
        <v>737762</v>
      </c>
      <c r="AA31" s="8">
        <v>446193</v>
      </c>
      <c r="AB31" s="8"/>
      <c r="AC31" s="8">
        <v>429</v>
      </c>
      <c r="AD31" s="8"/>
      <c r="AE31" s="8">
        <v>60056</v>
      </c>
      <c r="AF31" s="8">
        <v>204631</v>
      </c>
    </row>
    <row r="32" spans="1:32" ht="14.1" customHeight="1">
      <c r="A32" s="9" t="s">
        <v>65</v>
      </c>
      <c r="B32" s="7"/>
      <c r="C32" s="7">
        <v>112054447</v>
      </c>
      <c r="D32" s="15"/>
      <c r="E32" s="7">
        <v>3855285</v>
      </c>
      <c r="F32" s="7"/>
      <c r="G32" s="7">
        <f t="shared" ref="G32:I32" si="8">SUM(G33:G36)</f>
        <v>4389</v>
      </c>
      <c r="H32" s="7">
        <f t="shared" si="8"/>
        <v>2367423</v>
      </c>
      <c r="I32" s="7">
        <f t="shared" si="8"/>
        <v>22029426</v>
      </c>
      <c r="J32" s="7"/>
      <c r="K32" s="7">
        <f>SUM(K33:K36)</f>
        <v>24970</v>
      </c>
      <c r="L32" s="7">
        <v>224751</v>
      </c>
      <c r="M32" s="7">
        <v>17389</v>
      </c>
      <c r="N32" s="7">
        <v>1007339</v>
      </c>
      <c r="O32" s="7">
        <v>375</v>
      </c>
      <c r="P32" s="7">
        <v>0</v>
      </c>
      <c r="Q32" s="7">
        <v>0</v>
      </c>
      <c r="R32" s="7">
        <v>0</v>
      </c>
      <c r="S32" s="7">
        <v>0</v>
      </c>
      <c r="T32" s="7">
        <v>64424</v>
      </c>
      <c r="U32" s="7">
        <v>1615</v>
      </c>
      <c r="V32" s="7">
        <v>68189</v>
      </c>
      <c r="W32" s="7">
        <v>7548</v>
      </c>
      <c r="X32" s="7">
        <v>904799</v>
      </c>
      <c r="Y32" s="7">
        <v>0</v>
      </c>
      <c r="Z32" s="7"/>
      <c r="AA32" s="7">
        <v>2877212</v>
      </c>
      <c r="AB32" s="8"/>
      <c r="AC32" s="7">
        <v>1473</v>
      </c>
      <c r="AD32" s="7"/>
      <c r="AE32" s="7">
        <v>220145</v>
      </c>
      <c r="AF32" s="7">
        <v>824363</v>
      </c>
    </row>
    <row r="33" spans="1:32" ht="14.1" customHeight="1">
      <c r="A33" s="10" t="s">
        <v>59</v>
      </c>
      <c r="B33" s="8"/>
      <c r="C33" s="8">
        <f>C32/4</f>
        <v>28013611.75</v>
      </c>
      <c r="D33" s="11"/>
      <c r="E33" s="8">
        <v>1300477</v>
      </c>
      <c r="F33" s="8"/>
      <c r="G33" s="8">
        <v>1228</v>
      </c>
      <c r="H33" s="8">
        <v>-951597</v>
      </c>
      <c r="I33" s="8">
        <v>5257383</v>
      </c>
      <c r="J33" s="8"/>
      <c r="K33" s="8">
        <v>6259</v>
      </c>
      <c r="L33" s="8">
        <v>49329</v>
      </c>
      <c r="M33" s="8">
        <v>2330</v>
      </c>
      <c r="N33" s="8">
        <v>408171</v>
      </c>
      <c r="O33" s="8">
        <v>154</v>
      </c>
      <c r="P33" s="8">
        <v>0</v>
      </c>
      <c r="Q33" s="8">
        <v>0</v>
      </c>
      <c r="R33" s="8">
        <v>0</v>
      </c>
      <c r="S33" s="8">
        <v>0</v>
      </c>
      <c r="T33" s="8">
        <v>32998</v>
      </c>
      <c r="U33" s="8">
        <v>273</v>
      </c>
      <c r="V33" s="8">
        <v>36983</v>
      </c>
      <c r="W33" s="8">
        <v>1686</v>
      </c>
      <c r="X33" s="8">
        <v>309830</v>
      </c>
      <c r="Y33" s="8">
        <v>0</v>
      </c>
      <c r="Z33" s="8"/>
      <c r="AA33" s="8"/>
      <c r="AB33" s="8"/>
      <c r="AC33" s="8">
        <v>432</v>
      </c>
      <c r="AD33" s="8"/>
      <c r="AE33" s="8">
        <v>53905</v>
      </c>
      <c r="AF33" s="8">
        <v>320540</v>
      </c>
    </row>
    <row r="34" spans="1:32" ht="14.1" customHeight="1">
      <c r="A34" s="10" t="s">
        <v>60</v>
      </c>
      <c r="B34" s="8"/>
      <c r="C34" s="8">
        <f>C32/4</f>
        <v>28013611.75</v>
      </c>
      <c r="D34" s="11"/>
      <c r="E34" s="8">
        <v>790003</v>
      </c>
      <c r="F34" s="8"/>
      <c r="G34" s="8">
        <v>938</v>
      </c>
      <c r="H34" s="8">
        <v>1934192</v>
      </c>
      <c r="I34" s="8">
        <v>5536442</v>
      </c>
      <c r="J34" s="8"/>
      <c r="K34" s="8">
        <v>6297</v>
      </c>
      <c r="L34" s="8">
        <v>51700</v>
      </c>
      <c r="M34" s="8">
        <v>5231</v>
      </c>
      <c r="N34" s="8">
        <v>8755</v>
      </c>
      <c r="O34" s="8">
        <v>3</v>
      </c>
      <c r="P34" s="8">
        <v>0</v>
      </c>
      <c r="Q34" s="8">
        <v>0</v>
      </c>
      <c r="R34" s="8">
        <v>0</v>
      </c>
      <c r="S34" s="8">
        <v>0</v>
      </c>
      <c r="T34" s="8">
        <v>9523</v>
      </c>
      <c r="U34" s="8">
        <v>922</v>
      </c>
      <c r="V34" s="8">
        <v>10990</v>
      </c>
      <c r="W34" s="8">
        <v>2530</v>
      </c>
      <c r="X34" s="8">
        <v>208361</v>
      </c>
      <c r="Y34" s="8">
        <v>0</v>
      </c>
      <c r="Z34" s="8"/>
      <c r="AA34" s="8"/>
      <c r="AB34" s="8"/>
      <c r="AC34" s="8">
        <v>414</v>
      </c>
      <c r="AD34" s="8"/>
      <c r="AE34" s="8">
        <v>47368</v>
      </c>
      <c r="AF34" s="8">
        <v>164822</v>
      </c>
    </row>
    <row r="35" spans="1:32" ht="14.1" customHeight="1">
      <c r="A35" s="10" t="s">
        <v>61</v>
      </c>
      <c r="B35" s="8"/>
      <c r="C35" s="8">
        <f>C32/4</f>
        <v>28013611.75</v>
      </c>
      <c r="D35" s="11"/>
      <c r="E35" s="8">
        <v>1145725</v>
      </c>
      <c r="F35" s="8"/>
      <c r="G35" s="8">
        <v>1210</v>
      </c>
      <c r="H35" s="8">
        <v>692067</v>
      </c>
      <c r="I35" s="8">
        <v>5605645</v>
      </c>
      <c r="J35" s="8"/>
      <c r="K35" s="8">
        <v>6618</v>
      </c>
      <c r="L35" s="8">
        <v>73225</v>
      </c>
      <c r="M35" s="8">
        <v>5599</v>
      </c>
      <c r="N35" s="8">
        <v>578699</v>
      </c>
      <c r="O35" s="8">
        <v>213</v>
      </c>
      <c r="P35" s="8">
        <v>0</v>
      </c>
      <c r="Q35" s="8">
        <v>0</v>
      </c>
      <c r="R35" s="8">
        <v>0</v>
      </c>
      <c r="S35" s="8">
        <v>0</v>
      </c>
      <c r="T35" s="8">
        <v>7489</v>
      </c>
      <c r="U35" s="8">
        <v>115</v>
      </c>
      <c r="V35" s="8">
        <v>12935</v>
      </c>
      <c r="W35" s="8">
        <v>1879</v>
      </c>
      <c r="X35" s="8">
        <v>196480</v>
      </c>
      <c r="Y35" s="8">
        <v>0</v>
      </c>
      <c r="Z35" s="8"/>
      <c r="AA35" s="8"/>
      <c r="AB35" s="8"/>
      <c r="AC35" s="8">
        <v>270</v>
      </c>
      <c r="AD35" s="8"/>
      <c r="AE35" s="8">
        <v>72696</v>
      </c>
      <c r="AF35" s="8">
        <v>172302</v>
      </c>
    </row>
    <row r="36" spans="1:32" ht="14.1" customHeight="1">
      <c r="A36" s="10" t="s">
        <v>62</v>
      </c>
      <c r="B36" s="8"/>
      <c r="C36" s="8">
        <f>C32/4</f>
        <v>28013611.75</v>
      </c>
      <c r="D36" s="11"/>
      <c r="E36" s="8">
        <v>619080</v>
      </c>
      <c r="F36" s="8"/>
      <c r="G36" s="8">
        <v>1013</v>
      </c>
      <c r="H36" s="8">
        <v>692761</v>
      </c>
      <c r="I36" s="8">
        <v>5629956</v>
      </c>
      <c r="J36" s="8"/>
      <c r="K36" s="8">
        <v>5796</v>
      </c>
      <c r="L36" s="8">
        <v>50497</v>
      </c>
      <c r="M36" s="8">
        <v>4229</v>
      </c>
      <c r="N36" s="8">
        <v>11714</v>
      </c>
      <c r="O36" s="8">
        <v>5</v>
      </c>
      <c r="P36" s="8">
        <v>0</v>
      </c>
      <c r="Q36" s="8">
        <v>0</v>
      </c>
      <c r="R36" s="8">
        <v>0</v>
      </c>
      <c r="S36" s="8">
        <v>0</v>
      </c>
      <c r="T36" s="8">
        <v>14414</v>
      </c>
      <c r="U36" s="8">
        <v>305</v>
      </c>
      <c r="V36" s="8">
        <v>7281</v>
      </c>
      <c r="W36" s="8">
        <v>1453</v>
      </c>
      <c r="X36" s="8">
        <v>190128</v>
      </c>
      <c r="Y36" s="8">
        <v>0</v>
      </c>
      <c r="Z36" s="8"/>
      <c r="AA36" s="8"/>
      <c r="AB36" s="8"/>
      <c r="AC36" s="8">
        <v>357</v>
      </c>
      <c r="AD36" s="8"/>
      <c r="AE36" s="8">
        <v>46176</v>
      </c>
      <c r="AF36" s="8">
        <v>166699</v>
      </c>
    </row>
    <row r="37" spans="1:32" ht="14.1" customHeight="1">
      <c r="A37" s="9" t="s">
        <v>69</v>
      </c>
      <c r="B37" s="7"/>
      <c r="C37" s="7">
        <v>114110915</v>
      </c>
      <c r="D37" s="15"/>
      <c r="E37" s="7">
        <v>4019971</v>
      </c>
      <c r="F37" s="7"/>
      <c r="G37" s="7">
        <f>SUM(G38:G41)</f>
        <v>4943</v>
      </c>
      <c r="H37" s="7">
        <v>4379577</v>
      </c>
      <c r="I37" s="7">
        <f>SUM(I38:I41)</f>
        <v>22546203</v>
      </c>
      <c r="J37" s="7"/>
      <c r="K37" s="7">
        <f>SUM(K38:K41)</f>
        <v>26611</v>
      </c>
      <c r="L37" s="7">
        <v>206789</v>
      </c>
      <c r="M37" s="7">
        <v>16786</v>
      </c>
      <c r="N37" s="7">
        <v>1170528</v>
      </c>
      <c r="O37" s="7">
        <v>478</v>
      </c>
      <c r="P37" s="7">
        <v>0</v>
      </c>
      <c r="Q37" s="7">
        <v>0</v>
      </c>
      <c r="R37" s="7">
        <v>0</v>
      </c>
      <c r="S37" s="7">
        <v>0</v>
      </c>
      <c r="T37" s="7">
        <v>62744</v>
      </c>
      <c r="U37" s="7">
        <v>1118</v>
      </c>
      <c r="V37" s="7">
        <v>77515</v>
      </c>
      <c r="W37" s="7">
        <v>7137</v>
      </c>
      <c r="X37" s="7">
        <v>815186</v>
      </c>
      <c r="Y37" s="7">
        <v>11435</v>
      </c>
      <c r="Z37" s="7">
        <v>7653203</v>
      </c>
      <c r="AA37" s="7">
        <v>3216714</v>
      </c>
      <c r="AB37" s="8"/>
      <c r="AC37" s="7">
        <v>2143</v>
      </c>
      <c r="AD37" s="7"/>
      <c r="AE37" s="7">
        <v>203021</v>
      </c>
      <c r="AF37" s="7">
        <v>562744</v>
      </c>
    </row>
    <row r="38" spans="1:32" ht="14.1" customHeight="1">
      <c r="A38" s="10" t="s">
        <v>63</v>
      </c>
      <c r="B38" s="8"/>
      <c r="C38" s="8">
        <f>C37/4</f>
        <v>28527728.75</v>
      </c>
      <c r="D38" s="11"/>
      <c r="E38" s="8">
        <v>-125069</v>
      </c>
      <c r="F38" s="8"/>
      <c r="G38" s="8">
        <v>1230</v>
      </c>
      <c r="H38" s="8">
        <v>-609005</v>
      </c>
      <c r="I38" s="8">
        <v>3883159</v>
      </c>
      <c r="J38" s="8"/>
      <c r="K38" s="8">
        <v>6331</v>
      </c>
      <c r="L38" s="8">
        <v>55875</v>
      </c>
      <c r="M38" s="8">
        <v>5379</v>
      </c>
      <c r="N38" s="8">
        <v>327213</v>
      </c>
      <c r="O38" s="8">
        <v>152</v>
      </c>
      <c r="P38" s="8">
        <v>0</v>
      </c>
      <c r="Q38" s="8">
        <v>0</v>
      </c>
      <c r="R38" s="8">
        <v>0</v>
      </c>
      <c r="S38" s="8">
        <v>0</v>
      </c>
      <c r="T38" s="8">
        <v>9649</v>
      </c>
      <c r="U38" s="8">
        <v>129</v>
      </c>
      <c r="V38" s="8">
        <v>31849</v>
      </c>
      <c r="W38" s="8">
        <v>1732</v>
      </c>
      <c r="X38" s="8">
        <v>327692</v>
      </c>
      <c r="Y38" s="8">
        <v>11435</v>
      </c>
      <c r="Z38" s="8"/>
      <c r="AA38" s="8"/>
      <c r="AB38" s="8"/>
      <c r="AC38" s="8">
        <v>270</v>
      </c>
      <c r="AD38" s="8"/>
      <c r="AE38" s="8">
        <v>59666</v>
      </c>
      <c r="AF38" s="8">
        <v>160190</v>
      </c>
    </row>
    <row r="39" spans="1:32" ht="14.1" customHeight="1">
      <c r="A39" s="10" t="s">
        <v>64</v>
      </c>
      <c r="B39" s="8"/>
      <c r="C39" s="8">
        <f>C37/4</f>
        <v>28527728.75</v>
      </c>
      <c r="D39" s="11"/>
      <c r="E39" s="8">
        <v>1029042</v>
      </c>
      <c r="F39" s="8"/>
      <c r="G39" s="8">
        <v>1229</v>
      </c>
      <c r="H39" s="8">
        <v>1722941</v>
      </c>
      <c r="I39" s="8">
        <v>6370717</v>
      </c>
      <c r="J39" s="8"/>
      <c r="K39" s="8">
        <v>6903</v>
      </c>
      <c r="L39" s="8">
        <v>59768</v>
      </c>
      <c r="M39" s="8">
        <v>5122</v>
      </c>
      <c r="N39" s="8">
        <v>114800</v>
      </c>
      <c r="O39" s="8">
        <v>34</v>
      </c>
      <c r="P39" s="8">
        <v>0</v>
      </c>
      <c r="Q39" s="8">
        <v>0</v>
      </c>
      <c r="R39" s="8">
        <v>0</v>
      </c>
      <c r="S39" s="8">
        <v>0</v>
      </c>
      <c r="T39" s="8">
        <v>24882</v>
      </c>
      <c r="U39" s="8">
        <v>47</v>
      </c>
      <c r="V39" s="8">
        <v>9947</v>
      </c>
      <c r="W39" s="8">
        <v>1867</v>
      </c>
      <c r="X39" s="8">
        <v>165658</v>
      </c>
      <c r="Y39" s="8">
        <v>0</v>
      </c>
      <c r="Z39" s="8"/>
      <c r="AA39" s="8"/>
      <c r="AB39" s="8"/>
      <c r="AC39" s="8">
        <v>521</v>
      </c>
      <c r="AD39" s="8"/>
      <c r="AE39" s="8">
        <v>52557</v>
      </c>
      <c r="AF39" s="8">
        <v>142904</v>
      </c>
    </row>
    <row r="40" spans="1:32" ht="14.1" customHeight="1">
      <c r="A40" s="10" t="s">
        <v>66</v>
      </c>
      <c r="B40" s="8">
        <v>28863670</v>
      </c>
      <c r="C40" s="8">
        <f>C37/4</f>
        <v>28527728.75</v>
      </c>
      <c r="D40" s="11">
        <v>0.2636</v>
      </c>
      <c r="E40" s="8">
        <v>1506890</v>
      </c>
      <c r="F40" s="8">
        <v>5720122</v>
      </c>
      <c r="G40" s="8">
        <v>1039</v>
      </c>
      <c r="H40" s="8">
        <v>476229</v>
      </c>
      <c r="I40" s="8">
        <v>6149926</v>
      </c>
      <c r="J40" s="8"/>
      <c r="K40" s="8">
        <v>6696</v>
      </c>
      <c r="L40" s="8">
        <v>54931</v>
      </c>
      <c r="M40" s="8">
        <v>3787</v>
      </c>
      <c r="N40" s="8">
        <v>705970</v>
      </c>
      <c r="O40" s="8">
        <v>183</v>
      </c>
      <c r="P40" s="8">
        <v>0</v>
      </c>
      <c r="Q40" s="8">
        <v>0</v>
      </c>
      <c r="R40" s="8">
        <v>0</v>
      </c>
      <c r="S40" s="8">
        <v>0</v>
      </c>
      <c r="T40" s="8">
        <v>12751</v>
      </c>
      <c r="U40" s="8">
        <v>152</v>
      </c>
      <c r="V40" s="8">
        <v>30220</v>
      </c>
      <c r="W40" s="8">
        <v>1587</v>
      </c>
      <c r="X40" s="8">
        <v>167276</v>
      </c>
      <c r="Y40" s="8">
        <v>0</v>
      </c>
      <c r="Z40" s="8"/>
      <c r="AA40" s="8"/>
      <c r="AB40" s="8"/>
      <c r="AC40" s="8">
        <v>472</v>
      </c>
      <c r="AD40" s="8"/>
      <c r="AE40" s="8">
        <v>54674</v>
      </c>
      <c r="AF40" s="8">
        <v>134076</v>
      </c>
    </row>
    <row r="41" spans="1:32" ht="14.1" customHeight="1">
      <c r="A41" s="10" t="s">
        <v>67</v>
      </c>
      <c r="B41" s="8"/>
      <c r="C41" s="8">
        <f>C37/4</f>
        <v>28527728.75</v>
      </c>
      <c r="D41" s="11"/>
      <c r="E41" s="8">
        <v>1609109</v>
      </c>
      <c r="F41" s="8"/>
      <c r="G41" s="8">
        <v>1445</v>
      </c>
      <c r="H41" s="8">
        <v>2789412</v>
      </c>
      <c r="I41" s="8">
        <v>6142401</v>
      </c>
      <c r="J41" s="8"/>
      <c r="K41" s="8">
        <v>6681</v>
      </c>
      <c r="L41" s="8">
        <v>36215</v>
      </c>
      <c r="M41" s="8">
        <v>2498</v>
      </c>
      <c r="N41" s="8">
        <v>22545</v>
      </c>
      <c r="O41" s="8">
        <v>109</v>
      </c>
      <c r="P41" s="8">
        <v>0</v>
      </c>
      <c r="Q41" s="8">
        <v>0</v>
      </c>
      <c r="R41" s="8">
        <v>0</v>
      </c>
      <c r="S41" s="8">
        <v>0</v>
      </c>
      <c r="T41" s="8">
        <v>15462</v>
      </c>
      <c r="U41" s="8">
        <v>790</v>
      </c>
      <c r="V41" s="8">
        <v>5499</v>
      </c>
      <c r="W41" s="8">
        <v>1951</v>
      </c>
      <c r="X41" s="8">
        <v>154560</v>
      </c>
      <c r="Y41" s="8">
        <v>0</v>
      </c>
      <c r="Z41" s="8"/>
      <c r="AA41" s="8"/>
      <c r="AB41" s="8"/>
      <c r="AC41" s="8">
        <v>880</v>
      </c>
      <c r="AD41" s="8"/>
      <c r="AE41" s="8">
        <v>36124</v>
      </c>
      <c r="AF41" s="8">
        <v>125574</v>
      </c>
    </row>
    <row r="42" spans="1:32" ht="14.1" customHeight="1">
      <c r="A42" s="9" t="s">
        <v>73</v>
      </c>
      <c r="B42" s="7"/>
      <c r="C42" s="7">
        <v>116041520</v>
      </c>
      <c r="D42" s="15"/>
      <c r="E42" s="7">
        <v>4898019</v>
      </c>
      <c r="F42" s="7"/>
      <c r="G42" s="7">
        <f t="shared" ref="G42:I42" si="9">SUM(G43:G46)</f>
        <v>4408</v>
      </c>
      <c r="H42" s="7">
        <f t="shared" si="9"/>
        <v>9969578</v>
      </c>
      <c r="I42" s="7">
        <f t="shared" si="9"/>
        <v>24158951</v>
      </c>
      <c r="J42" s="7"/>
      <c r="K42" s="7">
        <f>SUM(K43:K46)</f>
        <v>25793</v>
      </c>
      <c r="L42" s="7">
        <v>182743</v>
      </c>
      <c r="M42" s="7">
        <v>20317</v>
      </c>
      <c r="N42" s="7">
        <v>449352</v>
      </c>
      <c r="O42" s="7">
        <v>331</v>
      </c>
      <c r="P42" s="7">
        <v>576898</v>
      </c>
      <c r="Q42" s="7">
        <v>0</v>
      </c>
      <c r="R42" s="7">
        <v>0</v>
      </c>
      <c r="S42" s="7">
        <v>0</v>
      </c>
      <c r="T42" s="7">
        <v>101335</v>
      </c>
      <c r="U42" s="7">
        <v>6648</v>
      </c>
      <c r="V42" s="7">
        <v>6758</v>
      </c>
      <c r="W42" s="7">
        <v>8220</v>
      </c>
      <c r="X42" s="7">
        <v>511907</v>
      </c>
      <c r="Y42" s="7">
        <v>13962</v>
      </c>
      <c r="Z42" s="7"/>
      <c r="AA42" s="7"/>
      <c r="AB42" s="8"/>
      <c r="AC42" s="7">
        <v>1346</v>
      </c>
      <c r="AD42" s="7"/>
      <c r="AE42" s="7">
        <v>763432</v>
      </c>
      <c r="AF42" s="7">
        <v>518665</v>
      </c>
    </row>
    <row r="43" spans="1:32" ht="14.1" customHeight="1">
      <c r="A43" s="10" t="s">
        <v>68</v>
      </c>
      <c r="B43" s="8"/>
      <c r="C43" s="8">
        <f>C42/4</f>
        <v>29010380</v>
      </c>
      <c r="D43" s="11"/>
      <c r="E43" s="8">
        <v>1848135</v>
      </c>
      <c r="F43" s="8"/>
      <c r="G43" s="8">
        <v>1786</v>
      </c>
      <c r="H43" s="8">
        <v>569949</v>
      </c>
      <c r="I43" s="8">
        <v>5523865</v>
      </c>
      <c r="J43" s="8"/>
      <c r="K43" s="8">
        <v>6387</v>
      </c>
      <c r="L43" s="7">
        <v>40150</v>
      </c>
      <c r="M43" s="8">
        <v>3005</v>
      </c>
      <c r="N43" s="8">
        <v>342060</v>
      </c>
      <c r="O43" s="8">
        <v>274</v>
      </c>
      <c r="P43" s="8">
        <v>576898</v>
      </c>
      <c r="Q43" s="8">
        <v>0</v>
      </c>
      <c r="R43" s="8">
        <v>0</v>
      </c>
      <c r="S43" s="8">
        <v>0</v>
      </c>
      <c r="T43" s="8">
        <v>33163</v>
      </c>
      <c r="U43" s="8">
        <v>5716</v>
      </c>
      <c r="V43" s="8">
        <v>953</v>
      </c>
      <c r="W43" s="8">
        <v>2337</v>
      </c>
      <c r="X43" s="8">
        <v>156332</v>
      </c>
      <c r="Y43" s="8">
        <v>13962</v>
      </c>
      <c r="Z43" s="8"/>
      <c r="AA43" s="8"/>
      <c r="AB43" s="8"/>
      <c r="AC43" s="8">
        <v>582</v>
      </c>
      <c r="AD43" s="8"/>
      <c r="AE43" s="8">
        <v>620839</v>
      </c>
      <c r="AF43" s="8">
        <v>157285</v>
      </c>
    </row>
    <row r="44" spans="1:32" ht="14.1" customHeight="1">
      <c r="A44" s="10" t="s">
        <v>70</v>
      </c>
      <c r="B44" s="8"/>
      <c r="C44" s="8">
        <f>C42/4</f>
        <v>29010380</v>
      </c>
      <c r="D44" s="11"/>
      <c r="E44" s="8">
        <v>1673545</v>
      </c>
      <c r="F44" s="8"/>
      <c r="G44" s="8">
        <v>1837</v>
      </c>
      <c r="H44" s="8">
        <v>2504505</v>
      </c>
      <c r="I44" s="8">
        <v>5724291</v>
      </c>
      <c r="J44" s="8"/>
      <c r="K44" s="8">
        <v>6578</v>
      </c>
      <c r="L44" s="8">
        <v>56461</v>
      </c>
      <c r="M44" s="8">
        <v>3017</v>
      </c>
      <c r="N44" s="8">
        <v>46477</v>
      </c>
      <c r="O44" s="8">
        <v>18</v>
      </c>
      <c r="P44" s="8">
        <v>0</v>
      </c>
      <c r="Q44" s="8">
        <v>0</v>
      </c>
      <c r="R44" s="8">
        <v>0</v>
      </c>
      <c r="S44" s="8">
        <v>0</v>
      </c>
      <c r="T44" s="8">
        <v>8353</v>
      </c>
      <c r="U44" s="8">
        <v>439</v>
      </c>
      <c r="V44" s="8">
        <v>896</v>
      </c>
      <c r="W44" s="8">
        <v>1733</v>
      </c>
      <c r="X44" s="8">
        <v>141896</v>
      </c>
      <c r="Y44" s="8">
        <v>0</v>
      </c>
      <c r="Z44" s="8"/>
      <c r="AA44" s="8"/>
      <c r="AB44" s="8"/>
      <c r="AC44" s="8">
        <v>308</v>
      </c>
      <c r="AD44" s="8"/>
      <c r="AE44" s="8">
        <v>56461</v>
      </c>
      <c r="AF44" s="8">
        <v>142792</v>
      </c>
    </row>
    <row r="45" spans="1:32" ht="14.1" customHeight="1">
      <c r="A45" s="10" t="s">
        <v>71</v>
      </c>
      <c r="B45" s="8"/>
      <c r="C45" s="8">
        <f>C42/4</f>
        <v>29010380</v>
      </c>
      <c r="D45" s="11"/>
      <c r="E45" s="8">
        <v>684753</v>
      </c>
      <c r="F45" s="8"/>
      <c r="G45" s="8">
        <v>578</v>
      </c>
      <c r="H45" s="8">
        <v>2303606</v>
      </c>
      <c r="I45" s="8">
        <v>6317142</v>
      </c>
      <c r="J45" s="8"/>
      <c r="K45" s="8">
        <v>6357</v>
      </c>
      <c r="L45" s="8">
        <v>55773</v>
      </c>
      <c r="M45" s="8">
        <v>7828</v>
      </c>
      <c r="N45" s="8">
        <v>51302</v>
      </c>
      <c r="O45" s="8">
        <v>28</v>
      </c>
      <c r="P45" s="8">
        <v>0</v>
      </c>
      <c r="Q45" s="8">
        <v>0</v>
      </c>
      <c r="R45" s="8">
        <v>0</v>
      </c>
      <c r="S45" s="8">
        <v>0</v>
      </c>
      <c r="T45" s="8">
        <v>26214</v>
      </c>
      <c r="U45" s="8">
        <v>6</v>
      </c>
      <c r="V45" s="8">
        <v>2284</v>
      </c>
      <c r="W45" s="8">
        <v>2497</v>
      </c>
      <c r="X45" s="8">
        <v>122262</v>
      </c>
      <c r="Y45" s="8">
        <v>0</v>
      </c>
      <c r="Z45" s="8"/>
      <c r="AA45" s="8"/>
      <c r="AB45" s="8"/>
      <c r="AC45" s="8">
        <v>365</v>
      </c>
      <c r="AD45" s="8"/>
      <c r="AE45" s="8">
        <v>55773</v>
      </c>
      <c r="AF45" s="8">
        <v>124546</v>
      </c>
    </row>
    <row r="46" spans="1:32" ht="14.1" customHeight="1">
      <c r="A46" s="10" t="s">
        <v>72</v>
      </c>
      <c r="B46" s="8"/>
      <c r="C46" s="8">
        <f>C42/4</f>
        <v>29010380</v>
      </c>
      <c r="D46" s="11"/>
      <c r="E46" s="8">
        <v>691586</v>
      </c>
      <c r="F46" s="8"/>
      <c r="G46" s="8">
        <v>207</v>
      </c>
      <c r="H46" s="8">
        <v>4591518</v>
      </c>
      <c r="I46" s="8">
        <v>6593653</v>
      </c>
      <c r="J46" s="8"/>
      <c r="K46" s="8">
        <v>6471</v>
      </c>
      <c r="L46" s="8">
        <v>30359</v>
      </c>
      <c r="M46" s="8">
        <v>6467</v>
      </c>
      <c r="N46" s="8">
        <v>9513</v>
      </c>
      <c r="O46" s="8">
        <v>11</v>
      </c>
      <c r="P46" s="8">
        <v>0</v>
      </c>
      <c r="Q46" s="8">
        <v>0</v>
      </c>
      <c r="R46" s="8">
        <v>0</v>
      </c>
      <c r="S46" s="8">
        <v>0</v>
      </c>
      <c r="T46" s="8">
        <v>33605</v>
      </c>
      <c r="U46" s="8">
        <v>487</v>
      </c>
      <c r="V46" s="8">
        <v>2625</v>
      </c>
      <c r="W46" s="8">
        <v>1653</v>
      </c>
      <c r="X46" s="8">
        <v>91417</v>
      </c>
      <c r="Y46" s="8">
        <v>0</v>
      </c>
      <c r="Z46" s="8"/>
      <c r="AA46" s="8"/>
      <c r="AB46" s="8"/>
      <c r="AC46" s="8">
        <v>91</v>
      </c>
      <c r="AD46" s="8"/>
      <c r="AE46" s="8">
        <v>30359</v>
      </c>
      <c r="AF46" s="8">
        <v>94042</v>
      </c>
    </row>
  </sheetData>
  <conditionalFormatting sqref="B7:C7 B2:C2 B12:C12 B17:C17 B22:C22 B27:C27 B32:C32 E7:AA7 E12:AA12 E17:AA17 E22:AA22 E27:AA27 E32:AA32 E37:AA37 E42:AA42 B42:C42 B37:C37 AC42:AF42 AC37:AF37 AC32:AF32 AC27:AF27 AC22:AF22 AC17:AF17 AC12:AF12 AC7:AF7 E2:H2 AC2:AF2 K2:L2 N2 P2 R2 T2 V2 X2 Z2">
    <cfRule type="cellIs" dxfId="14" priority="11" operator="notBetween">
      <formula>SUM(B3:B6)*0.99</formula>
      <formula>SUM(B3:B6)*1.01</formula>
    </cfRule>
  </conditionalFormatting>
  <conditionalFormatting sqref="AB2">
    <cfRule type="cellIs" dxfId="13" priority="459" operator="notBetween">
      <formula>SUM(AA3:AA6)*0.99</formula>
      <formula>SUM(AA3:AA6)*1.01</formula>
    </cfRule>
  </conditionalFormatting>
  <conditionalFormatting sqref="I2">
    <cfRule type="cellIs" dxfId="12" priority="9" operator="notBetween">
      <formula>SUM(I3:I6)*0.99</formula>
      <formula>SUM(I3:I6)*1.01</formula>
    </cfRule>
  </conditionalFormatting>
  <conditionalFormatting sqref="J2">
    <cfRule type="cellIs" dxfId="11" priority="8" operator="notBetween">
      <formula>SUM(J3:J6)*0.99</formula>
      <formula>SUM(J3:J6)*1.01</formula>
    </cfRule>
  </conditionalFormatting>
  <conditionalFormatting sqref="M2">
    <cfRule type="cellIs" dxfId="10" priority="7" operator="notBetween">
      <formula>SUM(M3:M6)*0.99</formula>
      <formula>SUM(M3:M6)*1.01</formula>
    </cfRule>
  </conditionalFormatting>
  <conditionalFormatting sqref="O2">
    <cfRule type="cellIs" dxfId="9" priority="6" operator="notBetween">
      <formula>SUM(O3:O6)*0.99</formula>
      <formula>SUM(O3:O6)*1.01</formula>
    </cfRule>
  </conditionalFormatting>
  <conditionalFormatting sqref="Q2">
    <cfRule type="cellIs" dxfId="8" priority="5" operator="notBetween">
      <formula>SUM(Q3:Q6)*0.99</formula>
      <formula>SUM(Q3:Q6)*1.01</formula>
    </cfRule>
  </conditionalFormatting>
  <conditionalFormatting sqref="S2">
    <cfRule type="cellIs" dxfId="7" priority="4" operator="notBetween">
      <formula>SUM(S3:S6)*0.99</formula>
      <formula>SUM(S3:S6)*1.01</formula>
    </cfRule>
  </conditionalFormatting>
  <conditionalFormatting sqref="U2">
    <cfRule type="cellIs" dxfId="6" priority="3" operator="notBetween">
      <formula>SUM(U3:U6)*0.99</formula>
      <formula>SUM(U3:U6)*1.01</formula>
    </cfRule>
  </conditionalFormatting>
  <conditionalFormatting sqref="W2">
    <cfRule type="cellIs" dxfId="5" priority="2" operator="notBetween">
      <formula>SUM(W3:W6)*0.99</formula>
      <formula>SUM(W3:W6)*1.01</formula>
    </cfRule>
  </conditionalFormatting>
  <conditionalFormatting sqref="Y2">
    <cfRule type="cellIs" dxfId="4" priority="1" operator="notBetween">
      <formula>SUM(Y3:Y6)*0.99</formula>
      <formula>SUM(Y3:Y6)*1.01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notBetween" id="{FA871052-FB55-490A-B4CB-2B7D80050937}">
            <xm:f>SUM(PCMC!AB3:AB6)*0.99</xm:f>
            <xm:f>SUM(PCMC!AB3:AB6)*1.01</xm:f>
            <x14:dxf>
              <font>
                <color theme="6" tint="-0.2499465926084170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5" max="5" width="16.5703125" customWidth="1"/>
    <col min="28" max="28" width="14.42578125" style="1"/>
  </cols>
  <sheetData>
    <row r="1" spans="1:32" ht="4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78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s="3" customFormat="1" ht="14.1" customHeight="1">
      <c r="A2" s="5">
        <v>2016</v>
      </c>
      <c r="B2" s="7">
        <f>IF(PUSMC!B2+PCMC!B2&lt;&gt;0,PUSMC!B2+PCMC!B2,"")</f>
        <v>221893106.97000009</v>
      </c>
      <c r="C2" s="7">
        <f>IF(PUSMC!C2+PCMC!C2&lt;&gt;0,PUSMC!C2+PCMC!C2,"")</f>
        <v>234789493.59</v>
      </c>
      <c r="D2" s="15">
        <f>IF(PUSMC!D2+PCMC!D2&lt;&gt;0,PUSMC!D2+PCMC!D2,"")</f>
        <v>0.34107996259172912</v>
      </c>
      <c r="E2" s="7">
        <f>IF(PUSMC!E2+PCMC!E2&lt;&gt;0,PUSMC!E2+PCMC!E2,"")</f>
        <v>4436892.4041491905</v>
      </c>
      <c r="F2" s="7">
        <f>IF(PUSMC!F2+PCMC!F2&lt;&gt;0,PUSMC!F2+PCMC!F2,"")</f>
        <v>26059986.750000004</v>
      </c>
      <c r="G2" s="7" t="str">
        <f>IF(PUSMC!G2+PCMC!G2&lt;&gt;0,PUSMC!G2+PCMC!G2,"")</f>
        <v/>
      </c>
      <c r="H2" s="7">
        <f>IF(PUSMC!H2+PCMC!H2&lt;&gt;0,PUSMC!H2+PCMC!H2,"")</f>
        <v>6873687.2006574338</v>
      </c>
      <c r="I2" s="7">
        <f>IF(PUSMC!I2+PCMC!I2&lt;&gt;0,PUSMC!I2+PCMC!I2,"")</f>
        <v>48875821</v>
      </c>
      <c r="J2" s="7">
        <f>IF(PUSMC!J2+PCMC!J2&lt;&gt;0,PUSMC!J2+PCMC!J2,"")</f>
        <v>212815983</v>
      </c>
      <c r="K2" s="7">
        <f>IF(PUSMC!K2+PCMC!K2&lt;&gt;0,PUSMC!K2+PCMC!K2,"")</f>
        <v>19064</v>
      </c>
      <c r="L2" s="7">
        <f>IF(PUSMC!L2+PCMC!L2&lt;&gt;0,PUSMC!L2+PCMC!L2,"")</f>
        <v>1009219</v>
      </c>
      <c r="M2" s="7">
        <f>IF(PUSMC!M2+PCMC!M2&lt;&gt;0,PUSMC!M2+PCMC!M2,"")</f>
        <v>24223</v>
      </c>
      <c r="N2" s="7">
        <f>IF(PUSMC!N2+PCMC!N2&lt;&gt;0,PUSMC!N2+PCMC!N2,"")</f>
        <v>2976081</v>
      </c>
      <c r="O2" s="7">
        <f>IF(PUSMC!O2+PCMC!O2&lt;&gt;0,PUSMC!O2+PCMC!O2,"")</f>
        <v>1099</v>
      </c>
      <c r="P2" s="7">
        <f>IF(PUSMC!P2+PCMC!P2&lt;&gt;0,PUSMC!P2+PCMC!P2,"")</f>
        <v>245121</v>
      </c>
      <c r="Q2" s="7" t="str">
        <f>IF(PUSMC!Q2+PCMC!Q2&lt;&gt;0,PUSMC!Q2+PCMC!Q2,"")</f>
        <v/>
      </c>
      <c r="R2" s="7" t="str">
        <f>IF(PUSMC!R2+PCMC!R2&lt;&gt;0,PUSMC!R2+PCMC!R2,"")</f>
        <v/>
      </c>
      <c r="S2" s="7" t="str">
        <f>IF(PUSMC!S2+PCMC!S2&lt;&gt;0,PUSMC!S2+PCMC!S2,"")</f>
        <v/>
      </c>
      <c r="T2" s="7">
        <f>IF(PUSMC!T2+PCMC!T2&lt;&gt;0,PUSMC!T2+PCMC!T2,"")</f>
        <v>102220</v>
      </c>
      <c r="U2" s="7">
        <f>IF(PUSMC!U2+PCMC!U2&lt;&gt;0,PUSMC!U2+PCMC!U2,"")</f>
        <v>5439</v>
      </c>
      <c r="V2" s="7">
        <f>IF(PUSMC!V2+PCMC!V2&lt;&gt;0,PUSMC!V2+PCMC!V2,"")</f>
        <v>245673</v>
      </c>
      <c r="W2" s="7">
        <f>IF(PUSMC!W2+PCMC!W2&lt;&gt;0,PUSMC!W2+PCMC!W2,"")</f>
        <v>6591</v>
      </c>
      <c r="X2" s="7">
        <f>IF(PUSMC!X2+PCMC!X2&lt;&gt;0,PUSMC!X2+PCMC!X2,"")</f>
        <v>302730</v>
      </c>
      <c r="Y2" s="7">
        <f>IF(PUSMC!Y2+PCMC!Y2&lt;&gt;0,PUSMC!Y2+PCMC!Y2,"")</f>
        <v>10330</v>
      </c>
      <c r="Z2" s="7">
        <f>IF(PUSMC!Z2+PCMC!Z2&lt;&gt;0,PUSMC!Z2+PCMC!Z2,"")</f>
        <v>4936145.8340495713</v>
      </c>
      <c r="AA2" s="7">
        <f>IF(PUSMC!AA2+PCMC!AA2&lt;&gt;0,PUSMC!AA2+PCMC!AA2,"")</f>
        <v>-3274657.5599999987</v>
      </c>
      <c r="AB2" s="7">
        <f>IF(PUSMC!AB2+PCMC!AB2&lt;&gt;0,PUSMC!AB2+PCMC!AB2,"")</f>
        <v>-555434.77762207889</v>
      </c>
      <c r="AC2" s="7">
        <f>IF(PUSMC!AC2+PCMC!AC2&lt;&gt;0,PUSMC!AC2+PCMC!AC2,"")</f>
        <v>9166</v>
      </c>
      <c r="AD2" s="7">
        <f>IF(PUSMC!AD2+PCMC!AD2&lt;&gt;0,PUSMC!AD2+PCMC!AD2,"")</f>
        <v>180688</v>
      </c>
      <c r="AE2" s="7">
        <f>IF(PUSMC!AE2+PCMC!AE2&lt;&gt;0,PUSMC!AE2+PCMC!AE2,"")</f>
        <v>1299365</v>
      </c>
      <c r="AF2" s="7">
        <f>IF(PUSMC!AF2+PCMC!AF2&lt;&gt;0,PUSMC!AF2+PCMC!AF2,"")</f>
        <v>548131</v>
      </c>
    </row>
    <row r="3" spans="1:32" s="1" customFormat="1" ht="14.1" customHeight="1">
      <c r="A3" s="6" t="s">
        <v>74</v>
      </c>
      <c r="B3" s="8">
        <f>IF(PUSMC!B3+PCMC!B3&lt;&gt;0,PUSMC!B3+PCMC!B3,"")</f>
        <v>54950930.970000073</v>
      </c>
      <c r="C3" s="8">
        <f>IF(PUSMC!C3+PCMC!C3&lt;&gt;0,PUSMC!C3+PCMC!C3,"")</f>
        <v>60558395.590000004</v>
      </c>
      <c r="D3" s="11">
        <f>IF(PUSMC!D3+PCMC!D3&lt;&gt;0,PUSMC!D3+PCMC!D3,"")</f>
        <v>0.34107996259172912</v>
      </c>
      <c r="E3" s="8">
        <f>IF(PUSMC!E3+PCMC!E3&lt;&gt;0,PUSMC!E3+PCMC!E3,"")</f>
        <v>1707486</v>
      </c>
      <c r="F3" s="8">
        <f>IF(PUSMC!F3+PCMC!F3&lt;&gt;0,PUSMC!F3+PCMC!F3,"")</f>
        <v>9987884</v>
      </c>
      <c r="G3" s="8" t="str">
        <f>IF(PUSMC!G3+PCMC!G3&lt;&gt;0,PUSMC!G3+PCMC!G3,"")</f>
        <v/>
      </c>
      <c r="H3" s="8">
        <f>IF(PUSMC!H3+PCMC!H3&lt;&gt;0,PUSMC!H3+PCMC!H3,"")</f>
        <v>696486</v>
      </c>
      <c r="I3" s="8">
        <f>IF(PUSMC!I3+PCMC!I3&lt;&gt;0,PUSMC!I3+PCMC!I3,"")</f>
        <v>12328566</v>
      </c>
      <c r="J3" s="8">
        <f>IF(PUSMC!J3+PCMC!J3&lt;&gt;0,PUSMC!J3+PCMC!J3,"")</f>
        <v>53891963</v>
      </c>
      <c r="K3" s="8">
        <f>IF(PUSMC!K3+PCMC!K3&lt;&gt;0,PUSMC!K3+PCMC!K3,"")</f>
        <v>7707</v>
      </c>
      <c r="L3" s="8">
        <f>IF(PUSMC!L3+PCMC!L3&lt;&gt;0,PUSMC!L3+PCMC!L3,"")</f>
        <v>293406</v>
      </c>
      <c r="M3" s="8">
        <f>IF(PUSMC!M3+PCMC!M3&lt;&gt;0,PUSMC!M3+PCMC!M3,"")</f>
        <v>11636</v>
      </c>
      <c r="N3" s="8">
        <f>IF(PUSMC!N3+PCMC!N3&lt;&gt;0,PUSMC!N3+PCMC!N3,"")</f>
        <v>885449</v>
      </c>
      <c r="O3" s="8">
        <f>IF(PUSMC!O3+PCMC!O3&lt;&gt;0,PUSMC!O3+PCMC!O3,"")</f>
        <v>436</v>
      </c>
      <c r="P3" s="8">
        <f>IF(PUSMC!P3+PCMC!P3&lt;&gt;0,PUSMC!P3+PCMC!P3,"")</f>
        <v>245121</v>
      </c>
      <c r="Q3" s="8" t="str">
        <f>IF(PUSMC!Q3+PCMC!Q3&lt;&gt;0,PUSMC!Q3+PCMC!Q3,"")</f>
        <v/>
      </c>
      <c r="R3" s="8" t="str">
        <f>IF(PUSMC!R3+PCMC!R3&lt;&gt;0,PUSMC!R3+PCMC!R3,"")</f>
        <v/>
      </c>
      <c r="S3" s="8" t="str">
        <f>IF(PUSMC!S3+PCMC!S3&lt;&gt;0,PUSMC!S3+PCMC!S3,"")</f>
        <v/>
      </c>
      <c r="T3" s="8">
        <f>IF(PUSMC!T3+PCMC!T3&lt;&gt;0,PUSMC!T3+PCMC!T3,"")</f>
        <v>16228</v>
      </c>
      <c r="U3" s="8">
        <f>IF(PUSMC!U3+PCMC!U3&lt;&gt;0,PUSMC!U3+PCMC!U3,"")</f>
        <v>1377</v>
      </c>
      <c r="V3" s="8">
        <f>IF(PUSMC!V3+PCMC!V3&lt;&gt;0,PUSMC!V3+PCMC!V3,"")</f>
        <v>60563</v>
      </c>
      <c r="W3" s="8">
        <f>IF(PUSMC!W3+PCMC!W3&lt;&gt;0,PUSMC!W3+PCMC!W3,"")</f>
        <v>3068</v>
      </c>
      <c r="X3" s="8">
        <f>IF(PUSMC!X3+PCMC!X3&lt;&gt;0,PUSMC!X3+PCMC!X3,"")</f>
        <v>156345</v>
      </c>
      <c r="Y3" s="8">
        <f>IF(PUSMC!Y3+PCMC!Y3&lt;&gt;0,PUSMC!Y3+PCMC!Y3,"")</f>
        <v>2557</v>
      </c>
      <c r="Z3" s="8">
        <f>IF(PUSMC!Z3+PCMC!Z3&lt;&gt;0,PUSMC!Z3+PCMC!Z3,"")</f>
        <v>1376176</v>
      </c>
      <c r="AA3" s="8">
        <f>IF(PUSMC!AA3+PCMC!AA3&lt;&gt;0,PUSMC!AA3+PCMC!AA3,"")</f>
        <v>-4001644</v>
      </c>
      <c r="AB3" s="8">
        <f>IF(PUSMC!AB3+PCMC!AB3&lt;&gt;0,PUSMC!AB3+PCMC!AB3,"")</f>
        <v>-685180.344937891</v>
      </c>
      <c r="AC3" s="8">
        <f>IF(PUSMC!AC3+PCMC!AC3&lt;&gt;0,PUSMC!AC3+PCMC!AC3,"")</f>
        <v>2666</v>
      </c>
      <c r="AD3" s="8">
        <f>IF(PUSMC!AD3+PCMC!AD3&lt;&gt;0,PUSMC!AD3+PCMC!AD3,"")</f>
        <v>125474</v>
      </c>
      <c r="AE3" s="8">
        <f>IF(PUSMC!AE3+PCMC!AE3&lt;&gt;0,PUSMC!AE3+PCMC!AE3,"")</f>
        <v>583644</v>
      </c>
      <c r="AF3" s="8">
        <f>IF(PUSMC!AF3+PCMC!AF3&lt;&gt;0,PUSMC!AF3+PCMC!AF3,"")</f>
        <v>216908</v>
      </c>
    </row>
    <row r="4" spans="1:32" ht="14.1" customHeight="1">
      <c r="A4" s="6" t="s">
        <v>31</v>
      </c>
      <c r="B4" s="8">
        <f>IF(PUSMC!B4+PCMC!B4&lt;&gt;0,PUSMC!B4+PCMC!B4,"")</f>
        <v>56540879</v>
      </c>
      <c r="C4" s="8">
        <f>IF(PUSMC!C4+PCMC!C4&lt;&gt;0,PUSMC!C4+PCMC!C4,"")</f>
        <v>58393499</v>
      </c>
      <c r="D4" s="11">
        <f>IF(PUSMC!D4+PCMC!D4&lt;&gt;0,PUSMC!D4+PCMC!D4,"")</f>
        <v>0.34929070388994532</v>
      </c>
      <c r="E4" s="8">
        <f>IF(PUSMC!E4+PCMC!E4&lt;&gt;0,PUSMC!E4+PCMC!E4,"")</f>
        <v>1022211</v>
      </c>
      <c r="F4" s="8">
        <f>IF(PUSMC!F4+PCMC!F4&lt;&gt;0,PUSMC!F4+PCMC!F4,"")</f>
        <v>6037699</v>
      </c>
      <c r="G4" s="8" t="str">
        <f>IF(PUSMC!G4+PCMC!G4&lt;&gt;0,PUSMC!G4+PCMC!G4,"")</f>
        <v/>
      </c>
      <c r="H4" s="8">
        <f>IF(PUSMC!H4+PCMC!H4&lt;&gt;0,PUSMC!H4+PCMC!H4,"")</f>
        <v>414852</v>
      </c>
      <c r="I4" s="8">
        <f>IF(PUSMC!I4+PCMC!I4&lt;&gt;0,PUSMC!I4+PCMC!I4,"")</f>
        <v>11937495</v>
      </c>
      <c r="J4" s="8">
        <f>IF(PUSMC!J4+PCMC!J4&lt;&gt;0,PUSMC!J4+PCMC!J4,"")</f>
        <v>51562341</v>
      </c>
      <c r="K4" s="8">
        <f>IF(PUSMC!K4+PCMC!K4&lt;&gt;0,PUSMC!K4+PCMC!K4,"")</f>
        <v>7829</v>
      </c>
      <c r="L4" s="8">
        <f>IF(PUSMC!L4+PCMC!L4&lt;&gt;0,PUSMC!L4+PCMC!L4,"")</f>
        <v>190512</v>
      </c>
      <c r="M4" s="8">
        <f>IF(PUSMC!M4+PCMC!M4&lt;&gt;0,PUSMC!M4+PCMC!M4,"")</f>
        <v>4833</v>
      </c>
      <c r="N4" s="8">
        <f>IF(PUSMC!N4+PCMC!N4&lt;&gt;0,PUSMC!N4+PCMC!N4,"")</f>
        <v>271225</v>
      </c>
      <c r="O4" s="8">
        <f>IF(PUSMC!O4+PCMC!O4&lt;&gt;0,PUSMC!O4+PCMC!O4,"")</f>
        <v>73</v>
      </c>
      <c r="P4" s="8" t="str">
        <f>IF(PUSMC!P4+PCMC!P4&lt;&gt;0,PUSMC!P4+PCMC!P4,"")</f>
        <v/>
      </c>
      <c r="Q4" s="8" t="str">
        <f>IF(PUSMC!Q4+PCMC!Q4&lt;&gt;0,PUSMC!Q4+PCMC!Q4,"")</f>
        <v/>
      </c>
      <c r="R4" s="8" t="str">
        <f>IF(PUSMC!R4+PCMC!R4&lt;&gt;0,PUSMC!R4+PCMC!R4,"")</f>
        <v/>
      </c>
      <c r="S4" s="8" t="str">
        <f>IF(PUSMC!S4+PCMC!S4&lt;&gt;0,PUSMC!S4+PCMC!S4,"")</f>
        <v/>
      </c>
      <c r="T4" s="8">
        <f>IF(PUSMC!T4+PCMC!T4&lt;&gt;0,PUSMC!T4+PCMC!T4,"")</f>
        <v>30615</v>
      </c>
      <c r="U4" s="8">
        <f>IF(PUSMC!U4+PCMC!U4&lt;&gt;0,PUSMC!U4+PCMC!U4,"")</f>
        <v>1381</v>
      </c>
      <c r="V4" s="8">
        <f>IF(PUSMC!V4+PCMC!V4&lt;&gt;0,PUSMC!V4+PCMC!V4,"")</f>
        <v>41809</v>
      </c>
      <c r="W4" s="8">
        <f>IF(PUSMC!W4+PCMC!W4&lt;&gt;0,PUSMC!W4+PCMC!W4,"")</f>
        <v>708</v>
      </c>
      <c r="X4" s="8">
        <f>IF(PUSMC!X4+PCMC!X4&lt;&gt;0,PUSMC!X4+PCMC!X4,"")</f>
        <v>44647</v>
      </c>
      <c r="Y4" s="8">
        <f>IF(PUSMC!Y4+PCMC!Y4&lt;&gt;0,PUSMC!Y4+PCMC!Y4,"")</f>
        <v>2546</v>
      </c>
      <c r="Z4" s="8">
        <f>IF(PUSMC!Z4+PCMC!Z4&lt;&gt;0,PUSMC!Z4+PCMC!Z4,"")</f>
        <v>1405739</v>
      </c>
      <c r="AA4" s="8">
        <f>IF(PUSMC!AA4+PCMC!AA4&lt;&gt;0,PUSMC!AA4+PCMC!AA4,"")</f>
        <v>-1347488</v>
      </c>
      <c r="AB4" s="8">
        <f>IF(PUSMC!AB4+PCMC!AB4&lt;&gt;0,PUSMC!AB4+PCMC!AB4,"")</f>
        <v>-236941.73810477491</v>
      </c>
      <c r="AC4" s="8">
        <f>IF(PUSMC!AC4+PCMC!AC4&lt;&gt;0,PUSMC!AC4+PCMC!AC4,"")</f>
        <v>2256</v>
      </c>
      <c r="AD4" s="8">
        <f>IF(PUSMC!AD4+PCMC!AD4&lt;&gt;0,PUSMC!AD4+PCMC!AD4,"")</f>
        <v>11338</v>
      </c>
      <c r="AE4" s="8">
        <f>IF(PUSMC!AE4+PCMC!AE4&lt;&gt;0,PUSMC!AE4+PCMC!AE4,"")</f>
        <v>190512</v>
      </c>
      <c r="AF4" s="8">
        <f>IF(PUSMC!AF4+PCMC!AF4&lt;&gt;0,PUSMC!AF4+PCMC!AF4,"")</f>
        <v>86456</v>
      </c>
    </row>
    <row r="5" spans="1:32" ht="14.1" customHeight="1">
      <c r="A5" s="6" t="s">
        <v>32</v>
      </c>
      <c r="B5" s="8">
        <f>IF(PUSMC!B5+PCMC!B5&lt;&gt;0,PUSMC!B5+PCMC!B5,"")</f>
        <v>51215929</v>
      </c>
      <c r="C5" s="8">
        <f>IF(PUSMC!C5+PCMC!C5&lt;&gt;0,PUSMC!C5+PCMC!C5,"")</f>
        <v>57354042</v>
      </c>
      <c r="D5" s="11">
        <f>IF(PUSMC!D5+PCMC!D5&lt;&gt;0,PUSMC!D5+PCMC!D5,"")</f>
        <v>0.31689189290247061</v>
      </c>
      <c r="E5" s="8">
        <f>IF(PUSMC!E5+PCMC!E5&lt;&gt;0,PUSMC!E5+PCMC!E5,"")</f>
        <v>1003051</v>
      </c>
      <c r="F5" s="8">
        <f>IF(PUSMC!F5+PCMC!F5&lt;&gt;0,PUSMC!F5+PCMC!F5,"")</f>
        <v>5895386</v>
      </c>
      <c r="G5" s="8" t="str">
        <f>IF(PUSMC!G5+PCMC!G5&lt;&gt;0,PUSMC!G5+PCMC!G5,"")</f>
        <v/>
      </c>
      <c r="H5" s="8">
        <f>IF(PUSMC!H5+PCMC!H5&lt;&gt;0,PUSMC!H5+PCMC!H5,"")</f>
        <v>2649612</v>
      </c>
      <c r="I5" s="8">
        <f>IF(PUSMC!I5+PCMC!I5&lt;&gt;0,PUSMC!I5+PCMC!I5,"")</f>
        <v>11760248</v>
      </c>
      <c r="J5" s="8">
        <f>IF(PUSMC!J5+PCMC!J5&lt;&gt;0,PUSMC!J5+PCMC!J5,"")</f>
        <v>50510541</v>
      </c>
      <c r="K5" s="8">
        <f>IF(PUSMC!K5+PCMC!K5&lt;&gt;0,PUSMC!K5+PCMC!K5,"")</f>
        <v>7193</v>
      </c>
      <c r="L5" s="8">
        <f>IF(PUSMC!L5+PCMC!L5&lt;&gt;0,PUSMC!L5+PCMC!L5,"")</f>
        <v>190826</v>
      </c>
      <c r="M5" s="8">
        <f>IF(PUSMC!M5+PCMC!M5&lt;&gt;0,PUSMC!M5+PCMC!M5,"")</f>
        <v>4168</v>
      </c>
      <c r="N5" s="8">
        <f>IF(PUSMC!N5+PCMC!N5&lt;&gt;0,PUSMC!N5+PCMC!N5,"")</f>
        <v>1344764</v>
      </c>
      <c r="O5" s="8">
        <f>IF(PUSMC!O5+PCMC!O5&lt;&gt;0,PUSMC!O5+PCMC!O5,"")</f>
        <v>523</v>
      </c>
      <c r="P5" s="8" t="str">
        <f>IF(PUSMC!P5+PCMC!P5&lt;&gt;0,PUSMC!P5+PCMC!P5,"")</f>
        <v/>
      </c>
      <c r="Q5" s="8" t="str">
        <f>IF(PUSMC!Q5+PCMC!Q5&lt;&gt;0,PUSMC!Q5+PCMC!Q5,"")</f>
        <v/>
      </c>
      <c r="R5" s="8" t="str">
        <f>IF(PUSMC!R5+PCMC!R5&lt;&gt;0,PUSMC!R5+PCMC!R5,"")</f>
        <v/>
      </c>
      <c r="S5" s="8" t="str">
        <f>IF(PUSMC!S5+PCMC!S5&lt;&gt;0,PUSMC!S5+PCMC!S5,"")</f>
        <v/>
      </c>
      <c r="T5" s="8">
        <f>IF(PUSMC!T5+PCMC!T5&lt;&gt;0,PUSMC!T5+PCMC!T5,"")</f>
        <v>30788</v>
      </c>
      <c r="U5" s="8">
        <f>IF(PUSMC!U5+PCMC!U5&lt;&gt;0,PUSMC!U5+PCMC!U5,"")</f>
        <v>1300</v>
      </c>
      <c r="V5" s="8">
        <f>IF(PUSMC!V5+PCMC!V5&lt;&gt;0,PUSMC!V5+PCMC!V5,"")</f>
        <v>62177</v>
      </c>
      <c r="W5" s="8">
        <f>IF(PUSMC!W5+PCMC!W5&lt;&gt;0,PUSMC!W5+PCMC!W5,"")</f>
        <v>1199</v>
      </c>
      <c r="X5" s="8">
        <f>IF(PUSMC!X5+PCMC!X5&lt;&gt;0,PUSMC!X5+PCMC!X5,"")</f>
        <v>47953</v>
      </c>
      <c r="Y5" s="8">
        <f>IF(PUSMC!Y5+PCMC!Y5&lt;&gt;0,PUSMC!Y5+PCMC!Y5,"")</f>
        <v>2359</v>
      </c>
      <c r="Z5" s="8">
        <f>IF(PUSMC!Z5+PCMC!Z5&lt;&gt;0,PUSMC!Z5+PCMC!Z5,"")</f>
        <v>940582</v>
      </c>
      <c r="AA5" s="8">
        <f>IF(PUSMC!AA5+PCMC!AA5&lt;&gt;0,PUSMC!AA5+PCMC!AA5,"")</f>
        <v>2496859</v>
      </c>
      <c r="AB5" s="8">
        <f>IF(PUSMC!AB5+PCMC!AB5&lt;&gt;0,PUSMC!AB5+PCMC!AB5,"")</f>
        <v>439618.96155759733</v>
      </c>
      <c r="AC5" s="8">
        <f>IF(PUSMC!AC5+PCMC!AC5&lt;&gt;0,PUSMC!AC5+PCMC!AC5,"")</f>
        <v>881</v>
      </c>
      <c r="AD5" s="8">
        <f>IF(PUSMC!AD5+PCMC!AD5&lt;&gt;0,PUSMC!AD5+PCMC!AD5,"")</f>
        <v>25687</v>
      </c>
      <c r="AE5" s="8">
        <f>IF(PUSMC!AE5+PCMC!AE5&lt;&gt;0,PUSMC!AE5+PCMC!AE5,"")</f>
        <v>190734</v>
      </c>
      <c r="AF5" s="8">
        <f>IF(PUSMC!AF5+PCMC!AF5&lt;&gt;0,PUSMC!AF5+PCMC!AF5,"")</f>
        <v>110130</v>
      </c>
    </row>
    <row r="6" spans="1:32" ht="14.1" customHeight="1">
      <c r="A6" s="6" t="s">
        <v>33</v>
      </c>
      <c r="B6" s="8">
        <f>IF(PUSMC!B6+PCMC!B6&lt;&gt;0,PUSMC!B6+PCMC!B6,"")</f>
        <v>59185369</v>
      </c>
      <c r="C6" s="8">
        <f>IF(PUSMC!C6+PCMC!C6&lt;&gt;0,PUSMC!C6+PCMC!C6,"")</f>
        <v>58483557</v>
      </c>
      <c r="D6" s="11">
        <f>IF(PUSMC!D6+PCMC!D6&lt;&gt;0,PUSMC!D6+PCMC!D6,"")</f>
        <v>0.34352615430765043</v>
      </c>
      <c r="E6" s="8">
        <f>IF(PUSMC!E6+PCMC!E6&lt;&gt;0,PUSMC!E6+PCMC!E6,"")</f>
        <v>709635</v>
      </c>
      <c r="F6" s="8">
        <f>IF(PUSMC!F6+PCMC!F6&lt;&gt;0,PUSMC!F6+PCMC!F6,"")</f>
        <v>4139018</v>
      </c>
      <c r="G6" s="8" t="str">
        <f>IF(PUSMC!G6+PCMC!G6&lt;&gt;0,PUSMC!G6+PCMC!G6,"")</f>
        <v/>
      </c>
      <c r="H6" s="8">
        <f>IF(PUSMC!H6+PCMC!H6&lt;&gt;0,PUSMC!H6+PCMC!H6,"")</f>
        <v>3158069</v>
      </c>
      <c r="I6" s="8">
        <f>IF(PUSMC!I6+PCMC!I6&lt;&gt;0,PUSMC!I6+PCMC!I6,"")</f>
        <v>12849512</v>
      </c>
      <c r="J6" s="8">
        <f>IF(PUSMC!J6+PCMC!J6&lt;&gt;0,PUSMC!J6+PCMC!J6,"")</f>
        <v>56851138</v>
      </c>
      <c r="K6" s="8">
        <f>IF(PUSMC!K6+PCMC!K6&lt;&gt;0,PUSMC!K6+PCMC!K6,"")</f>
        <v>7871</v>
      </c>
      <c r="L6" s="8">
        <f>IF(PUSMC!L6+PCMC!L6&lt;&gt;0,PUSMC!L6+PCMC!L6,"")</f>
        <v>334475</v>
      </c>
      <c r="M6" s="8">
        <f>IF(PUSMC!M6+PCMC!M6&lt;&gt;0,PUSMC!M6+PCMC!M6,"")</f>
        <v>3586</v>
      </c>
      <c r="N6" s="8">
        <f>IF(PUSMC!N6+PCMC!N6&lt;&gt;0,PUSMC!N6+PCMC!N6,"")</f>
        <v>474643</v>
      </c>
      <c r="O6" s="8">
        <f>IF(PUSMC!O6+PCMC!O6&lt;&gt;0,PUSMC!O6+PCMC!O6,"")</f>
        <v>67</v>
      </c>
      <c r="P6" s="8" t="str">
        <f>IF(PUSMC!P6+PCMC!P6&lt;&gt;0,PUSMC!P6+PCMC!P6,"")</f>
        <v/>
      </c>
      <c r="Q6" s="8" t="str">
        <f>IF(PUSMC!Q6+PCMC!Q6&lt;&gt;0,PUSMC!Q6+PCMC!Q6,"")</f>
        <v/>
      </c>
      <c r="R6" s="8" t="str">
        <f>IF(PUSMC!R6+PCMC!R6&lt;&gt;0,PUSMC!R6+PCMC!R6,"")</f>
        <v/>
      </c>
      <c r="S6" s="8" t="str">
        <f>IF(PUSMC!S6+PCMC!S6&lt;&gt;0,PUSMC!S6+PCMC!S6,"")</f>
        <v/>
      </c>
      <c r="T6" s="8">
        <f>IF(PUSMC!T6+PCMC!T6&lt;&gt;0,PUSMC!T6+PCMC!T6,"")</f>
        <v>24589</v>
      </c>
      <c r="U6" s="8">
        <f>IF(PUSMC!U6+PCMC!U6&lt;&gt;0,PUSMC!U6+PCMC!U6,"")</f>
        <v>1381</v>
      </c>
      <c r="V6" s="8">
        <f>IF(PUSMC!V6+PCMC!V6&lt;&gt;0,PUSMC!V6+PCMC!V6,"")</f>
        <v>81124</v>
      </c>
      <c r="W6" s="8">
        <f>IF(PUSMC!W6+PCMC!W6&lt;&gt;0,PUSMC!W6+PCMC!W6,"")</f>
        <v>1616</v>
      </c>
      <c r="X6" s="8">
        <f>IF(PUSMC!X6+PCMC!X6&lt;&gt;0,PUSMC!X6+PCMC!X6,"")</f>
        <v>53785</v>
      </c>
      <c r="Y6" s="8">
        <f>IF(PUSMC!Y6+PCMC!Y6&lt;&gt;0,PUSMC!Y6+PCMC!Y6,"")</f>
        <v>2868</v>
      </c>
      <c r="Z6" s="8">
        <f>IF(PUSMC!Z6+PCMC!Z6&lt;&gt;0,PUSMC!Z6+PCMC!Z6,"")</f>
        <v>1309748</v>
      </c>
      <c r="AA6" s="8">
        <f>IF(PUSMC!AA6+PCMC!AA6&lt;&gt;0,PUSMC!AA6+PCMC!AA6,"")</f>
        <v>-422386</v>
      </c>
      <c r="AB6" s="8">
        <f>IF(PUSMC!AB6+PCMC!AB6&lt;&gt;0,PUSMC!AB6+PCMC!AB6,"")</f>
        <v>-72931.898786783131</v>
      </c>
      <c r="AC6" s="8">
        <f>IF(PUSMC!AC6+PCMC!AC6&lt;&gt;0,PUSMC!AC6+PCMC!AC6,"")</f>
        <v>3363</v>
      </c>
      <c r="AD6" s="8">
        <f>IF(PUSMC!AD6+PCMC!AD6&lt;&gt;0,PUSMC!AD6+PCMC!AD6,"")</f>
        <v>18189</v>
      </c>
      <c r="AE6" s="8">
        <f>IF(PUSMC!AE6+PCMC!AE6&lt;&gt;0,PUSMC!AE6+PCMC!AE6,"")</f>
        <v>334475</v>
      </c>
      <c r="AF6" s="8">
        <f>IF(PUSMC!AF6+PCMC!AF6&lt;&gt;0,PUSMC!AF6+PCMC!AF6,"")</f>
        <v>134637</v>
      </c>
    </row>
    <row r="7" spans="1:32" ht="14.1" customHeight="1">
      <c r="A7" s="9" t="s">
        <v>34</v>
      </c>
      <c r="B7" s="7">
        <f>IF(PUSMC!B7+PCMC!B7&lt;&gt;0,PUSMC!B7+PCMC!B7,"")</f>
        <v>239484129</v>
      </c>
      <c r="C7" s="7">
        <f>IF(PUSMC!C7+PCMC!C7&lt;&gt;0,PUSMC!C7+PCMC!C7,"")</f>
        <v>231888307</v>
      </c>
      <c r="D7" s="16">
        <f>IF(PUSMC!D7+PCMC!D7&lt;&gt;0,PUSMC!D7+PCMC!D7,"")</f>
        <v>0.38269999999999998</v>
      </c>
      <c r="E7" s="12">
        <f>IF(PUSMC!E7+PCMC!E7&lt;&gt;0,PUSMC!E7+PCMC!E7,"")</f>
        <v>6297452</v>
      </c>
      <c r="F7" s="7">
        <f>IF(PUSMC!F7+PCMC!F7&lt;&gt;0,PUSMC!F7+PCMC!F7,"")</f>
        <v>33117617</v>
      </c>
      <c r="G7" s="7">
        <f>IF(PUSMC!G7+PCMC!G7&lt;&gt;0,PUSMC!G7+PCMC!G7,"")</f>
        <v>7688</v>
      </c>
      <c r="H7" s="7">
        <f>IF(PUSMC!H7+PCMC!H7&lt;&gt;0,PUSMC!H7+PCMC!H7,"")</f>
        <v>15895992</v>
      </c>
      <c r="I7" s="7">
        <f>IF(PUSMC!I7+PCMC!I7&lt;&gt;0,PUSMC!I7+PCMC!I7,"")</f>
        <v>44578832</v>
      </c>
      <c r="J7" s="7">
        <f>IF(PUSMC!J7+PCMC!J7&lt;&gt;0,PUSMC!J7+PCMC!J7,"")</f>
        <v>228034903</v>
      </c>
      <c r="K7" s="7">
        <f>IF(PUSMC!K7+PCMC!K7&lt;&gt;0,PUSMC!K7+PCMC!K7,"")</f>
        <v>32460</v>
      </c>
      <c r="L7" s="7">
        <f>IF(PUSMC!L7+PCMC!L7&lt;&gt;0,PUSMC!L7+PCMC!L7,"")</f>
        <v>928731</v>
      </c>
      <c r="M7" s="7">
        <f>IF(PUSMC!M7+PCMC!M7&lt;&gt;0,PUSMC!M7+PCMC!M7,"")</f>
        <v>1408</v>
      </c>
      <c r="N7" s="7">
        <f>IF(PUSMC!N7+PCMC!N7&lt;&gt;0,PUSMC!N7+PCMC!N7,"")</f>
        <v>2548490</v>
      </c>
      <c r="O7" s="7">
        <f>IF(PUSMC!O7+PCMC!O7&lt;&gt;0,PUSMC!O7+PCMC!O7,"")</f>
        <v>356</v>
      </c>
      <c r="P7" s="7">
        <f>IF(PUSMC!P7+PCMC!P7&lt;&gt;0,PUSMC!P7+PCMC!P7,"")</f>
        <v>199808</v>
      </c>
      <c r="Q7" s="7" t="str">
        <f>IF(PUSMC!Q7+PCMC!Q7&lt;&gt;0,PUSMC!Q7+PCMC!Q7,"")</f>
        <v/>
      </c>
      <c r="R7" s="7" t="str">
        <f>IF(PUSMC!R7+PCMC!R7&lt;&gt;0,PUSMC!R7+PCMC!R7,"")</f>
        <v/>
      </c>
      <c r="S7" s="7" t="str">
        <f>IF(PUSMC!S7+PCMC!S7&lt;&gt;0,PUSMC!S7+PCMC!S7,"")</f>
        <v/>
      </c>
      <c r="T7" s="7">
        <f>IF(PUSMC!T7+PCMC!T7&lt;&gt;0,PUSMC!T7+PCMC!T7,"")</f>
        <v>277243</v>
      </c>
      <c r="U7" s="7">
        <f>IF(PUSMC!U7+PCMC!U7&lt;&gt;0,PUSMC!U7+PCMC!U7,"")</f>
        <v>6130</v>
      </c>
      <c r="V7" s="7">
        <f>IF(PUSMC!V7+PCMC!V7&lt;&gt;0,PUSMC!V7+PCMC!V7,"")</f>
        <v>176190</v>
      </c>
      <c r="W7" s="7" t="str">
        <f>IF(PUSMC!W7+PCMC!W7&lt;&gt;0,PUSMC!W7+PCMC!W7,"")</f>
        <v/>
      </c>
      <c r="X7" s="7">
        <f>IF(PUSMC!X7+PCMC!X7&lt;&gt;0,PUSMC!X7+PCMC!X7,"")</f>
        <v>382893</v>
      </c>
      <c r="Y7" s="7" t="str">
        <f>IF(PUSMC!Y7+PCMC!Y7&lt;&gt;0,PUSMC!Y7+PCMC!Y7,"")</f>
        <v/>
      </c>
      <c r="Z7" s="7">
        <f>IF(PUSMC!Z7+PCMC!Z7&lt;&gt;0,PUSMC!Z7+PCMC!Z7,"")</f>
        <v>11621679</v>
      </c>
      <c r="AA7" s="7">
        <f>IF(PUSMC!AA7+PCMC!AA7&lt;&gt;0,PUSMC!AA7+PCMC!AA7,"")</f>
        <v>10978562</v>
      </c>
      <c r="AB7" s="8">
        <f>IF(PUSMC!AB7+PCMC!AB7&lt;&gt;0,PUSMC!AB7+PCMC!AB7,"")</f>
        <v>2129892.3508000001</v>
      </c>
      <c r="AC7" s="7">
        <f>IF(PUSMC!AC7+PCMC!AC7&lt;&gt;0,PUSMC!AC7+PCMC!AC7,"")</f>
        <v>9125</v>
      </c>
      <c r="AD7" s="7">
        <f>IF(PUSMC!AD7+PCMC!AD7&lt;&gt;0,PUSMC!AD7+PCMC!AD7,"")</f>
        <v>193221</v>
      </c>
      <c r="AE7" s="7">
        <f>IF(PUSMC!AE7+PCMC!AE7&lt;&gt;0,PUSMC!AE7+PCMC!AE7,"")</f>
        <v>939580</v>
      </c>
      <c r="AF7" s="7">
        <f>IF(PUSMC!AF7+PCMC!AF7&lt;&gt;0,PUSMC!AF7+PCMC!AF7,"")</f>
        <v>559083</v>
      </c>
    </row>
    <row r="8" spans="1:32" ht="14.1" customHeight="1">
      <c r="A8" s="6" t="s">
        <v>35</v>
      </c>
      <c r="B8" s="13">
        <f>IF(PUSMC!B8+PCMC!B8&lt;&gt;0,PUSMC!B8+PCMC!B8,"")</f>
        <v>67843715</v>
      </c>
      <c r="C8" s="13">
        <f>IF(PUSMC!C8+PCMC!C8&lt;&gt;0,PUSMC!C8+PCMC!C8,"")</f>
        <v>57621401</v>
      </c>
      <c r="D8" s="17">
        <f>IF(PUSMC!D8+PCMC!D8&lt;&gt;0,PUSMC!D8+PCMC!D8,"")</f>
        <v>0.46750000000000003</v>
      </c>
      <c r="E8" s="13">
        <f>IF(PUSMC!E8+PCMC!E8&lt;&gt;0,PUSMC!E8+PCMC!E8,"")</f>
        <v>3964689</v>
      </c>
      <c r="F8" s="13">
        <f>IF(PUSMC!F8+PCMC!F8&lt;&gt;0,PUSMC!F8+PCMC!F8,"")</f>
        <v>20891890</v>
      </c>
      <c r="G8" s="13">
        <f>IF(PUSMC!G8+PCMC!G8&lt;&gt;0,PUSMC!G8+PCMC!G8,"")</f>
        <v>4808</v>
      </c>
      <c r="H8" s="8">
        <f>IF(PUSMC!H8+PCMC!H8&lt;&gt;0,PUSMC!H8+PCMC!H8,"")</f>
        <v>3910479</v>
      </c>
      <c r="I8" s="8">
        <f>IF(PUSMC!I8+PCMC!I8&lt;&gt;0,PUSMC!I8+PCMC!I8,"")</f>
        <v>10862465</v>
      </c>
      <c r="J8" s="8">
        <f>IF(PUSMC!J8+PCMC!J8&lt;&gt;0,PUSMC!J8+PCMC!J8,"")</f>
        <v>55529553</v>
      </c>
      <c r="K8" s="8">
        <f>IF(PUSMC!K8+PCMC!K8&lt;&gt;0,PUSMC!K8+PCMC!K8,"")</f>
        <v>7788</v>
      </c>
      <c r="L8" s="13">
        <f>IF(PUSMC!L8+PCMC!L8&lt;&gt;0,PUSMC!L8+PCMC!L8,"")</f>
        <v>158519</v>
      </c>
      <c r="M8" s="13">
        <f>IF(PUSMC!M8+PCMC!M8&lt;&gt;0,PUSMC!M8+PCMC!M8,"")</f>
        <v>555</v>
      </c>
      <c r="N8" s="14">
        <f>IF(PUSMC!N8+PCMC!N8&lt;&gt;0,PUSMC!N8+PCMC!N8,"")</f>
        <v>2127897</v>
      </c>
      <c r="O8" s="13">
        <f>IF(PUSMC!O8+PCMC!O8&lt;&gt;0,PUSMC!O8+PCMC!O8,"")</f>
        <v>325</v>
      </c>
      <c r="P8" s="8">
        <f>IF(PUSMC!P8+PCMC!P8&lt;&gt;0,PUSMC!P8+PCMC!P8,"")</f>
        <v>49952</v>
      </c>
      <c r="Q8" s="13" t="str">
        <f>IF(PUSMC!Q8+PCMC!Q8&lt;&gt;0,PUSMC!Q8+PCMC!Q8,"")</f>
        <v/>
      </c>
      <c r="R8" s="13" t="str">
        <f>IF(PUSMC!R8+PCMC!R8&lt;&gt;0,PUSMC!R8+PCMC!R8,"")</f>
        <v/>
      </c>
      <c r="S8" s="13" t="str">
        <f>IF(PUSMC!S8+PCMC!S8&lt;&gt;0,PUSMC!S8+PCMC!S8,"")</f>
        <v/>
      </c>
      <c r="T8" s="13">
        <f>IF(PUSMC!T8+PCMC!T8&lt;&gt;0,PUSMC!T8+PCMC!T8,"")</f>
        <v>32519</v>
      </c>
      <c r="U8" s="13">
        <f>IF(PUSMC!U8+PCMC!U8&lt;&gt;0,PUSMC!U8+PCMC!U8,"")</f>
        <v>2089</v>
      </c>
      <c r="V8" s="13">
        <f>IF(PUSMC!V8+PCMC!V8&lt;&gt;0,PUSMC!V8+PCMC!V8,"")</f>
        <v>88706</v>
      </c>
      <c r="W8" s="13" t="str">
        <f>IF(PUSMC!W8+PCMC!W8&lt;&gt;0,PUSMC!W8+PCMC!W8,"")</f>
        <v/>
      </c>
      <c r="X8" s="13">
        <f>IF(PUSMC!X8+PCMC!X8&lt;&gt;0,PUSMC!X8+PCMC!X8,"")</f>
        <v>20673</v>
      </c>
      <c r="Y8" s="13" t="str">
        <f>IF(PUSMC!Y8+PCMC!Y8&lt;&gt;0,PUSMC!Y8+PCMC!Y8,"")</f>
        <v/>
      </c>
      <c r="Z8" s="8">
        <f>IF(PUSMC!Z8+PCMC!Z8&lt;&gt;0,PUSMC!Z8+PCMC!Z8,"")</f>
        <v>2935972</v>
      </c>
      <c r="AA8" s="8">
        <f>IF(PUSMC!AA8+PCMC!AA8&lt;&gt;0,PUSMC!AA8+PCMC!AA8,"")</f>
        <v>4749</v>
      </c>
      <c r="AB8" s="8">
        <f>IF(PUSMC!AB8+PCMC!AB8&lt;&gt;0,PUSMC!AB8+PCMC!AB8,"")</f>
        <v>60509.360600000015</v>
      </c>
      <c r="AC8" s="8">
        <f>IF(PUSMC!AC8+PCMC!AC8&lt;&gt;0,PUSMC!AC8+PCMC!AC8,"")</f>
        <v>2823.25</v>
      </c>
      <c r="AD8" s="8">
        <f>IF(PUSMC!AD8+PCMC!AD8&lt;&gt;0,PUSMC!AD8+PCMC!AD8,"")</f>
        <v>50009.25</v>
      </c>
      <c r="AE8" s="8">
        <f>IF(PUSMC!AE8+PCMC!AE8&lt;&gt;0,PUSMC!AE8+PCMC!AE8,"")</f>
        <v>448060</v>
      </c>
      <c r="AF8" s="8">
        <f>IF(PUSMC!AF8+PCMC!AF8&lt;&gt;0,PUSMC!AF8+PCMC!AF8,"")</f>
        <v>140108.5</v>
      </c>
    </row>
    <row r="9" spans="1:32" ht="14.1" customHeight="1">
      <c r="A9" s="6" t="s">
        <v>36</v>
      </c>
      <c r="B9" s="13">
        <f>IF(PUSMC!B9+PCMC!B9&lt;&gt;0,PUSMC!B9+PCMC!B9,"")</f>
        <v>55923366</v>
      </c>
      <c r="C9" s="13">
        <f>IF(PUSMC!C9+PCMC!C9&lt;&gt;0,PUSMC!C9+PCMC!C9,"")</f>
        <v>57031176</v>
      </c>
      <c r="D9" s="17">
        <f>IF(PUSMC!D9+PCMC!D9&lt;&gt;0,PUSMC!D9+PCMC!D9,"")</f>
        <v>0.3775</v>
      </c>
      <c r="E9" s="13">
        <f>IF(PUSMC!E9+PCMC!E9&lt;&gt;0,PUSMC!E9+PCMC!E9,"")</f>
        <v>729725</v>
      </c>
      <c r="F9" s="13">
        <f>IF(PUSMC!F9+PCMC!F9&lt;&gt;0,PUSMC!F9+PCMC!F9,"")</f>
        <v>3790041</v>
      </c>
      <c r="G9" s="13">
        <f>IF(PUSMC!G9+PCMC!G9&lt;&gt;0,PUSMC!G9+PCMC!G9,"")</f>
        <v>825</v>
      </c>
      <c r="H9" s="8">
        <f>IF(PUSMC!H9+PCMC!H9&lt;&gt;0,PUSMC!H9+PCMC!H9,"")</f>
        <v>3823836</v>
      </c>
      <c r="I9" s="8">
        <f>IF(PUSMC!I9+PCMC!I9&lt;&gt;0,PUSMC!I9+PCMC!I9,"")</f>
        <v>11191626</v>
      </c>
      <c r="J9" s="8">
        <f>IF(PUSMC!J9+PCMC!J9&lt;&gt;0,PUSMC!J9+PCMC!J9,"")</f>
        <v>57226426</v>
      </c>
      <c r="K9" s="8">
        <f>IF(PUSMC!K9+PCMC!K9&lt;&gt;0,PUSMC!K9+PCMC!K9,"")</f>
        <v>8228</v>
      </c>
      <c r="L9" s="8">
        <f>IF(PUSMC!L9+PCMC!L9&lt;&gt;0,PUSMC!L9+PCMC!L9,"")</f>
        <v>151179</v>
      </c>
      <c r="M9" s="13">
        <f>IF(PUSMC!M9+PCMC!M9&lt;&gt;0,PUSMC!M9+PCMC!M9,"")</f>
        <v>183</v>
      </c>
      <c r="N9" s="14">
        <f>IF(PUSMC!N9+PCMC!N9&lt;&gt;0,PUSMC!N9+PCMC!N9,"")</f>
        <v>120526</v>
      </c>
      <c r="O9" s="13" t="str">
        <f>IF(PUSMC!O9+PCMC!O9&lt;&gt;0,PUSMC!O9+PCMC!O9,"")</f>
        <v/>
      </c>
      <c r="P9" s="8">
        <f>IF(PUSMC!P9+PCMC!P9&lt;&gt;0,PUSMC!P9+PCMC!P9,"")</f>
        <v>49952</v>
      </c>
      <c r="Q9" s="13" t="str">
        <f>IF(PUSMC!Q9+PCMC!Q9&lt;&gt;0,PUSMC!Q9+PCMC!Q9,"")</f>
        <v/>
      </c>
      <c r="R9" s="13" t="str">
        <f>IF(PUSMC!R9+PCMC!R9&lt;&gt;0,PUSMC!R9+PCMC!R9,"")</f>
        <v/>
      </c>
      <c r="S9" s="13" t="str">
        <f>IF(PUSMC!S9+PCMC!S9&lt;&gt;0,PUSMC!S9+PCMC!S9,"")</f>
        <v/>
      </c>
      <c r="T9" s="13">
        <f>IF(PUSMC!T9+PCMC!T9&lt;&gt;0,PUSMC!T9+PCMC!T9,"")</f>
        <v>181335</v>
      </c>
      <c r="U9" s="13">
        <f>IF(PUSMC!U9+PCMC!U9&lt;&gt;0,PUSMC!U9+PCMC!U9,"")</f>
        <v>1276</v>
      </c>
      <c r="V9" s="13">
        <f>IF(PUSMC!V9+PCMC!V9&lt;&gt;0,PUSMC!V9+PCMC!V9,"")</f>
        <v>48151</v>
      </c>
      <c r="W9" s="13" t="str">
        <f>IF(PUSMC!W9+PCMC!W9&lt;&gt;0,PUSMC!W9+PCMC!W9,"")</f>
        <v/>
      </c>
      <c r="X9" s="13">
        <f>IF(PUSMC!X9+PCMC!X9&lt;&gt;0,PUSMC!X9+PCMC!X9,"")</f>
        <v>78179</v>
      </c>
      <c r="Y9" s="13" t="str">
        <f>IF(PUSMC!Y9+PCMC!Y9&lt;&gt;0,PUSMC!Y9+PCMC!Y9,"")</f>
        <v/>
      </c>
      <c r="Z9" s="8">
        <f>IF(PUSMC!Z9+PCMC!Z9&lt;&gt;0,PUSMC!Z9+PCMC!Z9,"")</f>
        <v>2933279</v>
      </c>
      <c r="AA9" s="8">
        <f>IF(PUSMC!AA9+PCMC!AA9&lt;&gt;0,PUSMC!AA9+PCMC!AA9,"")</f>
        <v>5772480</v>
      </c>
      <c r="AB9" s="8">
        <f>IF(PUSMC!AB9+PCMC!AB9&lt;&gt;0,PUSMC!AB9+PCMC!AB9,"")</f>
        <v>1079894.7264</v>
      </c>
      <c r="AC9" s="8">
        <f>IF(PUSMC!AC9+PCMC!AC9&lt;&gt;0,PUSMC!AC9+PCMC!AC9,"")</f>
        <v>2906.25</v>
      </c>
      <c r="AD9" s="8">
        <f>IF(PUSMC!AD9+PCMC!AD9&lt;&gt;0,PUSMC!AD9+PCMC!AD9,"")</f>
        <v>47751.25</v>
      </c>
      <c r="AE9" s="8">
        <f>IF(PUSMC!AE9+PCMC!AE9&lt;&gt;0,PUSMC!AE9+PCMC!AE9,"")</f>
        <v>167430</v>
      </c>
      <c r="AF9" s="8">
        <f>IF(PUSMC!AF9+PCMC!AF9&lt;&gt;0,PUSMC!AF9+PCMC!AF9,"")</f>
        <v>136012.5</v>
      </c>
    </row>
    <row r="10" spans="1:32" ht="14.1" customHeight="1">
      <c r="A10" s="6" t="s">
        <v>37</v>
      </c>
      <c r="B10" s="13">
        <f>IF(PUSMC!B10+PCMC!B10&lt;&gt;0,PUSMC!B10+PCMC!B10,"")</f>
        <v>57689553</v>
      </c>
      <c r="C10" s="13">
        <f>IF(PUSMC!C10+PCMC!C10&lt;&gt;0,PUSMC!C10+PCMC!C10,"")</f>
        <v>57660352</v>
      </c>
      <c r="D10" s="17">
        <f>IF(PUSMC!D10+PCMC!D10&lt;&gt;0,PUSMC!D10+PCMC!D10,"")</f>
        <v>0.40090000000000003</v>
      </c>
      <c r="E10" s="13">
        <f>IF(PUSMC!E10+PCMC!E10&lt;&gt;0,PUSMC!E10+PCMC!E10,"")</f>
        <v>789344</v>
      </c>
      <c r="F10" s="13">
        <f>IF(PUSMC!F10+PCMC!F10&lt;&gt;0,PUSMC!F10+PCMC!F10,"")</f>
        <v>4198783</v>
      </c>
      <c r="G10" s="13">
        <f>IF(PUSMC!G10+PCMC!G10&lt;&gt;0,PUSMC!G10+PCMC!G10,"")</f>
        <v>1264</v>
      </c>
      <c r="H10" s="8">
        <f>IF(PUSMC!H10+PCMC!H10&lt;&gt;0,PUSMC!H10+PCMC!H10,"")</f>
        <v>4174761</v>
      </c>
      <c r="I10" s="13">
        <f>IF(PUSMC!I10+PCMC!I10&lt;&gt;0,PUSMC!I10+PCMC!I10,"")</f>
        <v>11365160</v>
      </c>
      <c r="J10" s="13">
        <f>IF(PUSMC!J10+PCMC!J10&lt;&gt;0,PUSMC!J10+PCMC!J10,"")</f>
        <v>58184493</v>
      </c>
      <c r="K10" s="13">
        <f>IF(PUSMC!K10+PCMC!K10&lt;&gt;0,PUSMC!K10+PCMC!K10,"")</f>
        <v>8177</v>
      </c>
      <c r="L10" s="13">
        <f>IF(PUSMC!L10+PCMC!L10&lt;&gt;0,PUSMC!L10+PCMC!L10,"")</f>
        <v>235097</v>
      </c>
      <c r="M10" s="13">
        <f>IF(PUSMC!M10+PCMC!M10&lt;&gt;0,PUSMC!M10+PCMC!M10,"")</f>
        <v>385</v>
      </c>
      <c r="N10" s="14">
        <f>IF(PUSMC!N10+PCMC!N10&lt;&gt;0,PUSMC!N10+PCMC!N10,"")</f>
        <v>142023</v>
      </c>
      <c r="O10" s="13">
        <f>IF(PUSMC!O10+PCMC!O10&lt;&gt;0,PUSMC!O10+PCMC!O10,"")</f>
        <v>6</v>
      </c>
      <c r="P10" s="8">
        <f>IF(PUSMC!P10+PCMC!P10&lt;&gt;0,PUSMC!P10+PCMC!P10,"")</f>
        <v>49952</v>
      </c>
      <c r="Q10" s="13" t="str">
        <f>IF(PUSMC!Q10+PCMC!Q10&lt;&gt;0,PUSMC!Q10+PCMC!Q10,"")</f>
        <v/>
      </c>
      <c r="R10" s="13" t="str">
        <f>IF(PUSMC!R10+PCMC!R10&lt;&gt;0,PUSMC!R10+PCMC!R10,"")</f>
        <v/>
      </c>
      <c r="S10" s="13" t="str">
        <f>IF(PUSMC!S10+PCMC!S10&lt;&gt;0,PUSMC!S10+PCMC!S10,"")</f>
        <v/>
      </c>
      <c r="T10" s="13">
        <f>IF(PUSMC!T10+PCMC!T10&lt;&gt;0,PUSMC!T10+PCMC!T10,"")</f>
        <v>22929</v>
      </c>
      <c r="U10" s="13">
        <f>IF(PUSMC!U10+PCMC!U10&lt;&gt;0,PUSMC!U10+PCMC!U10,"")</f>
        <v>1735</v>
      </c>
      <c r="V10" s="13">
        <f>IF(PUSMC!V10+PCMC!V10&lt;&gt;0,PUSMC!V10+PCMC!V10,"")</f>
        <v>1206</v>
      </c>
      <c r="W10" s="13" t="str">
        <f>IF(PUSMC!W10+PCMC!W10&lt;&gt;0,PUSMC!W10+PCMC!W10,"")</f>
        <v/>
      </c>
      <c r="X10" s="13">
        <f>IF(PUSMC!X10+PCMC!X10&lt;&gt;0,PUSMC!X10+PCMC!X10,"")</f>
        <v>86706</v>
      </c>
      <c r="Y10" s="13" t="str">
        <f>IF(PUSMC!Y10+PCMC!Y10&lt;&gt;0,PUSMC!Y10+PCMC!Y10,"")</f>
        <v/>
      </c>
      <c r="Z10" s="8">
        <f>IF(PUSMC!Z10+PCMC!Z10&lt;&gt;0,PUSMC!Z10+PCMC!Z10,"")</f>
        <v>3011847</v>
      </c>
      <c r="AA10" s="8">
        <f>IF(PUSMC!AA10+PCMC!AA10&lt;&gt;0,PUSMC!AA10+PCMC!AA10,"")</f>
        <v>4640617</v>
      </c>
      <c r="AB10" s="8">
        <f>IF(PUSMC!AB10+PCMC!AB10&lt;&gt;0,PUSMC!AB10+PCMC!AB10,"")</f>
        <v>899917.09759999998</v>
      </c>
      <c r="AC10" s="8">
        <f>IF(PUSMC!AC10+PCMC!AC10&lt;&gt;0,PUSMC!AC10+PCMC!AC10,"")</f>
        <v>2590.25</v>
      </c>
      <c r="AD10" s="8">
        <f>IF(PUSMC!AD10+PCMC!AD10&lt;&gt;0,PUSMC!AD10+PCMC!AD10,"")</f>
        <v>48572.25</v>
      </c>
      <c r="AE10" s="8">
        <f>IF(PUSMC!AE10+PCMC!AE10&lt;&gt;0,PUSMC!AE10+PCMC!AE10,"")</f>
        <v>240494</v>
      </c>
      <c r="AF10" s="8">
        <f>IF(PUSMC!AF10+PCMC!AF10&lt;&gt;0,PUSMC!AF10+PCMC!AF10,"")</f>
        <v>136677.5</v>
      </c>
    </row>
    <row r="11" spans="1:32" ht="14.1" customHeight="1">
      <c r="A11" s="6" t="s">
        <v>38</v>
      </c>
      <c r="B11" s="8">
        <f>IF(PUSMC!B11+PCMC!B11&lt;&gt;0,PUSMC!B11+PCMC!B11,"")</f>
        <v>58027495</v>
      </c>
      <c r="C11" s="13">
        <f>IF(PUSMC!C11+PCMC!C11&lt;&gt;0,PUSMC!C11+PCMC!C11,"")</f>
        <v>59575378</v>
      </c>
      <c r="D11" s="17">
        <f>IF(PUSMC!D11+PCMC!D11&lt;&gt;0,PUSMC!D11+PCMC!D11,"")</f>
        <v>0.37970000000000004</v>
      </c>
      <c r="E11" s="13">
        <f>IF(PUSMC!E11+PCMC!E11&lt;&gt;0,PUSMC!E11+PCMC!E11,"")</f>
        <v>726729</v>
      </c>
      <c r="F11" s="13">
        <f>IF(PUSMC!F11+PCMC!F11&lt;&gt;0,PUSMC!F11+PCMC!F11,"")</f>
        <v>3805913</v>
      </c>
      <c r="G11" s="13">
        <f>IF(PUSMC!G11+PCMC!G11&lt;&gt;0,PUSMC!G11+PCMC!G11,"")</f>
        <v>1266</v>
      </c>
      <c r="H11" s="8">
        <f>IF(PUSMC!H11+PCMC!H11&lt;&gt;0,PUSMC!H11+PCMC!H11,"")</f>
        <v>3982199</v>
      </c>
      <c r="I11" s="13">
        <f>IF(PUSMC!I11+PCMC!I11&lt;&gt;0,PUSMC!I11+PCMC!I11,"")</f>
        <v>11159581</v>
      </c>
      <c r="J11" s="13">
        <f>IF(PUSMC!J11+PCMC!J11&lt;&gt;0,PUSMC!J11+PCMC!J11,"")</f>
        <v>57094431</v>
      </c>
      <c r="K11" s="13">
        <f>IF(PUSMC!K11+PCMC!K11&lt;&gt;0,PUSMC!K11+PCMC!K11,"")</f>
        <v>8267</v>
      </c>
      <c r="L11" s="13">
        <f>IF(PUSMC!L11+PCMC!L11&lt;&gt;0,PUSMC!L11+PCMC!L11,"")</f>
        <v>232338</v>
      </c>
      <c r="M11" s="13">
        <f>IF(PUSMC!M11+PCMC!M11&lt;&gt;0,PUSMC!M11+PCMC!M11,"")</f>
        <v>285</v>
      </c>
      <c r="N11" s="13">
        <f>IF(PUSMC!N11+PCMC!N11&lt;&gt;0,PUSMC!N11+PCMC!N11,"")</f>
        <v>158044</v>
      </c>
      <c r="O11" s="13">
        <f>IF(PUSMC!O11+PCMC!O11&lt;&gt;0,PUSMC!O11+PCMC!O11,"")</f>
        <v>25</v>
      </c>
      <c r="P11" s="8">
        <f>IF(PUSMC!P11+PCMC!P11&lt;&gt;0,PUSMC!P11+PCMC!P11,"")</f>
        <v>49952</v>
      </c>
      <c r="Q11" s="13" t="str">
        <f>IF(PUSMC!Q11+PCMC!Q11&lt;&gt;0,PUSMC!Q11+PCMC!Q11,"")</f>
        <v/>
      </c>
      <c r="R11" s="13" t="str">
        <f>IF(PUSMC!R11+PCMC!R11&lt;&gt;0,PUSMC!R11+PCMC!R11,"")</f>
        <v/>
      </c>
      <c r="S11" s="13" t="str">
        <f>IF(PUSMC!S11+PCMC!S11&lt;&gt;0,PUSMC!S11+PCMC!S11,"")</f>
        <v/>
      </c>
      <c r="T11" s="13">
        <f>IF(PUSMC!T11+PCMC!T11&lt;&gt;0,PUSMC!T11+PCMC!T11,"")</f>
        <v>38814</v>
      </c>
      <c r="U11" s="13">
        <f>IF(PUSMC!U11+PCMC!U11&lt;&gt;0,PUSMC!U11+PCMC!U11,"")</f>
        <v>1030</v>
      </c>
      <c r="V11" s="13">
        <f>IF(PUSMC!V11+PCMC!V11&lt;&gt;0,PUSMC!V11+PCMC!V11,"")</f>
        <v>38058</v>
      </c>
      <c r="W11" s="13" t="str">
        <f>IF(PUSMC!W11+PCMC!W11&lt;&gt;0,PUSMC!W11+PCMC!W11,"")</f>
        <v/>
      </c>
      <c r="X11" s="13">
        <f>IF(PUSMC!X11+PCMC!X11&lt;&gt;0,PUSMC!X11+PCMC!X11,"")</f>
        <v>95721</v>
      </c>
      <c r="Y11" s="13" t="str">
        <f>IF(PUSMC!Y11+PCMC!Y11&lt;&gt;0,PUSMC!Y11+PCMC!Y11,"")</f>
        <v/>
      </c>
      <c r="Z11" s="8">
        <f>IF(PUSMC!Z11+PCMC!Z11&lt;&gt;0,PUSMC!Z11+PCMC!Z11,"")</f>
        <v>2740578</v>
      </c>
      <c r="AA11" s="8">
        <f>IF(PUSMC!AA11+PCMC!AA11&lt;&gt;0,PUSMC!AA11+PCMC!AA11,"")</f>
        <v>2888685</v>
      </c>
      <c r="AB11" s="8">
        <f>IF(PUSMC!AB11+PCMC!AB11&lt;&gt;0,PUSMC!AB11+PCMC!AB11,"")</f>
        <v>538579.96460000006</v>
      </c>
      <c r="AC11" s="8">
        <f>IF(PUSMC!AC11+PCMC!AC11&lt;&gt;0,PUSMC!AC11+PCMC!AC11,"")</f>
        <v>559.25</v>
      </c>
      <c r="AD11" s="8">
        <f>IF(PUSMC!AD11+PCMC!AD11&lt;&gt;0,PUSMC!AD11+PCMC!AD11,"")</f>
        <v>46888.25</v>
      </c>
      <c r="AE11" s="8">
        <f>IF(PUSMC!AE11+PCMC!AE11&lt;&gt;0,PUSMC!AE11+PCMC!AE11,"")</f>
        <v>237702</v>
      </c>
      <c r="AF11" s="8">
        <f>IF(PUSMC!AF11+PCMC!AF11&lt;&gt;0,PUSMC!AF11+PCMC!AF11,"")</f>
        <v>146284.5</v>
      </c>
    </row>
    <row r="12" spans="1:32" ht="14.1" customHeight="1">
      <c r="A12" s="9" t="s">
        <v>40</v>
      </c>
      <c r="B12" s="7">
        <f>IF(PUSMC!B12+PCMC!B12&lt;&gt;0,PUSMC!B12+PCMC!B12,"")</f>
        <v>229894175</v>
      </c>
      <c r="C12" s="7">
        <f>IF(PUSMC!C12+PCMC!C12&lt;&gt;0,PUSMC!C12+PCMC!C12,"")</f>
        <v>228783364</v>
      </c>
      <c r="D12" s="15">
        <f>IF(PUSMC!D12+PCMC!D12&lt;&gt;0,PUSMC!D12+PCMC!D12,"")</f>
        <v>0.3705</v>
      </c>
      <c r="E12" s="7">
        <f>IF(PUSMC!E12+PCMC!E12&lt;&gt;0,PUSMC!E12+PCMC!E12,"")</f>
        <v>6606757</v>
      </c>
      <c r="F12" s="7">
        <f>IF(PUSMC!F12+PCMC!F12&lt;&gt;0,PUSMC!F12+PCMC!F12,"")</f>
        <v>36802027.269999996</v>
      </c>
      <c r="G12" s="7">
        <f>IF(PUSMC!G12+PCMC!G12&lt;&gt;0,PUSMC!G12+PCMC!G12,"")</f>
        <v>2732</v>
      </c>
      <c r="H12" s="7">
        <f>IF(PUSMC!H12+PCMC!H12&lt;&gt;0,PUSMC!H12+PCMC!H12,"")</f>
        <v>11746429</v>
      </c>
      <c r="I12" s="7">
        <f>IF(PUSMC!I12+PCMC!I12&lt;&gt;0,PUSMC!I12+PCMC!I12,"")</f>
        <v>38407319</v>
      </c>
      <c r="J12" s="7">
        <f>IF(PUSMC!J12+PCMC!J12&lt;&gt;0,PUSMC!J12+PCMC!J12,"")</f>
        <v>211302815.94121218</v>
      </c>
      <c r="K12" s="7">
        <f>IF(PUSMC!K12+PCMC!K12&lt;&gt;0,PUSMC!K12+PCMC!K12,"")</f>
        <v>43872</v>
      </c>
      <c r="L12" s="7">
        <f>IF(PUSMC!L12+PCMC!L12&lt;&gt;0,PUSMC!L12+PCMC!L12,"")</f>
        <v>562838</v>
      </c>
      <c r="M12" s="7">
        <f>IF(PUSMC!M12+PCMC!M12&lt;&gt;0,PUSMC!M12+PCMC!M12,"")</f>
        <v>38549</v>
      </c>
      <c r="N12" s="7">
        <f>IF(PUSMC!N12+PCMC!N12&lt;&gt;0,PUSMC!N12+PCMC!N12,"")</f>
        <v>2148581</v>
      </c>
      <c r="O12" s="7">
        <f>IF(PUSMC!O12+PCMC!O12&lt;&gt;0,PUSMC!O12+PCMC!O12,"")</f>
        <v>1114</v>
      </c>
      <c r="P12" s="7">
        <f>IF(PUSMC!P12+PCMC!P12&lt;&gt;0,PUSMC!P12+PCMC!P12,"")</f>
        <v>150981</v>
      </c>
      <c r="Q12" s="7" t="str">
        <f>IF(PUSMC!Q12+PCMC!Q12&lt;&gt;0,PUSMC!Q12+PCMC!Q12,"")</f>
        <v/>
      </c>
      <c r="R12" s="7">
        <f>IF(PUSMC!R12+PCMC!R12&lt;&gt;0,PUSMC!R12+PCMC!R12,"")</f>
        <v>73895</v>
      </c>
      <c r="S12" s="7" t="str">
        <f>IF(PUSMC!S12+PCMC!S12&lt;&gt;0,PUSMC!S12+PCMC!S12,"")</f>
        <v/>
      </c>
      <c r="T12" s="7">
        <f>IF(PUSMC!T12+PCMC!T12&lt;&gt;0,PUSMC!T12+PCMC!T12,"")</f>
        <v>287287</v>
      </c>
      <c r="U12" s="7">
        <f>IF(PUSMC!U12+PCMC!U12&lt;&gt;0,PUSMC!U12+PCMC!U12,"")</f>
        <v>6503</v>
      </c>
      <c r="V12" s="7">
        <f>IF(PUSMC!V12+PCMC!V12&lt;&gt;0,PUSMC!V12+PCMC!V12,"")</f>
        <v>208546</v>
      </c>
      <c r="W12" s="7">
        <f>IF(PUSMC!W12+PCMC!W12&lt;&gt;0,PUSMC!W12+PCMC!W12,"")</f>
        <v>6172</v>
      </c>
      <c r="X12" s="7">
        <f>IF(PUSMC!X12+PCMC!X12&lt;&gt;0,PUSMC!X12+PCMC!X12,"")</f>
        <v>318406</v>
      </c>
      <c r="Y12" s="7">
        <f>IF(PUSMC!Y12+PCMC!Y12&lt;&gt;0,PUSMC!Y12+PCMC!Y12,"")</f>
        <v>11344</v>
      </c>
      <c r="Z12" s="7">
        <f>IF(PUSMC!Z12+PCMC!Z12&lt;&gt;0,PUSMC!Z12+PCMC!Z12,"")</f>
        <v>5769627</v>
      </c>
      <c r="AA12" s="7">
        <f>IF(PUSMC!AA12+PCMC!AA12&lt;&gt;0,PUSMC!AA12+PCMC!AA12,"")</f>
        <v>10629579</v>
      </c>
      <c r="AB12" s="8">
        <f>IF(PUSMC!AB12+PCMC!AB12&lt;&gt;0,PUSMC!AB12+PCMC!AB12,"")</f>
        <v>1974574.7052000002</v>
      </c>
      <c r="AC12" s="7">
        <f>IF(PUSMC!AC12+PCMC!AC12&lt;&gt;0,PUSMC!AC12+PCMC!AC12,"")</f>
        <v>3840</v>
      </c>
      <c r="AD12" s="7">
        <f>IF(PUSMC!AD12+PCMC!AD12&lt;&gt;0,PUSMC!AD12+PCMC!AD12,"")</f>
        <v>181573</v>
      </c>
      <c r="AE12" s="7">
        <f>IF(PUSMC!AE12+PCMC!AE12&lt;&gt;0,PUSMC!AE12+PCMC!AE12,"")</f>
        <v>713819</v>
      </c>
      <c r="AF12" s="7">
        <f>IF(PUSMC!AF12+PCMC!AF12&lt;&gt;0,PUSMC!AF12+PCMC!AF12,"")</f>
        <v>526952</v>
      </c>
    </row>
    <row r="13" spans="1:32" ht="14.1" customHeight="1">
      <c r="A13" s="10" t="s">
        <v>39</v>
      </c>
      <c r="B13" s="8">
        <f>IF(PUSMC!B13+PCMC!B13&lt;&gt;0,PUSMC!B13+PCMC!B13,"")</f>
        <v>33102077</v>
      </c>
      <c r="C13" s="8">
        <f>IF(PUSMC!C13+PCMC!C13&lt;&gt;0,PUSMC!C13+PCMC!C13,"")</f>
        <v>58064146.25</v>
      </c>
      <c r="D13" s="11">
        <f>IF(PUSMC!D13+PCMC!D13&lt;&gt;0,PUSMC!D13+PCMC!D13,"")</f>
        <v>0.1888</v>
      </c>
      <c r="E13" s="8">
        <f>IF(PUSMC!E13+PCMC!E13&lt;&gt;0,PUSMC!E13+PCMC!E13,"")</f>
        <v>1056722</v>
      </c>
      <c r="F13" s="8">
        <f>IF(PUSMC!F13+PCMC!F13&lt;&gt;0,PUSMC!F13+PCMC!F13,"")</f>
        <v>7972349.0674999999</v>
      </c>
      <c r="G13" s="8">
        <f>IF(PUSMC!G13+PCMC!G13&lt;&gt;0,PUSMC!G13+PCMC!G13,"")</f>
        <v>1103</v>
      </c>
      <c r="H13" s="8">
        <f>IF(PUSMC!H13+PCMC!H13&lt;&gt;0,PUSMC!H13+PCMC!H13,"")</f>
        <v>5918110</v>
      </c>
      <c r="I13" s="8">
        <f>IF(PUSMC!I13+PCMC!I13&lt;&gt;0,PUSMC!I13+PCMC!I13,"")</f>
        <v>9715288</v>
      </c>
      <c r="J13" s="8">
        <f>IF(PUSMC!J13+PCMC!J13&lt;&gt;0,PUSMC!J13+PCMC!J13,"")</f>
        <v>22923501.059322033</v>
      </c>
      <c r="K13" s="8">
        <f>IF(PUSMC!K13+PCMC!K13&lt;&gt;0,PUSMC!K13+PCMC!K13,"")</f>
        <v>10927</v>
      </c>
      <c r="L13" s="8">
        <f>IF(PUSMC!L13+PCMC!L13&lt;&gt;0,PUSMC!L13+PCMC!L13,"")</f>
        <v>131889</v>
      </c>
      <c r="M13" s="8">
        <f>IF(PUSMC!M13+PCMC!M13&lt;&gt;0,PUSMC!M13+PCMC!M13,"")</f>
        <v>12328</v>
      </c>
      <c r="N13" s="8">
        <f>IF(PUSMC!N13+PCMC!N13&lt;&gt;0,PUSMC!N13+PCMC!N13,"")</f>
        <v>1596005</v>
      </c>
      <c r="O13" s="8">
        <f>IF(PUSMC!O13+PCMC!O13&lt;&gt;0,PUSMC!O13+PCMC!O13,"")</f>
        <v>479</v>
      </c>
      <c r="P13" s="8">
        <f>IF(PUSMC!P13+PCMC!P13&lt;&gt;0,PUSMC!P13+PCMC!P13,"")</f>
        <v>37745.25</v>
      </c>
      <c r="Q13" s="8" t="str">
        <f>IF(PUSMC!Q13+PCMC!Q13&lt;&gt;0,PUSMC!Q13+PCMC!Q13,"")</f>
        <v/>
      </c>
      <c r="R13" s="8">
        <f>IF(PUSMC!R13+PCMC!R13&lt;&gt;0,PUSMC!R13+PCMC!R13,"")</f>
        <v>49744.25</v>
      </c>
      <c r="S13" s="8" t="str">
        <f>IF(PUSMC!S13+PCMC!S13&lt;&gt;0,PUSMC!S13+PCMC!S13,"")</f>
        <v/>
      </c>
      <c r="T13" s="8">
        <f>IF(PUSMC!T13+PCMC!T13&lt;&gt;0,PUSMC!T13+PCMC!T13,"")</f>
        <v>37548</v>
      </c>
      <c r="U13" s="8">
        <f>IF(PUSMC!U13+PCMC!U13&lt;&gt;0,PUSMC!U13+PCMC!U13,"")</f>
        <v>871</v>
      </c>
      <c r="V13" s="8">
        <f>IF(PUSMC!V13+PCMC!V13&lt;&gt;0,PUSMC!V13+PCMC!V13,"")</f>
        <v>53974</v>
      </c>
      <c r="W13" s="8">
        <f>IF(PUSMC!W13+PCMC!W13&lt;&gt;0,PUSMC!W13+PCMC!W13,"")</f>
        <v>943</v>
      </c>
      <c r="X13" s="8">
        <f>IF(PUSMC!X13+PCMC!X13&lt;&gt;0,PUSMC!X13+PCMC!X13,"")</f>
        <v>92871</v>
      </c>
      <c r="Y13" s="8">
        <f>IF(PUSMC!Y13+PCMC!Y13&lt;&gt;0,PUSMC!Y13+PCMC!Y13,"")</f>
        <v>2514</v>
      </c>
      <c r="Z13" s="8">
        <f>IF(PUSMC!Z13+PCMC!Z13&lt;&gt;0,PUSMC!Z13+PCMC!Z13,"")</f>
        <v>655449</v>
      </c>
      <c r="AA13" s="8">
        <f>IF(PUSMC!AA13+PCMC!AA13&lt;&gt;0,PUSMC!AA13+PCMC!AA13,"")</f>
        <v>6615769</v>
      </c>
      <c r="AB13" s="8">
        <f>IF(PUSMC!AB13+PCMC!AB13&lt;&gt;0,PUSMC!AB13+PCMC!AB13,"")</f>
        <v>1162523.3432</v>
      </c>
      <c r="AC13" s="8">
        <f>IF(PUSMC!AC13+PCMC!AC13&lt;&gt;0,PUSMC!AC13+PCMC!AC13,"")</f>
        <v>680</v>
      </c>
      <c r="AD13" s="8">
        <f>IF(PUSMC!AD13+PCMC!AD13&lt;&gt;0,PUSMC!AD13+PCMC!AD13,"")</f>
        <v>110723</v>
      </c>
      <c r="AE13" s="8">
        <f>IF(PUSMC!AE13+PCMC!AE13&lt;&gt;0,PUSMC!AE13+PCMC!AE13,"")</f>
        <v>174351.5</v>
      </c>
      <c r="AF13" s="8">
        <f>IF(PUSMC!AF13+PCMC!AF13&lt;&gt;0,PUSMC!AF13+PCMC!AF13,"")</f>
        <v>146844</v>
      </c>
    </row>
    <row r="14" spans="1:32" ht="14.1" customHeight="1">
      <c r="A14" s="10" t="s">
        <v>41</v>
      </c>
      <c r="B14" s="8">
        <f>IF(PUSMC!B14+PCMC!B14&lt;&gt;0,PUSMC!B14+PCMC!B14,"")</f>
        <v>32784019</v>
      </c>
      <c r="C14" s="8">
        <f>IF(PUSMC!C14+PCMC!C14&lt;&gt;0,PUSMC!C14+PCMC!C14,"")</f>
        <v>56832455.25</v>
      </c>
      <c r="D14" s="11" t="str">
        <f>IF(PUSMC!D14+PCMC!D14&lt;&gt;0,PUSMC!D14+PCMC!D14,"")</f>
        <v/>
      </c>
      <c r="E14" s="8">
        <f>IF(PUSMC!E14+PCMC!E14&lt;&gt;0,PUSMC!E14+PCMC!E14,"")</f>
        <v>1006019</v>
      </c>
      <c r="F14" s="8">
        <f>IF(PUSMC!F14+PCMC!F14&lt;&gt;0,PUSMC!F14+PCMC!F14,"")</f>
        <v>7874819.0674999999</v>
      </c>
      <c r="G14" s="8">
        <f>IF(PUSMC!G14+PCMC!G14&lt;&gt;0,PUSMC!G14+PCMC!G14,"")</f>
        <v>481</v>
      </c>
      <c r="H14" s="8">
        <f>IF(PUSMC!H14+PCMC!H14&lt;&gt;0,PUSMC!H14+PCMC!H14,"")</f>
        <v>3312919</v>
      </c>
      <c r="I14" s="8">
        <f>IF(PUSMC!I14+PCMC!I14&lt;&gt;0,PUSMC!I14+PCMC!I14,"")</f>
        <v>10253625</v>
      </c>
      <c r="J14" s="8">
        <f>IF(PUSMC!J14+PCMC!J14&lt;&gt;0,PUSMC!J14+PCMC!J14,"")</f>
        <v>21471944.581890155</v>
      </c>
      <c r="K14" s="8">
        <f>IF(PUSMC!K14+PCMC!K14&lt;&gt;0,PUSMC!K14+PCMC!K14,"")</f>
        <v>12158</v>
      </c>
      <c r="L14" s="8">
        <f>IF(PUSMC!L14+PCMC!L14&lt;&gt;0,PUSMC!L14+PCMC!L14,"")</f>
        <v>161959</v>
      </c>
      <c r="M14" s="8">
        <f>IF(PUSMC!M14+PCMC!M14&lt;&gt;0,PUSMC!M14+PCMC!M14,"")</f>
        <v>6615</v>
      </c>
      <c r="N14" s="8">
        <f>IF(PUSMC!N14+PCMC!N14&lt;&gt;0,PUSMC!N14+PCMC!N14,"")</f>
        <v>46768</v>
      </c>
      <c r="O14" s="8">
        <f>IF(PUSMC!O14+PCMC!O14&lt;&gt;0,PUSMC!O14+PCMC!O14,"")</f>
        <v>62</v>
      </c>
      <c r="P14" s="8">
        <f>IF(PUSMC!P14+PCMC!P14&lt;&gt;0,PUSMC!P14+PCMC!P14,"")</f>
        <v>37745.25</v>
      </c>
      <c r="Q14" s="8" t="str">
        <f>IF(PUSMC!Q14+PCMC!Q14&lt;&gt;0,PUSMC!Q14+PCMC!Q14,"")</f>
        <v/>
      </c>
      <c r="R14" s="8">
        <f>IF(PUSMC!R14+PCMC!R14&lt;&gt;0,PUSMC!R14+PCMC!R14,"")</f>
        <v>8050.25</v>
      </c>
      <c r="S14" s="8" t="str">
        <f>IF(PUSMC!S14+PCMC!S14&lt;&gt;0,PUSMC!S14+PCMC!S14,"")</f>
        <v/>
      </c>
      <c r="T14" s="8">
        <f>IF(PUSMC!T14+PCMC!T14&lt;&gt;0,PUSMC!T14+PCMC!T14,"")</f>
        <v>28805</v>
      </c>
      <c r="U14" s="8">
        <f>IF(PUSMC!U14+PCMC!U14&lt;&gt;0,PUSMC!U14+PCMC!U14,"")</f>
        <v>1767</v>
      </c>
      <c r="V14" s="8">
        <f>IF(PUSMC!V14+PCMC!V14&lt;&gt;0,PUSMC!V14+PCMC!V14,"")</f>
        <v>52329</v>
      </c>
      <c r="W14" s="8">
        <f>IF(PUSMC!W14+PCMC!W14&lt;&gt;0,PUSMC!W14+PCMC!W14,"")</f>
        <v>2706</v>
      </c>
      <c r="X14" s="8">
        <f>IF(PUSMC!X14+PCMC!X14&lt;&gt;0,PUSMC!X14+PCMC!X14,"")</f>
        <v>74610</v>
      </c>
      <c r="Y14" s="8">
        <f>IF(PUSMC!Y14+PCMC!Y14&lt;&gt;0,PUSMC!Y14+PCMC!Y14,"")</f>
        <v>2451</v>
      </c>
      <c r="Z14" s="8">
        <f>IF(PUSMC!Z14+PCMC!Z14&lt;&gt;0,PUSMC!Z14+PCMC!Z14,"")</f>
        <v>1291165</v>
      </c>
      <c r="AA14" s="8">
        <f>IF(PUSMC!AA14+PCMC!AA14&lt;&gt;0,PUSMC!AA14+PCMC!AA14,"")</f>
        <v>3845248</v>
      </c>
      <c r="AB14" s="8">
        <f>IF(PUSMC!AB14+PCMC!AB14&lt;&gt;0,PUSMC!AB14+PCMC!AB14,"")</f>
        <v>731131.16410000005</v>
      </c>
      <c r="AC14" s="8">
        <f>IF(PUSMC!AC14+PCMC!AC14&lt;&gt;0,PUSMC!AC14+PCMC!AC14,"")</f>
        <v>776</v>
      </c>
      <c r="AD14" s="8">
        <f>IF(PUSMC!AD14+PCMC!AD14&lt;&gt;0,PUSMC!AD14+PCMC!AD14,"")</f>
        <v>24794</v>
      </c>
      <c r="AE14" s="8">
        <f>IF(PUSMC!AE14+PCMC!AE14&lt;&gt;0,PUSMC!AE14+PCMC!AE14,"")</f>
        <v>181062.5</v>
      </c>
      <c r="AF14" s="8">
        <f>IF(PUSMC!AF14+PCMC!AF14&lt;&gt;0,PUSMC!AF14+PCMC!AF14,"")</f>
        <v>126457</v>
      </c>
    </row>
    <row r="15" spans="1:32" ht="14.1" customHeight="1">
      <c r="A15" s="10" t="s">
        <v>42</v>
      </c>
      <c r="B15" s="8">
        <f>IF(PUSMC!B15+PCMC!B15&lt;&gt;0,PUSMC!B15+PCMC!B15,"")</f>
        <v>33316684</v>
      </c>
      <c r="C15" s="8">
        <f>IF(PUSMC!C15+PCMC!C15&lt;&gt;0,PUSMC!C15+PCMC!C15,"")</f>
        <v>58198502.25</v>
      </c>
      <c r="D15" s="11">
        <f>IF(PUSMC!D15+PCMC!D15&lt;&gt;0,PUSMC!D15+PCMC!D15,"")</f>
        <v>0.2046</v>
      </c>
      <c r="E15" s="8">
        <f>IF(PUSMC!E15+PCMC!E15&lt;&gt;0,PUSMC!E15+PCMC!E15,"")</f>
        <v>1265539</v>
      </c>
      <c r="F15" s="8">
        <f>IF(PUSMC!F15+PCMC!F15&lt;&gt;0,PUSMC!F15+PCMC!F15,"")</f>
        <v>8428528.067499999</v>
      </c>
      <c r="G15" s="8">
        <f>IF(PUSMC!G15+PCMC!G15&lt;&gt;0,PUSMC!G15+PCMC!G15,"")</f>
        <v>556</v>
      </c>
      <c r="H15" s="8">
        <f>IF(PUSMC!H15+PCMC!H15&lt;&gt;0,PUSMC!H15+PCMC!H15,"")</f>
        <v>2010198</v>
      </c>
      <c r="I15" s="8">
        <f>IF(PUSMC!I15+PCMC!I15&lt;&gt;0,PUSMC!I15+PCMC!I15,"")</f>
        <v>9933369</v>
      </c>
      <c r="J15" s="8">
        <f>IF(PUSMC!J15+PCMC!J15&lt;&gt;0,PUSMC!J15+PCMC!J15,"")</f>
        <v>21713924</v>
      </c>
      <c r="K15" s="8">
        <f>IF(PUSMC!K15+PCMC!K15&lt;&gt;0,PUSMC!K15+PCMC!K15,"")</f>
        <v>11352</v>
      </c>
      <c r="L15" s="8">
        <f>IF(PUSMC!L15+PCMC!L15&lt;&gt;0,PUSMC!L15+PCMC!L15,"")</f>
        <v>133482</v>
      </c>
      <c r="M15" s="8">
        <f>IF(PUSMC!M15+PCMC!M15&lt;&gt;0,PUSMC!M15+PCMC!M15,"")</f>
        <v>10317</v>
      </c>
      <c r="N15" s="8">
        <f>IF(PUSMC!N15+PCMC!N15&lt;&gt;0,PUSMC!N15+PCMC!N15,"")</f>
        <v>464074</v>
      </c>
      <c r="O15" s="8">
        <f>IF(PUSMC!O15+PCMC!O15&lt;&gt;0,PUSMC!O15+PCMC!O15,"")</f>
        <v>544</v>
      </c>
      <c r="P15" s="8">
        <f>IF(PUSMC!P15+PCMC!P15&lt;&gt;0,PUSMC!P15+PCMC!P15,"")</f>
        <v>37745.25</v>
      </c>
      <c r="Q15" s="8" t="str">
        <f>IF(PUSMC!Q15+PCMC!Q15&lt;&gt;0,PUSMC!Q15+PCMC!Q15,"")</f>
        <v/>
      </c>
      <c r="R15" s="8">
        <f>IF(PUSMC!R15+PCMC!R15&lt;&gt;0,PUSMC!R15+PCMC!R15,"")</f>
        <v>8050.25</v>
      </c>
      <c r="S15" s="8" t="str">
        <f>IF(PUSMC!S15+PCMC!S15&lt;&gt;0,PUSMC!S15+PCMC!S15,"")</f>
        <v/>
      </c>
      <c r="T15" s="8">
        <f>IF(PUSMC!T15+PCMC!T15&lt;&gt;0,PUSMC!T15+PCMC!T15,"")</f>
        <v>109186</v>
      </c>
      <c r="U15" s="8">
        <f>IF(PUSMC!U15+PCMC!U15&lt;&gt;0,PUSMC!U15+PCMC!U15,"")</f>
        <v>2269</v>
      </c>
      <c r="V15" s="8">
        <f>IF(PUSMC!V15+PCMC!V15&lt;&gt;0,PUSMC!V15+PCMC!V15,"")</f>
        <v>54626</v>
      </c>
      <c r="W15" s="8">
        <f>IF(PUSMC!W15+PCMC!W15&lt;&gt;0,PUSMC!W15+PCMC!W15,"")</f>
        <v>1433</v>
      </c>
      <c r="X15" s="8">
        <f>IF(PUSMC!X15+PCMC!X15&lt;&gt;0,PUSMC!X15+PCMC!X15,"")</f>
        <v>72460</v>
      </c>
      <c r="Y15" s="8">
        <f>IF(PUSMC!Y15+PCMC!Y15&lt;&gt;0,PUSMC!Y15+PCMC!Y15,"")</f>
        <v>3434</v>
      </c>
      <c r="Z15" s="8">
        <f>IF(PUSMC!Z15+PCMC!Z15&lt;&gt;0,PUSMC!Z15+PCMC!Z15,"")</f>
        <v>453490</v>
      </c>
      <c r="AA15" s="8">
        <f>IF(PUSMC!AA15+PCMC!AA15&lt;&gt;0,PUSMC!AA15+PCMC!AA15,"")</f>
        <v>3675177</v>
      </c>
      <c r="AB15" s="8">
        <f>IF(PUSMC!AB15+PCMC!AB15&lt;&gt;0,PUSMC!AB15+PCMC!AB15,"")</f>
        <v>661665.07310000004</v>
      </c>
      <c r="AC15" s="8">
        <f>IF(PUSMC!AC15+PCMC!AC15&lt;&gt;0,PUSMC!AC15+PCMC!AC15,"")</f>
        <v>1127</v>
      </c>
      <c r="AD15" s="8">
        <f>IF(PUSMC!AD15+PCMC!AD15&lt;&gt;0,PUSMC!AD15+PCMC!AD15,"")</f>
        <v>25848</v>
      </c>
      <c r="AE15" s="8">
        <f>IF(PUSMC!AE15+PCMC!AE15&lt;&gt;0,PUSMC!AE15+PCMC!AE15,"")</f>
        <v>172914.5</v>
      </c>
      <c r="AF15" s="8">
        <f>IF(PUSMC!AF15+PCMC!AF15&lt;&gt;0,PUSMC!AF15+PCMC!AF15,"")</f>
        <v>127086</v>
      </c>
    </row>
    <row r="16" spans="1:32" ht="14.1" customHeight="1">
      <c r="A16" s="10" t="s">
        <v>43</v>
      </c>
      <c r="B16" s="8">
        <f>IF(PUSMC!B16+PCMC!B16&lt;&gt;0,PUSMC!B16+PCMC!B16,"")</f>
        <v>32215962</v>
      </c>
      <c r="C16" s="8">
        <f>IF(PUSMC!C16+PCMC!C16&lt;&gt;0,PUSMC!C16+PCMC!C16,"")</f>
        <v>55688260.25</v>
      </c>
      <c r="D16" s="11">
        <f>IF(PUSMC!D16+PCMC!D16&lt;&gt;0,PUSMC!D16+PCMC!D16,"")</f>
        <v>0.2235</v>
      </c>
      <c r="E16" s="8">
        <f>IF(PUSMC!E16+PCMC!E16&lt;&gt;0,PUSMC!E16+PCMC!E16,"")</f>
        <v>3503537</v>
      </c>
      <c r="F16" s="8">
        <f>IF(PUSMC!F16+PCMC!F16&lt;&gt;0,PUSMC!F16+PCMC!F16,"")</f>
        <v>12526332.067499999</v>
      </c>
      <c r="G16" s="8">
        <f>IF(PUSMC!G16+PCMC!G16&lt;&gt;0,PUSMC!G16+PCMC!G16,"")</f>
        <v>592</v>
      </c>
      <c r="H16" s="8">
        <f>IF(PUSMC!H16+PCMC!H16&lt;&gt;0,PUSMC!H16+PCMC!H16,"")</f>
        <v>4615536</v>
      </c>
      <c r="I16" s="8">
        <f>IF(PUSMC!I16+PCMC!I16&lt;&gt;0,PUSMC!I16+PCMC!I16,"")</f>
        <v>8505037</v>
      </c>
      <c r="J16" s="8">
        <f>IF(PUSMC!J16+PCMC!J16&lt;&gt;0,PUSMC!J16+PCMC!J16,"")</f>
        <v>16487514</v>
      </c>
      <c r="K16" s="8">
        <f>IF(PUSMC!K16+PCMC!K16&lt;&gt;0,PUSMC!K16+PCMC!K16,"")</f>
        <v>9435</v>
      </c>
      <c r="L16" s="8">
        <f>IF(PUSMC!L16+PCMC!L16&lt;&gt;0,PUSMC!L16+PCMC!L16,"")</f>
        <v>135508</v>
      </c>
      <c r="M16" s="8">
        <f>IF(PUSMC!M16+PCMC!M16&lt;&gt;0,PUSMC!M16+PCMC!M16,"")</f>
        <v>9289</v>
      </c>
      <c r="N16" s="8">
        <f>IF(PUSMC!N16+PCMC!N16&lt;&gt;0,PUSMC!N16+PCMC!N16,"")</f>
        <v>60816</v>
      </c>
      <c r="O16" s="8">
        <f>IF(PUSMC!O16+PCMC!O16&lt;&gt;0,PUSMC!O16+PCMC!O16,"")</f>
        <v>30</v>
      </c>
      <c r="P16" s="8">
        <f>IF(PUSMC!P16+PCMC!P16&lt;&gt;0,PUSMC!P16+PCMC!P16,"")</f>
        <v>37745.25</v>
      </c>
      <c r="Q16" s="8" t="str">
        <f>IF(PUSMC!Q16+PCMC!Q16&lt;&gt;0,PUSMC!Q16+PCMC!Q16,"")</f>
        <v/>
      </c>
      <c r="R16" s="8">
        <f>IF(PUSMC!R16+PCMC!R16&lt;&gt;0,PUSMC!R16+PCMC!R16,"")</f>
        <v>8050.25</v>
      </c>
      <c r="S16" s="8" t="str">
        <f>IF(PUSMC!S16+PCMC!S16&lt;&gt;0,PUSMC!S16+PCMC!S16,"")</f>
        <v/>
      </c>
      <c r="T16" s="8">
        <f>IF(PUSMC!T16+PCMC!T16&lt;&gt;0,PUSMC!T16+PCMC!T16,"")</f>
        <v>92666</v>
      </c>
      <c r="U16" s="8">
        <f>IF(PUSMC!U16+PCMC!U16&lt;&gt;0,PUSMC!U16+PCMC!U16,"")</f>
        <v>1595</v>
      </c>
      <c r="V16" s="8">
        <f>IF(PUSMC!V16+PCMC!V16&lt;&gt;0,PUSMC!V16+PCMC!V16,"")</f>
        <v>47617</v>
      </c>
      <c r="W16" s="8">
        <f>IF(PUSMC!W16+PCMC!W16&lt;&gt;0,PUSMC!W16+PCMC!W16,"")</f>
        <v>1090</v>
      </c>
      <c r="X16" s="8">
        <f>IF(PUSMC!X16+PCMC!X16&lt;&gt;0,PUSMC!X16+PCMC!X16,"")</f>
        <v>78466</v>
      </c>
      <c r="Y16" s="8">
        <f>IF(PUSMC!Y16+PCMC!Y16&lt;&gt;0,PUSMC!Y16+PCMC!Y16,"")</f>
        <v>2945</v>
      </c>
      <c r="Z16" s="8">
        <f>IF(PUSMC!Z16+PCMC!Z16&lt;&gt;0,PUSMC!Z16+PCMC!Z16,"")</f>
        <v>2365643</v>
      </c>
      <c r="AA16" s="8">
        <f>IF(PUSMC!AA16+PCMC!AA16&lt;&gt;0,PUSMC!AA16+PCMC!AA16,"")</f>
        <v>213681</v>
      </c>
      <c r="AB16" s="8">
        <f>IF(PUSMC!AB16+PCMC!AB16&lt;&gt;0,PUSMC!AB16+PCMC!AB16,"")</f>
        <v>45752.9712</v>
      </c>
      <c r="AC16" s="8">
        <f>IF(PUSMC!AC16+PCMC!AC16&lt;&gt;0,PUSMC!AC16+PCMC!AC16,"")</f>
        <v>1257</v>
      </c>
      <c r="AD16" s="8">
        <f>IF(PUSMC!AD16+PCMC!AD16&lt;&gt;0,PUSMC!AD16+PCMC!AD16,"")</f>
        <v>20188</v>
      </c>
      <c r="AE16" s="8">
        <f>IF(PUSMC!AE16+PCMC!AE16&lt;&gt;0,PUSMC!AE16+PCMC!AE16,"")</f>
        <v>185490.5</v>
      </c>
      <c r="AF16" s="8">
        <f>IF(PUSMC!AF16+PCMC!AF16&lt;&gt;0,PUSMC!AF16+PCMC!AF16,"")</f>
        <v>126083</v>
      </c>
    </row>
    <row r="17" spans="1:32" ht="14.1" customHeight="1">
      <c r="A17" s="9" t="s">
        <v>47</v>
      </c>
      <c r="B17" s="7">
        <f>IF(PUSMC!B17+PCMC!B17&lt;&gt;0,PUSMC!B17+PCMC!B17,"")</f>
        <v>236334537</v>
      </c>
      <c r="C17" s="7">
        <f>IF(PUSMC!C17+PCMC!C17&lt;&gt;0,PUSMC!C17+PCMC!C17,"")</f>
        <v>233421347</v>
      </c>
      <c r="D17" s="15">
        <f>IF(PUSMC!D17+PCMC!D17&lt;&gt;0,PUSMC!D17+PCMC!D17,"")</f>
        <v>0.4027</v>
      </c>
      <c r="E17" s="7">
        <f>IF(PUSMC!E17+PCMC!E17&lt;&gt;0,PUSMC!E17+PCMC!E17,"")</f>
        <v>9191252</v>
      </c>
      <c r="F17" s="7">
        <f>IF(PUSMC!F17+PCMC!F17&lt;&gt;0,PUSMC!F17+PCMC!F17,"")</f>
        <v>45853501.780000001</v>
      </c>
      <c r="G17" s="7">
        <f>IF(PUSMC!G17+PCMC!G17&lt;&gt;0,PUSMC!G17+PCMC!G17,"")</f>
        <v>3710</v>
      </c>
      <c r="H17" s="7">
        <f>IF(PUSMC!H17+PCMC!H17&lt;&gt;0,PUSMC!H17+PCMC!H17,"")</f>
        <v>14707254</v>
      </c>
      <c r="I17" s="7">
        <f>IF(PUSMC!I17+PCMC!I17&lt;&gt;0,PUSMC!I17+PCMC!I17,"")</f>
        <v>31205970</v>
      </c>
      <c r="J17" s="7">
        <f>IF(PUSMC!J17+PCMC!J17&lt;&gt;0,PUSMC!J17+PCMC!J17,"")</f>
        <v>158150756.47460735</v>
      </c>
      <c r="K17" s="7">
        <f>IF(PUSMC!K17+PCMC!K17&lt;&gt;0,PUSMC!K17+PCMC!K17,"")</f>
        <v>36310</v>
      </c>
      <c r="L17" s="7">
        <f>IF(PUSMC!L17+PCMC!L17&lt;&gt;0,PUSMC!L17+PCMC!L17,"")</f>
        <v>401554</v>
      </c>
      <c r="M17" s="7">
        <f>IF(PUSMC!M17+PCMC!M17&lt;&gt;0,PUSMC!M17+PCMC!M17,"")</f>
        <v>16196</v>
      </c>
      <c r="N17" s="7">
        <f>IF(PUSMC!N17+PCMC!N17&lt;&gt;0,PUSMC!N17+PCMC!N17,"")</f>
        <v>1687216</v>
      </c>
      <c r="O17" s="7">
        <f>IF(PUSMC!O17+PCMC!O17&lt;&gt;0,PUSMC!O17+PCMC!O17,"")</f>
        <v>1272</v>
      </c>
      <c r="P17" s="7">
        <f>IF(PUSMC!P17+PCMC!P17&lt;&gt;0,PUSMC!P17+PCMC!P17,"")</f>
        <v>21745</v>
      </c>
      <c r="Q17" s="7" t="str">
        <f>IF(PUSMC!Q17+PCMC!Q17&lt;&gt;0,PUSMC!Q17+PCMC!Q17,"")</f>
        <v/>
      </c>
      <c r="R17" s="7">
        <f>IF(PUSMC!R17+PCMC!R17&lt;&gt;0,PUSMC!R17+PCMC!R17,"")</f>
        <v>68195</v>
      </c>
      <c r="S17" s="7" t="str">
        <f>IF(PUSMC!S17+PCMC!S17&lt;&gt;0,PUSMC!S17+PCMC!S17,"")</f>
        <v/>
      </c>
      <c r="T17" s="7">
        <f>IF(PUSMC!T17+PCMC!T17&lt;&gt;0,PUSMC!T17+PCMC!T17,"")</f>
        <v>315375</v>
      </c>
      <c r="U17" s="7">
        <f>IF(PUSMC!U17+PCMC!U17&lt;&gt;0,PUSMC!U17+PCMC!U17,"")</f>
        <v>2652</v>
      </c>
      <c r="V17" s="7">
        <f>IF(PUSMC!V17+PCMC!V17&lt;&gt;0,PUSMC!V17+PCMC!V17,"")</f>
        <v>35589</v>
      </c>
      <c r="W17" s="7">
        <f>IF(PUSMC!W17+PCMC!W17&lt;&gt;0,PUSMC!W17+PCMC!W17,"")</f>
        <v>9908</v>
      </c>
      <c r="X17" s="7">
        <f>IF(PUSMC!X17+PCMC!X17&lt;&gt;0,PUSMC!X17+PCMC!X17,"")</f>
        <v>865758</v>
      </c>
      <c r="Y17" s="7">
        <f>IF(PUSMC!Y17+PCMC!Y17&lt;&gt;0,PUSMC!Y17+PCMC!Y17,"")</f>
        <v>9749</v>
      </c>
      <c r="Z17" s="7">
        <f>IF(PUSMC!Z17+PCMC!Z17&lt;&gt;0,PUSMC!Z17+PCMC!Z17,"")</f>
        <v>7403701</v>
      </c>
      <c r="AA17" s="7">
        <f>IF(PUSMC!AA17+PCMC!AA17&lt;&gt;0,PUSMC!AA17+PCMC!AA17,"")</f>
        <v>12375222</v>
      </c>
      <c r="AB17" s="8">
        <f>IF(PUSMC!AB17+PCMC!AB17&lt;&gt;0,PUSMC!AB17+PCMC!AB17,"")</f>
        <v>2438455.9665000001</v>
      </c>
      <c r="AC17" s="7">
        <f>IF(PUSMC!AC17+PCMC!AC17&lt;&gt;0,PUSMC!AC17+PCMC!AC17,"")</f>
        <v>8518</v>
      </c>
      <c r="AD17" s="7">
        <f>IF(PUSMC!AD17+PCMC!AD17&lt;&gt;0,PUSMC!AD17+PCMC!AD17,"")</f>
        <v>213757</v>
      </c>
      <c r="AE17" s="7">
        <f>IF(PUSMC!AE17+PCMC!AE17&lt;&gt;0,PUSMC!AE17+PCMC!AE17,"")</f>
        <v>423299</v>
      </c>
      <c r="AF17" s="7">
        <f>IF(PUSMC!AF17+PCMC!AF17&lt;&gt;0,PUSMC!AF17+PCMC!AF17,"")</f>
        <v>899997</v>
      </c>
    </row>
    <row r="18" spans="1:32" ht="14.1" customHeight="1">
      <c r="A18" s="10" t="s">
        <v>44</v>
      </c>
      <c r="B18" s="8">
        <f>IF(PUSMC!B18+PCMC!B18&lt;&gt;0,PUSMC!B18+PCMC!B18,"")</f>
        <v>37288477</v>
      </c>
      <c r="C18" s="8">
        <f>IF(PUSMC!C18+PCMC!C18&lt;&gt;0,PUSMC!C18+PCMC!C18,"")</f>
        <v>60540826.5</v>
      </c>
      <c r="D18" s="11">
        <f>IF(PUSMC!D18+PCMC!D18&lt;&gt;0,PUSMC!D18+PCMC!D18,"")</f>
        <v>0.22520000000000001</v>
      </c>
      <c r="E18" s="8">
        <f>IF(PUSMC!E18+PCMC!E18&lt;&gt;0,PUSMC!E18+PCMC!E18,"")</f>
        <v>2516359</v>
      </c>
      <c r="F18" s="8">
        <f>IF(PUSMC!F18+PCMC!F18&lt;&gt;0,PUSMC!F18+PCMC!F18,"")</f>
        <v>11818651.945</v>
      </c>
      <c r="G18" s="8">
        <f>IF(PUSMC!G18+PCMC!G18&lt;&gt;0,PUSMC!G18+PCMC!G18,"")</f>
        <v>1309</v>
      </c>
      <c r="H18" s="8">
        <f>IF(PUSMC!H18+PCMC!H18&lt;&gt;0,PUSMC!H18+PCMC!H18,"")</f>
        <v>4313128</v>
      </c>
      <c r="I18" s="8">
        <f>IF(PUSMC!I18+PCMC!I18&lt;&gt;0,PUSMC!I18+PCMC!I18,"")</f>
        <v>7362492</v>
      </c>
      <c r="J18" s="8">
        <f>IF(PUSMC!J18+PCMC!J18&lt;&gt;0,PUSMC!J18+PCMC!J18,"")</f>
        <v>12699036.412078151</v>
      </c>
      <c r="K18" s="8">
        <f>IF(PUSMC!K18+PCMC!K18&lt;&gt;0,PUSMC!K18+PCMC!K18,"")</f>
        <v>9050</v>
      </c>
      <c r="L18" s="8">
        <f>IF(PUSMC!L18+PCMC!L18&lt;&gt;0,PUSMC!L18+PCMC!L18,"")</f>
        <v>91091</v>
      </c>
      <c r="M18" s="8">
        <f>IF(PUSMC!M18+PCMC!M18&lt;&gt;0,PUSMC!M18+PCMC!M18,"")</f>
        <v>2668</v>
      </c>
      <c r="N18" s="8">
        <f>IF(PUSMC!N18+PCMC!N18&lt;&gt;0,PUSMC!N18+PCMC!N18,"")</f>
        <v>1247496</v>
      </c>
      <c r="O18" s="8">
        <f>IF(PUSMC!O18+PCMC!O18&lt;&gt;0,PUSMC!O18+PCMC!O18,"")</f>
        <v>492</v>
      </c>
      <c r="P18" s="8">
        <f>IF(PUSMC!P18+PCMC!P18&lt;&gt;0,PUSMC!P18+PCMC!P18,"")</f>
        <v>5436.25</v>
      </c>
      <c r="Q18" s="8" t="str">
        <f>IF(PUSMC!Q18+PCMC!Q18&lt;&gt;0,PUSMC!Q18+PCMC!Q18,"")</f>
        <v/>
      </c>
      <c r="R18" s="8">
        <f>IF(PUSMC!R18+PCMC!R18&lt;&gt;0,PUSMC!R18+PCMC!R18,"")</f>
        <v>47026.25</v>
      </c>
      <c r="S18" s="8" t="str">
        <f>IF(PUSMC!S18+PCMC!S18&lt;&gt;0,PUSMC!S18+PCMC!S18,"")</f>
        <v/>
      </c>
      <c r="T18" s="8">
        <f>IF(PUSMC!T18+PCMC!T18&lt;&gt;0,PUSMC!T18+PCMC!T18,"")</f>
        <v>123854</v>
      </c>
      <c r="U18" s="8">
        <f>IF(PUSMC!U18+PCMC!U18&lt;&gt;0,PUSMC!U18+PCMC!U18,"")</f>
        <v>1081</v>
      </c>
      <c r="V18" s="8">
        <f>IF(PUSMC!V18+PCMC!V18&lt;&gt;0,PUSMC!V18+PCMC!V18,"")</f>
        <v>7848</v>
      </c>
      <c r="W18" s="8">
        <f>IF(PUSMC!W18+PCMC!W18&lt;&gt;0,PUSMC!W18+PCMC!W18,"")</f>
        <v>2135</v>
      </c>
      <c r="X18" s="8">
        <f>IF(PUSMC!X18+PCMC!X18&lt;&gt;0,PUSMC!X18+PCMC!X18,"")</f>
        <v>224127</v>
      </c>
      <c r="Y18" s="8">
        <f>IF(PUSMC!Y18+PCMC!Y18&lt;&gt;0,PUSMC!Y18+PCMC!Y18,"")</f>
        <v>2610</v>
      </c>
      <c r="Z18" s="8">
        <f>IF(PUSMC!Z18+PCMC!Z18&lt;&gt;0,PUSMC!Z18+PCMC!Z18,"")</f>
        <v>1285849</v>
      </c>
      <c r="AA18" s="8">
        <f>IF(PUSMC!AA18+PCMC!AA18&lt;&gt;0,PUSMC!AA18+PCMC!AA18,"")</f>
        <v>-39590</v>
      </c>
      <c r="AB18" s="8">
        <f>IF(PUSMC!AB18+PCMC!AB18&lt;&gt;0,PUSMC!AB18+PCMC!AB18,"")</f>
        <v>-39680.080600000016</v>
      </c>
      <c r="AC18" s="8">
        <f>IF(PUSMC!AC18+PCMC!AC18&lt;&gt;0,PUSMC!AC18+PCMC!AC18,"")</f>
        <v>2195</v>
      </c>
      <c r="AD18" s="8">
        <f>IF(PUSMC!AD18+PCMC!AD18&lt;&gt;0,PUSMC!AD18+PCMC!AD18,"")</f>
        <v>122755</v>
      </c>
      <c r="AE18" s="8">
        <f>IF(PUSMC!AE18+PCMC!AE18&lt;&gt;0,PUSMC!AE18+PCMC!AE18,"")</f>
        <v>113883</v>
      </c>
      <c r="AF18" s="8">
        <f>IF(PUSMC!AF18+PCMC!AF18&lt;&gt;0,PUSMC!AF18+PCMC!AF18,"")</f>
        <v>230913</v>
      </c>
    </row>
    <row r="19" spans="1:32" ht="14.1" customHeight="1">
      <c r="A19" s="10" t="s">
        <v>45</v>
      </c>
      <c r="B19" s="8">
        <f>IF(PUSMC!B19+PCMC!B19&lt;&gt;0,PUSMC!B19+PCMC!B19,"")</f>
        <v>32420917</v>
      </c>
      <c r="C19" s="8">
        <f>IF(PUSMC!C19+PCMC!C19&lt;&gt;0,PUSMC!C19+PCMC!C19,"")</f>
        <v>56847871.5</v>
      </c>
      <c r="D19" s="11">
        <f>IF(PUSMC!D19+PCMC!D19&lt;&gt;0,PUSMC!D19+PCMC!D19,"")</f>
        <v>0.2056</v>
      </c>
      <c r="E19" s="8">
        <f>IF(PUSMC!E19+PCMC!E19&lt;&gt;0,PUSMC!E19+PCMC!E19,"")</f>
        <v>2912639</v>
      </c>
      <c r="F19" s="8">
        <f>IF(PUSMC!F19+PCMC!F19&lt;&gt;0,PUSMC!F19+PCMC!F19,"")</f>
        <v>13482982.945</v>
      </c>
      <c r="G19" s="8">
        <f>IF(PUSMC!G19+PCMC!G19&lt;&gt;0,PUSMC!G19+PCMC!G19,"")</f>
        <v>911</v>
      </c>
      <c r="H19" s="8">
        <f>IF(PUSMC!H19+PCMC!H19&lt;&gt;0,PUSMC!H19+PCMC!H19,"")</f>
        <v>2440515</v>
      </c>
      <c r="I19" s="8">
        <f>IF(PUSMC!I19+PCMC!I19&lt;&gt;0,PUSMC!I19+PCMC!I19,"")</f>
        <v>7873062</v>
      </c>
      <c r="J19" s="8">
        <f>IF(PUSMC!J19+PCMC!J19&lt;&gt;0,PUSMC!J19+PCMC!J19,"")</f>
        <v>17040194.552529182</v>
      </c>
      <c r="K19" s="8">
        <f>IF(PUSMC!K19+PCMC!K19&lt;&gt;0,PUSMC!K19+PCMC!K19,"")</f>
        <v>9189</v>
      </c>
      <c r="L19" s="8">
        <f>IF(PUSMC!L19+PCMC!L19&lt;&gt;0,PUSMC!L19+PCMC!L19,"")</f>
        <v>102123</v>
      </c>
      <c r="M19" s="8">
        <f>IF(PUSMC!M19+PCMC!M19&lt;&gt;0,PUSMC!M19+PCMC!M19,"")</f>
        <v>3522</v>
      </c>
      <c r="N19" s="8">
        <f>IF(PUSMC!N19+PCMC!N19&lt;&gt;0,PUSMC!N19+PCMC!N19,"")</f>
        <v>72357</v>
      </c>
      <c r="O19" s="8">
        <f>IF(PUSMC!O19+PCMC!O19&lt;&gt;0,PUSMC!O19+PCMC!O19,"")</f>
        <v>118</v>
      </c>
      <c r="P19" s="8">
        <f>IF(PUSMC!P19+PCMC!P19&lt;&gt;0,PUSMC!P19+PCMC!P19,"")</f>
        <v>5436.25</v>
      </c>
      <c r="Q19" s="8" t="str">
        <f>IF(PUSMC!Q19+PCMC!Q19&lt;&gt;0,PUSMC!Q19+PCMC!Q19,"")</f>
        <v/>
      </c>
      <c r="R19" s="8">
        <f>IF(PUSMC!R19+PCMC!R19&lt;&gt;0,PUSMC!R19+PCMC!R19,"")</f>
        <v>7056.25</v>
      </c>
      <c r="S19" s="8" t="str">
        <f>IF(PUSMC!S19+PCMC!S19&lt;&gt;0,PUSMC!S19+PCMC!S19,"")</f>
        <v/>
      </c>
      <c r="T19" s="8">
        <f>IF(PUSMC!T19+PCMC!T19&lt;&gt;0,PUSMC!T19+PCMC!T19,"")</f>
        <v>62390</v>
      </c>
      <c r="U19" s="8">
        <f>IF(PUSMC!U19+PCMC!U19&lt;&gt;0,PUSMC!U19+PCMC!U19,"")</f>
        <v>464</v>
      </c>
      <c r="V19" s="8">
        <f>IF(PUSMC!V19+PCMC!V19&lt;&gt;0,PUSMC!V19+PCMC!V19,"")</f>
        <v>7771</v>
      </c>
      <c r="W19" s="8">
        <f>IF(PUSMC!W19+PCMC!W19&lt;&gt;0,PUSMC!W19+PCMC!W19,"")</f>
        <v>3102</v>
      </c>
      <c r="X19" s="8">
        <f>IF(PUSMC!X19+PCMC!X19&lt;&gt;0,PUSMC!X19+PCMC!X19,"")</f>
        <v>197864</v>
      </c>
      <c r="Y19" s="8">
        <f>IF(PUSMC!Y19+PCMC!Y19&lt;&gt;0,PUSMC!Y19+PCMC!Y19,"")</f>
        <v>2551</v>
      </c>
      <c r="Z19" s="8">
        <f>IF(PUSMC!Z19+PCMC!Z19&lt;&gt;0,PUSMC!Z19+PCMC!Z19,"")</f>
        <v>1067247</v>
      </c>
      <c r="AA19" s="8">
        <f>IF(PUSMC!AA19+PCMC!AA19&lt;&gt;0,PUSMC!AA19+PCMC!AA19,"")</f>
        <v>3925160</v>
      </c>
      <c r="AB19" s="8">
        <f>IF(PUSMC!AB19+PCMC!AB19&lt;&gt;0,PUSMC!AB19+PCMC!AB19,"")</f>
        <v>790408.56309999991</v>
      </c>
      <c r="AC19" s="8">
        <f>IF(PUSMC!AC19+PCMC!AC19&lt;&gt;0,PUSMC!AC19+PCMC!AC19,"")</f>
        <v>557</v>
      </c>
      <c r="AD19" s="8">
        <f>IF(PUSMC!AD19+PCMC!AD19&lt;&gt;0,PUSMC!AD19+PCMC!AD19,"")</f>
        <v>34958</v>
      </c>
      <c r="AE19" s="8">
        <f>IF(PUSMC!AE19+PCMC!AE19&lt;&gt;0,PUSMC!AE19+PCMC!AE19,"")</f>
        <v>102123</v>
      </c>
      <c r="AF19" s="8">
        <f>IF(PUSMC!AF19+PCMC!AF19&lt;&gt;0,PUSMC!AF19+PCMC!AF19,"")</f>
        <v>205635</v>
      </c>
    </row>
    <row r="20" spans="1:32" ht="14.1" customHeight="1">
      <c r="A20" s="10" t="s">
        <v>46</v>
      </c>
      <c r="B20" s="8">
        <f>IF(PUSMC!B20+PCMC!B20&lt;&gt;0,PUSMC!B20+PCMC!B20,"")</f>
        <v>33890601</v>
      </c>
      <c r="C20" s="8">
        <f>IF(PUSMC!C20+PCMC!C20&lt;&gt;0,PUSMC!C20+PCMC!C20,"")</f>
        <v>59095354.5</v>
      </c>
      <c r="D20" s="11">
        <f>IF(PUSMC!D20+PCMC!D20&lt;&gt;0,PUSMC!D20+PCMC!D20,"")</f>
        <v>0.23669999999999999</v>
      </c>
      <c r="E20" s="8">
        <f>IF(PUSMC!E20+PCMC!E20&lt;&gt;0,PUSMC!E20+PCMC!E20,"")</f>
        <v>1990157</v>
      </c>
      <c r="F20" s="8">
        <f>IF(PUSMC!F20+PCMC!F20&lt;&gt;0,PUSMC!F20+PCMC!F20,"")</f>
        <v>10176345.945</v>
      </c>
      <c r="G20" s="8">
        <f>IF(PUSMC!G20+PCMC!G20&lt;&gt;0,PUSMC!G20+PCMC!G20,"")</f>
        <v>966</v>
      </c>
      <c r="H20" s="8">
        <f>IF(PUSMC!H20+PCMC!H20&lt;&gt;0,PUSMC!H20+PCMC!H20,"")</f>
        <v>4353032</v>
      </c>
      <c r="I20" s="8">
        <f>IF(PUSMC!I20+PCMC!I20&lt;&gt;0,PUSMC!I20+PCMC!I20,"")</f>
        <v>8193870</v>
      </c>
      <c r="J20" s="8">
        <f>IF(PUSMC!J20+PCMC!J20&lt;&gt;0,PUSMC!J20+PCMC!J20,"")</f>
        <v>14144114</v>
      </c>
      <c r="K20" s="8">
        <f>IF(PUSMC!K20+PCMC!K20&lt;&gt;0,PUSMC!K20+PCMC!K20,"")</f>
        <v>9105</v>
      </c>
      <c r="L20" s="8">
        <f>IF(PUSMC!L20+PCMC!L20&lt;&gt;0,PUSMC!L20+PCMC!L20,"")</f>
        <v>118725</v>
      </c>
      <c r="M20" s="8">
        <f>IF(PUSMC!M20+PCMC!M20&lt;&gt;0,PUSMC!M20+PCMC!M20,"")</f>
        <v>3641</v>
      </c>
      <c r="N20" s="8">
        <f>IF(PUSMC!N20+PCMC!N20&lt;&gt;0,PUSMC!N20+PCMC!N20,"")</f>
        <v>346268</v>
      </c>
      <c r="O20" s="8">
        <f>IF(PUSMC!O20+PCMC!O20&lt;&gt;0,PUSMC!O20+PCMC!O20,"")</f>
        <v>650</v>
      </c>
      <c r="P20" s="8">
        <f>IF(PUSMC!P20+PCMC!P20&lt;&gt;0,PUSMC!P20+PCMC!P20,"")</f>
        <v>5436.25</v>
      </c>
      <c r="Q20" s="8" t="str">
        <f>IF(PUSMC!Q20+PCMC!Q20&lt;&gt;0,PUSMC!Q20+PCMC!Q20,"")</f>
        <v/>
      </c>
      <c r="R20" s="8">
        <f>IF(PUSMC!R20+PCMC!R20&lt;&gt;0,PUSMC!R20+PCMC!R20,"")</f>
        <v>7056.25</v>
      </c>
      <c r="S20" s="8" t="str">
        <f>IF(PUSMC!S20+PCMC!S20&lt;&gt;0,PUSMC!S20+PCMC!S20,"")</f>
        <v/>
      </c>
      <c r="T20" s="8">
        <f>IF(PUSMC!T20+PCMC!T20&lt;&gt;0,PUSMC!T20+PCMC!T20,"")</f>
        <v>38877</v>
      </c>
      <c r="U20" s="8">
        <f>IF(PUSMC!U20+PCMC!U20&lt;&gt;0,PUSMC!U20+PCMC!U20,"")</f>
        <v>590</v>
      </c>
      <c r="V20" s="8">
        <f>IF(PUSMC!V20+PCMC!V20&lt;&gt;0,PUSMC!V20+PCMC!V20,"")</f>
        <v>13308</v>
      </c>
      <c r="W20" s="8">
        <f>IF(PUSMC!W20+PCMC!W20&lt;&gt;0,PUSMC!W20+PCMC!W20,"")</f>
        <v>2678</v>
      </c>
      <c r="X20" s="8">
        <f>IF(PUSMC!X20+PCMC!X20&lt;&gt;0,PUSMC!X20+PCMC!X20,"")</f>
        <v>230948</v>
      </c>
      <c r="Y20" s="8">
        <f>IF(PUSMC!Y20+PCMC!Y20&lt;&gt;0,PUSMC!Y20+PCMC!Y20,"")</f>
        <v>2333</v>
      </c>
      <c r="Z20" s="8">
        <f>IF(PUSMC!Z20+PCMC!Z20&lt;&gt;0,PUSMC!Z20+PCMC!Z20,"")</f>
        <v>4239914</v>
      </c>
      <c r="AA20" s="8">
        <f>IF(PUSMC!AA20+PCMC!AA20&lt;&gt;0,PUSMC!AA20+PCMC!AA20,"")</f>
        <v>3163734</v>
      </c>
      <c r="AB20" s="8">
        <f>IF(PUSMC!AB20+PCMC!AB20&lt;&gt;0,PUSMC!AB20+PCMC!AB20,"")</f>
        <v>629058.39929999993</v>
      </c>
      <c r="AC20" s="8">
        <f>IF(PUSMC!AC20+PCMC!AC20&lt;&gt;0,PUSMC!AC20+PCMC!AC20,"")</f>
        <v>1805</v>
      </c>
      <c r="AD20" s="8">
        <f>IF(PUSMC!AD20+PCMC!AD20&lt;&gt;0,PUSMC!AD20+PCMC!AD20,"")</f>
        <v>29182</v>
      </c>
      <c r="AE20" s="8">
        <f>IF(PUSMC!AE20+PCMC!AE20&lt;&gt;0,PUSMC!AE20+PCMC!AE20,"")</f>
        <v>118725</v>
      </c>
      <c r="AF20" s="8">
        <f>IF(PUSMC!AF20+PCMC!AF20&lt;&gt;0,PUSMC!AF20+PCMC!AF20,"")</f>
        <v>243968</v>
      </c>
    </row>
    <row r="21" spans="1:32" ht="14.1" customHeight="1">
      <c r="A21" s="10" t="s">
        <v>48</v>
      </c>
      <c r="B21" s="8">
        <f>IF(PUSMC!B21+PCMC!B21&lt;&gt;0,PUSMC!B21+PCMC!B21,"")</f>
        <v>30114162</v>
      </c>
      <c r="C21" s="8">
        <f>IF(PUSMC!C21+PCMC!C21&lt;&gt;0,PUSMC!C21+PCMC!C21,"")</f>
        <v>56937295.5</v>
      </c>
      <c r="D21" s="11">
        <f>IF(PUSMC!D21+PCMC!D21&lt;&gt;0,PUSMC!D21+PCMC!D21,"")</f>
        <v>0.20319999999999999</v>
      </c>
      <c r="E21" s="8">
        <f>IF(PUSMC!E21+PCMC!E21&lt;&gt;0,PUSMC!E21+PCMC!E21,"")</f>
        <v>1778975</v>
      </c>
      <c r="F21" s="8">
        <f>IF(PUSMC!F21+PCMC!F21&lt;&gt;0,PUSMC!F21+PCMC!F21,"")</f>
        <v>10375520.945</v>
      </c>
      <c r="G21" s="8">
        <f>IF(PUSMC!G21+PCMC!G21&lt;&gt;0,PUSMC!G21+PCMC!G21,"")</f>
        <v>524</v>
      </c>
      <c r="H21" s="8">
        <f>IF(PUSMC!H21+PCMC!H21&lt;&gt;0,PUSMC!H21+PCMC!H21,"")</f>
        <v>3600579</v>
      </c>
      <c r="I21" s="8">
        <f>IF(PUSMC!I21+PCMC!I21&lt;&gt;0,PUSMC!I21+PCMC!I21,"")</f>
        <v>7776546</v>
      </c>
      <c r="J21" s="8">
        <f>IF(PUSMC!J21+PCMC!J21&lt;&gt;0,PUSMC!J21+PCMC!J21,"")</f>
        <v>16106898</v>
      </c>
      <c r="K21" s="8">
        <f>IF(PUSMC!K21+PCMC!K21&lt;&gt;0,PUSMC!K21+PCMC!K21,"")</f>
        <v>8966</v>
      </c>
      <c r="L21" s="8">
        <f>IF(PUSMC!L21+PCMC!L21&lt;&gt;0,PUSMC!L21+PCMC!L21,"")</f>
        <v>99614</v>
      </c>
      <c r="M21" s="8">
        <f>IF(PUSMC!M21+PCMC!M21&lt;&gt;0,PUSMC!M21+PCMC!M21,"")</f>
        <v>6365</v>
      </c>
      <c r="N21" s="8">
        <f>IF(PUSMC!N21+PCMC!N21&lt;&gt;0,PUSMC!N21+PCMC!N21,"")</f>
        <v>22051</v>
      </c>
      <c r="O21" s="8">
        <f>IF(PUSMC!O21+PCMC!O21&lt;&gt;0,PUSMC!O21+PCMC!O21,"")</f>
        <v>14</v>
      </c>
      <c r="P21" s="8">
        <f>IF(PUSMC!P21+PCMC!P21&lt;&gt;0,PUSMC!P21+PCMC!P21,"")</f>
        <v>5436.25</v>
      </c>
      <c r="Q21" s="8" t="str">
        <f>IF(PUSMC!Q21+PCMC!Q21&lt;&gt;0,PUSMC!Q21+PCMC!Q21,"")</f>
        <v/>
      </c>
      <c r="R21" s="8">
        <f>IF(PUSMC!R21+PCMC!R21&lt;&gt;0,PUSMC!R21+PCMC!R21,"")</f>
        <v>7056.25</v>
      </c>
      <c r="S21" s="8" t="str">
        <f>IF(PUSMC!S21+PCMC!S21&lt;&gt;0,PUSMC!S21+PCMC!S21,"")</f>
        <v/>
      </c>
      <c r="T21" s="8">
        <f>IF(PUSMC!T21+PCMC!T21&lt;&gt;0,PUSMC!T21+PCMC!T21,"")</f>
        <v>89224</v>
      </c>
      <c r="U21" s="8">
        <f>IF(PUSMC!U21+PCMC!U21&lt;&gt;0,PUSMC!U21+PCMC!U21,"")</f>
        <v>515</v>
      </c>
      <c r="V21" s="8">
        <f>IF(PUSMC!V21+PCMC!V21&lt;&gt;0,PUSMC!V21+PCMC!V21,"")</f>
        <v>6662</v>
      </c>
      <c r="W21" s="8">
        <f>IF(PUSMC!W21+PCMC!W21&lt;&gt;0,PUSMC!W21+PCMC!W21,"")</f>
        <v>1993</v>
      </c>
      <c r="X21" s="8">
        <f>IF(PUSMC!X21+PCMC!X21&lt;&gt;0,PUSMC!X21+PCMC!X21,"")</f>
        <v>202820</v>
      </c>
      <c r="Y21" s="8">
        <f>IF(PUSMC!Y21+PCMC!Y21&lt;&gt;0,PUSMC!Y21+PCMC!Y21,"")</f>
        <v>2255</v>
      </c>
      <c r="Z21" s="8">
        <f>IF(PUSMC!Z21+PCMC!Z21&lt;&gt;0,PUSMC!Z21+PCMC!Z21,"")</f>
        <v>810691</v>
      </c>
      <c r="AA21" s="8">
        <f>IF(PUSMC!AA21+PCMC!AA21&lt;&gt;0,PUSMC!AA21+PCMC!AA21,"")</f>
        <v>5326188</v>
      </c>
      <c r="AB21" s="8">
        <f>IF(PUSMC!AB21+PCMC!AB21&lt;&gt;0,PUSMC!AB21+PCMC!AB21,"")</f>
        <v>1058727.8637000001</v>
      </c>
      <c r="AC21" s="8">
        <f>IF(PUSMC!AC21+PCMC!AC21&lt;&gt;0,PUSMC!AC21+PCMC!AC21,"")</f>
        <v>463</v>
      </c>
      <c r="AD21" s="8">
        <f>IF(PUSMC!AD21+PCMC!AD21&lt;&gt;0,PUSMC!AD21+PCMC!AD21,"")</f>
        <v>26862</v>
      </c>
      <c r="AE21" s="8">
        <f>IF(PUSMC!AE21+PCMC!AE21&lt;&gt;0,PUSMC!AE21+PCMC!AE21,"")</f>
        <v>99614</v>
      </c>
      <c r="AF21" s="8">
        <f>IF(PUSMC!AF21+PCMC!AF21&lt;&gt;0,PUSMC!AF21+PCMC!AF21,"")</f>
        <v>209482</v>
      </c>
    </row>
    <row r="22" spans="1:32" ht="14.1" customHeight="1">
      <c r="A22" s="9" t="s">
        <v>50</v>
      </c>
      <c r="B22" s="7">
        <f>IF(PUSMC!B22+PCMC!B22&lt;&gt;0,PUSMC!B22+PCMC!B22,"")</f>
        <v>213367376</v>
      </c>
      <c r="C22" s="7">
        <f>IF(PUSMC!C22+PCMC!C22&lt;&gt;0,PUSMC!C22+PCMC!C22,"")</f>
        <v>258250187</v>
      </c>
      <c r="D22" s="15">
        <f>IF(PUSMC!D22+PCMC!D22&lt;&gt;0,PUSMC!D22+PCMC!D22,"")</f>
        <v>0.40579999999999999</v>
      </c>
      <c r="E22" s="7">
        <f>IF(PUSMC!E22+PCMC!E22&lt;&gt;0,PUSMC!E22+PCMC!E22,"")</f>
        <v>6933164</v>
      </c>
      <c r="F22" s="7">
        <f>IF(PUSMC!F22+PCMC!F22&lt;&gt;0,PUSMC!F22+PCMC!F22,"")</f>
        <v>34112902.93</v>
      </c>
      <c r="G22" s="7">
        <f>IF(PUSMC!G22+PCMC!G22&lt;&gt;0,PUSMC!G22+PCMC!G22,"")</f>
        <v>3299</v>
      </c>
      <c r="H22" s="7">
        <f>IF(PUSMC!H22+PCMC!H22&lt;&gt;0,PUSMC!H22+PCMC!H22,"")</f>
        <v>13525841</v>
      </c>
      <c r="I22" s="7">
        <f>IF(PUSMC!I22+PCMC!I22&lt;&gt;0,PUSMC!I22+PCMC!I22,"")</f>
        <v>33554807</v>
      </c>
      <c r="J22" s="7">
        <f>IF(PUSMC!J22+PCMC!J22&lt;&gt;0,PUSMC!J22+PCMC!J22,"")</f>
        <v>167195815.18000001</v>
      </c>
      <c r="K22" s="7">
        <f>IF(PUSMC!K22+PCMC!K22&lt;&gt;0,PUSMC!K22+PCMC!K22,"")</f>
        <v>40438</v>
      </c>
      <c r="L22" s="7">
        <f>IF(PUSMC!L22+PCMC!L22&lt;&gt;0,PUSMC!L22+PCMC!L22,"")</f>
        <v>533253</v>
      </c>
      <c r="M22" s="7">
        <f>IF(PUSMC!M22+PCMC!M22&lt;&gt;0,PUSMC!M22+PCMC!M22,"")</f>
        <v>25315</v>
      </c>
      <c r="N22" s="7">
        <f>IF(PUSMC!N22+PCMC!N22&lt;&gt;0,PUSMC!N22+PCMC!N22,"")</f>
        <v>2132442</v>
      </c>
      <c r="O22" s="7">
        <f>IF(PUSMC!O22+PCMC!O22&lt;&gt;0,PUSMC!O22+PCMC!O22,"")</f>
        <v>1305</v>
      </c>
      <c r="P22" s="7">
        <f>IF(PUSMC!P22+PCMC!P22&lt;&gt;0,PUSMC!P22+PCMC!P22,"")</f>
        <v>630135</v>
      </c>
      <c r="Q22" s="7" t="str">
        <f>IF(PUSMC!Q22+PCMC!Q22&lt;&gt;0,PUSMC!Q22+PCMC!Q22,"")</f>
        <v/>
      </c>
      <c r="R22" s="7">
        <f>IF(PUSMC!R22+PCMC!R22&lt;&gt;0,PUSMC!R22+PCMC!R22,"")</f>
        <v>135968</v>
      </c>
      <c r="S22" s="7">
        <f>IF(PUSMC!S22+PCMC!S22&lt;&gt;0,PUSMC!S22+PCMC!S22,"")</f>
        <v>899</v>
      </c>
      <c r="T22" s="7">
        <f>IF(PUSMC!T22+PCMC!T22&lt;&gt;0,PUSMC!T22+PCMC!T22,"")</f>
        <v>276566</v>
      </c>
      <c r="U22" s="7">
        <f>IF(PUSMC!U22+PCMC!U22&lt;&gt;0,PUSMC!U22+PCMC!U22,"")</f>
        <v>4592</v>
      </c>
      <c r="V22" s="7">
        <f>IF(PUSMC!V22+PCMC!V22&lt;&gt;0,PUSMC!V22+PCMC!V22,"")</f>
        <v>185407</v>
      </c>
      <c r="W22" s="7">
        <f>IF(PUSMC!W22+PCMC!W22&lt;&gt;0,PUSMC!W22+PCMC!W22,"")</f>
        <v>9492</v>
      </c>
      <c r="X22" s="7">
        <f>IF(PUSMC!X22+PCMC!X22&lt;&gt;0,PUSMC!X22+PCMC!X22,"")</f>
        <v>949722</v>
      </c>
      <c r="Y22" s="7">
        <f>IF(PUSMC!Y22+PCMC!Y22&lt;&gt;0,PUSMC!Y22+PCMC!Y22,"")</f>
        <v>8776</v>
      </c>
      <c r="Z22" s="7">
        <f>IF(PUSMC!Z22+PCMC!Z22&lt;&gt;0,PUSMC!Z22+PCMC!Z22,"")</f>
        <v>6385967</v>
      </c>
      <c r="AA22" s="7">
        <f>IF(PUSMC!AA22+PCMC!AA22&lt;&gt;0,PUSMC!AA22+PCMC!AA22,"")</f>
        <v>24726590</v>
      </c>
      <c r="AB22" s="8">
        <f>IF(PUSMC!AB22+PCMC!AB22&lt;&gt;0,PUSMC!AB22+PCMC!AB22,"")</f>
        <v>4968800.7493999992</v>
      </c>
      <c r="AC22" s="7" t="str">
        <f>IF(PUSMC!AC22+PCMC!AC22&lt;&gt;0,PUSMC!AC22+PCMC!AC22,"")</f>
        <v/>
      </c>
      <c r="AD22" s="7">
        <f>IF(PUSMC!AD22+PCMC!AD22&lt;&gt;0,PUSMC!AD22+PCMC!AD22,"")</f>
        <v>228193</v>
      </c>
      <c r="AE22" s="7">
        <f>IF(PUSMC!AE22+PCMC!AE22&lt;&gt;0,PUSMC!AE22+PCMC!AE22,"")</f>
        <v>630135</v>
      </c>
      <c r="AF22" s="7">
        <f>IF(PUSMC!AF22+PCMC!AF22&lt;&gt;0,PUSMC!AF22+PCMC!AF22,"")</f>
        <v>899595</v>
      </c>
    </row>
    <row r="23" spans="1:32" ht="14.1" customHeight="1">
      <c r="A23" s="10" t="s">
        <v>49</v>
      </c>
      <c r="B23" s="8">
        <f>IF(PUSMC!B23+PCMC!B23&lt;&gt;0,PUSMC!B23+PCMC!B23,"")</f>
        <v>28639934</v>
      </c>
      <c r="C23" s="8">
        <f>IF(PUSMC!C23+PCMC!C23&lt;&gt;0,PUSMC!C23+PCMC!C23,"")</f>
        <v>73841231.5</v>
      </c>
      <c r="D23" s="11">
        <f>IF(PUSMC!D23+PCMC!D23&lt;&gt;0,PUSMC!D23+PCMC!D23,"")</f>
        <v>0.1983</v>
      </c>
      <c r="E23" s="8">
        <f>IF(PUSMC!E23+PCMC!E23&lt;&gt;0,PUSMC!E23+PCMC!E23,"")</f>
        <v>2139969</v>
      </c>
      <c r="F23" s="8">
        <f>IF(PUSMC!F23+PCMC!F23&lt;&gt;0,PUSMC!F23+PCMC!F23,"")</f>
        <v>9677249.3599999994</v>
      </c>
      <c r="G23" s="8">
        <f>IF(PUSMC!G23+PCMC!G23&lt;&gt;0,PUSMC!G23+PCMC!G23,"")</f>
        <v>942</v>
      </c>
      <c r="H23" s="8">
        <f>IF(PUSMC!H23+PCMC!H23&lt;&gt;0,PUSMC!H23+PCMC!H23,"")</f>
        <v>1805868</v>
      </c>
      <c r="I23" s="8">
        <f>IF(PUSMC!I23+PCMC!I23&lt;&gt;0,PUSMC!I23+PCMC!I23,"")</f>
        <v>7840547</v>
      </c>
      <c r="J23" s="8">
        <f>IF(PUSMC!J23+PCMC!J23&lt;&gt;0,PUSMC!J23+PCMC!J23,"")</f>
        <v>18124916</v>
      </c>
      <c r="K23" s="8">
        <f>IF(PUSMC!K23+PCMC!K23&lt;&gt;0,PUSMC!K23+PCMC!K23,"")</f>
        <v>9701</v>
      </c>
      <c r="L23" s="8">
        <f>IF(PUSMC!L23+PCMC!L23&lt;&gt;0,PUSMC!L23+PCMC!L23,"")</f>
        <v>143751</v>
      </c>
      <c r="M23" s="8">
        <f>IF(PUSMC!M23+PCMC!M23&lt;&gt;0,PUSMC!M23+PCMC!M23,"")</f>
        <v>5325</v>
      </c>
      <c r="N23" s="8">
        <f>IF(PUSMC!N23+PCMC!N23&lt;&gt;0,PUSMC!N23+PCMC!N23,"")</f>
        <v>532532</v>
      </c>
      <c r="O23" s="8">
        <f>IF(PUSMC!O23+PCMC!O23&lt;&gt;0,PUSMC!O23+PCMC!O23,"")</f>
        <v>384</v>
      </c>
      <c r="P23" s="8">
        <f>IF(PUSMC!P23+PCMC!P23&lt;&gt;0,PUSMC!P23+PCMC!P23,"")</f>
        <v>94711.25</v>
      </c>
      <c r="Q23" s="8" t="str">
        <f>IF(PUSMC!Q23+PCMC!Q23&lt;&gt;0,PUSMC!Q23+PCMC!Q23,"")</f>
        <v/>
      </c>
      <c r="R23" s="8">
        <f>IF(PUSMC!R23+PCMC!R23&lt;&gt;0,PUSMC!R23+PCMC!R23,"")</f>
        <v>35631</v>
      </c>
      <c r="S23" s="8">
        <f>IF(PUSMC!S23+PCMC!S23&lt;&gt;0,PUSMC!S23+PCMC!S23,"")</f>
        <v>268</v>
      </c>
      <c r="T23" s="8">
        <f>IF(PUSMC!T23+PCMC!T23&lt;&gt;0,PUSMC!T23+PCMC!T23,"")</f>
        <v>95259</v>
      </c>
      <c r="U23" s="8">
        <f>IF(PUSMC!U23+PCMC!U23&lt;&gt;0,PUSMC!U23+PCMC!U23,"")</f>
        <v>1474</v>
      </c>
      <c r="V23" s="8">
        <f>IF(PUSMC!V23+PCMC!V23&lt;&gt;0,PUSMC!V23+PCMC!V23,"")</f>
        <v>151492</v>
      </c>
      <c r="W23" s="8">
        <f>IF(PUSMC!W23+PCMC!W23&lt;&gt;0,PUSMC!W23+PCMC!W23,"")</f>
        <v>2260</v>
      </c>
      <c r="X23" s="8">
        <f>IF(PUSMC!X23+PCMC!X23&lt;&gt;0,PUSMC!X23+PCMC!X23,"")</f>
        <v>342752</v>
      </c>
      <c r="Y23" s="8">
        <f>IF(PUSMC!Y23+PCMC!Y23&lt;&gt;0,PUSMC!Y23+PCMC!Y23,"")</f>
        <v>2184</v>
      </c>
      <c r="Z23" s="8">
        <f>IF(PUSMC!Z23+PCMC!Z23&lt;&gt;0,PUSMC!Z23+PCMC!Z23,"")</f>
        <v>-1044498</v>
      </c>
      <c r="AA23" s="8">
        <f>IF(PUSMC!AA23+PCMC!AA23&lt;&gt;0,PUSMC!AA23+PCMC!AA23,"")</f>
        <v>6748708</v>
      </c>
      <c r="AB23" s="8">
        <f>IF(PUSMC!AB23+PCMC!AB23&lt;&gt;0,PUSMC!AB23+PCMC!AB23,"")</f>
        <v>1370692.5460000001</v>
      </c>
      <c r="AC23" s="8" t="str">
        <f>IF(PUSMC!AC23+PCMC!AC23&lt;&gt;0,PUSMC!AC23+PCMC!AC23,"")</f>
        <v/>
      </c>
      <c r="AD23" s="8">
        <f>IF(PUSMC!AD23+PCMC!AD23&lt;&gt;0,PUSMC!AD23+PCMC!AD23,"")</f>
        <v>122601</v>
      </c>
      <c r="AE23" s="8">
        <f>IF(PUSMC!AE23+PCMC!AE23&lt;&gt;0,PUSMC!AE23+PCMC!AE23,"")</f>
        <v>247431</v>
      </c>
      <c r="AF23" s="8">
        <f>IF(PUSMC!AF23+PCMC!AF23&lt;&gt;0,PUSMC!AF23+PCMC!AF23,"")</f>
        <v>286450</v>
      </c>
    </row>
    <row r="24" spans="1:32" ht="14.1" customHeight="1">
      <c r="A24" s="10" t="s">
        <v>51</v>
      </c>
      <c r="B24" s="8">
        <f>IF(PUSMC!B24+PCMC!B24&lt;&gt;0,PUSMC!B24+PCMC!B24,"")</f>
        <v>31927745</v>
      </c>
      <c r="C24" s="8">
        <f>IF(PUSMC!C24+PCMC!C24&lt;&gt;0,PUSMC!C24+PCMC!C24,"")</f>
        <v>64409400.5</v>
      </c>
      <c r="D24" s="11">
        <f>IF(PUSMC!D24+PCMC!D24&lt;&gt;0,PUSMC!D24+PCMC!D24,"")</f>
        <v>0.21940000000000001</v>
      </c>
      <c r="E24" s="8">
        <f>IF(PUSMC!E24+PCMC!E24&lt;&gt;0,PUSMC!E24+PCMC!E24,"")</f>
        <v>1534032</v>
      </c>
      <c r="F24" s="8">
        <f>IF(PUSMC!F24+PCMC!F24&lt;&gt;0,PUSMC!F24+PCMC!F24,"")</f>
        <v>7490803.3599999994</v>
      </c>
      <c r="G24" s="8">
        <f>IF(PUSMC!G24+PCMC!G24&lt;&gt;0,PUSMC!G24+PCMC!G24,"")</f>
        <v>763</v>
      </c>
      <c r="H24" s="8">
        <f>IF(PUSMC!H24+PCMC!H24&lt;&gt;0,PUSMC!H24+PCMC!H24,"")</f>
        <v>4125545</v>
      </c>
      <c r="I24" s="8">
        <f>IF(PUSMC!I24+PCMC!I24&lt;&gt;0,PUSMC!I24+PCMC!I24,"")</f>
        <v>8727824</v>
      </c>
      <c r="J24" s="8">
        <f>IF(PUSMC!J24+PCMC!J24&lt;&gt;0,PUSMC!J24+PCMC!J24,"")</f>
        <v>16915442</v>
      </c>
      <c r="K24" s="8">
        <f>IF(PUSMC!K24+PCMC!K24&lt;&gt;0,PUSMC!K24+PCMC!K24,"")</f>
        <v>9959</v>
      </c>
      <c r="L24" s="8">
        <f>IF(PUSMC!L24+PCMC!L24&lt;&gt;0,PUSMC!L24+PCMC!L24,"")</f>
        <v>133309</v>
      </c>
      <c r="M24" s="8">
        <f>IF(PUSMC!M24+PCMC!M24&lt;&gt;0,PUSMC!M24+PCMC!M24,"")</f>
        <v>3918</v>
      </c>
      <c r="N24" s="8">
        <f>IF(PUSMC!N24+PCMC!N24&lt;&gt;0,PUSMC!N24+PCMC!N24,"")</f>
        <v>469599</v>
      </c>
      <c r="O24" s="8">
        <f>IF(PUSMC!O24+PCMC!O24&lt;&gt;0,PUSMC!O24+PCMC!O24,"")</f>
        <v>101</v>
      </c>
      <c r="P24" s="8">
        <f>IF(PUSMC!P24+PCMC!P24&lt;&gt;0,PUSMC!P24+PCMC!P24,"")</f>
        <v>94711.25</v>
      </c>
      <c r="Q24" s="8" t="str">
        <f>IF(PUSMC!Q24+PCMC!Q24&lt;&gt;0,PUSMC!Q24+PCMC!Q24,"")</f>
        <v/>
      </c>
      <c r="R24" s="8">
        <f>IF(PUSMC!R24+PCMC!R24&lt;&gt;0,PUSMC!R24+PCMC!R24,"")</f>
        <v>32669</v>
      </c>
      <c r="S24" s="8">
        <f>IF(PUSMC!S24+PCMC!S24&lt;&gt;0,PUSMC!S24+PCMC!S24,"")</f>
        <v>216</v>
      </c>
      <c r="T24" s="8">
        <f>IF(PUSMC!T24+PCMC!T24&lt;&gt;0,PUSMC!T24+PCMC!T24,"")</f>
        <v>102366</v>
      </c>
      <c r="U24" s="8">
        <f>IF(PUSMC!U24+PCMC!U24&lt;&gt;0,PUSMC!U24+PCMC!U24,"")</f>
        <v>1252</v>
      </c>
      <c r="V24" s="8">
        <f>IF(PUSMC!V24+PCMC!V24&lt;&gt;0,PUSMC!V24+PCMC!V24,"")</f>
        <v>13118</v>
      </c>
      <c r="W24" s="8">
        <f>IF(PUSMC!W24+PCMC!W24&lt;&gt;0,PUSMC!W24+PCMC!W24,"")</f>
        <v>2556</v>
      </c>
      <c r="X24" s="8">
        <f>IF(PUSMC!X24+PCMC!X24&lt;&gt;0,PUSMC!X24+PCMC!X24,"")</f>
        <v>205096</v>
      </c>
      <c r="Y24" s="8">
        <f>IF(PUSMC!Y24+PCMC!Y24&lt;&gt;0,PUSMC!Y24+PCMC!Y24,"")</f>
        <v>1848</v>
      </c>
      <c r="Z24" s="8">
        <f>IF(PUSMC!Z24+PCMC!Z24&lt;&gt;0,PUSMC!Z24+PCMC!Z24,"")</f>
        <v>1792294</v>
      </c>
      <c r="AA24" s="8">
        <f>IF(PUSMC!AA24+PCMC!AA24&lt;&gt;0,PUSMC!AA24+PCMC!AA24,"")</f>
        <v>6847383</v>
      </c>
      <c r="AB24" s="8">
        <f>IF(PUSMC!AB24+PCMC!AB24&lt;&gt;0,PUSMC!AB24+PCMC!AB24,"")</f>
        <v>1371162.0027000001</v>
      </c>
      <c r="AC24" s="8" t="str">
        <f>IF(PUSMC!AC24+PCMC!AC24&lt;&gt;0,PUSMC!AC24+PCMC!AC24,"")</f>
        <v/>
      </c>
      <c r="AD24" s="8">
        <f>IF(PUSMC!AD24+PCMC!AD24&lt;&gt;0,PUSMC!AD24+PCMC!AD24,"")</f>
        <v>39162</v>
      </c>
      <c r="AE24" s="8">
        <f>IF(PUSMC!AE24+PCMC!AE24&lt;&gt;0,PUSMC!AE24+PCMC!AE24,"")</f>
        <v>131163</v>
      </c>
      <c r="AF24" s="8">
        <f>IF(PUSMC!AF24+PCMC!AF24&lt;&gt;0,PUSMC!AF24+PCMC!AF24,"")</f>
        <v>209100</v>
      </c>
    </row>
    <row r="25" spans="1:32" ht="14.1" customHeight="1">
      <c r="A25" s="10" t="s">
        <v>52</v>
      </c>
      <c r="B25" s="8">
        <f>IF(PUSMC!B25+PCMC!B25&lt;&gt;0,PUSMC!B25+PCMC!B25,"")</f>
        <v>32008176</v>
      </c>
      <c r="C25" s="8">
        <f>IF(PUSMC!C25+PCMC!C25&lt;&gt;0,PUSMC!C25+PCMC!C25,"")</f>
        <v>59252976.5</v>
      </c>
      <c r="D25" s="11">
        <f>IF(PUSMC!D25+PCMC!D25&lt;&gt;0,PUSMC!D25+PCMC!D25,"")</f>
        <v>0.23400000000000001</v>
      </c>
      <c r="E25" s="8">
        <f>IF(PUSMC!E25+PCMC!E25&lt;&gt;0,PUSMC!E25+PCMC!E25,"")</f>
        <v>1348181</v>
      </c>
      <c r="F25" s="8">
        <f>IF(PUSMC!F25+PCMC!F25&lt;&gt;0,PUSMC!F25+PCMC!F25,"")</f>
        <v>7694896.3599999994</v>
      </c>
      <c r="G25" s="8">
        <f>IF(PUSMC!G25+PCMC!G25&lt;&gt;0,PUSMC!G25+PCMC!G25,"")</f>
        <v>778</v>
      </c>
      <c r="H25" s="8">
        <f>IF(PUSMC!H25+PCMC!H25&lt;&gt;0,PUSMC!H25+PCMC!H25,"")</f>
        <v>3891120</v>
      </c>
      <c r="I25" s="8">
        <f>IF(PUSMC!I25+PCMC!I25&lt;&gt;0,PUSMC!I25+PCMC!I25,"")</f>
        <v>8510350</v>
      </c>
      <c r="J25" s="8">
        <f>IF(PUSMC!J25+PCMC!J25&lt;&gt;0,PUSMC!J25+PCMC!J25,"")</f>
        <v>16951644</v>
      </c>
      <c r="K25" s="8">
        <f>IF(PUSMC!K25+PCMC!K25&lt;&gt;0,PUSMC!K25+PCMC!K25,"")</f>
        <v>10229</v>
      </c>
      <c r="L25" s="8">
        <f>IF(PUSMC!L25+PCMC!L25&lt;&gt;0,PUSMC!L25+PCMC!L25,"")</f>
        <v>135236</v>
      </c>
      <c r="M25" s="8">
        <f>IF(PUSMC!M25+PCMC!M25&lt;&gt;0,PUSMC!M25+PCMC!M25,"")</f>
        <v>6545</v>
      </c>
      <c r="N25" s="8">
        <f>IF(PUSMC!N25+PCMC!N25&lt;&gt;0,PUSMC!N25+PCMC!N25,"")</f>
        <v>904211</v>
      </c>
      <c r="O25" s="8">
        <f>IF(PUSMC!O25+PCMC!O25&lt;&gt;0,PUSMC!O25+PCMC!O25,"")</f>
        <v>762</v>
      </c>
      <c r="P25" s="8">
        <f>IF(PUSMC!P25+PCMC!P25&lt;&gt;0,PUSMC!P25+PCMC!P25,"")</f>
        <v>94711.25</v>
      </c>
      <c r="Q25" s="8" t="str">
        <f>IF(PUSMC!Q25+PCMC!Q25&lt;&gt;0,PUSMC!Q25+PCMC!Q25,"")</f>
        <v/>
      </c>
      <c r="R25" s="8">
        <f>IF(PUSMC!R25+PCMC!R25&lt;&gt;0,PUSMC!R25+PCMC!R25,"")</f>
        <v>37131</v>
      </c>
      <c r="S25" s="8">
        <f>IF(PUSMC!S25+PCMC!S25&lt;&gt;0,PUSMC!S25+PCMC!S25,"")</f>
        <v>230</v>
      </c>
      <c r="T25" s="8">
        <f>IF(PUSMC!T25+PCMC!T25&lt;&gt;0,PUSMC!T25+PCMC!T25,"")</f>
        <v>45673</v>
      </c>
      <c r="U25" s="8">
        <f>IF(PUSMC!U25+PCMC!U25&lt;&gt;0,PUSMC!U25+PCMC!U25,"")</f>
        <v>1193</v>
      </c>
      <c r="V25" s="8">
        <f>IF(PUSMC!V25+PCMC!V25&lt;&gt;0,PUSMC!V25+PCMC!V25,"")</f>
        <v>15144</v>
      </c>
      <c r="W25" s="8">
        <f>IF(PUSMC!W25+PCMC!W25&lt;&gt;0,PUSMC!W25+PCMC!W25,"")</f>
        <v>2545</v>
      </c>
      <c r="X25" s="8">
        <f>IF(PUSMC!X25+PCMC!X25&lt;&gt;0,PUSMC!X25+PCMC!X25,"")</f>
        <v>202524</v>
      </c>
      <c r="Y25" s="8">
        <f>IF(PUSMC!Y25+PCMC!Y25&lt;&gt;0,PUSMC!Y25+PCMC!Y25,"")</f>
        <v>2330</v>
      </c>
      <c r="Z25" s="8">
        <f>IF(PUSMC!Z25+PCMC!Z25&lt;&gt;0,PUSMC!Z25+PCMC!Z25,"")</f>
        <v>3237808</v>
      </c>
      <c r="AA25" s="8">
        <f>IF(PUSMC!AA25+PCMC!AA25&lt;&gt;0,PUSMC!AA25+PCMC!AA25,"")</f>
        <v>6670949</v>
      </c>
      <c r="AB25" s="8">
        <f>IF(PUSMC!AB25+PCMC!AB25&lt;&gt;0,PUSMC!AB25+PCMC!AB25,"")</f>
        <v>1338890.5649000001</v>
      </c>
      <c r="AC25" s="8" t="str">
        <f>IF(PUSMC!AC25+PCMC!AC25&lt;&gt;0,PUSMC!AC25+PCMC!AC25,"")</f>
        <v/>
      </c>
      <c r="AD25" s="8">
        <f>IF(PUSMC!AD25+PCMC!AD25&lt;&gt;0,PUSMC!AD25+PCMC!AD25,"")</f>
        <v>37705</v>
      </c>
      <c r="AE25" s="8">
        <f>IF(PUSMC!AE25+PCMC!AE25&lt;&gt;0,PUSMC!AE25+PCMC!AE25,"")</f>
        <v>133629</v>
      </c>
      <c r="AF25" s="8">
        <f>IF(PUSMC!AF25+PCMC!AF25&lt;&gt;0,PUSMC!AF25+PCMC!AF25,"")</f>
        <v>203079</v>
      </c>
    </row>
    <row r="26" spans="1:32" ht="14.1" customHeight="1">
      <c r="A26" s="10" t="s">
        <v>53</v>
      </c>
      <c r="B26" s="8">
        <f>IF(PUSMC!B26+PCMC!B26&lt;&gt;0,PUSMC!B26+PCMC!B26,"")</f>
        <v>32324873</v>
      </c>
      <c r="C26" s="8">
        <f>IF(PUSMC!C26+PCMC!C26&lt;&gt;0,PUSMC!C26+PCMC!C26,"")</f>
        <v>60746578.5</v>
      </c>
      <c r="D26" s="11">
        <f>IF(PUSMC!D26+PCMC!D26&lt;&gt;0,PUSMC!D26+PCMC!D26,"")</f>
        <v>0.22639999999999999</v>
      </c>
      <c r="E26" s="8">
        <f>IF(PUSMC!E26+PCMC!E26&lt;&gt;0,PUSMC!E26+PCMC!E26,"")</f>
        <v>1910982</v>
      </c>
      <c r="F26" s="8">
        <f>IF(PUSMC!F26+PCMC!F26&lt;&gt;0,PUSMC!F26+PCMC!F26,"")</f>
        <v>9249721.3599999994</v>
      </c>
      <c r="G26" s="8">
        <f>IF(PUSMC!G26+PCMC!G26&lt;&gt;0,PUSMC!G26+PCMC!G26,"")</f>
        <v>816</v>
      </c>
      <c r="H26" s="8">
        <f>IF(PUSMC!H26+PCMC!H26&lt;&gt;0,PUSMC!H26+PCMC!H26,"")</f>
        <v>3703308</v>
      </c>
      <c r="I26" s="8">
        <f>IF(PUSMC!I26+PCMC!I26&lt;&gt;0,PUSMC!I26+PCMC!I26,"")</f>
        <v>8476086</v>
      </c>
      <c r="J26" s="8">
        <f>IF(PUSMC!J26+PCMC!J26&lt;&gt;0,PUSMC!J26+PCMC!J26,"")</f>
        <v>18778471</v>
      </c>
      <c r="K26" s="8">
        <f>IF(PUSMC!K26+PCMC!K26&lt;&gt;0,PUSMC!K26+PCMC!K26,"")</f>
        <v>10549</v>
      </c>
      <c r="L26" s="8">
        <f>IF(PUSMC!L26+PCMC!L26&lt;&gt;0,PUSMC!L26+PCMC!L26,"")</f>
        <v>120957</v>
      </c>
      <c r="M26" s="8">
        <f>IF(PUSMC!M26+PCMC!M26&lt;&gt;0,PUSMC!M26+PCMC!M26,"")</f>
        <v>9527</v>
      </c>
      <c r="N26" s="8">
        <f>IF(PUSMC!N26+PCMC!N26&lt;&gt;0,PUSMC!N26+PCMC!N26,"")</f>
        <v>227350</v>
      </c>
      <c r="O26" s="8">
        <f>IF(PUSMC!O26+PCMC!O26&lt;&gt;0,PUSMC!O26+PCMC!O26,"")</f>
        <v>60</v>
      </c>
      <c r="P26" s="8">
        <f>IF(PUSMC!P26+PCMC!P26&lt;&gt;0,PUSMC!P26+PCMC!P26,"")</f>
        <v>94711.25</v>
      </c>
      <c r="Q26" s="8" t="str">
        <f>IF(PUSMC!Q26+PCMC!Q26&lt;&gt;0,PUSMC!Q26+PCMC!Q26,"")</f>
        <v/>
      </c>
      <c r="R26" s="8">
        <f>IF(PUSMC!R26+PCMC!R26&lt;&gt;0,PUSMC!R26+PCMC!R26,"")</f>
        <v>30537</v>
      </c>
      <c r="S26" s="8">
        <f>IF(PUSMC!S26+PCMC!S26&lt;&gt;0,PUSMC!S26+PCMC!S26,"")</f>
        <v>185</v>
      </c>
      <c r="T26" s="8">
        <f>IF(PUSMC!T26+PCMC!T26&lt;&gt;0,PUSMC!T26+PCMC!T26,"")</f>
        <v>32018</v>
      </c>
      <c r="U26" s="8">
        <f>IF(PUSMC!U26+PCMC!U26&lt;&gt;0,PUSMC!U26+PCMC!U26,"")</f>
        <v>671</v>
      </c>
      <c r="V26" s="8">
        <f>IF(PUSMC!V26+PCMC!V26&lt;&gt;0,PUSMC!V26+PCMC!V26,"")</f>
        <v>5653</v>
      </c>
      <c r="W26" s="8">
        <f>IF(PUSMC!W26+PCMC!W26&lt;&gt;0,PUSMC!W26+PCMC!W26,"")</f>
        <v>2131</v>
      </c>
      <c r="X26" s="8">
        <f>IF(PUSMC!X26+PCMC!X26&lt;&gt;0,PUSMC!X26+PCMC!X26,"")</f>
        <v>199350</v>
      </c>
      <c r="Y26" s="8">
        <f>IF(PUSMC!Y26+PCMC!Y26&lt;&gt;0,PUSMC!Y26+PCMC!Y26,"")</f>
        <v>2414</v>
      </c>
      <c r="Z26" s="8">
        <f>IF(PUSMC!Z26+PCMC!Z26&lt;&gt;0,PUSMC!Z26+PCMC!Z26,"")</f>
        <v>2400363</v>
      </c>
      <c r="AA26" s="8">
        <f>IF(PUSMC!AA26+PCMC!AA26&lt;&gt;0,PUSMC!AA26+PCMC!AA26,"")</f>
        <v>4459550</v>
      </c>
      <c r="AB26" s="8">
        <f>IF(PUSMC!AB26+PCMC!AB26&lt;&gt;0,PUSMC!AB26+PCMC!AB26,"")</f>
        <v>888055.63580000005</v>
      </c>
      <c r="AC26" s="8" t="str">
        <f>IF(PUSMC!AC26+PCMC!AC26&lt;&gt;0,PUSMC!AC26+PCMC!AC26,"")</f>
        <v/>
      </c>
      <c r="AD26" s="8">
        <f>IF(PUSMC!AD26+PCMC!AD26&lt;&gt;0,PUSMC!AD26+PCMC!AD26,"")</f>
        <v>28726</v>
      </c>
      <c r="AE26" s="8">
        <f>IF(PUSMC!AE26+PCMC!AE26&lt;&gt;0,PUSMC!AE26+PCMC!AE26,"")</f>
        <v>117912</v>
      </c>
      <c r="AF26" s="8">
        <f>IF(PUSMC!AF26+PCMC!AF26&lt;&gt;0,PUSMC!AF26+PCMC!AF26,"")</f>
        <v>200966</v>
      </c>
    </row>
    <row r="27" spans="1:32" ht="14.1" customHeight="1">
      <c r="A27" s="9" t="s">
        <v>56</v>
      </c>
      <c r="B27" s="7">
        <f>IF(PUSMC!B27+PCMC!B27&lt;&gt;0,PUSMC!B27+PCMC!B27,"")</f>
        <v>124067909</v>
      </c>
      <c r="C27" s="7">
        <f>IF(PUSMC!C27+PCMC!C27&lt;&gt;0,PUSMC!C27+PCMC!C27,"")</f>
        <v>250230718</v>
      </c>
      <c r="D27" s="15">
        <f>IF(PUSMC!D27+PCMC!D27&lt;&gt;0,PUSMC!D27+PCMC!D27,"")</f>
        <v>0.22900000000000001</v>
      </c>
      <c r="E27" s="7">
        <f>IF(PUSMC!E27+PCMC!E27&lt;&gt;0,PUSMC!E27+PCMC!E27,"")</f>
        <v>10152698</v>
      </c>
      <c r="F27" s="7">
        <f>IF(PUSMC!F27+PCMC!F27&lt;&gt;0,PUSMC!F27+PCMC!F27,"")</f>
        <v>26647662</v>
      </c>
      <c r="G27" s="7">
        <f>IF(PUSMC!G27+PCMC!G27&lt;&gt;0,PUSMC!G27+PCMC!G27,"")</f>
        <v>5761</v>
      </c>
      <c r="H27" s="7">
        <f>IF(PUSMC!H27+PCMC!H27&lt;&gt;0,PUSMC!H27+PCMC!H27,"")</f>
        <v>12342506</v>
      </c>
      <c r="I27" s="7">
        <f>IF(PUSMC!I27+PCMC!I27&lt;&gt;0,PUSMC!I27+PCMC!I27,"")</f>
        <v>42882118</v>
      </c>
      <c r="J27" s="7">
        <f>IF(PUSMC!J27+PCMC!J27&lt;&gt;0,PUSMC!J27+PCMC!J27,"")</f>
        <v>74563314</v>
      </c>
      <c r="K27" s="7">
        <f>IF(PUSMC!K27+PCMC!K27&lt;&gt;0,PUSMC!K27+PCMC!K27,"")</f>
        <v>41031</v>
      </c>
      <c r="L27" s="7">
        <f>IF(PUSMC!L27+PCMC!L27&lt;&gt;0,PUSMC!L27+PCMC!L27,"")</f>
        <v>436549</v>
      </c>
      <c r="M27" s="7">
        <f>IF(PUSMC!M27+PCMC!M27&lt;&gt;0,PUSMC!M27+PCMC!M27,"")</f>
        <v>19475</v>
      </c>
      <c r="N27" s="7">
        <f>IF(PUSMC!N27+PCMC!N27&lt;&gt;0,PUSMC!N27+PCMC!N27,"")</f>
        <v>1978407</v>
      </c>
      <c r="O27" s="7">
        <f>IF(PUSMC!O27+PCMC!O27&lt;&gt;0,PUSMC!O27+PCMC!O27,"")</f>
        <v>2223</v>
      </c>
      <c r="P27" s="7" t="str">
        <f>IF(PUSMC!P27+PCMC!P27&lt;&gt;0,PUSMC!P27+PCMC!P27,"")</f>
        <v/>
      </c>
      <c r="Q27" s="7" t="str">
        <f>IF(PUSMC!Q27+PCMC!Q27&lt;&gt;0,PUSMC!Q27+PCMC!Q27,"")</f>
        <v/>
      </c>
      <c r="R27" s="7">
        <f>IF(PUSMC!R27+PCMC!R27&lt;&gt;0,PUSMC!R27+PCMC!R27,"")</f>
        <v>103399</v>
      </c>
      <c r="S27" s="7">
        <f>IF(PUSMC!S27+PCMC!S27&lt;&gt;0,PUSMC!S27+PCMC!S27,"")</f>
        <v>508</v>
      </c>
      <c r="T27" s="7">
        <f>IF(PUSMC!T27+PCMC!T27&lt;&gt;0,PUSMC!T27+PCMC!T27,"")</f>
        <v>292224</v>
      </c>
      <c r="U27" s="7">
        <f>IF(PUSMC!U27+PCMC!U27&lt;&gt;0,PUSMC!U27+PCMC!U27,"")</f>
        <v>3409</v>
      </c>
      <c r="V27" s="7">
        <f>IF(PUSMC!V27+PCMC!V27&lt;&gt;0,PUSMC!V27+PCMC!V27,"")</f>
        <v>123675</v>
      </c>
      <c r="W27" s="7">
        <f>IF(PUSMC!W27+PCMC!W27&lt;&gt;0,PUSMC!W27+PCMC!W27,"")</f>
        <v>7340</v>
      </c>
      <c r="X27" s="7">
        <f>IF(PUSMC!X27+PCMC!X27&lt;&gt;0,PUSMC!X27+PCMC!X27,"")</f>
        <v>998398</v>
      </c>
      <c r="Y27" s="7">
        <f>IF(PUSMC!Y27+PCMC!Y27&lt;&gt;0,PUSMC!Y27+PCMC!Y27,"")</f>
        <v>25386</v>
      </c>
      <c r="Z27" s="7">
        <f>IF(PUSMC!Z27+PCMC!Z27&lt;&gt;0,PUSMC!Z27+PCMC!Z27,"")</f>
        <v>9438171</v>
      </c>
      <c r="AA27" s="7">
        <f>IF(PUSMC!AA27+PCMC!AA27&lt;&gt;0,PUSMC!AA27+PCMC!AA27,"")</f>
        <v>19605219</v>
      </c>
      <c r="AB27" s="8">
        <f>IF(PUSMC!AB27+PCMC!AB27&lt;&gt;0,PUSMC!AB27+PCMC!AB27,"")</f>
        <v>2002121.1230000001</v>
      </c>
      <c r="AC27" s="7">
        <f>IF(PUSMC!AC27+PCMC!AC27&lt;&gt;0,PUSMC!AC27+PCMC!AC27,"")</f>
        <v>11239</v>
      </c>
      <c r="AD27" s="7">
        <f>IF(PUSMC!AD27+PCMC!AD27&lt;&gt;0,PUSMC!AD27+PCMC!AD27,"")</f>
        <v>221287</v>
      </c>
      <c r="AE27" s="7">
        <f>IF(PUSMC!AE27+PCMC!AE27&lt;&gt;0,PUSMC!AE27+PCMC!AE27,"")</f>
        <v>446084</v>
      </c>
      <c r="AF27" s="7">
        <f>IF(PUSMC!AF27+PCMC!AF27&lt;&gt;0,PUSMC!AF27+PCMC!AF27,"")</f>
        <v>1126693</v>
      </c>
    </row>
    <row r="28" spans="1:32" ht="14.1" customHeight="1">
      <c r="A28" s="10" t="s">
        <v>54</v>
      </c>
      <c r="B28" s="8">
        <f>IF(PUSMC!B28+PCMC!B28&lt;&gt;0,PUSMC!B28+PCMC!B28,"")</f>
        <v>25952820</v>
      </c>
      <c r="C28" s="8">
        <f>IF(PUSMC!C28+PCMC!C28&lt;&gt;0,PUSMC!C28+PCMC!C28,"")</f>
        <v>61604210.75</v>
      </c>
      <c r="D28" s="11">
        <f>IF(PUSMC!D28+PCMC!D28&lt;&gt;0,PUSMC!D28+PCMC!D28,"")</f>
        <v>0.18729999999999999</v>
      </c>
      <c r="E28" s="8">
        <f>IF(PUSMC!E28+PCMC!E28&lt;&gt;0,PUSMC!E28+PCMC!E28,"")</f>
        <v>2469523</v>
      </c>
      <c r="F28" s="8">
        <f>IF(PUSMC!F28+PCMC!F28&lt;&gt;0,PUSMC!F28+PCMC!F28,"")</f>
        <v>6750107</v>
      </c>
      <c r="G28" s="8">
        <f>IF(PUSMC!G28+PCMC!G28&lt;&gt;0,PUSMC!G28+PCMC!G28,"")</f>
        <v>1933</v>
      </c>
      <c r="H28" s="8">
        <f>IF(PUSMC!H28+PCMC!H28&lt;&gt;0,PUSMC!H28+PCMC!H28,"")</f>
        <v>2859891</v>
      </c>
      <c r="I28" s="8">
        <f>IF(PUSMC!I28+PCMC!I28&lt;&gt;0,PUSMC!I28+PCMC!I28,"")</f>
        <v>10148081</v>
      </c>
      <c r="J28" s="8">
        <f>IF(PUSMC!J28+PCMC!J28&lt;&gt;0,PUSMC!J28+PCMC!J28,"")</f>
        <v>17374157</v>
      </c>
      <c r="K28" s="8">
        <f>IF(PUSMC!K28+PCMC!K28&lt;&gt;0,PUSMC!K28+PCMC!K28,"")</f>
        <v>9579</v>
      </c>
      <c r="L28" s="8">
        <f>IF(PUSMC!L28+PCMC!L28&lt;&gt;0,PUSMC!L28+PCMC!L28,"")</f>
        <v>119007</v>
      </c>
      <c r="M28" s="8">
        <f>IF(PUSMC!M28+PCMC!M28&lt;&gt;0,PUSMC!M28+PCMC!M28,"")</f>
        <v>4685</v>
      </c>
      <c r="N28" s="8">
        <f>IF(PUSMC!N28+PCMC!N28&lt;&gt;0,PUSMC!N28+PCMC!N28,"")</f>
        <v>670182</v>
      </c>
      <c r="O28" s="8">
        <f>IF(PUSMC!O28+PCMC!O28&lt;&gt;0,PUSMC!O28+PCMC!O28,"")</f>
        <v>544</v>
      </c>
      <c r="P28" s="8" t="str">
        <f>IF(PUSMC!P28+PCMC!P28&lt;&gt;0,PUSMC!P28+PCMC!P28,"")</f>
        <v/>
      </c>
      <c r="Q28" s="8" t="str">
        <f>IF(PUSMC!Q28+PCMC!Q28&lt;&gt;0,PUSMC!Q28+PCMC!Q28,"")</f>
        <v/>
      </c>
      <c r="R28" s="8">
        <f>IF(PUSMC!R28+PCMC!R28&lt;&gt;0,PUSMC!R28+PCMC!R28,"")</f>
        <v>36616</v>
      </c>
      <c r="S28" s="8">
        <f>IF(PUSMC!S28+PCMC!S28&lt;&gt;0,PUSMC!S28+PCMC!S28,"")</f>
        <v>134</v>
      </c>
      <c r="T28" s="8">
        <f>IF(PUSMC!T28+PCMC!T28&lt;&gt;0,PUSMC!T28+PCMC!T28,"")</f>
        <v>38974</v>
      </c>
      <c r="U28" s="8">
        <f>IF(PUSMC!U28+PCMC!U28&lt;&gt;0,PUSMC!U28+PCMC!U28,"")</f>
        <v>924</v>
      </c>
      <c r="V28" s="8">
        <f>IF(PUSMC!V28+PCMC!V28&lt;&gt;0,PUSMC!V28+PCMC!V28,"")</f>
        <v>95905</v>
      </c>
      <c r="W28" s="8">
        <f>IF(PUSMC!W28+PCMC!W28&lt;&gt;0,PUSMC!W28+PCMC!W28,"")</f>
        <v>1714</v>
      </c>
      <c r="X28" s="8">
        <f>IF(PUSMC!X28+PCMC!X28&lt;&gt;0,PUSMC!X28+PCMC!X28,"")</f>
        <v>299547</v>
      </c>
      <c r="Y28" s="8">
        <f>IF(PUSMC!Y28+PCMC!Y28&lt;&gt;0,PUSMC!Y28+PCMC!Y28,"")</f>
        <v>17882</v>
      </c>
      <c r="Z28" s="8">
        <f>IF(PUSMC!Z28+PCMC!Z28&lt;&gt;0,PUSMC!Z28+PCMC!Z28,"")</f>
        <v>2077709</v>
      </c>
      <c r="AA28" s="8">
        <f>IF(PUSMC!AA28+PCMC!AA28&lt;&gt;0,PUSMC!AA28+PCMC!AA28,"")</f>
        <v>2766842</v>
      </c>
      <c r="AB28" s="8">
        <f>IF(PUSMC!AB28+PCMC!AB28&lt;&gt;0,PUSMC!AB28+PCMC!AB28,"")</f>
        <v>531068.17500000005</v>
      </c>
      <c r="AC28" s="8">
        <f>IF(PUSMC!AC28+PCMC!AC28&lt;&gt;0,PUSMC!AC28+PCMC!AC28,"")</f>
        <v>3932</v>
      </c>
      <c r="AD28" s="8" t="str">
        <f>IF(PUSMC!AD28+PCMC!AD28&lt;&gt;0,PUSMC!AD28+PCMC!AD28,"")</f>
        <v/>
      </c>
      <c r="AE28" s="8">
        <f>IF(PUSMC!AE28+PCMC!AE28&lt;&gt;0,PUSMC!AE28+PCMC!AE28,"")</f>
        <v>128391</v>
      </c>
      <c r="AF28" s="8">
        <f>IF(PUSMC!AF28+PCMC!AF28&lt;&gt;0,PUSMC!AF28+PCMC!AF28,"")</f>
        <v>372859</v>
      </c>
    </row>
    <row r="29" spans="1:32" ht="14.1" customHeight="1">
      <c r="A29" s="10" t="s">
        <v>55</v>
      </c>
      <c r="B29" s="8">
        <f>IF(PUSMC!B29+PCMC!B29&lt;&gt;0,PUSMC!B29+PCMC!B29,"")</f>
        <v>32135665</v>
      </c>
      <c r="C29" s="8">
        <f>IF(PUSMC!C29+PCMC!C29&lt;&gt;0,PUSMC!C29+PCMC!C29,"")</f>
        <v>59657030.75</v>
      </c>
      <c r="D29" s="11">
        <f>IF(PUSMC!D29+PCMC!D29&lt;&gt;0,PUSMC!D29+PCMC!D29,"")</f>
        <v>0.22800000000000001</v>
      </c>
      <c r="E29" s="8">
        <f>IF(PUSMC!E29+PCMC!E29&lt;&gt;0,PUSMC!E29+PCMC!E29,"")</f>
        <v>2947112</v>
      </c>
      <c r="F29" s="8">
        <f>IF(PUSMC!F29+PCMC!F29&lt;&gt;0,PUSMC!F29+PCMC!F29,"")</f>
        <v>7641467</v>
      </c>
      <c r="G29" s="8">
        <f>IF(PUSMC!G29+PCMC!G29&lt;&gt;0,PUSMC!G29+PCMC!G29,"")</f>
        <v>1321</v>
      </c>
      <c r="H29" s="8">
        <f>IF(PUSMC!H29+PCMC!H29&lt;&gt;0,PUSMC!H29+PCMC!H29,"")</f>
        <v>2931806</v>
      </c>
      <c r="I29" s="8">
        <f>IF(PUSMC!I29+PCMC!I29&lt;&gt;0,PUSMC!I29+PCMC!I29,"")</f>
        <v>10805263</v>
      </c>
      <c r="J29" s="8">
        <f>IF(PUSMC!J29+PCMC!J29&lt;&gt;0,PUSMC!J29+PCMC!J29,"")</f>
        <v>19429124</v>
      </c>
      <c r="K29" s="8">
        <f>IF(PUSMC!K29+PCMC!K29&lt;&gt;0,PUSMC!K29+PCMC!K29,"")</f>
        <v>10712</v>
      </c>
      <c r="L29" s="8">
        <f>IF(PUSMC!L29+PCMC!L29&lt;&gt;0,PUSMC!L29+PCMC!L29,"")</f>
        <v>100130</v>
      </c>
      <c r="M29" s="8">
        <f>IF(PUSMC!M29+PCMC!M29&lt;&gt;0,PUSMC!M29+PCMC!M29,"")</f>
        <v>5876</v>
      </c>
      <c r="N29" s="8">
        <f>IF(PUSMC!N29+PCMC!N29&lt;&gt;0,PUSMC!N29+PCMC!N29,"")</f>
        <v>444336</v>
      </c>
      <c r="O29" s="8">
        <f>IF(PUSMC!O29+PCMC!O29&lt;&gt;0,PUSMC!O29+PCMC!O29,"")</f>
        <v>141</v>
      </c>
      <c r="P29" s="8" t="str">
        <f>IF(PUSMC!P29+PCMC!P29&lt;&gt;0,PUSMC!P29+PCMC!P29,"")</f>
        <v/>
      </c>
      <c r="Q29" s="8" t="str">
        <f>IF(PUSMC!Q29+PCMC!Q29&lt;&gt;0,PUSMC!Q29+PCMC!Q29,"")</f>
        <v/>
      </c>
      <c r="R29" s="8">
        <f>IF(PUSMC!R29+PCMC!R29&lt;&gt;0,PUSMC!R29+PCMC!R29,"")</f>
        <v>31812</v>
      </c>
      <c r="S29" s="8">
        <f>IF(PUSMC!S29+PCMC!S29&lt;&gt;0,PUSMC!S29+PCMC!S29,"")</f>
        <v>179</v>
      </c>
      <c r="T29" s="8">
        <f>IF(PUSMC!T29+PCMC!T29&lt;&gt;0,PUSMC!T29+PCMC!T29,"")</f>
        <v>137304</v>
      </c>
      <c r="U29" s="8">
        <f>IF(PUSMC!U29+PCMC!U29&lt;&gt;0,PUSMC!U29+PCMC!U29,"")</f>
        <v>1080</v>
      </c>
      <c r="V29" s="8">
        <f>IF(PUSMC!V29+PCMC!V29&lt;&gt;0,PUSMC!V29+PCMC!V29,"")</f>
        <v>11586</v>
      </c>
      <c r="W29" s="8">
        <f>IF(PUSMC!W29+PCMC!W29&lt;&gt;0,PUSMC!W29+PCMC!W29,"")</f>
        <v>2361</v>
      </c>
      <c r="X29" s="8">
        <f>IF(PUSMC!X29+PCMC!X29&lt;&gt;0,PUSMC!X29+PCMC!X29,"")</f>
        <v>223956</v>
      </c>
      <c r="Y29" s="8">
        <f>IF(PUSMC!Y29+PCMC!Y29&lt;&gt;0,PUSMC!Y29+PCMC!Y29,"")</f>
        <v>2372</v>
      </c>
      <c r="Z29" s="8">
        <f>IF(PUSMC!Z29+PCMC!Z29&lt;&gt;0,PUSMC!Z29+PCMC!Z29,"")</f>
        <v>3370434</v>
      </c>
      <c r="AA29" s="8">
        <f>IF(PUSMC!AA29+PCMC!AA29&lt;&gt;0,PUSMC!AA29+PCMC!AA29,"")</f>
        <v>1701300</v>
      </c>
      <c r="AB29" s="8">
        <f>IF(PUSMC!AB29+PCMC!AB29&lt;&gt;0,PUSMC!AB29+PCMC!AB29,"")</f>
        <v>303159.81800000003</v>
      </c>
      <c r="AC29" s="8">
        <f>IF(PUSMC!AC29+PCMC!AC29&lt;&gt;0,PUSMC!AC29+PCMC!AC29,"")</f>
        <v>1334</v>
      </c>
      <c r="AD29" s="8" t="str">
        <f>IF(PUSMC!AD29+PCMC!AD29&lt;&gt;0,PUSMC!AD29+PCMC!AD29,"")</f>
        <v/>
      </c>
      <c r="AE29" s="8">
        <f>IF(PUSMC!AE29+PCMC!AE29&lt;&gt;0,PUSMC!AE29+PCMC!AE29,"")</f>
        <v>100130</v>
      </c>
      <c r="AF29" s="8">
        <f>IF(PUSMC!AF29+PCMC!AF29&lt;&gt;0,PUSMC!AF29+PCMC!AF29,"")</f>
        <v>214179</v>
      </c>
    </row>
    <row r="30" spans="1:32" ht="14.1" customHeight="1">
      <c r="A30" s="10" t="s">
        <v>57</v>
      </c>
      <c r="B30" s="8">
        <f>IF(PUSMC!B30+PCMC!B30&lt;&gt;0,PUSMC!B30+PCMC!B30,"")</f>
        <v>32577046</v>
      </c>
      <c r="C30" s="8">
        <f>IF(PUSMC!C30+PCMC!C30&lt;&gt;0,PUSMC!C30+PCMC!C30,"")</f>
        <v>65180481.75</v>
      </c>
      <c r="D30" s="11">
        <f>IF(PUSMC!D30+PCMC!D30&lt;&gt;0,PUSMC!D30+PCMC!D30,"")</f>
        <v>0.23089999999999999</v>
      </c>
      <c r="E30" s="8">
        <f>IF(PUSMC!E30+PCMC!E30&lt;&gt;0,PUSMC!E30+PCMC!E30,"")</f>
        <v>2334758</v>
      </c>
      <c r="F30" s="8">
        <f>IF(PUSMC!F30+PCMC!F30&lt;&gt;0,PUSMC!F30+PCMC!F30,"")</f>
        <v>6530518</v>
      </c>
      <c r="G30" s="8">
        <f>IF(PUSMC!G30+PCMC!G30&lt;&gt;0,PUSMC!G30+PCMC!G30,"")</f>
        <v>1382</v>
      </c>
      <c r="H30" s="8">
        <f>IF(PUSMC!H30+PCMC!H30&lt;&gt;0,PUSMC!H30+PCMC!H30,"")</f>
        <v>2241780</v>
      </c>
      <c r="I30" s="8">
        <f>IF(PUSMC!I30+PCMC!I30&lt;&gt;0,PUSMC!I30+PCMC!I30,"")</f>
        <v>10634389</v>
      </c>
      <c r="J30" s="8">
        <f>IF(PUSMC!J30+PCMC!J30&lt;&gt;0,PUSMC!J30+PCMC!J30,"")</f>
        <v>17575223</v>
      </c>
      <c r="K30" s="8">
        <f>IF(PUSMC!K30+PCMC!K30&lt;&gt;0,PUSMC!K30+PCMC!K30,"")</f>
        <v>10497</v>
      </c>
      <c r="L30" s="8">
        <f>IF(PUSMC!L30+PCMC!L30&lt;&gt;0,PUSMC!L30+PCMC!L30,"")</f>
        <v>99097</v>
      </c>
      <c r="M30" s="8">
        <f>IF(PUSMC!M30+PCMC!M30&lt;&gt;0,PUSMC!M30+PCMC!M30,"")</f>
        <v>4391</v>
      </c>
      <c r="N30" s="8">
        <f>IF(PUSMC!N30+PCMC!N30&lt;&gt;0,PUSMC!N30+PCMC!N30,"")</f>
        <v>727564</v>
      </c>
      <c r="O30" s="8">
        <f>IF(PUSMC!O30+PCMC!O30&lt;&gt;0,PUSMC!O30+PCMC!O30,"")</f>
        <v>908</v>
      </c>
      <c r="P30" s="8" t="str">
        <f>IF(PUSMC!P30+PCMC!P30&lt;&gt;0,PUSMC!P30+PCMC!P30,"")</f>
        <v/>
      </c>
      <c r="Q30" s="8" t="str">
        <f>IF(PUSMC!Q30+PCMC!Q30&lt;&gt;0,PUSMC!Q30+PCMC!Q30,"")</f>
        <v/>
      </c>
      <c r="R30" s="8">
        <f>IF(PUSMC!R30+PCMC!R30&lt;&gt;0,PUSMC!R30+PCMC!R30,"")</f>
        <v>34971</v>
      </c>
      <c r="S30" s="8">
        <f>IF(PUSMC!S30+PCMC!S30&lt;&gt;0,PUSMC!S30+PCMC!S30,"")</f>
        <v>108</v>
      </c>
      <c r="T30" s="8">
        <f>IF(PUSMC!T30+PCMC!T30&lt;&gt;0,PUSMC!T30+PCMC!T30,"")</f>
        <v>84910</v>
      </c>
      <c r="U30" s="8">
        <f>IF(PUSMC!U30+PCMC!U30&lt;&gt;0,PUSMC!U30+PCMC!U30,"")</f>
        <v>681</v>
      </c>
      <c r="V30" s="8">
        <f>IF(PUSMC!V30+PCMC!V30&lt;&gt;0,PUSMC!V30+PCMC!V30,"")</f>
        <v>13193</v>
      </c>
      <c r="W30" s="8">
        <f>IF(PUSMC!W30+PCMC!W30&lt;&gt;0,PUSMC!W30+PCMC!W30,"")</f>
        <v>1715</v>
      </c>
      <c r="X30" s="8">
        <f>IF(PUSMC!X30+PCMC!X30&lt;&gt;0,PUSMC!X30+PCMC!X30,"")</f>
        <v>230233</v>
      </c>
      <c r="Y30" s="8">
        <f>IF(PUSMC!Y30+PCMC!Y30&lt;&gt;0,PUSMC!Y30+PCMC!Y30,"")</f>
        <v>2644</v>
      </c>
      <c r="Z30" s="8">
        <f>IF(PUSMC!Z30+PCMC!Z30&lt;&gt;0,PUSMC!Z30+PCMC!Z30,"")</f>
        <v>2509378</v>
      </c>
      <c r="AA30" s="8">
        <f>IF(PUSMC!AA30+PCMC!AA30&lt;&gt;0,PUSMC!AA30+PCMC!AA30,"")</f>
        <v>3271057</v>
      </c>
      <c r="AB30" s="8">
        <f>IF(PUSMC!AB30+PCMC!AB30&lt;&gt;0,PUSMC!AB30+PCMC!AB30,"")</f>
        <v>568104.34499999997</v>
      </c>
      <c r="AC30" s="8">
        <f>IF(PUSMC!AC30+PCMC!AC30&lt;&gt;0,PUSMC!AC30+PCMC!AC30,"")</f>
        <v>2638</v>
      </c>
      <c r="AD30" s="8" t="str">
        <f>IF(PUSMC!AD30+PCMC!AD30&lt;&gt;0,PUSMC!AD30+PCMC!AD30,"")</f>
        <v/>
      </c>
      <c r="AE30" s="8">
        <f>IF(PUSMC!AE30+PCMC!AE30&lt;&gt;0,PUSMC!AE30+PCMC!AE30,"")</f>
        <v>98585</v>
      </c>
      <c r="AF30" s="8">
        <f>IF(PUSMC!AF30+PCMC!AF30&lt;&gt;0,PUSMC!AF30+PCMC!AF30,"")</f>
        <v>204875</v>
      </c>
    </row>
    <row r="31" spans="1:32" ht="14.1" customHeight="1">
      <c r="A31" s="10" t="s">
        <v>58</v>
      </c>
      <c r="B31" s="8">
        <f>IF(PUSMC!B31+PCMC!B31&lt;&gt;0,PUSMC!B31+PCMC!B31,"")</f>
        <v>33402378</v>
      </c>
      <c r="C31" s="8">
        <f>IF(PUSMC!C31+PCMC!C31&lt;&gt;0,PUSMC!C31+PCMC!C31,"")</f>
        <v>63768895.75</v>
      </c>
      <c r="D31" s="11">
        <f>IF(PUSMC!D31+PCMC!D31&lt;&gt;0,PUSMC!D31+PCMC!D31,"")</f>
        <v>0.2336</v>
      </c>
      <c r="E31" s="8">
        <f>IF(PUSMC!E31+PCMC!E31&lt;&gt;0,PUSMC!E31+PCMC!E31,"")</f>
        <v>2401305</v>
      </c>
      <c r="F31" s="8">
        <f>IF(PUSMC!F31+PCMC!F31&lt;&gt;0,PUSMC!F31+PCMC!F31,"")</f>
        <v>5725570</v>
      </c>
      <c r="G31" s="8">
        <f>IF(PUSMC!G31+PCMC!G31&lt;&gt;0,PUSMC!G31+PCMC!G31,"")</f>
        <v>1125</v>
      </c>
      <c r="H31" s="8">
        <f>IF(PUSMC!H31+PCMC!H31&lt;&gt;0,PUSMC!H31+PCMC!H31,"")</f>
        <v>4309029</v>
      </c>
      <c r="I31" s="8">
        <f>IF(PUSMC!I31+PCMC!I31&lt;&gt;0,PUSMC!I31+PCMC!I31,"")</f>
        <v>11294385</v>
      </c>
      <c r="J31" s="8">
        <f>IF(PUSMC!J31+PCMC!J31&lt;&gt;0,PUSMC!J31+PCMC!J31,"")</f>
        <v>20184810</v>
      </c>
      <c r="K31" s="8">
        <f>IF(PUSMC!K31+PCMC!K31&lt;&gt;0,PUSMC!K31+PCMC!K31,"")</f>
        <v>10243</v>
      </c>
      <c r="L31" s="8">
        <f>IF(PUSMC!L31+PCMC!L31&lt;&gt;0,PUSMC!L31+PCMC!L31,"")</f>
        <v>118315</v>
      </c>
      <c r="M31" s="8">
        <f>IF(PUSMC!M31+PCMC!M31&lt;&gt;0,PUSMC!M31+PCMC!M31,"")</f>
        <v>4523</v>
      </c>
      <c r="N31" s="8">
        <f>IF(PUSMC!N31+PCMC!N31&lt;&gt;0,PUSMC!N31+PCMC!N31,"")</f>
        <v>138825</v>
      </c>
      <c r="O31" s="8">
        <f>IF(PUSMC!O31+PCMC!O31&lt;&gt;0,PUSMC!O31+PCMC!O31,"")</f>
        <v>630</v>
      </c>
      <c r="P31" s="8" t="str">
        <f>IF(PUSMC!P31+PCMC!P31&lt;&gt;0,PUSMC!P31+PCMC!P31,"")</f>
        <v/>
      </c>
      <c r="Q31" s="8" t="str">
        <f>IF(PUSMC!Q31+PCMC!Q31&lt;&gt;0,PUSMC!Q31+PCMC!Q31,"")</f>
        <v/>
      </c>
      <c r="R31" s="8" t="str">
        <f>IF(PUSMC!R31+PCMC!R31&lt;&gt;0,PUSMC!R31+PCMC!R31,"")</f>
        <v/>
      </c>
      <c r="S31" s="8" t="str">
        <f>IF(PUSMC!S31+PCMC!S31&lt;&gt;0,PUSMC!S31+PCMC!S31,"")</f>
        <v/>
      </c>
      <c r="T31" s="8">
        <f>IF(PUSMC!T31+PCMC!T31&lt;&gt;0,PUSMC!T31+PCMC!T31,"")</f>
        <v>33156</v>
      </c>
      <c r="U31" s="8">
        <f>IF(PUSMC!U31+PCMC!U31&lt;&gt;0,PUSMC!U31+PCMC!U31,"")</f>
        <v>724</v>
      </c>
      <c r="V31" s="8">
        <f>IF(PUSMC!V31+PCMC!V31&lt;&gt;0,PUSMC!V31+PCMC!V31,"")</f>
        <v>2991</v>
      </c>
      <c r="W31" s="8">
        <f>IF(PUSMC!W31+PCMC!W31&lt;&gt;0,PUSMC!W31+PCMC!W31,"")</f>
        <v>1550</v>
      </c>
      <c r="X31" s="8">
        <f>IF(PUSMC!X31+PCMC!X31&lt;&gt;0,PUSMC!X31+PCMC!X31,"")</f>
        <v>244662</v>
      </c>
      <c r="Y31" s="8">
        <f>IF(PUSMC!Y31+PCMC!Y31&lt;&gt;0,PUSMC!Y31+PCMC!Y31,"")</f>
        <v>2488</v>
      </c>
      <c r="Z31" s="8">
        <f>IF(PUSMC!Z31+PCMC!Z31&lt;&gt;0,PUSMC!Z31+PCMC!Z31,"")</f>
        <v>1480650</v>
      </c>
      <c r="AA31" s="8">
        <f>IF(PUSMC!AA31+PCMC!AA31&lt;&gt;0,PUSMC!AA31+PCMC!AA31,"")</f>
        <v>3065358</v>
      </c>
      <c r="AB31" s="8">
        <f>IF(PUSMC!AB31+PCMC!AB31&lt;&gt;0,PUSMC!AB31+PCMC!AB31,"")</f>
        <v>599788.78500000003</v>
      </c>
      <c r="AC31" s="8">
        <f>IF(PUSMC!AC31+PCMC!AC31&lt;&gt;0,PUSMC!AC31+PCMC!AC31,"")</f>
        <v>3335</v>
      </c>
      <c r="AD31" s="8" t="str">
        <f>IF(PUSMC!AD31+PCMC!AD31&lt;&gt;0,PUSMC!AD31+PCMC!AD31,"")</f>
        <v/>
      </c>
      <c r="AE31" s="8">
        <f>IF(PUSMC!AE31+PCMC!AE31&lt;&gt;0,PUSMC!AE31+PCMC!AE31,"")</f>
        <v>117315</v>
      </c>
      <c r="AF31" s="8">
        <f>IF(PUSMC!AF31+PCMC!AF31&lt;&gt;0,PUSMC!AF31+PCMC!AF31,"")</f>
        <v>227477</v>
      </c>
    </row>
    <row r="32" spans="1:32" ht="14.1" customHeight="1">
      <c r="A32" s="9" t="s">
        <v>65</v>
      </c>
      <c r="B32" s="7">
        <f>IF(PUSMC!B32+PCMC!B32&lt;&gt;0,PUSMC!B32+PCMC!B32,"")</f>
        <v>131115383</v>
      </c>
      <c r="C32" s="7">
        <f>IF(PUSMC!C32+PCMC!C32&lt;&gt;0,PUSMC!C32+PCMC!C32,"")</f>
        <v>268440407</v>
      </c>
      <c r="D32" s="15">
        <f>IF(PUSMC!D32+PCMC!D32&lt;&gt;0,PUSMC!D32+PCMC!D32,"")</f>
        <v>0.218</v>
      </c>
      <c r="E32" s="7">
        <f>IF(PUSMC!E32+PCMC!E32&lt;&gt;0,PUSMC!E32+PCMC!E32,"")</f>
        <v>8912550</v>
      </c>
      <c r="F32" s="7">
        <f>IF(PUSMC!F32+PCMC!F32&lt;&gt;0,PUSMC!F32+PCMC!F32,"")</f>
        <v>23197724</v>
      </c>
      <c r="G32" s="7">
        <f>IF(PUSMC!G32+PCMC!G32&lt;&gt;0,PUSMC!G32+PCMC!G32,"")</f>
        <v>8530</v>
      </c>
      <c r="H32" s="7">
        <f>IF(PUSMC!H32+PCMC!H32&lt;&gt;0,PUSMC!H32+PCMC!H32,"")</f>
        <v>9649044</v>
      </c>
      <c r="I32" s="7">
        <f>IF(PUSMC!I32+PCMC!I32&lt;&gt;0,PUSMC!I32+PCMC!I32,"")</f>
        <v>42988118</v>
      </c>
      <c r="J32" s="7">
        <f>IF(PUSMC!J32+PCMC!J32&lt;&gt;0,PUSMC!J32+PCMC!J32,"")</f>
        <v>75839199</v>
      </c>
      <c r="K32" s="7">
        <f>IF(PUSMC!K32+PCMC!K32&lt;&gt;0,PUSMC!K32+PCMC!K32,"")</f>
        <v>44569</v>
      </c>
      <c r="L32" s="7">
        <f>IF(PUSMC!L32+PCMC!L32&lt;&gt;0,PUSMC!L32+PCMC!L32,"")</f>
        <v>397696</v>
      </c>
      <c r="M32" s="7">
        <f>IF(PUSMC!M32+PCMC!M32&lt;&gt;0,PUSMC!M32+PCMC!M32,"")</f>
        <v>22685</v>
      </c>
      <c r="N32" s="7">
        <f>IF(PUSMC!N32+PCMC!N32&lt;&gt;0,PUSMC!N32+PCMC!N32,"")</f>
        <v>2203328</v>
      </c>
      <c r="O32" s="7">
        <f>IF(PUSMC!O32+PCMC!O32&lt;&gt;0,PUSMC!O32+PCMC!O32,"")</f>
        <v>3941</v>
      </c>
      <c r="P32" s="7" t="str">
        <f>IF(PUSMC!P32+PCMC!P32&lt;&gt;0,PUSMC!P32+PCMC!P32,"")</f>
        <v/>
      </c>
      <c r="Q32" s="7" t="str">
        <f>IF(PUSMC!Q32+PCMC!Q32&lt;&gt;0,PUSMC!Q32+PCMC!Q32,"")</f>
        <v/>
      </c>
      <c r="R32" s="7" t="str">
        <f>IF(PUSMC!R32+PCMC!R32&lt;&gt;0,PUSMC!R32+PCMC!R32,"")</f>
        <v/>
      </c>
      <c r="S32" s="7" t="str">
        <f>IF(PUSMC!S32+PCMC!S32&lt;&gt;0,PUSMC!S32+PCMC!S32,"")</f>
        <v/>
      </c>
      <c r="T32" s="7">
        <f>IF(PUSMC!T32+PCMC!T32&lt;&gt;0,PUSMC!T32+PCMC!T32,"")</f>
        <v>309622</v>
      </c>
      <c r="U32" s="7">
        <f>IF(PUSMC!U32+PCMC!U32&lt;&gt;0,PUSMC!U32+PCMC!U32,"")</f>
        <v>3501</v>
      </c>
      <c r="V32" s="7">
        <f>IF(PUSMC!V32+PCMC!V32&lt;&gt;0,PUSMC!V32+PCMC!V32,"")</f>
        <v>131854</v>
      </c>
      <c r="W32" s="7">
        <f>IF(PUSMC!W32+PCMC!W32&lt;&gt;0,PUSMC!W32+PCMC!W32,"")</f>
        <v>7578</v>
      </c>
      <c r="X32" s="7">
        <f>IF(PUSMC!X32+PCMC!X32&lt;&gt;0,PUSMC!X32+PCMC!X32,"")</f>
        <v>1018189</v>
      </c>
      <c r="Y32" s="7" t="str">
        <f>IF(PUSMC!Y32+PCMC!Y32&lt;&gt;0,PUSMC!Y32+PCMC!Y32,"")</f>
        <v/>
      </c>
      <c r="Z32" s="7">
        <f>IF(PUSMC!Z32+PCMC!Z32&lt;&gt;0,PUSMC!Z32+PCMC!Z32,"")</f>
        <v>2979667</v>
      </c>
      <c r="AA32" s="7">
        <f>IF(PUSMC!AA32+PCMC!AA32&lt;&gt;0,PUSMC!AA32+PCMC!AA32,"")</f>
        <v>6223591</v>
      </c>
      <c r="AB32" s="8">
        <f>IF(PUSMC!AB32+PCMC!AB32&lt;&gt;0,PUSMC!AB32+PCMC!AB32,"")</f>
        <v>729510.62199999997</v>
      </c>
      <c r="AC32" s="7">
        <f>IF(PUSMC!AC32+PCMC!AC32&lt;&gt;0,PUSMC!AC32+PCMC!AC32,"")</f>
        <v>6556</v>
      </c>
      <c r="AD32" s="7" t="str">
        <f>IF(PUSMC!AD32+PCMC!AD32&lt;&gt;0,PUSMC!AD32+PCMC!AD32,"")</f>
        <v/>
      </c>
      <c r="AE32" s="7">
        <f>IF(PUSMC!AE32+PCMC!AE32&lt;&gt;0,PUSMC!AE32+PCMC!AE32,"")</f>
        <v>409357</v>
      </c>
      <c r="AF32" s="7">
        <f>IF(PUSMC!AF32+PCMC!AF32&lt;&gt;0,PUSMC!AF32+PCMC!AF32,"")</f>
        <v>1001418</v>
      </c>
    </row>
    <row r="33" spans="1:32" ht="14.1" customHeight="1">
      <c r="A33" s="10" t="s">
        <v>59</v>
      </c>
      <c r="B33" s="8">
        <f>IF(PUSMC!B33+PCMC!B33&lt;&gt;0,PUSMC!B33+PCMC!B33,"")</f>
        <v>30914059</v>
      </c>
      <c r="C33" s="8">
        <f>IF(PUSMC!C33+PCMC!C33&lt;&gt;0,PUSMC!C33+PCMC!C33,"")</f>
        <v>61834063.75</v>
      </c>
      <c r="D33" s="11">
        <f>IF(PUSMC!D33+PCMC!D33&lt;&gt;0,PUSMC!D33+PCMC!D33,"")</f>
        <v>0.21179999999999999</v>
      </c>
      <c r="E33" s="8">
        <f>IF(PUSMC!E33+PCMC!E33&lt;&gt;0,PUSMC!E33+PCMC!E33,"")</f>
        <v>3387797</v>
      </c>
      <c r="F33" s="8">
        <f>IF(PUSMC!F33+PCMC!F33&lt;&gt;0,PUSMC!F33+PCMC!F33,"")</f>
        <v>9701433</v>
      </c>
      <c r="G33" s="8">
        <f>IF(PUSMC!G33+PCMC!G33&lt;&gt;0,PUSMC!G33+PCMC!G33,"")</f>
        <v>2255</v>
      </c>
      <c r="H33" s="8">
        <f>IF(PUSMC!H33+PCMC!H33&lt;&gt;0,PUSMC!H33+PCMC!H33,"")</f>
        <v>-114133</v>
      </c>
      <c r="I33" s="8">
        <f>IF(PUSMC!I33+PCMC!I33&lt;&gt;0,PUSMC!I33+PCMC!I33,"")</f>
        <v>10078004</v>
      </c>
      <c r="J33" s="8">
        <f>IF(PUSMC!J33+PCMC!J33&lt;&gt;0,PUSMC!J33+PCMC!J33,"")</f>
        <v>17551073</v>
      </c>
      <c r="K33" s="8">
        <f>IF(PUSMC!K33+PCMC!K33&lt;&gt;0,PUSMC!K33+PCMC!K33,"")</f>
        <v>9768</v>
      </c>
      <c r="L33" s="8">
        <f>IF(PUSMC!L33+PCMC!L33&lt;&gt;0,PUSMC!L33+PCMC!L33,"")</f>
        <v>90531</v>
      </c>
      <c r="M33" s="8">
        <f>IF(PUSMC!M33+PCMC!M33&lt;&gt;0,PUSMC!M33+PCMC!M33,"")</f>
        <v>3844</v>
      </c>
      <c r="N33" s="8">
        <f>IF(PUSMC!N33+PCMC!N33&lt;&gt;0,PUSMC!N33+PCMC!N33,"")</f>
        <v>710937</v>
      </c>
      <c r="O33" s="8">
        <f>IF(PUSMC!O33+PCMC!O33&lt;&gt;0,PUSMC!O33+PCMC!O33,"")</f>
        <v>842</v>
      </c>
      <c r="P33" s="8" t="str">
        <f>IF(PUSMC!P33+PCMC!P33&lt;&gt;0,PUSMC!P33+PCMC!P33,"")</f>
        <v/>
      </c>
      <c r="Q33" s="8" t="str">
        <f>IF(PUSMC!Q33+PCMC!Q33&lt;&gt;0,PUSMC!Q33+PCMC!Q33,"")</f>
        <v/>
      </c>
      <c r="R33" s="8" t="str">
        <f>IF(PUSMC!R33+PCMC!R33&lt;&gt;0,PUSMC!R33+PCMC!R33,"")</f>
        <v/>
      </c>
      <c r="S33" s="8" t="str">
        <f>IF(PUSMC!S33+PCMC!S33&lt;&gt;0,PUSMC!S33+PCMC!S33,"")</f>
        <v/>
      </c>
      <c r="T33" s="8">
        <f>IF(PUSMC!T33+PCMC!T33&lt;&gt;0,PUSMC!T33+PCMC!T33,"")</f>
        <v>108179</v>
      </c>
      <c r="U33" s="8">
        <f>IF(PUSMC!U33+PCMC!U33&lt;&gt;0,PUSMC!U33+PCMC!U33,"")</f>
        <v>838</v>
      </c>
      <c r="V33" s="8">
        <f>IF(PUSMC!V33+PCMC!V33&lt;&gt;0,PUSMC!V33+PCMC!V33,"")</f>
        <v>42096</v>
      </c>
      <c r="W33" s="8">
        <f>IF(PUSMC!W33+PCMC!W33&lt;&gt;0,PUSMC!W33+PCMC!W33,"")</f>
        <v>1686</v>
      </c>
      <c r="X33" s="8">
        <f>IF(PUSMC!X33+PCMC!X33&lt;&gt;0,PUSMC!X33+PCMC!X33,"")</f>
        <v>337614</v>
      </c>
      <c r="Y33" s="8" t="str">
        <f>IF(PUSMC!Y33+PCMC!Y33&lt;&gt;0,PUSMC!Y33+PCMC!Y33,"")</f>
        <v/>
      </c>
      <c r="Z33" s="8">
        <f>IF(PUSMC!Z33+PCMC!Z33&lt;&gt;0,PUSMC!Z33+PCMC!Z33,"")</f>
        <v>744916.75</v>
      </c>
      <c r="AA33" s="8">
        <f>IF(PUSMC!AA33+PCMC!AA33&lt;&gt;0,PUSMC!AA33+PCMC!AA33,"")</f>
        <v>836594.75</v>
      </c>
      <c r="AB33" s="8">
        <f>IF(PUSMC!AB33+PCMC!AB33&lt;&gt;0,PUSMC!AB33+PCMC!AB33,"")</f>
        <v>182377.65549999999</v>
      </c>
      <c r="AC33" s="8">
        <f>IF(PUSMC!AC33+PCMC!AC33&lt;&gt;0,PUSMC!AC33+PCMC!AC33,"")</f>
        <v>2022</v>
      </c>
      <c r="AD33" s="8" t="str">
        <f>IF(PUSMC!AD33+PCMC!AD33&lt;&gt;0,PUSMC!AD33+PCMC!AD33,"")</f>
        <v/>
      </c>
      <c r="AE33" s="8">
        <f>IF(PUSMC!AE33+PCMC!AE33&lt;&gt;0,PUSMC!AE33+PCMC!AE33,"")</f>
        <v>111374</v>
      </c>
      <c r="AF33" s="8">
        <f>IF(PUSMC!AF33+PCMC!AF33&lt;&gt;0,PUSMC!AF33+PCMC!AF33,"")</f>
        <v>353437</v>
      </c>
    </row>
    <row r="34" spans="1:32" ht="14.1" customHeight="1">
      <c r="A34" s="10" t="s">
        <v>60</v>
      </c>
      <c r="B34" s="8">
        <f>IF(PUSMC!B34+PCMC!B34&lt;&gt;0,PUSMC!B34+PCMC!B34,"")</f>
        <v>33823004</v>
      </c>
      <c r="C34" s="8">
        <f>IF(PUSMC!C34+PCMC!C34&lt;&gt;0,PUSMC!C34+PCMC!C34,"")</f>
        <v>67647430.75</v>
      </c>
      <c r="D34" s="11">
        <f>IF(PUSMC!D34+PCMC!D34&lt;&gt;0,PUSMC!D34+PCMC!D34,"")</f>
        <v>0.2152</v>
      </c>
      <c r="E34" s="8">
        <f>IF(PUSMC!E34+PCMC!E34&lt;&gt;0,PUSMC!E34+PCMC!E34,"")</f>
        <v>1866333</v>
      </c>
      <c r="F34" s="8">
        <f>IF(PUSMC!F34+PCMC!F34&lt;&gt;0,PUSMC!F34+PCMC!F34,"")</f>
        <v>4990762</v>
      </c>
      <c r="G34" s="8">
        <f>IF(PUSMC!G34+PCMC!G34&lt;&gt;0,PUSMC!G34+PCMC!G34,"")</f>
        <v>1829</v>
      </c>
      <c r="H34" s="8">
        <f>IF(PUSMC!H34+PCMC!H34&lt;&gt;0,PUSMC!H34+PCMC!H34,"")</f>
        <v>4940386</v>
      </c>
      <c r="I34" s="8">
        <f>IF(PUSMC!I34+PCMC!I34&lt;&gt;0,PUSMC!I34+PCMC!I34,"")</f>
        <v>11105319</v>
      </c>
      <c r="J34" s="8">
        <f>IF(PUSMC!J34+PCMC!J34&lt;&gt;0,PUSMC!J34+PCMC!J34,"")</f>
        <v>20747313</v>
      </c>
      <c r="K34" s="8">
        <f>IF(PUSMC!K34+PCMC!K34&lt;&gt;0,PUSMC!K34+PCMC!K34,"")</f>
        <v>9973</v>
      </c>
      <c r="L34" s="8">
        <f>IF(PUSMC!L34+PCMC!L34&lt;&gt;0,PUSMC!L34+PCMC!L34,"")</f>
        <v>96521</v>
      </c>
      <c r="M34" s="8">
        <f>IF(PUSMC!M34+PCMC!M34&lt;&gt;0,PUSMC!M34+PCMC!M34,"")</f>
        <v>6184</v>
      </c>
      <c r="N34" s="8">
        <f>IF(PUSMC!N34+PCMC!N34&lt;&gt;0,PUSMC!N34+PCMC!N34,"")</f>
        <v>302562</v>
      </c>
      <c r="O34" s="8">
        <f>IF(PUSMC!O34+PCMC!O34&lt;&gt;0,PUSMC!O34+PCMC!O34,"")</f>
        <v>800</v>
      </c>
      <c r="P34" s="8" t="str">
        <f>IF(PUSMC!P34+PCMC!P34&lt;&gt;0,PUSMC!P34+PCMC!P34,"")</f>
        <v/>
      </c>
      <c r="Q34" s="8" t="str">
        <f>IF(PUSMC!Q34+PCMC!Q34&lt;&gt;0,PUSMC!Q34+PCMC!Q34,"")</f>
        <v/>
      </c>
      <c r="R34" s="8" t="str">
        <f>IF(PUSMC!R34+PCMC!R34&lt;&gt;0,PUSMC!R34+PCMC!R34,"")</f>
        <v/>
      </c>
      <c r="S34" s="8" t="str">
        <f>IF(PUSMC!S34+PCMC!S34&lt;&gt;0,PUSMC!S34+PCMC!S34,"")</f>
        <v/>
      </c>
      <c r="T34" s="8">
        <f>IF(PUSMC!T34+PCMC!T34&lt;&gt;0,PUSMC!T34+PCMC!T34,"")</f>
        <v>118037</v>
      </c>
      <c r="U34" s="8">
        <f>IF(PUSMC!U34+PCMC!U34&lt;&gt;0,PUSMC!U34+PCMC!U34,"")</f>
        <v>1375</v>
      </c>
      <c r="V34" s="8">
        <f>IF(PUSMC!V34+PCMC!V34&lt;&gt;0,PUSMC!V34+PCMC!V34,"")</f>
        <v>57648</v>
      </c>
      <c r="W34" s="8">
        <f>IF(PUSMC!W34+PCMC!W34&lt;&gt;0,PUSMC!W34+PCMC!W34,"")</f>
        <v>2550</v>
      </c>
      <c r="X34" s="8">
        <f>IF(PUSMC!X34+PCMC!X34&lt;&gt;0,PUSMC!X34+PCMC!X34,"")</f>
        <v>233155</v>
      </c>
      <c r="Y34" s="8" t="str">
        <f>IF(PUSMC!Y34+PCMC!Y34&lt;&gt;0,PUSMC!Y34+PCMC!Y34,"")</f>
        <v/>
      </c>
      <c r="Z34" s="8">
        <f>IF(PUSMC!Z34+PCMC!Z34&lt;&gt;0,PUSMC!Z34+PCMC!Z34,"")</f>
        <v>744916.75</v>
      </c>
      <c r="AA34" s="8">
        <f>IF(PUSMC!AA34+PCMC!AA34&lt;&gt;0,PUSMC!AA34+PCMC!AA34,"")</f>
        <v>836594.75</v>
      </c>
      <c r="AB34" s="8">
        <f>IF(PUSMC!AB34+PCMC!AB34&lt;&gt;0,PUSMC!AB34+PCMC!AB34,"")</f>
        <v>182377.65549999999</v>
      </c>
      <c r="AC34" s="8">
        <f>IF(PUSMC!AC34+PCMC!AC34&lt;&gt;0,PUSMC!AC34+PCMC!AC34,"")</f>
        <v>2123</v>
      </c>
      <c r="AD34" s="8" t="str">
        <f>IF(PUSMC!AD34+PCMC!AD34&lt;&gt;0,PUSMC!AD34+PCMC!AD34,"")</f>
        <v/>
      </c>
      <c r="AE34" s="8">
        <f>IF(PUSMC!AE34+PCMC!AE34&lt;&gt;0,PUSMC!AE34+PCMC!AE34,"")</f>
        <v>92189</v>
      </c>
      <c r="AF34" s="8">
        <f>IF(PUSMC!AF34+PCMC!AF34&lt;&gt;0,PUSMC!AF34+PCMC!AF34,"")</f>
        <v>236274</v>
      </c>
    </row>
    <row r="35" spans="1:32" ht="14.1" customHeight="1">
      <c r="A35" s="10" t="s">
        <v>61</v>
      </c>
      <c r="B35" s="8">
        <f>IF(PUSMC!B35+PCMC!B35&lt;&gt;0,PUSMC!B35+PCMC!B35,"")</f>
        <v>33442438</v>
      </c>
      <c r="C35" s="8">
        <f>IF(PUSMC!C35+PCMC!C35&lt;&gt;0,PUSMC!C35+PCMC!C35,"")</f>
        <v>69792087.75</v>
      </c>
      <c r="D35" s="11">
        <f>IF(PUSMC!D35+PCMC!D35&lt;&gt;0,PUSMC!D35+PCMC!D35,"")</f>
        <v>0.2165</v>
      </c>
      <c r="E35" s="8">
        <f>IF(PUSMC!E35+PCMC!E35&lt;&gt;0,PUSMC!E35+PCMC!E35,"")</f>
        <v>2261544</v>
      </c>
      <c r="F35" s="8">
        <f>IF(PUSMC!F35+PCMC!F35&lt;&gt;0,PUSMC!F35+PCMC!F35,"")</f>
        <v>5111798</v>
      </c>
      <c r="G35" s="8">
        <f>IF(PUSMC!G35+PCMC!G35&lt;&gt;0,PUSMC!G35+PCMC!G35,"")</f>
        <v>2528</v>
      </c>
      <c r="H35" s="8">
        <f>IF(PUSMC!H35+PCMC!H35&lt;&gt;0,PUSMC!H35+PCMC!H35,"")</f>
        <v>2299205</v>
      </c>
      <c r="I35" s="8">
        <f>IF(PUSMC!I35+PCMC!I35&lt;&gt;0,PUSMC!I35+PCMC!I35,"")</f>
        <v>10906852</v>
      </c>
      <c r="J35" s="8">
        <f>IF(PUSMC!J35+PCMC!J35&lt;&gt;0,PUSMC!J35+PCMC!J35,"")</f>
        <v>19382269</v>
      </c>
      <c r="K35" s="8">
        <f>IF(PUSMC!K35+PCMC!K35&lt;&gt;0,PUSMC!K35+PCMC!K35,"")</f>
        <v>13338</v>
      </c>
      <c r="L35" s="8">
        <f>IF(PUSMC!L35+PCMC!L35&lt;&gt;0,PUSMC!L35+PCMC!L35,"")</f>
        <v>123491</v>
      </c>
      <c r="M35" s="8">
        <f>IF(PUSMC!M35+PCMC!M35&lt;&gt;0,PUSMC!M35+PCMC!M35,"")</f>
        <v>7035</v>
      </c>
      <c r="N35" s="8">
        <f>IF(PUSMC!N35+PCMC!N35&lt;&gt;0,PUSMC!N35+PCMC!N35,"")</f>
        <v>908575</v>
      </c>
      <c r="O35" s="8">
        <f>IF(PUSMC!O35+PCMC!O35&lt;&gt;0,PUSMC!O35+PCMC!O35,"")</f>
        <v>1417</v>
      </c>
      <c r="P35" s="8" t="str">
        <f>IF(PUSMC!P35+PCMC!P35&lt;&gt;0,PUSMC!P35+PCMC!P35,"")</f>
        <v/>
      </c>
      <c r="Q35" s="8" t="str">
        <f>IF(PUSMC!Q35+PCMC!Q35&lt;&gt;0,PUSMC!Q35+PCMC!Q35,"")</f>
        <v/>
      </c>
      <c r="R35" s="8" t="str">
        <f>IF(PUSMC!R35+PCMC!R35&lt;&gt;0,PUSMC!R35+PCMC!R35,"")</f>
        <v/>
      </c>
      <c r="S35" s="8" t="str">
        <f>IF(PUSMC!S35+PCMC!S35&lt;&gt;0,PUSMC!S35+PCMC!S35,"")</f>
        <v/>
      </c>
      <c r="T35" s="8">
        <f>IF(PUSMC!T35+PCMC!T35&lt;&gt;0,PUSMC!T35+PCMC!T35,"")</f>
        <v>36980</v>
      </c>
      <c r="U35" s="8">
        <f>IF(PUSMC!U35+PCMC!U35&lt;&gt;0,PUSMC!U35+PCMC!U35,"")</f>
        <v>678</v>
      </c>
      <c r="V35" s="8">
        <f>IF(PUSMC!V35+PCMC!V35&lt;&gt;0,PUSMC!V35+PCMC!V35,"")</f>
        <v>13097</v>
      </c>
      <c r="W35" s="8">
        <f>IF(PUSMC!W35+PCMC!W35&lt;&gt;0,PUSMC!W35+PCMC!W35,"")</f>
        <v>1889</v>
      </c>
      <c r="X35" s="8">
        <f>IF(PUSMC!X35+PCMC!X35&lt;&gt;0,PUSMC!X35+PCMC!X35,"")</f>
        <v>227135</v>
      </c>
      <c r="Y35" s="8" t="str">
        <f>IF(PUSMC!Y35+PCMC!Y35&lt;&gt;0,PUSMC!Y35+PCMC!Y35,"")</f>
        <v/>
      </c>
      <c r="Z35" s="8">
        <f>IF(PUSMC!Z35+PCMC!Z35&lt;&gt;0,PUSMC!Z35+PCMC!Z35,"")</f>
        <v>744916.75</v>
      </c>
      <c r="AA35" s="8">
        <f>IF(PUSMC!AA35+PCMC!AA35&lt;&gt;0,PUSMC!AA35+PCMC!AA35,"")</f>
        <v>836594.75</v>
      </c>
      <c r="AB35" s="8">
        <f>IF(PUSMC!AB35+PCMC!AB35&lt;&gt;0,PUSMC!AB35+PCMC!AB35,"")</f>
        <v>182377.65549999999</v>
      </c>
      <c r="AC35" s="8">
        <f>IF(PUSMC!AC35+PCMC!AC35&lt;&gt;0,PUSMC!AC35+PCMC!AC35,"")</f>
        <v>1213</v>
      </c>
      <c r="AD35" s="8" t="str">
        <f>IF(PUSMC!AD35+PCMC!AD35&lt;&gt;0,PUSMC!AD35+PCMC!AD35,"")</f>
        <v/>
      </c>
      <c r="AE35" s="8">
        <f>IF(PUSMC!AE35+PCMC!AE35&lt;&gt;0,PUSMC!AE35+PCMC!AE35,"")</f>
        <v>122962</v>
      </c>
      <c r="AF35" s="8">
        <f>IF(PUSMC!AF35+PCMC!AF35&lt;&gt;0,PUSMC!AF35+PCMC!AF35,"")</f>
        <v>203119</v>
      </c>
    </row>
    <row r="36" spans="1:32" ht="14.1" customHeight="1">
      <c r="A36" s="10" t="s">
        <v>62</v>
      </c>
      <c r="B36" s="8">
        <f>IF(PUSMC!B36+PCMC!B36&lt;&gt;0,PUSMC!B36+PCMC!B36,"")</f>
        <v>32935882</v>
      </c>
      <c r="C36" s="8">
        <f>IF(PUSMC!C36+PCMC!C36&lt;&gt;0,PUSMC!C36+PCMC!C36,"")</f>
        <v>69166822.75</v>
      </c>
      <c r="D36" s="11">
        <f>IF(PUSMC!D36+PCMC!D36&lt;&gt;0,PUSMC!D36+PCMC!D36,"")</f>
        <v>0.22919999999999999</v>
      </c>
      <c r="E36" s="8">
        <f>IF(PUSMC!E36+PCMC!E36&lt;&gt;0,PUSMC!E36+PCMC!E36,"")</f>
        <v>1396876</v>
      </c>
      <c r="F36" s="8">
        <f>IF(PUSMC!F36+PCMC!F36&lt;&gt;0,PUSMC!F36+PCMC!F36,"")</f>
        <v>3393731</v>
      </c>
      <c r="G36" s="8">
        <f>IF(PUSMC!G36+PCMC!G36&lt;&gt;0,PUSMC!G36+PCMC!G36,"")</f>
        <v>1918</v>
      </c>
      <c r="H36" s="8">
        <f>IF(PUSMC!H36+PCMC!H36&lt;&gt;0,PUSMC!H36+PCMC!H36,"")</f>
        <v>2523586</v>
      </c>
      <c r="I36" s="8">
        <f>IF(PUSMC!I36+PCMC!I36&lt;&gt;0,PUSMC!I36+PCMC!I36,"")</f>
        <v>10897943</v>
      </c>
      <c r="J36" s="8">
        <f>IF(PUSMC!J36+PCMC!J36&lt;&gt;0,PUSMC!J36+PCMC!J36,"")</f>
        <v>18158544</v>
      </c>
      <c r="K36" s="8">
        <f>IF(PUSMC!K36+PCMC!K36&lt;&gt;0,PUSMC!K36+PCMC!K36,"")</f>
        <v>11490</v>
      </c>
      <c r="L36" s="8">
        <f>IF(PUSMC!L36+PCMC!L36&lt;&gt;0,PUSMC!L36+PCMC!L36,"")</f>
        <v>87153</v>
      </c>
      <c r="M36" s="8">
        <f>IF(PUSMC!M36+PCMC!M36&lt;&gt;0,PUSMC!M36+PCMC!M36,"")</f>
        <v>5622</v>
      </c>
      <c r="N36" s="8">
        <f>IF(PUSMC!N36+PCMC!N36&lt;&gt;0,PUSMC!N36+PCMC!N36,"")</f>
        <v>281254</v>
      </c>
      <c r="O36" s="8">
        <f>IF(PUSMC!O36+PCMC!O36&lt;&gt;0,PUSMC!O36+PCMC!O36,"")</f>
        <v>882</v>
      </c>
      <c r="P36" s="8" t="str">
        <f>IF(PUSMC!P36+PCMC!P36&lt;&gt;0,PUSMC!P36+PCMC!P36,"")</f>
        <v/>
      </c>
      <c r="Q36" s="8" t="str">
        <f>IF(PUSMC!Q36+PCMC!Q36&lt;&gt;0,PUSMC!Q36+PCMC!Q36,"")</f>
        <v/>
      </c>
      <c r="R36" s="8" t="str">
        <f>IF(PUSMC!R36+PCMC!R36&lt;&gt;0,PUSMC!R36+PCMC!R36,"")</f>
        <v/>
      </c>
      <c r="S36" s="8" t="str">
        <f>IF(PUSMC!S36+PCMC!S36&lt;&gt;0,PUSMC!S36+PCMC!S36,"")</f>
        <v/>
      </c>
      <c r="T36" s="8">
        <f>IF(PUSMC!T36+PCMC!T36&lt;&gt;0,PUSMC!T36+PCMC!T36,"")</f>
        <v>46426</v>
      </c>
      <c r="U36" s="8">
        <f>IF(PUSMC!U36+PCMC!U36&lt;&gt;0,PUSMC!U36+PCMC!U36,"")</f>
        <v>610</v>
      </c>
      <c r="V36" s="8">
        <f>IF(PUSMC!V36+PCMC!V36&lt;&gt;0,PUSMC!V36+PCMC!V36,"")</f>
        <v>19013</v>
      </c>
      <c r="W36" s="8">
        <f>IF(PUSMC!W36+PCMC!W36&lt;&gt;0,PUSMC!W36+PCMC!W36,"")</f>
        <v>1453</v>
      </c>
      <c r="X36" s="8">
        <f>IF(PUSMC!X36+PCMC!X36&lt;&gt;0,PUSMC!X36+PCMC!X36,"")</f>
        <v>220285</v>
      </c>
      <c r="Y36" s="8" t="str">
        <f>IF(PUSMC!Y36+PCMC!Y36&lt;&gt;0,PUSMC!Y36+PCMC!Y36,"")</f>
        <v/>
      </c>
      <c r="Z36" s="8">
        <f>IF(PUSMC!Z36+PCMC!Z36&lt;&gt;0,PUSMC!Z36+PCMC!Z36,"")</f>
        <v>744916.75</v>
      </c>
      <c r="AA36" s="8">
        <f>IF(PUSMC!AA36+PCMC!AA36&lt;&gt;0,PUSMC!AA36+PCMC!AA36,"")</f>
        <v>836594.75</v>
      </c>
      <c r="AB36" s="8">
        <f>IF(PUSMC!AB36+PCMC!AB36&lt;&gt;0,PUSMC!AB36+PCMC!AB36,"")</f>
        <v>182377.65549999999</v>
      </c>
      <c r="AC36" s="8">
        <f>IF(PUSMC!AC36+PCMC!AC36&lt;&gt;0,PUSMC!AC36+PCMC!AC36,"")</f>
        <v>1198</v>
      </c>
      <c r="AD36" s="8" t="str">
        <f>IF(PUSMC!AD36+PCMC!AD36&lt;&gt;0,PUSMC!AD36+PCMC!AD36,"")</f>
        <v/>
      </c>
      <c r="AE36" s="8">
        <f>IF(PUSMC!AE36+PCMC!AE36&lt;&gt;0,PUSMC!AE36+PCMC!AE36,"")</f>
        <v>82832</v>
      </c>
      <c r="AF36" s="8">
        <f>IF(PUSMC!AF36+PCMC!AF36&lt;&gt;0,PUSMC!AF36+PCMC!AF36,"")</f>
        <v>208588</v>
      </c>
    </row>
    <row r="37" spans="1:32" ht="14.1" customHeight="1">
      <c r="A37" s="9" t="s">
        <v>69</v>
      </c>
      <c r="B37" s="7">
        <f>IF(PUSMC!B37+PCMC!B37&lt;&gt;0,PUSMC!B37+PCMC!B37,"")</f>
        <v>138305967</v>
      </c>
      <c r="C37" s="7">
        <f>IF(PUSMC!C37+PCMC!C37&lt;&gt;0,PUSMC!C37+PCMC!C37,"")</f>
        <v>277752086</v>
      </c>
      <c r="D37" s="15">
        <f>IF(PUSMC!D37+PCMC!D37&lt;&gt;0,PUSMC!D37+PCMC!D37,"")</f>
        <v>0.2349</v>
      </c>
      <c r="E37" s="7">
        <f>IF(PUSMC!E37+PCMC!E37&lt;&gt;0,PUSMC!E37+PCMC!E37,"")</f>
        <v>8621275</v>
      </c>
      <c r="F37" s="7">
        <f>IF(PUSMC!F37+PCMC!F37&lt;&gt;0,PUSMC!F37+PCMC!F37,"")</f>
        <v>19587053</v>
      </c>
      <c r="G37" s="7">
        <f>IF(PUSMC!G37+PCMC!G37&lt;&gt;0,PUSMC!G37+PCMC!G37,"")</f>
        <v>9489</v>
      </c>
      <c r="H37" s="7">
        <f>IF(PUSMC!H37+PCMC!H37&lt;&gt;0,PUSMC!H37+PCMC!H37,"")</f>
        <v>11057306</v>
      </c>
      <c r="I37" s="7">
        <f>IF(PUSMC!I37+PCMC!I37&lt;&gt;0,PUSMC!I37+PCMC!I37,"")</f>
        <v>45747093</v>
      </c>
      <c r="J37" s="7">
        <f>IF(PUSMC!J37+PCMC!J37&lt;&gt;0,PUSMC!J37+PCMC!J37,"")</f>
        <v>79955516</v>
      </c>
      <c r="K37" s="7">
        <f>IF(PUSMC!K37+PCMC!K37&lt;&gt;0,PUSMC!K37+PCMC!K37,"")</f>
        <v>50905</v>
      </c>
      <c r="L37" s="7">
        <f>IF(PUSMC!L37+PCMC!L37&lt;&gt;0,PUSMC!L37+PCMC!L37,"")</f>
        <v>468384</v>
      </c>
      <c r="M37" s="7">
        <f>IF(PUSMC!M37+PCMC!M37&lt;&gt;0,PUSMC!M37+PCMC!M37,"")</f>
        <v>21607</v>
      </c>
      <c r="N37" s="7">
        <f>IF(PUSMC!N37+PCMC!N37&lt;&gt;0,PUSMC!N37+PCMC!N37,"")</f>
        <v>2235039</v>
      </c>
      <c r="O37" s="7">
        <f>IF(PUSMC!O37+PCMC!O37&lt;&gt;0,PUSMC!O37+PCMC!O37,"")</f>
        <v>2043</v>
      </c>
      <c r="P37" s="7" t="str">
        <f>IF(PUSMC!P37+PCMC!P37&lt;&gt;0,PUSMC!P37+PCMC!P37,"")</f>
        <v/>
      </c>
      <c r="Q37" s="7" t="str">
        <f>IF(PUSMC!Q37+PCMC!Q37&lt;&gt;0,PUSMC!Q37+PCMC!Q37,"")</f>
        <v/>
      </c>
      <c r="R37" s="7" t="str">
        <f>IF(PUSMC!R37+PCMC!R37&lt;&gt;0,PUSMC!R37+PCMC!R37,"")</f>
        <v/>
      </c>
      <c r="S37" s="7" t="str">
        <f>IF(PUSMC!S37+PCMC!S37&lt;&gt;0,PUSMC!S37+PCMC!S37,"")</f>
        <v/>
      </c>
      <c r="T37" s="7">
        <f>IF(PUSMC!T37+PCMC!T37&lt;&gt;0,PUSMC!T37+PCMC!T37,"")</f>
        <v>134023</v>
      </c>
      <c r="U37" s="7">
        <f>IF(PUSMC!U37+PCMC!U37&lt;&gt;0,PUSMC!U37+PCMC!U37,"")</f>
        <v>4487</v>
      </c>
      <c r="V37" s="7">
        <f>IF(PUSMC!V37+PCMC!V37&lt;&gt;0,PUSMC!V37+PCMC!V37,"")</f>
        <v>120265</v>
      </c>
      <c r="W37" s="7">
        <f>IF(PUSMC!W37+PCMC!W37&lt;&gt;0,PUSMC!W37+PCMC!W37,"")</f>
        <v>7165</v>
      </c>
      <c r="X37" s="7">
        <f>IF(PUSMC!X37+PCMC!X37&lt;&gt;0,PUSMC!X37+PCMC!X37,"")</f>
        <v>903336</v>
      </c>
      <c r="Y37" s="7">
        <f>IF(PUSMC!Y37+PCMC!Y37&lt;&gt;0,PUSMC!Y37+PCMC!Y37,"")</f>
        <v>11486</v>
      </c>
      <c r="Z37" s="7">
        <f>IF(PUSMC!Z37+PCMC!Z37&lt;&gt;0,PUSMC!Z37+PCMC!Z37,"")</f>
        <v>15276001</v>
      </c>
      <c r="AA37" s="7">
        <f>IF(PUSMC!AA37+PCMC!AA37&lt;&gt;0,PUSMC!AA37+PCMC!AA37,"")</f>
        <v>7888855</v>
      </c>
      <c r="AB37" s="8">
        <f>IF(PUSMC!AB37+PCMC!AB37&lt;&gt;0,PUSMC!AB37+PCMC!AB37,"")</f>
        <v>1097485.9209</v>
      </c>
      <c r="AC37" s="7">
        <f>IF(PUSMC!AC37+PCMC!AC37&lt;&gt;0,PUSMC!AC37+PCMC!AC37,"")</f>
        <v>8534</v>
      </c>
      <c r="AD37" s="7" t="str">
        <f>IF(PUSMC!AD37+PCMC!AD37&lt;&gt;0,PUSMC!AD37+PCMC!AD37,"")</f>
        <v/>
      </c>
      <c r="AE37" s="7">
        <f>IF(PUSMC!AE37+PCMC!AE37&lt;&gt;0,PUSMC!AE37+PCMC!AE37,"")</f>
        <v>467309</v>
      </c>
      <c r="AF37" s="7">
        <f>IF(PUSMC!AF37+PCMC!AF37&lt;&gt;0,PUSMC!AF37+PCMC!AF37,"")</f>
        <v>668620</v>
      </c>
    </row>
    <row r="38" spans="1:32" ht="14.1" customHeight="1">
      <c r="A38" s="10" t="s">
        <v>63</v>
      </c>
      <c r="B38" s="8">
        <f>IF(PUSMC!B38+PCMC!B38&lt;&gt;0,PUSMC!B38+PCMC!B38,"")</f>
        <v>21118931</v>
      </c>
      <c r="C38" s="8">
        <f>IF(PUSMC!C38+PCMC!C38&lt;&gt;0,PUSMC!C38+PCMC!C38,"")</f>
        <v>72550552.75</v>
      </c>
      <c r="D38" s="11">
        <f>IF(PUSMC!D38+PCMC!D38&lt;&gt;0,PUSMC!D38+PCMC!D38,"")</f>
        <v>0.13930000000000001</v>
      </c>
      <c r="E38" s="8">
        <f>IF(PUSMC!E38+PCMC!E38&lt;&gt;0,PUSMC!E38+PCMC!E38,"")</f>
        <v>1191</v>
      </c>
      <c r="F38" s="8">
        <f>IF(PUSMC!F38+PCMC!F38&lt;&gt;0,PUSMC!F38+PCMC!F38,"")</f>
        <v>2894512</v>
      </c>
      <c r="G38" s="8">
        <f>IF(PUSMC!G38+PCMC!G38&lt;&gt;0,PUSMC!G38+PCMC!G38,"")</f>
        <v>2359</v>
      </c>
      <c r="H38" s="8">
        <f>IF(PUSMC!H38+PCMC!H38&lt;&gt;0,PUSMC!H38+PCMC!H38,"")</f>
        <v>2880264</v>
      </c>
      <c r="I38" s="8">
        <f>IF(PUSMC!I38+PCMC!I38&lt;&gt;0,PUSMC!I38+PCMC!I38,"")</f>
        <v>11098134</v>
      </c>
      <c r="J38" s="8">
        <f>IF(PUSMC!J38+PCMC!J38&lt;&gt;0,PUSMC!J38+PCMC!J38,"")</f>
        <v>20325813</v>
      </c>
      <c r="K38" s="8">
        <f>IF(PUSMC!K38+PCMC!K38&lt;&gt;0,PUSMC!K38+PCMC!K38,"")</f>
        <v>12726</v>
      </c>
      <c r="L38" s="8">
        <f>IF(PUSMC!L38+PCMC!L38&lt;&gt;0,PUSMC!L38+PCMC!L38,"")</f>
        <v>119000</v>
      </c>
      <c r="M38" s="8">
        <f>IF(PUSMC!M38+PCMC!M38&lt;&gt;0,PUSMC!M38+PCMC!M38,"")</f>
        <v>7745</v>
      </c>
      <c r="N38" s="8">
        <f>IF(PUSMC!N38+PCMC!N38&lt;&gt;0,PUSMC!N38+PCMC!N38,"")</f>
        <v>1277214</v>
      </c>
      <c r="O38" s="8">
        <f>IF(PUSMC!O38+PCMC!O38&lt;&gt;0,PUSMC!O38+PCMC!O38,"")</f>
        <v>602</v>
      </c>
      <c r="P38" s="8" t="str">
        <f>IF(PUSMC!P38+PCMC!P38&lt;&gt;0,PUSMC!P38+PCMC!P38,"")</f>
        <v/>
      </c>
      <c r="Q38" s="8" t="str">
        <f>IF(PUSMC!Q38+PCMC!Q38&lt;&gt;0,PUSMC!Q38+PCMC!Q38,"")</f>
        <v/>
      </c>
      <c r="R38" s="8" t="str">
        <f>IF(PUSMC!R38+PCMC!R38&lt;&gt;0,PUSMC!R38+PCMC!R38,"")</f>
        <v/>
      </c>
      <c r="S38" s="8" t="str">
        <f>IF(PUSMC!S38+PCMC!S38&lt;&gt;0,PUSMC!S38+PCMC!S38,"")</f>
        <v/>
      </c>
      <c r="T38" s="8">
        <f>IF(PUSMC!T38+PCMC!T38&lt;&gt;0,PUSMC!T38+PCMC!T38,"")</f>
        <v>26567</v>
      </c>
      <c r="U38" s="8">
        <f>IF(PUSMC!U38+PCMC!U38&lt;&gt;0,PUSMC!U38+PCMC!U38,"")</f>
        <v>1607</v>
      </c>
      <c r="V38" s="8">
        <f>IF(PUSMC!V38+PCMC!V38&lt;&gt;0,PUSMC!V38+PCMC!V38,"")</f>
        <v>31849</v>
      </c>
      <c r="W38" s="8">
        <f>IF(PUSMC!W38+PCMC!W38&lt;&gt;0,PUSMC!W38+PCMC!W38,"")</f>
        <v>1732</v>
      </c>
      <c r="X38" s="8">
        <f>IF(PUSMC!X38+PCMC!X38&lt;&gt;0,PUSMC!X38+PCMC!X38,"")</f>
        <v>348299</v>
      </c>
      <c r="Y38" s="8">
        <f>IF(PUSMC!Y38+PCMC!Y38&lt;&gt;0,PUSMC!Y38+PCMC!Y38,"")</f>
        <v>11436</v>
      </c>
      <c r="Z38" s="8">
        <f>IF(PUSMC!Z38+PCMC!Z38&lt;&gt;0,PUSMC!Z38+PCMC!Z38,"")</f>
        <v>1905699.5</v>
      </c>
      <c r="AA38" s="8">
        <f>IF(PUSMC!AA38+PCMC!AA38&lt;&gt;0,PUSMC!AA38+PCMC!AA38,"")</f>
        <v>1168035.25</v>
      </c>
      <c r="AB38" s="8">
        <f>IF(PUSMC!AB38+PCMC!AB38&lt;&gt;0,PUSMC!AB38+PCMC!AB38,"")</f>
        <v>274371.48022500001</v>
      </c>
      <c r="AC38" s="8">
        <f>IF(PUSMC!AC38+PCMC!AC38&lt;&gt;0,PUSMC!AC38+PCMC!AC38,"")</f>
        <v>2706</v>
      </c>
      <c r="AD38" s="8" t="str">
        <f>IF(PUSMC!AD38+PCMC!AD38&lt;&gt;0,PUSMC!AD38+PCMC!AD38,"")</f>
        <v/>
      </c>
      <c r="AE38" s="8">
        <f>IF(PUSMC!AE38+PCMC!AE38&lt;&gt;0,PUSMC!AE38+PCMC!AE38,"")</f>
        <v>131636</v>
      </c>
      <c r="AF38" s="8">
        <f>IF(PUSMC!AF38+PCMC!AF38&lt;&gt;0,PUSMC!AF38+PCMC!AF38,"")</f>
        <v>180797</v>
      </c>
    </row>
    <row r="39" spans="1:32" ht="14.1" customHeight="1">
      <c r="A39" s="10" t="s">
        <v>64</v>
      </c>
      <c r="B39" s="8">
        <f>IF(PUSMC!B39+PCMC!B39&lt;&gt;0,PUSMC!B39+PCMC!B39,"")</f>
        <v>40430251</v>
      </c>
      <c r="C39" s="8">
        <f>IF(PUSMC!C39+PCMC!C39&lt;&gt;0,PUSMC!C39+PCMC!C39,"")</f>
        <v>70448713.75</v>
      </c>
      <c r="D39" s="11">
        <f>IF(PUSMC!D39+PCMC!D39&lt;&gt;0,PUSMC!D39+PCMC!D39,"")</f>
        <v>0.26939999999999997</v>
      </c>
      <c r="E39" s="8">
        <f>IF(PUSMC!E39+PCMC!E39&lt;&gt;0,PUSMC!E39+PCMC!E39,"")</f>
        <v>2348839</v>
      </c>
      <c r="F39" s="8">
        <f>IF(PUSMC!F39+PCMC!F39&lt;&gt;0,PUSMC!F39+PCMC!F39,"")</f>
        <v>4893390</v>
      </c>
      <c r="G39" s="8">
        <f>IF(PUSMC!G39+PCMC!G39&lt;&gt;0,PUSMC!G39+PCMC!G39,"")</f>
        <v>2317</v>
      </c>
      <c r="H39" s="8">
        <f>IF(PUSMC!H39+PCMC!H39&lt;&gt;0,PUSMC!H39+PCMC!H39,"")</f>
        <v>3237405</v>
      </c>
      <c r="I39" s="8">
        <f>IF(PUSMC!I39+PCMC!I39&lt;&gt;0,PUSMC!I39+PCMC!I39,"")</f>
        <v>12252012</v>
      </c>
      <c r="J39" s="8">
        <f>IF(PUSMC!J39+PCMC!J39&lt;&gt;0,PUSMC!J39+PCMC!J39,"")</f>
        <v>21843134</v>
      </c>
      <c r="K39" s="8">
        <f>IF(PUSMC!K39+PCMC!K39&lt;&gt;0,PUSMC!K39+PCMC!K39,"")</f>
        <v>12970</v>
      </c>
      <c r="L39" s="8">
        <f>IF(PUSMC!L39+PCMC!L39&lt;&gt;0,PUSMC!L39+PCMC!L39,"")</f>
        <v>138978</v>
      </c>
      <c r="M39" s="8">
        <f>IF(PUSMC!M39+PCMC!M39&lt;&gt;0,PUSMC!M39+PCMC!M39,"")</f>
        <v>6099</v>
      </c>
      <c r="N39" s="8">
        <f>IF(PUSMC!N39+PCMC!N39&lt;&gt;0,PUSMC!N39+PCMC!N39,"")</f>
        <v>132566</v>
      </c>
      <c r="O39" s="8">
        <f>IF(PUSMC!O39+PCMC!O39&lt;&gt;0,PUSMC!O39+PCMC!O39,"")</f>
        <v>395</v>
      </c>
      <c r="P39" s="8" t="str">
        <f>IF(PUSMC!P39+PCMC!P39&lt;&gt;0,PUSMC!P39+PCMC!P39,"")</f>
        <v/>
      </c>
      <c r="Q39" s="8" t="str">
        <f>IF(PUSMC!Q39+PCMC!Q39&lt;&gt;0,PUSMC!Q39+PCMC!Q39,"")</f>
        <v/>
      </c>
      <c r="R39" s="8" t="str">
        <f>IF(PUSMC!R39+PCMC!R39&lt;&gt;0,PUSMC!R39+PCMC!R39,"")</f>
        <v/>
      </c>
      <c r="S39" s="8" t="str">
        <f>IF(PUSMC!S39+PCMC!S39&lt;&gt;0,PUSMC!S39+PCMC!S39,"")</f>
        <v/>
      </c>
      <c r="T39" s="8">
        <f>IF(PUSMC!T39+PCMC!T39&lt;&gt;0,PUSMC!T39+PCMC!T39,"")</f>
        <v>40715</v>
      </c>
      <c r="U39" s="8">
        <f>IF(PUSMC!U39+PCMC!U39&lt;&gt;0,PUSMC!U39+PCMC!U39,"")</f>
        <v>255</v>
      </c>
      <c r="V39" s="8">
        <f>IF(PUSMC!V39+PCMC!V39&lt;&gt;0,PUSMC!V39+PCMC!V39,"")</f>
        <v>27215</v>
      </c>
      <c r="W39" s="8">
        <f>IF(PUSMC!W39+PCMC!W39&lt;&gt;0,PUSMC!W39+PCMC!W39,"")</f>
        <v>1884</v>
      </c>
      <c r="X39" s="8">
        <f>IF(PUSMC!X39+PCMC!X39&lt;&gt;0,PUSMC!X39+PCMC!X39,"")</f>
        <v>183791</v>
      </c>
      <c r="Y39" s="8" t="str">
        <f>IF(PUSMC!Y39+PCMC!Y39&lt;&gt;0,PUSMC!Y39+PCMC!Y39,"")</f>
        <v/>
      </c>
      <c r="Z39" s="8">
        <f>IF(PUSMC!Z39+PCMC!Z39&lt;&gt;0,PUSMC!Z39+PCMC!Z39,"")</f>
        <v>1905699.5</v>
      </c>
      <c r="AA39" s="8">
        <f>IF(PUSMC!AA39+PCMC!AA39&lt;&gt;0,PUSMC!AA39+PCMC!AA39,"")</f>
        <v>1168035.25</v>
      </c>
      <c r="AB39" s="8">
        <f>IF(PUSMC!AB39+PCMC!AB39&lt;&gt;0,PUSMC!AB39+PCMC!AB39,"")</f>
        <v>274371.48022500001</v>
      </c>
      <c r="AC39" s="8">
        <f>IF(PUSMC!AC39+PCMC!AC39&lt;&gt;0,PUSMC!AC39+PCMC!AC39,"")</f>
        <v>2262</v>
      </c>
      <c r="AD39" s="8" t="str">
        <f>IF(PUSMC!AD39+PCMC!AD39&lt;&gt;0,PUSMC!AD39+PCMC!AD39,"")</f>
        <v/>
      </c>
      <c r="AE39" s="8">
        <f>IF(PUSMC!AE39+PCMC!AE39&lt;&gt;0,PUSMC!AE39+PCMC!AE39,"")</f>
        <v>131767</v>
      </c>
      <c r="AF39" s="8">
        <f>IF(PUSMC!AF39+PCMC!AF39&lt;&gt;0,PUSMC!AF39+PCMC!AF39,"")</f>
        <v>178305</v>
      </c>
    </row>
    <row r="40" spans="1:32" ht="14.1" customHeight="1">
      <c r="A40" s="10" t="s">
        <v>66</v>
      </c>
      <c r="B40" s="8">
        <f>IF(PUSMC!B40+PCMC!B40&lt;&gt;0,PUSMC!B40+PCMC!B40,"")</f>
        <v>66859631</v>
      </c>
      <c r="C40" s="8">
        <f>IF(PUSMC!C40+PCMC!C40&lt;&gt;0,PUSMC!C40+PCMC!C40,"")</f>
        <v>67654521.75</v>
      </c>
      <c r="D40" s="11">
        <f>IF(PUSMC!D40+PCMC!D40&lt;&gt;0,PUSMC!D40+PCMC!D40,"")</f>
        <v>0.52960000000000007</v>
      </c>
      <c r="E40" s="8">
        <f>IF(PUSMC!E40+PCMC!E40&lt;&gt;0,PUSMC!E40+PCMC!E40,"")</f>
        <v>3093218</v>
      </c>
      <c r="F40" s="8">
        <f>IF(PUSMC!F40+PCMC!F40&lt;&gt;0,PUSMC!F40+PCMC!F40,"")</f>
        <v>11683736</v>
      </c>
      <c r="G40" s="8">
        <f>IF(PUSMC!G40+PCMC!G40&lt;&gt;0,PUSMC!G40+PCMC!G40,"")</f>
        <v>1966</v>
      </c>
      <c r="H40" s="8">
        <f>IF(PUSMC!H40+PCMC!H40&lt;&gt;0,PUSMC!H40+PCMC!H40,"")</f>
        <v>1141289</v>
      </c>
      <c r="I40" s="8">
        <f>IF(PUSMC!I40+PCMC!I40&lt;&gt;0,PUSMC!I40+PCMC!I40,"")</f>
        <v>11504978</v>
      </c>
      <c r="J40" s="8">
        <f>IF(PUSMC!J40+PCMC!J40&lt;&gt;0,PUSMC!J40+PCMC!J40,"")</f>
        <v>20120715</v>
      </c>
      <c r="K40" s="8">
        <f>IF(PUSMC!K40+PCMC!K40&lt;&gt;0,PUSMC!K40+PCMC!K40,"")</f>
        <v>12722</v>
      </c>
      <c r="L40" s="8">
        <f>IF(PUSMC!L40+PCMC!L40&lt;&gt;0,PUSMC!L40+PCMC!L40,"")</f>
        <v>123763</v>
      </c>
      <c r="M40" s="8">
        <f>IF(PUSMC!M40+PCMC!M40&lt;&gt;0,PUSMC!M40+PCMC!M40,"")</f>
        <v>4454</v>
      </c>
      <c r="N40" s="8">
        <f>IF(PUSMC!N40+PCMC!N40&lt;&gt;0,PUSMC!N40+PCMC!N40,"")</f>
        <v>793265</v>
      </c>
      <c r="O40" s="8">
        <f>IF(PUSMC!O40+PCMC!O40&lt;&gt;0,PUSMC!O40+PCMC!O40,"")</f>
        <v>680</v>
      </c>
      <c r="P40" s="8" t="str">
        <f>IF(PUSMC!P40+PCMC!P40&lt;&gt;0,PUSMC!P40+PCMC!P40,"")</f>
        <v/>
      </c>
      <c r="Q40" s="8" t="str">
        <f>IF(PUSMC!Q40+PCMC!Q40&lt;&gt;0,PUSMC!Q40+PCMC!Q40,"")</f>
        <v/>
      </c>
      <c r="R40" s="8" t="str">
        <f>IF(PUSMC!R40+PCMC!R40&lt;&gt;0,PUSMC!R40+PCMC!R40,"")</f>
        <v/>
      </c>
      <c r="S40" s="8" t="str">
        <f>IF(PUSMC!S40+PCMC!S40&lt;&gt;0,PUSMC!S40+PCMC!S40,"")</f>
        <v/>
      </c>
      <c r="T40" s="8">
        <f>IF(PUSMC!T40+PCMC!T40&lt;&gt;0,PUSMC!T40+PCMC!T40,"")</f>
        <v>29559</v>
      </c>
      <c r="U40" s="8">
        <f>IF(PUSMC!U40+PCMC!U40&lt;&gt;0,PUSMC!U40+PCMC!U40,"")</f>
        <v>336</v>
      </c>
      <c r="V40" s="8">
        <f>IF(PUSMC!V40+PCMC!V40&lt;&gt;0,PUSMC!V40+PCMC!V40,"")</f>
        <v>30542</v>
      </c>
      <c r="W40" s="8">
        <f>IF(PUSMC!W40+PCMC!W40&lt;&gt;0,PUSMC!W40+PCMC!W40,"")</f>
        <v>1596</v>
      </c>
      <c r="X40" s="8">
        <f>IF(PUSMC!X40+PCMC!X40&lt;&gt;0,PUSMC!X40+PCMC!X40,"")</f>
        <v>192757</v>
      </c>
      <c r="Y40" s="8">
        <f>IF(PUSMC!Y40+PCMC!Y40&lt;&gt;0,PUSMC!Y40+PCMC!Y40,"")</f>
        <v>25</v>
      </c>
      <c r="Z40" s="8">
        <f>IF(PUSMC!Z40+PCMC!Z40&lt;&gt;0,PUSMC!Z40+PCMC!Z40,"")</f>
        <v>1905699.5</v>
      </c>
      <c r="AA40" s="8">
        <f>IF(PUSMC!AA40+PCMC!AA40&lt;&gt;0,PUSMC!AA40+PCMC!AA40,"")</f>
        <v>1168035.25</v>
      </c>
      <c r="AB40" s="8">
        <f>IF(PUSMC!AB40+PCMC!AB40&lt;&gt;0,PUSMC!AB40+PCMC!AB40,"")</f>
        <v>274371.48022500001</v>
      </c>
      <c r="AC40" s="8">
        <f>IF(PUSMC!AC40+PCMC!AC40&lt;&gt;0,PUSMC!AC40+PCMC!AC40,"")</f>
        <v>1464</v>
      </c>
      <c r="AD40" s="8" t="str">
        <f>IF(PUSMC!AD40+PCMC!AD40&lt;&gt;0,PUSMC!AD40+PCMC!AD40,"")</f>
        <v/>
      </c>
      <c r="AE40" s="8">
        <f>IF(PUSMC!AE40+PCMC!AE40&lt;&gt;0,PUSMC!AE40+PCMC!AE40,"")</f>
        <v>121215</v>
      </c>
      <c r="AF40" s="8">
        <f>IF(PUSMC!AF40+PCMC!AF40&lt;&gt;0,PUSMC!AF40+PCMC!AF40,"")</f>
        <v>159879</v>
      </c>
    </row>
    <row r="41" spans="1:32" ht="14.1" customHeight="1">
      <c r="A41" s="10" t="s">
        <v>67</v>
      </c>
      <c r="B41" s="8">
        <f>IF(PUSMC!B41+PCMC!B41&lt;&gt;0,PUSMC!B41+PCMC!B41,"")</f>
        <v>38760824</v>
      </c>
      <c r="C41" s="8">
        <f>IF(PUSMC!C41+PCMC!C41&lt;&gt;0,PUSMC!C41+PCMC!C41,"")</f>
        <v>67098297.75</v>
      </c>
      <c r="D41" s="11">
        <f>IF(PUSMC!D41+PCMC!D41&lt;&gt;0,PUSMC!D41+PCMC!D41,"")</f>
        <v>0.26889999999999997</v>
      </c>
      <c r="E41" s="8">
        <f>IF(PUSMC!E41+PCMC!E41&lt;&gt;0,PUSMC!E41+PCMC!E41,"")</f>
        <v>3178027</v>
      </c>
      <c r="F41" s="8">
        <f>IF(PUSMC!F41+PCMC!F41&lt;&gt;0,PUSMC!F41+PCMC!F41,"")</f>
        <v>5835537</v>
      </c>
      <c r="G41" s="8">
        <f>IF(PUSMC!G41+PCMC!G41&lt;&gt;0,PUSMC!G41+PCMC!G41,"")</f>
        <v>2847</v>
      </c>
      <c r="H41" s="8">
        <f>IF(PUSMC!H41+PCMC!H41&lt;&gt;0,PUSMC!H41+PCMC!H41,"")</f>
        <v>3798348</v>
      </c>
      <c r="I41" s="8">
        <f>IF(PUSMC!I41+PCMC!I41&lt;&gt;0,PUSMC!I41+PCMC!I41,"")</f>
        <v>10891969</v>
      </c>
      <c r="J41" s="8">
        <f>IF(PUSMC!J41+PCMC!J41&lt;&gt;0,PUSMC!J41+PCMC!J41,"")</f>
        <v>17665854</v>
      </c>
      <c r="K41" s="8">
        <f>IF(PUSMC!K41+PCMC!K41&lt;&gt;0,PUSMC!K41+PCMC!K41,"")</f>
        <v>12487</v>
      </c>
      <c r="L41" s="8">
        <f>IF(PUSMC!L41+PCMC!L41&lt;&gt;0,PUSMC!L41+PCMC!L41,"")</f>
        <v>86643</v>
      </c>
      <c r="M41" s="8">
        <f>IF(PUSMC!M41+PCMC!M41&lt;&gt;0,PUSMC!M41+PCMC!M41,"")</f>
        <v>3309</v>
      </c>
      <c r="N41" s="8">
        <f>IF(PUSMC!N41+PCMC!N41&lt;&gt;0,PUSMC!N41+PCMC!N41,"")</f>
        <v>31994</v>
      </c>
      <c r="O41" s="8">
        <f>IF(PUSMC!O41+PCMC!O41&lt;&gt;0,PUSMC!O41+PCMC!O41,"")</f>
        <v>366</v>
      </c>
      <c r="P41" s="8" t="str">
        <f>IF(PUSMC!P41+PCMC!P41&lt;&gt;0,PUSMC!P41+PCMC!P41,"")</f>
        <v/>
      </c>
      <c r="Q41" s="8" t="str">
        <f>IF(PUSMC!Q41+PCMC!Q41&lt;&gt;0,PUSMC!Q41+PCMC!Q41,"")</f>
        <v/>
      </c>
      <c r="R41" s="8" t="str">
        <f>IF(PUSMC!R41+PCMC!R41&lt;&gt;0,PUSMC!R41+PCMC!R41,"")</f>
        <v/>
      </c>
      <c r="S41" s="8" t="str">
        <f>IF(PUSMC!S41+PCMC!S41&lt;&gt;0,PUSMC!S41+PCMC!S41,"")</f>
        <v/>
      </c>
      <c r="T41" s="8">
        <f>IF(PUSMC!T41+PCMC!T41&lt;&gt;0,PUSMC!T41+PCMC!T41,"")</f>
        <v>37182</v>
      </c>
      <c r="U41" s="8">
        <f>IF(PUSMC!U41+PCMC!U41&lt;&gt;0,PUSMC!U41+PCMC!U41,"")</f>
        <v>2289</v>
      </c>
      <c r="V41" s="8">
        <f>IF(PUSMC!V41+PCMC!V41&lt;&gt;0,PUSMC!V41+PCMC!V41,"")</f>
        <v>30659</v>
      </c>
      <c r="W41" s="8">
        <f>IF(PUSMC!W41+PCMC!W41&lt;&gt;0,PUSMC!W41+PCMC!W41,"")</f>
        <v>1953</v>
      </c>
      <c r="X41" s="8">
        <f>IF(PUSMC!X41+PCMC!X41&lt;&gt;0,PUSMC!X41+PCMC!X41,"")</f>
        <v>178489</v>
      </c>
      <c r="Y41" s="8">
        <f>IF(PUSMC!Y41+PCMC!Y41&lt;&gt;0,PUSMC!Y41+PCMC!Y41,"")</f>
        <v>25</v>
      </c>
      <c r="Z41" s="8">
        <f>IF(PUSMC!Z41+PCMC!Z41&lt;&gt;0,PUSMC!Z41+PCMC!Z41,"")</f>
        <v>1905699.5</v>
      </c>
      <c r="AA41" s="8">
        <f>IF(PUSMC!AA41+PCMC!AA41&lt;&gt;0,PUSMC!AA41+PCMC!AA41,"")</f>
        <v>1168035.25</v>
      </c>
      <c r="AB41" s="8">
        <f>IF(PUSMC!AB41+PCMC!AB41&lt;&gt;0,PUSMC!AB41+PCMC!AB41,"")</f>
        <v>274371.48022500001</v>
      </c>
      <c r="AC41" s="8">
        <f>IF(PUSMC!AC41+PCMC!AC41&lt;&gt;0,PUSMC!AC41+PCMC!AC41,"")</f>
        <v>2102</v>
      </c>
      <c r="AD41" s="8" t="str">
        <f>IF(PUSMC!AD41+PCMC!AD41&lt;&gt;0,PUSMC!AD41+PCMC!AD41,"")</f>
        <v/>
      </c>
      <c r="AE41" s="8">
        <f>IF(PUSMC!AE41+PCMC!AE41&lt;&gt;0,PUSMC!AE41+PCMC!AE41,"")</f>
        <v>82691</v>
      </c>
      <c r="AF41" s="8">
        <f>IF(PUSMC!AF41+PCMC!AF41&lt;&gt;0,PUSMC!AF41+PCMC!AF41,"")</f>
        <v>149639</v>
      </c>
    </row>
    <row r="42" spans="1:32" ht="14.1" customHeight="1">
      <c r="A42" s="9" t="s">
        <v>73</v>
      </c>
      <c r="B42" s="7">
        <f>IF(PUSMC!B42+PCMC!B42&lt;&gt;0,PUSMC!B42+PCMC!B42,"")</f>
        <v>143619221</v>
      </c>
      <c r="C42" s="7">
        <f>IF(PUSMC!C42+PCMC!C42&lt;&gt;0,PUSMC!C42+PCMC!C42,"")</f>
        <v>265795881</v>
      </c>
      <c r="D42" s="15">
        <f>IF(PUSMC!D42+PCMC!D42&lt;&gt;0,PUSMC!D42+PCMC!D42,"")</f>
        <v>0.2606</v>
      </c>
      <c r="E42" s="7">
        <f>IF(PUSMC!E42+PCMC!E42&lt;&gt;0,PUSMC!E42+PCMC!E42,"")</f>
        <v>9892894</v>
      </c>
      <c r="F42" s="7">
        <f>IF(PUSMC!F42+PCMC!F42&lt;&gt;0,PUSMC!F42+PCMC!F42,"")</f>
        <v>16014112</v>
      </c>
      <c r="G42" s="7">
        <f>IF(PUSMC!G42+PCMC!G42&lt;&gt;0,PUSMC!G42+PCMC!G42,"")</f>
        <v>8914</v>
      </c>
      <c r="H42" s="7">
        <f>IF(PUSMC!H42+PCMC!H42&lt;&gt;0,PUSMC!H42+PCMC!H42,"")</f>
        <v>20967340</v>
      </c>
      <c r="I42" s="7">
        <f>IF(PUSMC!I42+PCMC!I42&lt;&gt;0,PUSMC!I42+PCMC!I42,"")</f>
        <v>47968379</v>
      </c>
      <c r="J42" s="7">
        <f>IF(PUSMC!J42+PCMC!J42&lt;&gt;0,PUSMC!J42+PCMC!J42,"")</f>
        <v>65404437</v>
      </c>
      <c r="K42" s="7">
        <f>IF(PUSMC!K42+PCMC!K42&lt;&gt;0,PUSMC!K42+PCMC!K42,"")</f>
        <v>50742</v>
      </c>
      <c r="L42" s="7">
        <f>IF(PUSMC!L42+PCMC!L42&lt;&gt;0,PUSMC!L42+PCMC!L42,"")</f>
        <v>432156</v>
      </c>
      <c r="M42" s="7">
        <f>IF(PUSMC!M42+PCMC!M42&lt;&gt;0,PUSMC!M42+PCMC!M42,"")</f>
        <v>31181</v>
      </c>
      <c r="N42" s="7">
        <f>IF(PUSMC!N42+PCMC!N42&lt;&gt;0,PUSMC!N42+PCMC!N42,"")</f>
        <v>798279</v>
      </c>
      <c r="O42" s="7">
        <f>IF(PUSMC!O42+PCMC!O42&lt;&gt;0,PUSMC!O42+PCMC!O42,"")</f>
        <v>1585</v>
      </c>
      <c r="P42" s="7">
        <f>IF(PUSMC!P42+PCMC!P42&lt;&gt;0,PUSMC!P42+PCMC!P42,"")</f>
        <v>576898</v>
      </c>
      <c r="Q42" s="7" t="str">
        <f>IF(PUSMC!Q42+PCMC!Q42&lt;&gt;0,PUSMC!Q42+PCMC!Q42,"")</f>
        <v/>
      </c>
      <c r="R42" s="7" t="str">
        <f>IF(PUSMC!R42+PCMC!R42&lt;&gt;0,PUSMC!R42+PCMC!R42,"")</f>
        <v/>
      </c>
      <c r="S42" s="7" t="str">
        <f>IF(PUSMC!S42+PCMC!S42&lt;&gt;0,PUSMC!S42+PCMC!S42,"")</f>
        <v/>
      </c>
      <c r="T42" s="7">
        <f>IF(PUSMC!T42+PCMC!T42&lt;&gt;0,PUSMC!T42+PCMC!T42,"")</f>
        <v>243627</v>
      </c>
      <c r="U42" s="7">
        <f>IF(PUSMC!U42+PCMC!U42&lt;&gt;0,PUSMC!U42+PCMC!U42,"")</f>
        <v>14249</v>
      </c>
      <c r="V42" s="7">
        <f>IF(PUSMC!V42+PCMC!V42&lt;&gt;0,PUSMC!V42+PCMC!V42,"")</f>
        <v>6908</v>
      </c>
      <c r="W42" s="7">
        <f>IF(PUSMC!W42+PCMC!W42&lt;&gt;0,PUSMC!W42+PCMC!W42,"")</f>
        <v>12567</v>
      </c>
      <c r="X42" s="7">
        <f>IF(PUSMC!X42+PCMC!X42&lt;&gt;0,PUSMC!X42+PCMC!X42,"")</f>
        <v>865911</v>
      </c>
      <c r="Y42" s="7">
        <f>IF(PUSMC!Y42+PCMC!Y42&lt;&gt;0,PUSMC!Y42+PCMC!Y42,"")</f>
        <v>13962</v>
      </c>
      <c r="Z42" s="7">
        <f>IF(PUSMC!Z42+PCMC!Z42&lt;&gt;0,PUSMC!Z42+PCMC!Z42,"")</f>
        <v>4439104</v>
      </c>
      <c r="AA42" s="7">
        <f>IF(PUSMC!AA42+PCMC!AA42&lt;&gt;0,PUSMC!AA42+PCMC!AA42,"")</f>
        <v>4173278</v>
      </c>
      <c r="AB42" s="8">
        <f>IF(PUSMC!AB42+PCMC!AB42&lt;&gt;0,PUSMC!AB42+PCMC!AB42,"")</f>
        <v>1087556.2468000001</v>
      </c>
      <c r="AC42" s="7">
        <f>IF(PUSMC!AC42+PCMC!AC42&lt;&gt;0,PUSMC!AC42+PCMC!AC42,"")</f>
        <v>17925</v>
      </c>
      <c r="AD42" s="7" t="str">
        <f>IF(PUSMC!AD42+PCMC!AD42&lt;&gt;0,PUSMC!AD42+PCMC!AD42,"")</f>
        <v/>
      </c>
      <c r="AE42" s="7">
        <f>IF(PUSMC!AE42+PCMC!AE42&lt;&gt;0,PUSMC!AE42+PCMC!AE42,"")</f>
        <v>1022459</v>
      </c>
      <c r="AF42" s="7">
        <f>IF(PUSMC!AF42+PCMC!AF42&lt;&gt;0,PUSMC!AF42+PCMC!AF42,"")</f>
        <v>872819</v>
      </c>
    </row>
    <row r="43" spans="1:32" ht="14.1" customHeight="1">
      <c r="A43" s="10" t="s">
        <v>68</v>
      </c>
      <c r="B43" s="8">
        <f>IF(PUSMC!B43+PCMC!B43&lt;&gt;0,PUSMC!B43+PCMC!B43,"")</f>
        <v>35904805.25</v>
      </c>
      <c r="C43" s="8">
        <f>IF(PUSMC!C43+PCMC!C43&lt;&gt;0,PUSMC!C43+PCMC!C43,"")</f>
        <v>66448970.25</v>
      </c>
      <c r="D43" s="11" t="str">
        <f>IF(PUSMC!D43+PCMC!D43&lt;&gt;0,PUSMC!D43+PCMC!D43,"")</f>
        <v/>
      </c>
      <c r="E43" s="8">
        <f>IF(PUSMC!E43+PCMC!E43&lt;&gt;0,PUSMC!E43+PCMC!E43,"")</f>
        <v>3355993</v>
      </c>
      <c r="F43" s="8">
        <f>IF(PUSMC!F43+PCMC!F43&lt;&gt;0,PUSMC!F43+PCMC!F43,"")</f>
        <v>4003528</v>
      </c>
      <c r="G43" s="8">
        <f>IF(PUSMC!G43+PCMC!G43&lt;&gt;0,PUSMC!G43+PCMC!G43,"")</f>
        <v>3889</v>
      </c>
      <c r="H43" s="8">
        <f>IF(PUSMC!H43+PCMC!H43&lt;&gt;0,PUSMC!H43+PCMC!H43,"")</f>
        <v>6791629</v>
      </c>
      <c r="I43" s="8">
        <f>IF(PUSMC!I43+PCMC!I43&lt;&gt;0,PUSMC!I43+PCMC!I43,"")</f>
        <v>13138412</v>
      </c>
      <c r="J43" s="8">
        <f>IF(PUSMC!J43+PCMC!J43&lt;&gt;0,PUSMC!J43+PCMC!J43,"")</f>
        <v>16351109.25</v>
      </c>
      <c r="K43" s="8">
        <f>IF(PUSMC!K43+PCMC!K43&lt;&gt;0,PUSMC!K43+PCMC!K43,"")</f>
        <v>12612</v>
      </c>
      <c r="L43" s="7">
        <f>IF(PUSMC!L43+PCMC!L43&lt;&gt;0,PUSMC!L43+PCMC!L43,"")</f>
        <v>100511</v>
      </c>
      <c r="M43" s="8">
        <f>IF(PUSMC!M43+PCMC!M43&lt;&gt;0,PUSMC!M43+PCMC!M43,"")</f>
        <v>5301</v>
      </c>
      <c r="N43" s="8">
        <f>IF(PUSMC!N43+PCMC!N43&lt;&gt;0,PUSMC!N43+PCMC!N43,"")</f>
        <v>443902</v>
      </c>
      <c r="O43" s="8">
        <f>IF(PUSMC!O43+PCMC!O43&lt;&gt;0,PUSMC!O43+PCMC!O43,"")</f>
        <v>417</v>
      </c>
      <c r="P43" s="8">
        <f>IF(PUSMC!P43+PCMC!P43&lt;&gt;0,PUSMC!P43+PCMC!P43,"")</f>
        <v>576898</v>
      </c>
      <c r="Q43" s="8" t="str">
        <f>IF(PUSMC!Q43+PCMC!Q43&lt;&gt;0,PUSMC!Q43+PCMC!Q43,"")</f>
        <v/>
      </c>
      <c r="R43" s="8" t="str">
        <f>IF(PUSMC!R43+PCMC!R43&lt;&gt;0,PUSMC!R43+PCMC!R43,"")</f>
        <v/>
      </c>
      <c r="S43" s="8" t="str">
        <f>IF(PUSMC!S43+PCMC!S43&lt;&gt;0,PUSMC!S43+PCMC!S43,"")</f>
        <v/>
      </c>
      <c r="T43" s="8">
        <f>IF(PUSMC!T43+PCMC!T43&lt;&gt;0,PUSMC!T43+PCMC!T43,"")</f>
        <v>64151</v>
      </c>
      <c r="U43" s="8">
        <f>IF(PUSMC!U43+PCMC!U43&lt;&gt;0,PUSMC!U43+PCMC!U43,"")</f>
        <v>7372</v>
      </c>
      <c r="V43" s="8">
        <f>IF(PUSMC!V43+PCMC!V43&lt;&gt;0,PUSMC!V43+PCMC!V43,"")</f>
        <v>953</v>
      </c>
      <c r="W43" s="8">
        <f>IF(PUSMC!W43+PCMC!W43&lt;&gt;0,PUSMC!W43+PCMC!W43,"")</f>
        <v>2395</v>
      </c>
      <c r="X43" s="8">
        <f>IF(PUSMC!X43+PCMC!X43&lt;&gt;0,PUSMC!X43+PCMC!X43,"")</f>
        <v>218551</v>
      </c>
      <c r="Y43" s="8">
        <f>IF(PUSMC!Y43+PCMC!Y43&lt;&gt;0,PUSMC!Y43+PCMC!Y43,"")</f>
        <v>13962</v>
      </c>
      <c r="Z43" s="8">
        <f>IF(PUSMC!Z43+PCMC!Z43&lt;&gt;0,PUSMC!Z43+PCMC!Z43,"")</f>
        <v>1109776</v>
      </c>
      <c r="AA43" s="8">
        <f>IF(PUSMC!AA43+PCMC!AA43&lt;&gt;0,PUSMC!AA43+PCMC!AA43,"")</f>
        <v>1043319.5</v>
      </c>
      <c r="AB43" s="8">
        <f>IF(PUSMC!AB43+PCMC!AB43&lt;&gt;0,PUSMC!AB43+PCMC!AB43,"")</f>
        <v>271889.06170000002</v>
      </c>
      <c r="AC43" s="8">
        <f>IF(PUSMC!AC43+PCMC!AC43&lt;&gt;0,PUSMC!AC43+PCMC!AC43,"")</f>
        <v>2717</v>
      </c>
      <c r="AD43" s="8" t="str">
        <f>IF(PUSMC!AD43+PCMC!AD43&lt;&gt;0,PUSMC!AD43+PCMC!AD43,"")</f>
        <v/>
      </c>
      <c r="AE43" s="8">
        <f>IF(PUSMC!AE43+PCMC!AE43&lt;&gt;0,PUSMC!AE43+PCMC!AE43,"")</f>
        <v>690814</v>
      </c>
      <c r="AF43" s="8">
        <f>IF(PUSMC!AF43+PCMC!AF43&lt;&gt;0,PUSMC!AF43+PCMC!AF43,"")</f>
        <v>219504</v>
      </c>
    </row>
    <row r="44" spans="1:32" ht="14.1" customHeight="1">
      <c r="A44" s="10" t="s">
        <v>70</v>
      </c>
      <c r="B44" s="8">
        <f>IF(PUSMC!B44+PCMC!B44&lt;&gt;0,PUSMC!B44+PCMC!B44,"")</f>
        <v>35904805.25</v>
      </c>
      <c r="C44" s="8">
        <f>IF(PUSMC!C44+PCMC!C44&lt;&gt;0,PUSMC!C44+PCMC!C44,"")</f>
        <v>66448970.25</v>
      </c>
      <c r="D44" s="11" t="str">
        <f>IF(PUSMC!D44+PCMC!D44&lt;&gt;0,PUSMC!D44+PCMC!D44,"")</f>
        <v/>
      </c>
      <c r="E44" s="8">
        <f>IF(PUSMC!E44+PCMC!E44&lt;&gt;0,PUSMC!E44+PCMC!E44,"")</f>
        <v>2888435</v>
      </c>
      <c r="F44" s="8">
        <f>IF(PUSMC!F44+PCMC!F44&lt;&gt;0,PUSMC!F44+PCMC!F44,"")</f>
        <v>4003528</v>
      </c>
      <c r="G44" s="8">
        <f>IF(PUSMC!G44+PCMC!G44&lt;&gt;0,PUSMC!G44+PCMC!G44,"")</f>
        <v>3253</v>
      </c>
      <c r="H44" s="8">
        <f>IF(PUSMC!H44+PCMC!H44&lt;&gt;0,PUSMC!H44+PCMC!H44,"")</f>
        <v>3094002</v>
      </c>
      <c r="I44" s="8">
        <f>IF(PUSMC!I44+PCMC!I44&lt;&gt;0,PUSMC!I44+PCMC!I44,"")</f>
        <v>11208379</v>
      </c>
      <c r="J44" s="8">
        <f>IF(PUSMC!J44+PCMC!J44&lt;&gt;0,PUSMC!J44+PCMC!J44,"")</f>
        <v>16351109.25</v>
      </c>
      <c r="K44" s="8">
        <f>IF(PUSMC!K44+PCMC!K44&lt;&gt;0,PUSMC!K44+PCMC!K44,"")</f>
        <v>12813</v>
      </c>
      <c r="L44" s="8">
        <f>IF(PUSMC!L44+PCMC!L44&lt;&gt;0,PUSMC!L44+PCMC!L44,"")</f>
        <v>129714</v>
      </c>
      <c r="M44" s="8">
        <f>IF(PUSMC!M44+PCMC!M44&lt;&gt;0,PUSMC!M44+PCMC!M44,"")</f>
        <v>5901</v>
      </c>
      <c r="N44" s="8">
        <f>IF(PUSMC!N44+PCMC!N44&lt;&gt;0,PUSMC!N44+PCMC!N44,"")</f>
        <v>118537</v>
      </c>
      <c r="O44" s="8">
        <f>IF(PUSMC!O44+PCMC!O44&lt;&gt;0,PUSMC!O44+PCMC!O44,"")</f>
        <v>159</v>
      </c>
      <c r="P44" s="8" t="str">
        <f>IF(PUSMC!P44+PCMC!P44&lt;&gt;0,PUSMC!P44+PCMC!P44,"")</f>
        <v/>
      </c>
      <c r="Q44" s="8" t="str">
        <f>IF(PUSMC!Q44+PCMC!Q44&lt;&gt;0,PUSMC!Q44+PCMC!Q44,"")</f>
        <v/>
      </c>
      <c r="R44" s="8" t="str">
        <f>IF(PUSMC!R44+PCMC!R44&lt;&gt;0,PUSMC!R44+PCMC!R44,"")</f>
        <v/>
      </c>
      <c r="S44" s="8" t="str">
        <f>IF(PUSMC!S44+PCMC!S44&lt;&gt;0,PUSMC!S44+PCMC!S44,"")</f>
        <v/>
      </c>
      <c r="T44" s="8">
        <f>IF(PUSMC!T44+PCMC!T44&lt;&gt;0,PUSMC!T44+PCMC!T44,"")</f>
        <v>43391</v>
      </c>
      <c r="U44" s="8">
        <f>IF(PUSMC!U44+PCMC!U44&lt;&gt;0,PUSMC!U44+PCMC!U44,"")</f>
        <v>2336</v>
      </c>
      <c r="V44" s="8">
        <f>IF(PUSMC!V44+PCMC!V44&lt;&gt;0,PUSMC!V44+PCMC!V44,"")</f>
        <v>896</v>
      </c>
      <c r="W44" s="8">
        <f>IF(PUSMC!W44+PCMC!W44&lt;&gt;0,PUSMC!W44+PCMC!W44,"")</f>
        <v>3160</v>
      </c>
      <c r="X44" s="8">
        <f>IF(PUSMC!X44+PCMC!X44&lt;&gt;0,PUSMC!X44+PCMC!X44,"")</f>
        <v>237871</v>
      </c>
      <c r="Y44" s="8" t="str">
        <f>IF(PUSMC!Y44+PCMC!Y44&lt;&gt;0,PUSMC!Y44+PCMC!Y44,"")</f>
        <v/>
      </c>
      <c r="Z44" s="8">
        <f>IF(PUSMC!Z44+PCMC!Z44&lt;&gt;0,PUSMC!Z44+PCMC!Z44,"")</f>
        <v>1109776</v>
      </c>
      <c r="AA44" s="8">
        <f>IF(PUSMC!AA44+PCMC!AA44&lt;&gt;0,PUSMC!AA44+PCMC!AA44,"")</f>
        <v>1043319.5</v>
      </c>
      <c r="AB44" s="8">
        <f>IF(PUSMC!AB44+PCMC!AB44&lt;&gt;0,PUSMC!AB44+PCMC!AB44,"")</f>
        <v>271889.06170000002</v>
      </c>
      <c r="AC44" s="8">
        <f>IF(PUSMC!AC44+PCMC!AC44&lt;&gt;0,PUSMC!AC44+PCMC!AC44,"")</f>
        <v>2756</v>
      </c>
      <c r="AD44" s="8" t="str">
        <f>IF(PUSMC!AD44+PCMC!AD44&lt;&gt;0,PUSMC!AD44+PCMC!AD44,"")</f>
        <v/>
      </c>
      <c r="AE44" s="8">
        <f>IF(PUSMC!AE44+PCMC!AE44&lt;&gt;0,PUSMC!AE44+PCMC!AE44,"")</f>
        <v>129714</v>
      </c>
      <c r="AF44" s="8">
        <f>IF(PUSMC!AF44+PCMC!AF44&lt;&gt;0,PUSMC!AF44+PCMC!AF44,"")</f>
        <v>238767</v>
      </c>
    </row>
    <row r="45" spans="1:32" ht="14.1" customHeight="1">
      <c r="A45" s="10" t="s">
        <v>71</v>
      </c>
      <c r="B45" s="8">
        <f>IF(PUSMC!B45+PCMC!B45&lt;&gt;0,PUSMC!B45+PCMC!B45,"")</f>
        <v>35904805.25</v>
      </c>
      <c r="C45" s="8">
        <f>IF(PUSMC!C45+PCMC!C45&lt;&gt;0,PUSMC!C45+PCMC!C45,"")</f>
        <v>66448970.25</v>
      </c>
      <c r="D45" s="11" t="str">
        <f>IF(PUSMC!D45+PCMC!D45&lt;&gt;0,PUSMC!D45+PCMC!D45,"")</f>
        <v/>
      </c>
      <c r="E45" s="8">
        <f>IF(PUSMC!E45+PCMC!E45&lt;&gt;0,PUSMC!E45+PCMC!E45,"")</f>
        <v>1883563</v>
      </c>
      <c r="F45" s="8">
        <f>IF(PUSMC!F45+PCMC!F45&lt;&gt;0,PUSMC!F45+PCMC!F45,"")</f>
        <v>4003528</v>
      </c>
      <c r="G45" s="8">
        <f>IF(PUSMC!G45+PCMC!G45&lt;&gt;0,PUSMC!G45+PCMC!G45,"")</f>
        <v>1260</v>
      </c>
      <c r="H45" s="8">
        <f>IF(PUSMC!H45+PCMC!H45&lt;&gt;0,PUSMC!H45+PCMC!H45,"")</f>
        <v>4038580</v>
      </c>
      <c r="I45" s="8">
        <f>IF(PUSMC!I45+PCMC!I45&lt;&gt;0,PUSMC!I45+PCMC!I45,"")</f>
        <v>11312991</v>
      </c>
      <c r="J45" s="8">
        <f>IF(PUSMC!J45+PCMC!J45&lt;&gt;0,PUSMC!J45+PCMC!J45,"")</f>
        <v>16351109.25</v>
      </c>
      <c r="K45" s="8">
        <f>IF(PUSMC!K45+PCMC!K45&lt;&gt;0,PUSMC!K45+PCMC!K45,"")</f>
        <v>14277</v>
      </c>
      <c r="L45" s="8">
        <f>IF(PUSMC!L45+PCMC!L45&lt;&gt;0,PUSMC!L45+PCMC!L45,"")</f>
        <v>124944</v>
      </c>
      <c r="M45" s="8">
        <f>IF(PUSMC!M45+PCMC!M45&lt;&gt;0,PUSMC!M45+PCMC!M45,"")</f>
        <v>10615</v>
      </c>
      <c r="N45" s="8">
        <f>IF(PUSMC!N45+PCMC!N45&lt;&gt;0,PUSMC!N45+PCMC!N45,"")</f>
        <v>173345</v>
      </c>
      <c r="O45" s="8">
        <f>IF(PUSMC!O45+PCMC!O45&lt;&gt;0,PUSMC!O45+PCMC!O45,"")</f>
        <v>159</v>
      </c>
      <c r="P45" s="8" t="str">
        <f>IF(PUSMC!P45+PCMC!P45&lt;&gt;0,PUSMC!P45+PCMC!P45,"")</f>
        <v/>
      </c>
      <c r="Q45" s="8" t="str">
        <f>IF(PUSMC!Q45+PCMC!Q45&lt;&gt;0,PUSMC!Q45+PCMC!Q45,"")</f>
        <v/>
      </c>
      <c r="R45" s="8" t="str">
        <f>IF(PUSMC!R45+PCMC!R45&lt;&gt;0,PUSMC!R45+PCMC!R45,"")</f>
        <v/>
      </c>
      <c r="S45" s="8" t="str">
        <f>IF(PUSMC!S45+PCMC!S45&lt;&gt;0,PUSMC!S45+PCMC!S45,"")</f>
        <v/>
      </c>
      <c r="T45" s="8">
        <f>IF(PUSMC!T45+PCMC!T45&lt;&gt;0,PUSMC!T45+PCMC!T45,"")</f>
        <v>65023</v>
      </c>
      <c r="U45" s="8">
        <f>IF(PUSMC!U45+PCMC!U45&lt;&gt;0,PUSMC!U45+PCMC!U45,"")</f>
        <v>1951</v>
      </c>
      <c r="V45" s="8">
        <f>IF(PUSMC!V45+PCMC!V45&lt;&gt;0,PUSMC!V45+PCMC!V45,"")</f>
        <v>2284</v>
      </c>
      <c r="W45" s="8">
        <f>IF(PUSMC!W45+PCMC!W45&lt;&gt;0,PUSMC!W45+PCMC!W45,"")</f>
        <v>4083</v>
      </c>
      <c r="X45" s="8">
        <f>IF(PUSMC!X45+PCMC!X45&lt;&gt;0,PUSMC!X45+PCMC!X45,"")</f>
        <v>221492</v>
      </c>
      <c r="Y45" s="8" t="str">
        <f>IF(PUSMC!Y45+PCMC!Y45&lt;&gt;0,PUSMC!Y45+PCMC!Y45,"")</f>
        <v/>
      </c>
      <c r="Z45" s="8">
        <f>IF(PUSMC!Z45+PCMC!Z45&lt;&gt;0,PUSMC!Z45+PCMC!Z45,"")</f>
        <v>1109776</v>
      </c>
      <c r="AA45" s="8">
        <f>IF(PUSMC!AA45+PCMC!AA45&lt;&gt;0,PUSMC!AA45+PCMC!AA45,"")</f>
        <v>1043319.5</v>
      </c>
      <c r="AB45" s="8">
        <f>IF(PUSMC!AB45+PCMC!AB45&lt;&gt;0,PUSMC!AB45+PCMC!AB45,"")</f>
        <v>271889.06170000002</v>
      </c>
      <c r="AC45" s="8">
        <f>IF(PUSMC!AC45+PCMC!AC45&lt;&gt;0,PUSMC!AC45+PCMC!AC45,"")</f>
        <v>3234</v>
      </c>
      <c r="AD45" s="8" t="str">
        <f>IF(PUSMC!AD45+PCMC!AD45&lt;&gt;0,PUSMC!AD45+PCMC!AD45,"")</f>
        <v/>
      </c>
      <c r="AE45" s="8">
        <f>IF(PUSMC!AE45+PCMC!AE45&lt;&gt;0,PUSMC!AE45+PCMC!AE45,"")</f>
        <v>124944</v>
      </c>
      <c r="AF45" s="8">
        <f>IF(PUSMC!AF45+PCMC!AF45&lt;&gt;0,PUSMC!AF45+PCMC!AF45,"")</f>
        <v>223776</v>
      </c>
    </row>
    <row r="46" spans="1:32" ht="14.1" customHeight="1">
      <c r="A46" s="10" t="s">
        <v>72</v>
      </c>
      <c r="B46" s="8">
        <f>IF(PUSMC!B46+PCMC!B46&lt;&gt;0,PUSMC!B46+PCMC!B46,"")</f>
        <v>35904805.25</v>
      </c>
      <c r="C46" s="8">
        <f>IF(PUSMC!C46+PCMC!C46&lt;&gt;0,PUSMC!C46+PCMC!C46,"")</f>
        <v>66448970.25</v>
      </c>
      <c r="D46" s="11" t="str">
        <f>IF(PUSMC!D46+PCMC!D46&lt;&gt;0,PUSMC!D46+PCMC!D46,"")</f>
        <v/>
      </c>
      <c r="E46" s="8">
        <f>IF(PUSMC!E46+PCMC!E46&lt;&gt;0,PUSMC!E46+PCMC!E46,"")</f>
        <v>1764903</v>
      </c>
      <c r="F46" s="8">
        <f>IF(PUSMC!F46+PCMC!F46&lt;&gt;0,PUSMC!F46+PCMC!F46,"")</f>
        <v>4003528</v>
      </c>
      <c r="G46" s="8">
        <f>IF(PUSMC!G46+PCMC!G46&lt;&gt;0,PUSMC!G46+PCMC!G46,"")</f>
        <v>512</v>
      </c>
      <c r="H46" s="8">
        <f>IF(PUSMC!H46+PCMC!H46&lt;&gt;0,PUSMC!H46+PCMC!H46,"")</f>
        <v>7043129</v>
      </c>
      <c r="I46" s="8">
        <f>IF(PUSMC!I46+PCMC!I46&lt;&gt;0,PUSMC!I46+PCMC!I46,"")</f>
        <v>12308597</v>
      </c>
      <c r="J46" s="8">
        <f>IF(PUSMC!J46+PCMC!J46&lt;&gt;0,PUSMC!J46+PCMC!J46,"")</f>
        <v>16351109.25</v>
      </c>
      <c r="K46" s="8">
        <f>IF(PUSMC!K46+PCMC!K46&lt;&gt;0,PUSMC!K46+PCMC!K46,"")</f>
        <v>11040</v>
      </c>
      <c r="L46" s="8">
        <f>IF(PUSMC!L46+PCMC!L46&lt;&gt;0,PUSMC!L46+PCMC!L46,"")</f>
        <v>76987</v>
      </c>
      <c r="M46" s="8">
        <f>IF(PUSMC!M46+PCMC!M46&lt;&gt;0,PUSMC!M46+PCMC!M46,"")</f>
        <v>9364</v>
      </c>
      <c r="N46" s="8">
        <f>IF(PUSMC!N46+PCMC!N46&lt;&gt;0,PUSMC!N46+PCMC!N46,"")</f>
        <v>62495</v>
      </c>
      <c r="O46" s="8">
        <f>IF(PUSMC!O46+PCMC!O46&lt;&gt;0,PUSMC!O46+PCMC!O46,"")</f>
        <v>850</v>
      </c>
      <c r="P46" s="8" t="str">
        <f>IF(PUSMC!P46+PCMC!P46&lt;&gt;0,PUSMC!P46+PCMC!P46,"")</f>
        <v/>
      </c>
      <c r="Q46" s="8" t="str">
        <f>IF(PUSMC!Q46+PCMC!Q46&lt;&gt;0,PUSMC!Q46+PCMC!Q46,"")</f>
        <v/>
      </c>
      <c r="R46" s="8" t="str">
        <f>IF(PUSMC!R46+PCMC!R46&lt;&gt;0,PUSMC!R46+PCMC!R46,"")</f>
        <v/>
      </c>
      <c r="S46" s="8" t="str">
        <f>IF(PUSMC!S46+PCMC!S46&lt;&gt;0,PUSMC!S46+PCMC!S46,"")</f>
        <v/>
      </c>
      <c r="T46" s="8">
        <f>IF(PUSMC!T46+PCMC!T46&lt;&gt;0,PUSMC!T46+PCMC!T46,"")</f>
        <v>71062</v>
      </c>
      <c r="U46" s="8">
        <f>IF(PUSMC!U46+PCMC!U46&lt;&gt;0,PUSMC!U46+PCMC!U46,"")</f>
        <v>2590</v>
      </c>
      <c r="V46" s="8">
        <f>IF(PUSMC!V46+PCMC!V46&lt;&gt;0,PUSMC!V46+PCMC!V46,"")</f>
        <v>2775</v>
      </c>
      <c r="W46" s="8">
        <f>IF(PUSMC!W46+PCMC!W46&lt;&gt;0,PUSMC!W46+PCMC!W46,"")</f>
        <v>2929</v>
      </c>
      <c r="X46" s="8">
        <f>IF(PUSMC!X46+PCMC!X46&lt;&gt;0,PUSMC!X46+PCMC!X46,"")</f>
        <v>187997</v>
      </c>
      <c r="Y46" s="8" t="str">
        <f>IF(PUSMC!Y46+PCMC!Y46&lt;&gt;0,PUSMC!Y46+PCMC!Y46,"")</f>
        <v/>
      </c>
      <c r="Z46" s="8">
        <f>IF(PUSMC!Z46+PCMC!Z46&lt;&gt;0,PUSMC!Z46+PCMC!Z46,"")</f>
        <v>1109776</v>
      </c>
      <c r="AA46" s="8">
        <f>IF(PUSMC!AA46+PCMC!AA46&lt;&gt;0,PUSMC!AA46+PCMC!AA46,"")</f>
        <v>1043319.5</v>
      </c>
      <c r="AB46" s="8">
        <f>IF(PUSMC!AB46+PCMC!AB46&lt;&gt;0,PUSMC!AB46+PCMC!AB46,"")</f>
        <v>271889.06170000002</v>
      </c>
      <c r="AC46" s="8">
        <f>IF(PUSMC!AC46+PCMC!AC46&lt;&gt;0,PUSMC!AC46+PCMC!AC46,"")</f>
        <v>9218</v>
      </c>
      <c r="AD46" s="8" t="str">
        <f>IF(PUSMC!AD46+PCMC!AD46&lt;&gt;0,PUSMC!AD46+PCMC!AD46,"")</f>
        <v/>
      </c>
      <c r="AE46" s="8">
        <f>IF(PUSMC!AE46+PCMC!AE46&lt;&gt;0,PUSMC!AE46+PCMC!AE46,"")</f>
        <v>76987</v>
      </c>
      <c r="AF46" s="8">
        <f>IF(PUSMC!AF46+PCMC!AF46&lt;&gt;0,PUSMC!AF46+PCMC!AF46,"")</f>
        <v>190772</v>
      </c>
    </row>
  </sheetData>
  <conditionalFormatting sqref="B7:C7 B2:C2 B12:C12 B17:C17 B22:C22 B27:C27 B32:C32 E7:AA7 E12:AA12 E17:AA17 E22:AA22 E27:AA27 E32:AA32 E37:AA37 E42:AA42 B42:C42 B37:C37 AC42:AF42 AC37:AF37 AC32:AF32 AC27:AF27 AC22:AF22 AC17:AF17 AC12:AF12 AC7:AF7 E2:Z2 AC2:AF2">
    <cfRule type="cellIs" dxfId="2" priority="2" operator="notBetween">
      <formula>SUM(B3:B6)*0.99</formula>
      <formula>SUM(B3:B6)*1.01</formula>
    </cfRule>
  </conditionalFormatting>
  <conditionalFormatting sqref="AB2">
    <cfRule type="cellIs" dxfId="1" priority="898" operator="notBetween">
      <formula>SUM(AA3:AA6)*0.99</formula>
      <formula>SUM(AA3:AA6)*1.01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Between" id="{1A4BFABB-1261-4DD5-8461-E4935984ECB9}">
            <xm:f>SUM(PCMC!AB3:AB6)*0.99</xm:f>
            <xm:f>SUM(PCMC!AB3:AB6)*1.01</xm:f>
            <x14:dxf>
              <font>
                <color theme="6" tint="-0.24994659260841701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m:sqref>AA2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PCMC</vt:lpstr>
      <vt:lpstr>PUSMC</vt:lpstr>
      <vt:lpstr>System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Giuffrida, Jonathan</dc:creator>
  <cp:lastModifiedBy>Giuffrida, Jonathan</cp:lastModifiedBy>
  <dcterms:created xsi:type="dcterms:W3CDTF">2017-04-27T17:47:24Z</dcterms:created>
  <dcterms:modified xsi:type="dcterms:W3CDTF">2017-05-08T23:41:50Z</dcterms:modified>
</cp:coreProperties>
</file>