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xr:revisionPtr revIDLastSave="0" documentId="13_ncr:1_{15D2AD36-7AB5-4300-B9E6-8A0570B9F6C5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0.characers" sheetId="4" r:id="rId1"/>
    <sheet name="0.foes" sheetId="5" r:id="rId2"/>
    <sheet name="1.parts" sheetId="3" r:id="rId3"/>
    <sheet name="1.startParts" sheetId="8" r:id="rId4"/>
    <sheet name="1.technologies" sheetId="6" r:id="rId5"/>
    <sheet name="2.technologies" sheetId="7" r:id="rId6"/>
    <sheet name="3.technologies" sheetId="10" r:id="rId7"/>
    <sheet name="3.deck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6" i="9"/>
  <c r="B7" i="9"/>
  <c r="B9" i="9"/>
  <c r="B11" i="9"/>
  <c r="B2" i="9"/>
  <c r="B3" i="9"/>
  <c r="B5" i="9"/>
  <c r="B8" i="9"/>
  <c r="B10" i="9"/>
  <c r="B12" i="9"/>
  <c r="B13" i="9"/>
  <c r="B14" i="9"/>
  <c r="B15" i="9"/>
  <c r="B16" i="9"/>
  <c r="B17" i="9"/>
  <c r="B18" i="9"/>
  <c r="B19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18" i="7"/>
  <c r="B19" i="7"/>
  <c r="B20" i="7"/>
  <c r="B2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8" l="1"/>
  <c r="B3" i="8"/>
  <c r="B4" i="8"/>
  <c r="B5" i="8"/>
  <c r="B6" i="8"/>
  <c r="B2" i="6"/>
  <c r="B3" i="6"/>
  <c r="B4" i="6"/>
  <c r="B19" i="3" l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2" i="4"/>
  <c r="C3" i="4"/>
  <c r="C4" i="4"/>
  <c r="C5" i="4"/>
  <c r="C6" i="4"/>
  <c r="C7" i="4"/>
  <c r="C8" i="4"/>
  <c r="C9" i="4"/>
  <c r="C10" i="4"/>
  <c r="C11" i="4"/>
  <c r="C12" i="4"/>
  <c r="AH2" i="5" l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AG27" i="5"/>
  <c r="AF27" i="5"/>
  <c r="AE27" i="5"/>
  <c r="AD27" i="5"/>
  <c r="AC27" i="5"/>
  <c r="AB27" i="5"/>
  <c r="AG26" i="5"/>
  <c r="AF26" i="5"/>
  <c r="AE26" i="5"/>
  <c r="AD26" i="5"/>
  <c r="AC26" i="5"/>
  <c r="AB26" i="5"/>
  <c r="AG25" i="5"/>
  <c r="AF25" i="5"/>
  <c r="AE25" i="5"/>
  <c r="AD25" i="5"/>
  <c r="AC25" i="5"/>
  <c r="AB25" i="5"/>
  <c r="AG24" i="5"/>
  <c r="AF24" i="5"/>
  <c r="AE24" i="5"/>
  <c r="AD24" i="5"/>
  <c r="AC24" i="5"/>
  <c r="AB24" i="5"/>
  <c r="AG23" i="5"/>
  <c r="AF23" i="5"/>
  <c r="AE23" i="5"/>
  <c r="AD23" i="5"/>
  <c r="AC23" i="5"/>
  <c r="AB23" i="5"/>
  <c r="AG22" i="5"/>
  <c r="AF22" i="5"/>
  <c r="AE22" i="5"/>
  <c r="AD22" i="5"/>
  <c r="AC22" i="5"/>
  <c r="AB22" i="5"/>
  <c r="AG21" i="5"/>
  <c r="AF21" i="5"/>
  <c r="AE21" i="5"/>
  <c r="AD21" i="5"/>
  <c r="AC21" i="5"/>
  <c r="AB21" i="5"/>
  <c r="AG20" i="5"/>
  <c r="AF20" i="5"/>
  <c r="AE20" i="5"/>
  <c r="AD20" i="5"/>
  <c r="AC20" i="5"/>
  <c r="AB20" i="5"/>
  <c r="AG19" i="5"/>
  <c r="AF19" i="5"/>
  <c r="AE19" i="5"/>
  <c r="AD19" i="5"/>
  <c r="AC19" i="5"/>
  <c r="AB19" i="5"/>
  <c r="AG18" i="5"/>
  <c r="AF18" i="5"/>
  <c r="AE18" i="5"/>
  <c r="AD18" i="5"/>
  <c r="AC18" i="5"/>
  <c r="AB18" i="5"/>
  <c r="AG17" i="5"/>
  <c r="AF17" i="5"/>
  <c r="AE17" i="5"/>
  <c r="AD17" i="5"/>
  <c r="AC17" i="5"/>
  <c r="AB17" i="5"/>
  <c r="AG16" i="5"/>
  <c r="AF16" i="5"/>
  <c r="AE16" i="5"/>
  <c r="AD16" i="5"/>
  <c r="AC16" i="5"/>
  <c r="AB16" i="5"/>
  <c r="AG15" i="5"/>
  <c r="AF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AG7" i="5"/>
  <c r="AF7" i="5"/>
  <c r="AE7" i="5"/>
  <c r="AD7" i="5"/>
  <c r="AC7" i="5"/>
  <c r="AB7" i="5"/>
  <c r="AG6" i="5"/>
  <c r="AF6" i="5"/>
  <c r="AE6" i="5"/>
  <c r="AD6" i="5"/>
  <c r="AC6" i="5"/>
  <c r="AB6" i="5"/>
  <c r="AG5" i="5"/>
  <c r="AF5" i="5"/>
  <c r="AE5" i="5"/>
  <c r="AD5" i="5"/>
  <c r="AC5" i="5"/>
  <c r="AB5" i="5"/>
  <c r="AG4" i="5"/>
  <c r="AF4" i="5"/>
  <c r="AE4" i="5"/>
  <c r="AD4" i="5"/>
  <c r="AC4" i="5"/>
  <c r="AB4" i="5"/>
  <c r="AG3" i="5"/>
  <c r="AF3" i="5"/>
  <c r="AE3" i="5"/>
  <c r="AD3" i="5"/>
  <c r="AC3" i="5"/>
  <c r="AB3" i="5"/>
  <c r="AG2" i="5"/>
  <c r="AF2" i="5"/>
  <c r="AE2" i="5"/>
  <c r="AD2" i="5"/>
  <c r="AC2" i="5"/>
  <c r="AB2" i="5"/>
</calcChain>
</file>

<file path=xl/sharedStrings.xml><?xml version="1.0" encoding="utf-8"?>
<sst xmlns="http://schemas.openxmlformats.org/spreadsheetml/2006/main" count="1028" uniqueCount="351">
  <si>
    <t>name</t>
  </si>
  <si>
    <t>orientation</t>
  </si>
  <si>
    <t>deck</t>
  </si>
  <si>
    <t>costs</t>
  </si>
  <si>
    <t>type</t>
  </si>
  <si>
    <t>title</t>
  </si>
  <si>
    <t>requirements</t>
  </si>
  <si>
    <t>bonusAbilities</t>
  </si>
  <si>
    <t>effects</t>
  </si>
  <si>
    <t>rules</t>
  </si>
  <si>
    <t>size</t>
  </si>
  <si>
    <t>vertical</t>
  </si>
  <si>
    <t>part</t>
  </si>
  <si>
    <t>Weapon</t>
  </si>
  <si>
    <t>Plasma Sword</t>
  </si>
  <si>
    <t>1</t>
  </si>
  <si>
    <t>Heavy Railgun</t>
  </si>
  <si>
    <t>Tesla Coil</t>
  </si>
  <si>
    <t>Megaton Punch</t>
  </si>
  <si>
    <t>3</t>
  </si>
  <si>
    <t>Monomolecular Claws</t>
  </si>
  <si>
    <t>2</t>
  </si>
  <si>
    <t>Entropy Ray</t>
  </si>
  <si>
    <t>technology</t>
  </si>
  <si>
    <t>Fusion Cannon</t>
  </si>
  <si>
    <t>Disruptor Beam</t>
  </si>
  <si>
    <t>NanobotMortar</t>
  </si>
  <si>
    <t>5</t>
  </si>
  <si>
    <t>Ion-Sword</t>
  </si>
  <si>
    <t>Abstract Weapon</t>
  </si>
  <si>
    <t>0</t>
  </si>
  <si>
    <t>Reactor</t>
  </si>
  <si>
    <t>Fuel Cell</t>
  </si>
  <si>
    <t>Gas</t>
  </si>
  <si>
    <t>Thermal</t>
  </si>
  <si>
    <t>Fission</t>
  </si>
  <si>
    <t>Fusion</t>
  </si>
  <si>
    <t>Gravetic</t>
  </si>
  <si>
    <t>Mass-Energy</t>
  </si>
  <si>
    <t>Inertial</t>
  </si>
  <si>
    <t>Zero Point</t>
  </si>
  <si>
    <t>Add On</t>
  </si>
  <si>
    <t>Repair Pack</t>
  </si>
  <si>
    <t>Battery</t>
  </si>
  <si>
    <t>Heavy Armor</t>
  </si>
  <si>
    <t>Jetpack</t>
  </si>
  <si>
    <t>Nano RepairBots</t>
  </si>
  <si>
    <t>Dimensional Generator</t>
  </si>
  <si>
    <t>Force Field</t>
  </si>
  <si>
    <t>Subspace Repair Unit</t>
  </si>
  <si>
    <t>Anti-Gravity Propulsion</t>
  </si>
  <si>
    <t>Technology</t>
  </si>
  <si>
    <t>Multitask Driver</t>
  </si>
  <si>
    <t>foe</t>
  </si>
  <si>
    <t>Killbot</t>
  </si>
  <si>
    <t>Mycohemoth</t>
  </si>
  <si>
    <t>Cloudshark</t>
  </si>
  <si>
    <t>Leviathan</t>
  </si>
  <si>
    <t>Puffer</t>
  </si>
  <si>
    <t>Land Kraken</t>
  </si>
  <si>
    <t>Scout</t>
  </si>
  <si>
    <t>Aurelia Optirapax</t>
  </si>
  <si>
    <t>Shambler</t>
  </si>
  <si>
    <t>Berserker</t>
  </si>
  <si>
    <t>Hydra</t>
  </si>
  <si>
    <t>character</t>
  </si>
  <si>
    <t>image</t>
  </si>
  <si>
    <t>Animalcular Cloud</t>
  </si>
  <si>
    <t>Fury Beast</t>
  </si>
  <si>
    <t>Berthaly</t>
  </si>
  <si>
    <t>Megasaur</t>
  </si>
  <si>
    <t>Gigantanulon</t>
  </si>
  <si>
    <t>Birgus Gigantus</t>
  </si>
  <si>
    <t>Akkorokamui</t>
  </si>
  <si>
    <t>Kaidoro</t>
  </si>
  <si>
    <t>Daidarabotchi</t>
  </si>
  <si>
    <t>Milorg</t>
  </si>
  <si>
    <t>King Kaiju</t>
  </si>
  <si>
    <t>Gargantulus</t>
  </si>
  <si>
    <t>Rokap</t>
  </si>
  <si>
    <t>{beast}</t>
  </si>
  <si>
    <t>{flier}</t>
  </si>
  <si>
    <t>{robot}</t>
  </si>
  <si>
    <t>{plant}</t>
  </si>
  <si>
    <t>{undead}</t>
  </si>
  <si>
    <t>{abomination}</t>
  </si>
  <si>
    <t>Zombie</t>
  </si>
  <si>
    <t>Heat Sink</t>
  </si>
  <si>
    <t>Fan</t>
  </si>
  <si>
    <t>2{-coolant}{yields}{fire}</t>
  </si>
  <si>
    <t>1{-energy}1{-coolant}{yields}{bullets}</t>
  </si>
  <si>
    <t>2{-energy}{yields}{electricity}</t>
  </si>
  <si>
    <t>{yields}{punch}</t>
  </si>
  <si>
    <t>1{-energy}{yields}{scratch}</t>
  </si>
  <si>
    <t>1{-coolant}{yields}{acid}</t>
  </si>
  <si>
    <t>{yields}1{+energy}</t>
  </si>
  <si>
    <t>1{-coolant}{yields}2{+energy}</t>
  </si>
  <si>
    <t>1{-coolant}{yields}3{+energy}</t>
  </si>
  <si>
    <t>2{-coolant}{yields}4{+energy}</t>
  </si>
  <si>
    <t>2{-coolant}{yields}7{+energy}</t>
  </si>
  <si>
    <t>1{-energy}{yields}3{+coolant}</t>
  </si>
  <si>
    <t>{flip}{yields}3{+energy}</t>
  </si>
  <si>
    <t>3{-energy}2{-coolant}{yields}{fire}{bullets}{electricity}</t>
  </si>
  <si>
    <t>1{-coolant}{yields}{punch}{scratch}{acid}</t>
  </si>
  <si>
    <t>1{-energy}2{-coolant}{yields}{bullets}{punch}{acid}</t>
  </si>
  <si>
    <t>3{-energy}1{-coolant}{yields}{fire}{electricity}{scratch}</t>
  </si>
  <si>
    <t>{flip}{yields}{wildAttack}</t>
  </si>
  <si>
    <t>{yields}2{+energy}</t>
  </si>
  <si>
    <t>1{-coolant}{yields}4{+energy}</t>
  </si>
  <si>
    <t>Vortex Cooler</t>
  </si>
  <si>
    <t>Shop Bot</t>
  </si>
  <si>
    <t>You build monsters</t>
  </si>
  <si>
    <t>You build giant robots</t>
  </si>
  <si>
    <t>You build death rays</t>
  </si>
  <si>
    <t>You modify yourself</t>
  </si>
  <si>
    <t>You spread plagues</t>
  </si>
  <si>
    <t>You can calculate how to do anything</t>
  </si>
  <si>
    <t>Claire Beautair</t>
  </si>
  <si>
    <t>You will eat anything</t>
  </si>
  <si>
    <t>Agatha Chekhov</t>
  </si>
  <si>
    <t>Davinia Ormsby</t>
  </si>
  <si>
    <t>Samantha Weisman</t>
  </si>
  <si>
    <t>Danielle Boom</t>
  </si>
  <si>
    <t>Lydia Tetch</t>
  </si>
  <si>
    <t>Victor Pickett</t>
  </si>
  <si>
    <t>Hakan Montauk</t>
  </si>
  <si>
    <t>Antoni Mallon</t>
  </si>
  <si>
    <t>Ian Lorenz</t>
  </si>
  <si>
    <t>Byron Riddle</t>
  </si>
  <si>
    <t>1{damage}</t>
  </si>
  <si>
    <t>2{damage}</t>
  </si>
  <si>
    <t>3{damage}</t>
  </si>
  <si>
    <t>4{damage}</t>
  </si>
  <si>
    <t>5{damage}</t>
  </si>
  <si>
    <t>6{damage}</t>
  </si>
  <si>
    <t>7{damage}</t>
  </si>
  <si>
    <t>textOnlyRules</t>
  </si>
  <si>
    <t>{flip}{yields}1{repair}</t>
  </si>
  <si>
    <t>Armor</t>
  </si>
  <si>
    <t>+1{speed}</t>
  </si>
  <si>
    <t>+4{defense}</t>
  </si>
  <si>
    <t>+2{defense}</t>
  </si>
  <si>
    <t>+2{temp}, {yields}1{+coolant}</t>
  </si>
  <si>
    <t>+2{space}</t>
  </si>
  <si>
    <t>+4{temp}, 1{-energy}{yields}4{+coolant}</t>
  </si>
  <si>
    <t>Lady Balkoth</t>
  </si>
  <si>
    <t>{royal}</t>
  </si>
  <si>
    <t>Fire</t>
  </si>
  <si>
    <t>Bullets</t>
  </si>
  <si>
    <t>Electricity</t>
  </si>
  <si>
    <t>Punch</t>
  </si>
  <si>
    <t>Scratch</t>
  </si>
  <si>
    <t>Acid</t>
  </si>
  <si>
    <t>f</t>
  </si>
  <si>
    <t>b</t>
  </si>
  <si>
    <t>e</t>
  </si>
  <si>
    <t>p</t>
  </si>
  <si>
    <t>s</t>
  </si>
  <si>
    <t>a</t>
  </si>
  <si>
    <t>fb</t>
  </si>
  <si>
    <t>fe</t>
  </si>
  <si>
    <t>fp</t>
  </si>
  <si>
    <t>fs</t>
  </si>
  <si>
    <t>fa</t>
  </si>
  <si>
    <t>be</t>
  </si>
  <si>
    <t>bp</t>
  </si>
  <si>
    <t>bs</t>
  </si>
  <si>
    <t>ba</t>
  </si>
  <si>
    <t>ep</t>
  </si>
  <si>
    <t>es</t>
  </si>
  <si>
    <t>ea</t>
  </si>
  <si>
    <t>ps</t>
  </si>
  <si>
    <t>pa</t>
  </si>
  <si>
    <t>sa</t>
  </si>
  <si>
    <t>4{damage</t>
  </si>
  <si>
    <t>horizontal</t>
  </si>
  <si>
    <t>1{regeneration}</t>
  </si>
  <si>
    <t>3{regeneration}</t>
  </si>
  <si>
    <t>health</t>
  </si>
  <si>
    <t>3{health}</t>
  </si>
  <si>
    <t>6{health}</t>
  </si>
  <si>
    <t>12{health}</t>
  </si>
  <si>
    <t>18{health}</t>
  </si>
  <si>
    <t>9{health}</t>
  </si>
  <si>
    <t>15{health}</t>
  </si>
  <si>
    <t>21{health}</t>
  </si>
  <si>
    <t>6{regeneration}</t>
  </si>
  <si>
    <t>21{regeneration}</t>
  </si>
  <si>
    <t>Autofab Repairbot</t>
  </si>
  <si>
    <t>{foeCard}</t>
  </si>
  <si>
    <t>StimPacks</t>
  </si>
  <si>
    <t>Deep Learning</t>
  </si>
  <si>
    <t>Zeal Enforement Unit</t>
  </si>
  <si>
    <t>You are a time traveller</t>
  </si>
  <si>
    <t>You will blow up the world</t>
  </si>
  <si>
    <t>You are a master of mind control</t>
  </si>
  <si>
    <t>You build armies of undead</t>
  </si>
  <si>
    <t>Roboticist</t>
  </si>
  <si>
    <t>MonsterBuilder</t>
  </si>
  <si>
    <t>WeaponMaster</t>
  </si>
  <si>
    <t>TimeTraveller</t>
  </si>
  <si>
    <t>Transhumanist</t>
  </si>
  <si>
    <t>Biologist</t>
  </si>
  <si>
    <t>Chaostitian</t>
  </si>
  <si>
    <t>Hypnotist</t>
  </si>
  <si>
    <t>ZombieMaster</t>
  </si>
  <si>
    <t>FryCook</t>
  </si>
  <si>
    <t>WMDEngineer</t>
  </si>
  <si>
    <t>#</t>
  </si>
  <si>
    <t>cardTitle</t>
  </si>
  <si>
    <t>When placing tokens you may place 1 or 2 tokens in each space</t>
  </si>
  <si>
    <t>sampleTechnology.jpg</t>
  </si>
  <si>
    <t>f3.jpg</t>
  </si>
  <si>
    <t>m1.jpg</t>
  </si>
  <si>
    <t>f4.jpg</t>
  </si>
  <si>
    <t>k1.jpg</t>
  </si>
  <si>
    <t>f1.jpg</t>
  </si>
  <si>
    <t>m3.jpg</t>
  </si>
  <si>
    <t>f5.jpg</t>
  </si>
  <si>
    <t>m5.jpg</t>
  </si>
  <si>
    <t>f2.jpg</t>
  </si>
  <si>
    <t>m2.jpg</t>
  </si>
  <si>
    <t>m4.jpg</t>
  </si>
  <si>
    <t>b4.png</t>
  </si>
  <si>
    <t>b1.png</t>
  </si>
  <si>
    <t>b8.png</t>
  </si>
  <si>
    <t>b3.png</t>
  </si>
  <si>
    <t>b5.png</t>
  </si>
  <si>
    <t>b2.png</t>
  </si>
  <si>
    <t>b7.png</t>
  </si>
  <si>
    <t>b11.png</t>
  </si>
  <si>
    <t>Beam Splitter</t>
  </si>
  <si>
    <t>Modulator Unit</t>
  </si>
  <si>
    <t>Energy Bank</t>
  </si>
  <si>
    <t>Energy Admixer</t>
  </si>
  <si>
    <t>You may deal all damage based on the space that you picked up from instead of dropped into.</t>
  </si>
  <si>
    <t>You may split your damage among the last space you dropped into and the 2nd from last.</t>
  </si>
  <si>
    <t>You may split your damage among the last space you dropped into and the space you picked up from.</t>
  </si>
  <si>
    <t>Phase Changer</t>
  </si>
  <si>
    <t>You may deal all damage based on the 2nd from last space that you dropped into.</t>
  </si>
  <si>
    <t>Second gun</t>
  </si>
  <si>
    <t>You may make one attack immediately before any fight begins</t>
  </si>
  <si>
    <t>When you draw non-monster cards, look at or keep +2 cards</t>
  </si>
  <si>
    <t>When discarding, keep half the cards you would discard (round down)</t>
  </si>
  <si>
    <t xml:space="preserve">After every fight you may take a move action </t>
  </si>
  <si>
    <t>Upgrade</t>
  </si>
  <si>
    <t>You may skip drops, but only 1 in a row.</t>
  </si>
  <si>
    <t>When you kill a monster, you may make an immediate attack.</t>
  </si>
  <si>
    <t>When you kill a monster, gain another stone in your repair space.</t>
  </si>
  <si>
    <t>When you damage a monster, you may push it to the side or down.</t>
  </si>
  <si>
    <t>Your pawn may leave the ground</t>
  </si>
  <si>
    <t>Probabilizer</t>
  </si>
  <si>
    <t>Autoreload</t>
  </si>
  <si>
    <t>Light-Transport</t>
  </si>
  <si>
    <t>You may deal all damage based on any one space that you dropped into.</t>
  </si>
  <si>
    <t>Wild Capacitor</t>
  </si>
  <si>
    <t>When you buy stones, receive an extra stone</t>
  </si>
  <si>
    <t>Photon Coupon</t>
  </si>
  <si>
    <t>Chain Gun</t>
  </si>
  <si>
    <t>Blast gun</t>
  </si>
  <si>
    <t>When you make a critical make an extra shot as if you were in the square that the monster you hit was in. 1x per turn.</t>
  </si>
  <si>
    <t>When you make a critical all monsters within 1 space of the damaged monster take 1 damage as well. 1x per turn.</t>
  </si>
  <si>
    <t>Opponents hit by your attacks take 1 extra damage</t>
  </si>
  <si>
    <t>Impact Booster</t>
  </si>
  <si>
    <t>Ramforce Driver</t>
  </si>
  <si>
    <t>Anti-Grav Unit</t>
  </si>
  <si>
    <t>Essence Reclaimer</t>
  </si>
  <si>
    <t>Stabilizer Unit</t>
  </si>
  <si>
    <t>Telescopic Scope</t>
  </si>
  <si>
    <t>startPart</t>
  </si>
  <si>
    <t>Light Arms</t>
  </si>
  <si>
    <t>Radiator Fins</t>
  </si>
  <si>
    <t>+1{temp}, {yields}1{+coolant}</t>
  </si>
  <si>
    <t>Battery Pack</t>
  </si>
  <si>
    <t>+1{defense}</t>
  </si>
  <si>
    <t>Light Armor</t>
  </si>
  <si>
    <t>Rocket Booster</t>
  </si>
  <si>
    <t>1{-energy}1{-coolant}{yields}2{attack}</t>
  </si>
  <si>
    <t>SampleWeapon.jpg</t>
  </si>
  <si>
    <t>SampleReactor.jpg</t>
  </si>
  <si>
    <t>SampleAddOn.jpg</t>
  </si>
  <si>
    <t>sampleUpgrade.jpg</t>
  </si>
  <si>
    <t>{flip}{yields}You may research.</t>
  </si>
  <si>
    <t>{flip}{yields}Reverse the direction of your track.</t>
  </si>
  <si>
    <t>{flip}{yields}Make an extra shot ignoring upgrades.</t>
  </si>
  <si>
    <t>{flip}{yields}Duplicate one of your shots - choosing a new direction.</t>
  </si>
  <si>
    <t>{flip}{yields}Your pawn may teleport to any square it may otherwise move to.</t>
  </si>
  <si>
    <t>{flip}{yields}One of your attacks may hit weak points 2x each.</t>
  </si>
  <si>
    <t>Caper</t>
  </si>
  <si>
    <t>Step on a Butterfly</t>
  </si>
  <si>
    <t>sampleCaper.jpg</t>
  </si>
  <si>
    <t>Meet your Grandparent</t>
  </si>
  <si>
    <t>Kill Hitler</t>
  </si>
  <si>
    <t>Stop a Drunk Driver</t>
  </si>
  <si>
    <t>{none}</t>
  </si>
  <si>
    <t>Guide Younger Self</t>
  </si>
  <si>
    <t>Steal the Mona Lisa</t>
  </si>
  <si>
    <t>Win the Lottery</t>
  </si>
  <si>
    <t>Setup the Perfect Moment</t>
  </si>
  <si>
    <t>Avert Ghandi Assassination</t>
  </si>
  <si>
    <t>Foretell the Future</t>
  </si>
  <si>
    <t>Teach the Ancients</t>
  </si>
  <si>
    <t>Avert Chernobyl Disaster</t>
  </si>
  <si>
    <t>See the Death of Caesar</t>
  </si>
  <si>
    <t>Hang out with Shakespeare</t>
  </si>
  <si>
    <t>Save the Titanic</t>
  </si>
  <si>
    <t>Temporal Clacker</t>
  </si>
  <si>
    <t>Heinlein device</t>
  </si>
  <si>
    <t>Ulysses Engine</t>
  </si>
  <si>
    <t>Seven Minute Boots</t>
  </si>
  <si>
    <t>Chronometric Coupler</t>
  </si>
  <si>
    <t>playing</t>
  </si>
  <si>
    <t>value1</t>
  </si>
  <si>
    <t>value2</t>
  </si>
  <si>
    <t>time.png</t>
  </si>
  <si>
    <t>1{fire}</t>
  </si>
  <si>
    <t>2{fire}</t>
  </si>
  <si>
    <t>3{fire}</t>
  </si>
  <si>
    <t>4{fire}</t>
  </si>
  <si>
    <t>5{fire}</t>
  </si>
  <si>
    <t>6{fire}</t>
  </si>
  <si>
    <t>1{bullets}</t>
  </si>
  <si>
    <t>2{bullets}</t>
  </si>
  <si>
    <t>3{bullets}</t>
  </si>
  <si>
    <t>4{bullets}</t>
  </si>
  <si>
    <t>5{bullets}</t>
  </si>
  <si>
    <t>6{bullets}</t>
  </si>
  <si>
    <t>1{electricity}</t>
  </si>
  <si>
    <t>2{electricity}</t>
  </si>
  <si>
    <t>3{electricity}</t>
  </si>
  <si>
    <t>4{electricity}</t>
  </si>
  <si>
    <t>5{electricity}</t>
  </si>
  <si>
    <t>6{electricity}</t>
  </si>
  <si>
    <t>1{punch}</t>
  </si>
  <si>
    <t>2{punch}</t>
  </si>
  <si>
    <t>3{punch}</t>
  </si>
  <si>
    <t>4{punch}</t>
  </si>
  <si>
    <t>5{punch}</t>
  </si>
  <si>
    <t>6{punch}</t>
  </si>
  <si>
    <t>4{scratch}</t>
  </si>
  <si>
    <t>5{scratch}</t>
  </si>
  <si>
    <t>6{scratch}</t>
  </si>
  <si>
    <t>1{scratch}</t>
  </si>
  <si>
    <t>2{scratch}</t>
  </si>
  <si>
    <t>3{scratch}</t>
  </si>
  <si>
    <t>1{acid}</t>
  </si>
  <si>
    <t>2{acid}</t>
  </si>
  <si>
    <t>3{acid}</t>
  </si>
  <si>
    <t>4{acid}</t>
  </si>
  <si>
    <t>5{acid}</t>
  </si>
  <si>
    <t>6{acid}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</si>
</sst>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2" fillId="0" borderId="2" xfId="0" applyFont="1" applyBorder="1"/>
    <xf numFmtId="0" fontId="1" fillId="0" borderId="0" xfId="0" applyNumberFormat="1" applyFont="1" applyFill="1" applyAlignment="1" applyProtection="1"/>
    <xf numFmtId="0" fontId="0" fillId="0" borderId="0" xfId="0" quotePrefix="1" applyNumberFormat="1" applyFill="1" applyAlignment="1" applyProtection="1"/>
    <xf numFmtId="0" fontId="1" fillId="0" borderId="0" xfId="0" quotePrefix="1" applyFont="1"/>
    <xf numFmtId="0" fontId="3" fillId="0" borderId="0" xfId="0" applyNumberFormat="1" applyFont="1" applyFill="1" applyAlignment="1" applyProtection="1"/>
    <xf numFmtId="0" fontId="0" fillId="0" borderId="0" xfId="0" applyNumberForma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1" fillId="2" borderId="0" xfId="0" applyNumberFormat="1" applyFont="1" applyFill="1" applyAlignment="1" applyProtection="1"/>
    <xf numFmtId="0" fontId="3" fillId="0" borderId="0" xfId="0" applyFont="1"/>
    <xf numFmtId="0" fontId="1" fillId="0" borderId="0" xfId="0" applyNumberFormat="1" applyFont="1" applyAlignment="1"/>
    <xf numFmtId="0" fontId="1" fillId="0" borderId="2" xfId="0" applyNumberFormat="1" applyFont="1" applyBorder="1" applyAlignment="1"/>
    <xf numFmtId="0" fontId="1" fillId="0" borderId="2" xfId="0" applyFont="1" applyBorder="1"/>
  </cellXfs>
  <cellStyles count="1">
    <cellStyle name="Normal" xfId="0" builtinId="0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51B104-CBE0-412A-A44F-D6AC7AB1B073}" name="Table4" displayName="Table4" ref="A1:H12" totalsRowShown="0" headerRowDxfId="135" dataDxfId="134">
  <autoFilter ref="A1:H12" xr:uid="{F4D468CF-18B3-498A-BC17-E745DF4CEB82}"/>
  <tableColumns count="8">
    <tableColumn id="1" xr3:uid="{A213A786-11DA-408B-B0BC-C9BB84B9D667}" name="#"/>
    <tableColumn id="2" xr3:uid="{E94C7515-1DDC-4D81-9F94-4EF801633336}" name="cardTitle"/>
    <tableColumn id="3" xr3:uid="{4EFE4612-27A8-46A5-8AC7-31E646CEE4AB}" name="name" dataDxfId="133">
      <calculatedColumnFormula>CONCATENATE("0.0.",A2,"-",B2)</calculatedColumnFormula>
    </tableColumn>
    <tableColumn id="4" xr3:uid="{AC38C45A-5942-4316-AAB0-27BB36C688B9}" name="orientation" dataDxfId="132"/>
    <tableColumn id="5" xr3:uid="{291872D0-7A9A-4162-A589-E8B3B385F5BA}" name="deck" dataDxfId="131"/>
    <tableColumn id="6" xr3:uid="{5D7EF8C5-C441-49F2-970B-BF9D42FFB2A8}" name="title" dataDxfId="130"/>
    <tableColumn id="7" xr3:uid="{C5CCC45C-4511-4878-ADB2-39DD6CEE530E}" name="textOnlyRules" dataDxfId="129"/>
    <tableColumn id="8" xr3:uid="{84FC9B45-B29C-4B07-9FEE-47E29BA5B468}" name="image" dataDxfId="1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L27" totalsRowShown="0" headerRowDxfId="127" dataDxfId="125" headerRowBorderDxfId="126" tableBorderDxfId="124">
  <autoFilter ref="A1:AL27" xr:uid="{00000000-0009-0000-0100-000002000000}"/>
  <tableColumns count="38">
    <tableColumn id="38" xr3:uid="{A1BAED55-EE5E-437E-BC6E-7B0DD6DDF807}" name="#" dataDxfId="123"/>
    <tableColumn id="1" xr3:uid="{00000000-0010-0000-0000-000001000000}" name="name" dataDxfId="122">
      <calculatedColumnFormula>CONCATENATE("0.1.",A2,"-",F2)</calculatedColumnFormula>
    </tableColumn>
    <tableColumn id="2" xr3:uid="{00000000-0010-0000-0000-000002000000}" name="orientation" dataDxfId="121"/>
    <tableColumn id="3" xr3:uid="{00000000-0010-0000-0000-000003000000}" name="deck" dataDxfId="120"/>
    <tableColumn id="4" xr3:uid="{00000000-0010-0000-0000-000004000000}" name="type" dataDxfId="119" totalsRowDxfId="118"/>
    <tableColumn id="5" xr3:uid="{00000000-0010-0000-0000-000005000000}" name="title" dataDxfId="117"/>
    <tableColumn id="21" xr3:uid="{00000000-0010-0000-0000-000015000000}" name="f" dataDxfId="116"/>
    <tableColumn id="20" xr3:uid="{00000000-0010-0000-0000-000014000000}" name="b" dataDxfId="115"/>
    <tableColumn id="19" xr3:uid="{00000000-0010-0000-0000-000013000000}" name="e" dataDxfId="114"/>
    <tableColumn id="18" xr3:uid="{00000000-0010-0000-0000-000012000000}" name="p" dataDxfId="113"/>
    <tableColumn id="17" xr3:uid="{00000000-0010-0000-0000-000011000000}" name="s" dataDxfId="112"/>
    <tableColumn id="16" xr3:uid="{00000000-0010-0000-0000-000010000000}" name="a" dataDxfId="111"/>
    <tableColumn id="36" xr3:uid="{00000000-0010-0000-0000-000024000000}" name="fb" dataDxfId="110">
      <calculatedColumnFormula>IF(AND(Table2[[#This Row],[f]]=1, Table2[[#This Row],[b]]=1), 1, "")</calculatedColumnFormula>
    </tableColumn>
    <tableColumn id="35" xr3:uid="{00000000-0010-0000-0000-000023000000}" name="fe" dataDxfId="109">
      <calculatedColumnFormula>IF(AND(Table2[[#This Row],[f]]=1, Table2[[#This Row],[e]]=1), 1, "")</calculatedColumnFormula>
    </tableColumn>
    <tableColumn id="34" xr3:uid="{00000000-0010-0000-0000-000022000000}" name="fp" dataDxfId="108">
      <calculatedColumnFormula>IF(AND(Table2[[#This Row],[f]]=1, Table2[[#This Row],[p]]=1), 1, "")</calculatedColumnFormula>
    </tableColumn>
    <tableColumn id="33" xr3:uid="{00000000-0010-0000-0000-000021000000}" name="fs" dataDxfId="107">
      <calculatedColumnFormula>IF(AND(Table2[[#This Row],[f]]=1, Table2[[#This Row],[s]]=1), 1, "")</calculatedColumnFormula>
    </tableColumn>
    <tableColumn id="32" xr3:uid="{00000000-0010-0000-0000-000020000000}" name="fa" dataDxfId="106">
      <calculatedColumnFormula>IF(AND(Table2[[#This Row],[f]]=1, Table2[[#This Row],[a]]=1), 1, "")</calculatedColumnFormula>
    </tableColumn>
    <tableColumn id="31" xr3:uid="{00000000-0010-0000-0000-00001F000000}" name="be" dataDxfId="105">
      <calculatedColumnFormula>IF(AND(Table2[[#This Row],[b]]=1, Table2[[#This Row],[e]]=1), 1, "")</calculatedColumnFormula>
    </tableColumn>
    <tableColumn id="30" xr3:uid="{00000000-0010-0000-0000-00001E000000}" name="bp" dataDxfId="104">
      <calculatedColumnFormula>IF(AND(Table2[[#This Row],[b]]=1, Table2[[#This Row],[p]]=1), 1, "")</calculatedColumnFormula>
    </tableColumn>
    <tableColumn id="29" xr3:uid="{00000000-0010-0000-0000-00001D000000}" name="bs" dataDxfId="103">
      <calculatedColumnFormula>IF(AND(Table2[[#This Row],[b]]=1, Table2[[#This Row],[s]]=1), 1, "")</calculatedColumnFormula>
    </tableColumn>
    <tableColumn id="28" xr3:uid="{00000000-0010-0000-0000-00001C000000}" name="ba" dataDxfId="102">
      <calculatedColumnFormula>IF(AND(Table2[[#This Row],[b]]=1, Table2[[#This Row],[a]]=1), 1, "")</calculatedColumnFormula>
    </tableColumn>
    <tableColumn id="27" xr3:uid="{00000000-0010-0000-0000-00001B000000}" name="ep" dataDxfId="101">
      <calculatedColumnFormula>IF(AND(Table2[[#This Row],[e]]=1, Table2[[#This Row],[p]]=1), 1, "")</calculatedColumnFormula>
    </tableColumn>
    <tableColumn id="26" xr3:uid="{00000000-0010-0000-0000-00001A000000}" name="es" dataDxfId="100">
      <calculatedColumnFormula>IF(AND(Table2[[#This Row],[e]]=1, Table2[[#This Row],[s]]=1), 1, "")</calculatedColumnFormula>
    </tableColumn>
    <tableColumn id="25" xr3:uid="{00000000-0010-0000-0000-000019000000}" name="ea" dataDxfId="99">
      <calculatedColumnFormula>IF(AND(Table2[[#This Row],[e]]=1, Table2[[#This Row],[a]]=1), 1, "")</calculatedColumnFormula>
    </tableColumn>
    <tableColumn id="24" xr3:uid="{00000000-0010-0000-0000-000018000000}" name="ps" dataDxfId="98">
      <calculatedColumnFormula>IF(AND(Table2[[#This Row],[p]]=1, Table2[[#This Row],[s]]=1), 1, "")</calculatedColumnFormula>
    </tableColumn>
    <tableColumn id="23" xr3:uid="{00000000-0010-0000-0000-000017000000}" name="pa" dataDxfId="97">
      <calculatedColumnFormula>IF(AND(Table2[[#This Row],[p]]=1, Table2[[#This Row],[a]]=1), 1, "")</calculatedColumnFormula>
    </tableColumn>
    <tableColumn id="22" xr3:uid="{00000000-0010-0000-0000-000016000000}" name="sa" dataDxfId="96">
      <calculatedColumnFormula>IF(AND(Table2[[#This Row],[s]]=1, Table2[[#This Row],[a]]=1), 1, "")</calculatedColumnFormula>
    </tableColumn>
    <tableColumn id="6" xr3:uid="{00000000-0010-0000-0000-000006000000}" name="Fire" dataDxfId="95" totalsRowDxfId="94">
      <calculatedColumnFormula>IF(ISBLANK(Table2[[#This Row],[f]]), "", "{fire}")</calculatedColumnFormula>
    </tableColumn>
    <tableColumn id="7" xr3:uid="{00000000-0010-0000-0000-000007000000}" name="Bullets" dataDxfId="93" totalsRowDxfId="92">
      <calculatedColumnFormula>IF(ISBLANK(Table2[[#This Row],[b]]), "", "{bullets}")</calculatedColumnFormula>
    </tableColumn>
    <tableColumn id="8" xr3:uid="{00000000-0010-0000-0000-000008000000}" name="Electricity" dataDxfId="91" totalsRowDxfId="90">
      <calculatedColumnFormula>IF(ISBLANK(Table2[[#This Row],[e]]), "", "{electricity}")</calculatedColumnFormula>
    </tableColumn>
    <tableColumn id="9" xr3:uid="{00000000-0010-0000-0000-000009000000}" name="Punch" dataDxfId="89" totalsRowDxfId="88">
      <calculatedColumnFormula>IF(ISBLANK(Table2[[#This Row],[p]]), "", "{punch}")</calculatedColumnFormula>
    </tableColumn>
    <tableColumn id="10" xr3:uid="{00000000-0010-0000-0000-00000A000000}" name="Scratch" dataDxfId="87" totalsRowDxfId="86">
      <calculatedColumnFormula>IF(ISBLANK(Table2[[#This Row],[s]]), "", "{scratch}")</calculatedColumnFormula>
    </tableColumn>
    <tableColumn id="11" xr3:uid="{00000000-0010-0000-0000-00000B000000}" name="Acid" dataDxfId="85" totalsRowDxfId="84">
      <calculatedColumnFormula>IF(ISBLANK(Table2[[#This Row],[a]]), "", "{acid}")</calculatedColumnFormula>
    </tableColumn>
    <tableColumn id="12" xr3:uid="{00000000-0010-0000-0000-00000C000000}" name="requirements" dataDxfId="83">
      <calculatedColumnFormula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calculatedColumnFormula>
    </tableColumn>
    <tableColumn id="13" xr3:uid="{00000000-0010-0000-0000-00000D000000}" name="bonusAbilities" dataDxfId="82"/>
    <tableColumn id="37" xr3:uid="{00000000-0010-0000-0000-000025000000}" name="health" dataDxfId="81"/>
    <tableColumn id="14" xr3:uid="{00000000-0010-0000-0000-00000E000000}" name="effects" dataDxfId="80"/>
    <tableColumn id="15" xr3:uid="{00000000-0010-0000-0000-00000F000000}" name="image" dataDxfId="7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1:I19" totalsRowShown="0" headerRowDxfId="78" dataDxfId="76" headerRowBorderDxfId="77" tableBorderDxfId="75">
  <autoFilter ref="B1:I19" xr:uid="{00000000-0009-0000-0100-000001000000}"/>
  <tableColumns count="8">
    <tableColumn id="1" xr3:uid="{00000000-0010-0000-0100-000001000000}" name="name" dataDxfId="74">
      <calculatedColumnFormula>CONCATENATE("1.0.",A2,"-",F2)</calculatedColumnFormula>
    </tableColumn>
    <tableColumn id="2" xr3:uid="{00000000-0010-0000-0100-000002000000}" name="orientation" dataDxfId="73"/>
    <tableColumn id="3" xr3:uid="{00000000-0010-0000-0100-000003000000}" name="deck" dataDxfId="72"/>
    <tableColumn id="4" xr3:uid="{00000000-0010-0000-0100-000004000000}" name="type" dataDxfId="71"/>
    <tableColumn id="5" xr3:uid="{00000000-0010-0000-0100-000005000000}" name="title" dataDxfId="70"/>
    <tableColumn id="6" xr3:uid="{00000000-0010-0000-0100-000006000000}" name="rules" dataDxfId="69"/>
    <tableColumn id="9" xr3:uid="{00000000-0010-0000-0100-000009000000}" name="size" dataDxfId="68"/>
    <tableColumn id="10" xr3:uid="{00000000-0010-0000-0100-00000A000000}" name="image" dataDxfId="6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5F990D-4CD4-47BF-89CE-9D9DB7D92DE7}" name="Table17" displayName="Table17" ref="B1:I6" totalsRowShown="0" headerRowDxfId="66" dataDxfId="64" headerRowBorderDxfId="65" tableBorderDxfId="63">
  <autoFilter ref="B1:I6" xr:uid="{817495A5-F131-4B12-9376-A2205CF811DF}"/>
  <tableColumns count="8">
    <tableColumn id="1" xr3:uid="{9D8DDAD7-DC55-44C8-85DB-C568161F5914}" name="name" dataDxfId="62">
      <calculatedColumnFormula>CONCATENATE("1.1.",A2,"-",F2)</calculatedColumnFormula>
    </tableColumn>
    <tableColumn id="2" xr3:uid="{5298D532-3C61-4924-8774-2A347E08B6FF}" name="orientation" dataDxfId="61"/>
    <tableColumn id="3" xr3:uid="{8FF06403-FC8D-41EC-9050-518E8AA5047F}" name="deck" dataDxfId="60"/>
    <tableColumn id="4" xr3:uid="{263B1478-94D8-4FAB-A2B8-92732B6B797B}" name="type" dataDxfId="59"/>
    <tableColumn id="5" xr3:uid="{BB70B060-0409-47F5-A752-969E92EF995E}" name="title" dataDxfId="58"/>
    <tableColumn id="6" xr3:uid="{39B568A2-E907-4E0F-A927-AF3600CD1725}" name="rules" dataDxfId="57"/>
    <tableColumn id="9" xr3:uid="{450CFC51-86AB-4AF5-8A18-010848DE01AB}" name="size" dataDxfId="56"/>
    <tableColumn id="10" xr3:uid="{0CE46F9C-3775-479D-9973-F70504A89D2F}" name="image" dataDxfId="5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K21" totalsRowShown="0" headerRowDxfId="54" dataDxfId="52" headerRowBorderDxfId="53" tableBorderDxfId="51">
  <autoFilter ref="A1:K21" xr:uid="{00000000-0009-0000-0100-000003000000}"/>
  <tableColumns count="11">
    <tableColumn id="9" xr3:uid="{7226E313-BE2D-44C9-8533-17F669E45651}" name="#" dataDxfId="50"/>
    <tableColumn id="1" xr3:uid="{00000000-0010-0000-0200-000001000000}" name="name" dataDxfId="49">
      <calculatedColumnFormula>CONCATENATE("1.2.",A2,"-",G2)</calculatedColumnFormula>
    </tableColumn>
    <tableColumn id="2" xr3:uid="{00000000-0010-0000-0200-000002000000}" name="orientation" dataDxfId="48"/>
    <tableColumn id="3" xr3:uid="{00000000-0010-0000-0200-000003000000}" name="deck" dataDxfId="47"/>
    <tableColumn id="5" xr3:uid="{00000000-0010-0000-0200-000005000000}" name="costs" dataDxfId="46"/>
    <tableColumn id="6" xr3:uid="{00000000-0010-0000-0200-000006000000}" name="type" dataDxfId="45"/>
    <tableColumn id="7" xr3:uid="{00000000-0010-0000-0200-000007000000}" name="title" dataDxfId="44"/>
    <tableColumn id="8" xr3:uid="{00000000-0010-0000-0200-000008000000}" name="rules" dataDxfId="43"/>
    <tableColumn id="4" xr3:uid="{00000000-0010-0000-0200-000004000000}" name="textOnlyRules" dataDxfId="42"/>
    <tableColumn id="12" xr3:uid="{00000000-0010-0000-0200-00000C000000}" name="size" dataDxfId="41"/>
    <tableColumn id="13" xr3:uid="{00000000-0010-0000-0200-00000D000000}" name="image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89812-FDBF-490E-A305-F7C856C5ADC6}" name="Table36" displayName="Table36" ref="A1:J21" totalsRowShown="0" headerRowDxfId="39" dataDxfId="37" headerRowBorderDxfId="38" tableBorderDxfId="36">
  <autoFilter ref="A1:J21" xr:uid="{1188DE45-EC46-4A93-B352-55701A900BAA}"/>
  <tableColumns count="10">
    <tableColumn id="9" xr3:uid="{E25695D3-2C65-4873-BAF0-00ABEDEBA956}" name="#" dataDxfId="35"/>
    <tableColumn id="1" xr3:uid="{89A5AC31-5E81-49C0-946A-084D3E82D05B}" name="name" dataDxfId="34">
      <calculatedColumnFormula>CONCATENATE("2.0.",A2,"-",G2)</calculatedColumnFormula>
    </tableColumn>
    <tableColumn id="2" xr3:uid="{5DC33A9D-A50A-4D20-BE24-7650F75F0E91}" name="orientation" dataDxfId="33"/>
    <tableColumn id="3" xr3:uid="{3C1A3176-2407-4332-BC37-51A350252AE4}" name="deck" dataDxfId="32"/>
    <tableColumn id="5" xr3:uid="{9EAD9436-E5DB-49C7-B324-61E5443D8B6D}" name="costs" dataDxfId="31"/>
    <tableColumn id="6" xr3:uid="{84C40A88-F1E5-4DFD-8C49-9F2581518EE4}" name="type" dataDxfId="30"/>
    <tableColumn id="7" xr3:uid="{81A5CA9B-EF59-41B1-B133-4AA56FA843C5}" name="title" dataDxfId="29"/>
    <tableColumn id="8" xr3:uid="{FFB9C408-A9E6-44CE-925E-2AA944394E8A}" name="rules" dataDxfId="28"/>
    <tableColumn id="4" xr3:uid="{438FED7D-64B5-44D1-BA52-33DF37240C6F}" name="textOnlyRules" dataDxfId="27"/>
    <tableColumn id="13" xr3:uid="{23619D43-5F2D-4830-8406-1F26807F8854}" name="image" dataDxfId="2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179202-3318-42A9-91BC-2AAFE76E00B7}" name="Table368" displayName="Table368" ref="A1:J21" totalsRowShown="0" headerRowDxfId="25" dataDxfId="23" headerRowBorderDxfId="24" tableBorderDxfId="22">
  <autoFilter ref="A1:J21" xr:uid="{B96485E0-B43C-46A4-AD8C-F933F606B734}"/>
  <tableColumns count="10">
    <tableColumn id="9" xr3:uid="{0E1AE489-89D2-49FB-AC67-C3B4C2A6529E}" name="#" dataDxfId="21"/>
    <tableColumn id="1" xr3:uid="{ABCBCA48-BC68-468C-84EA-3FC6CAB7676B}" name="name" dataDxfId="20">
      <calculatedColumnFormula>CONCATENATE("3.1.",A2,"-",G2)</calculatedColumnFormula>
    </tableColumn>
    <tableColumn id="2" xr3:uid="{4A5773D8-B818-4AC7-8B9D-E639524394EA}" name="orientation" dataDxfId="19"/>
    <tableColumn id="3" xr3:uid="{A1544B09-AD3E-481B-A1CB-3207AFC6D425}" name="deck" dataDxfId="18"/>
    <tableColumn id="5" xr3:uid="{7D2E29FC-D030-464A-B6FF-80B6311B3FF7}" name="costs" dataDxfId="17"/>
    <tableColumn id="6" xr3:uid="{F3E4A2BC-C98C-44D9-8826-029A71FD4253}" name="type" dataDxfId="16"/>
    <tableColumn id="7" xr3:uid="{3342924B-36D2-4B69-A971-731E1BA51773}" name="title" dataDxfId="15"/>
    <tableColumn id="8" xr3:uid="{C1840625-25AD-491C-8342-FC947E7DE731}" name="rules" dataDxfId="14"/>
    <tableColumn id="4" xr3:uid="{65BF91CC-D6DE-472D-864A-8EABE2E8316C}" name="textOnlyRules" dataDxfId="13"/>
    <tableColumn id="13" xr3:uid="{46E2CA09-9EBA-424C-93B1-4EFC4E60153F}" name="image" dataDxfId="1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F41DED-EC40-4BF9-9C6C-4AF8A4A74E77}" name="Table3689" displayName="Table3689" ref="A1:H19" totalsRowShown="0" headerRowDxfId="11" dataDxfId="10" headerRowBorderDxfId="8" tableBorderDxfId="9">
  <autoFilter ref="A1:H19" xr:uid="{B5F41DED-EC40-4BF9-9C6C-4AF8A4A74E77}"/>
  <sortState xmlns:xlrd2="http://schemas.microsoft.com/office/spreadsheetml/2017/richdata2" ref="A2:H19">
    <sortCondition ref="A1:A19"/>
  </sortState>
  <tableColumns count="8">
    <tableColumn id="9" xr3:uid="{40A52EF8-5BEF-473E-B6AC-ECC3CCB61F1B}" name="#" dataDxfId="7"/>
    <tableColumn id="1" xr3:uid="{80B31D76-F45D-4AB0-8244-20A7E6F034D3}" name="name" dataDxfId="3">
      <calculatedColumnFormula>CONCATENATE("3.2.",A2,"-",G2)</calculatedColumnFormula>
    </tableColumn>
    <tableColumn id="2" xr3:uid="{3A67302A-4C79-4467-B7A3-21EA389AE2C0}" name="orientation" dataDxfId="6"/>
    <tableColumn id="3" xr3:uid="{10C56FF7-E440-4E90-BE15-5BFDAE784D12}" name="deck" dataDxfId="4"/>
    <tableColumn id="5" xr3:uid="{D1E89648-2369-4EB3-A636-E980409C5939}" name="value1" dataDxfId="2"/>
    <tableColumn id="6" xr3:uid="{5B4489CE-B1E5-494D-AB87-D523473E06FD}" name="value2" dataDxfId="5"/>
    <tableColumn id="7" xr3:uid="{39527004-F9A7-4F5C-99EA-0FC93E792942}" name="title" dataDxfId="1"/>
    <tableColumn id="13" xr3:uid="{2CCF48F2-8148-4429-B1FC-9D6DF84492BA}" name="im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12"/>
  <sheetViews>
    <sheetView workbookViewId="0">
      <selection activeCell="G8" sqref="G8"/>
    </sheetView>
  </sheetViews>
  <sheetFormatPr defaultRowHeight="15" x14ac:dyDescent="0.25"/>
  <cols>
    <col min="1" max="1" width="4.42578125" customWidth="1"/>
    <col min="2" max="2" width="15" bestFit="1" customWidth="1"/>
    <col min="3" max="3" width="20" bestFit="1" customWidth="1"/>
    <col min="4" max="4" width="13.28515625" bestFit="1" customWidth="1"/>
    <col min="6" max="6" width="18.7109375" bestFit="1" customWidth="1"/>
    <col min="7" max="7" width="34.28515625" bestFit="1" customWidth="1"/>
    <col min="8" max="8" width="8.7109375" bestFit="1" customWidth="1"/>
  </cols>
  <sheetData>
    <row r="1" spans="1:8" x14ac:dyDescent="0.25">
      <c r="A1" t="s">
        <v>208</v>
      </c>
      <c r="B1" t="s">
        <v>209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136</v>
      </c>
      <c r="H1" s="1" t="s">
        <v>66</v>
      </c>
    </row>
    <row r="2" spans="1:8" x14ac:dyDescent="0.25">
      <c r="A2">
        <v>0</v>
      </c>
      <c r="B2" t="s">
        <v>197</v>
      </c>
      <c r="C2" t="str">
        <f>CONCATENATE("0.0.",A2,"-",B2)</f>
        <v>0.0.0-Roboticist</v>
      </c>
      <c r="D2" t="s">
        <v>11</v>
      </c>
      <c r="E2" t="s">
        <v>65</v>
      </c>
      <c r="F2" t="s">
        <v>121</v>
      </c>
      <c r="G2" t="s">
        <v>112</v>
      </c>
      <c r="H2" t="s">
        <v>212</v>
      </c>
    </row>
    <row r="3" spans="1:8" x14ac:dyDescent="0.25">
      <c r="A3">
        <v>1</v>
      </c>
      <c r="B3" t="s">
        <v>198</v>
      </c>
      <c r="C3" t="str">
        <f t="shared" ref="C3:C12" si="0">CONCATENATE("0.0.",A3,"-",B3)</f>
        <v>0.0.1-MonsterBuilder</v>
      </c>
      <c r="D3" t="s">
        <v>11</v>
      </c>
      <c r="E3" t="s">
        <v>65</v>
      </c>
      <c r="F3" t="s">
        <v>124</v>
      </c>
      <c r="G3" t="s">
        <v>111</v>
      </c>
      <c r="H3" t="s">
        <v>213</v>
      </c>
    </row>
    <row r="4" spans="1:8" x14ac:dyDescent="0.25">
      <c r="A4">
        <v>2</v>
      </c>
      <c r="B4" t="s">
        <v>199</v>
      </c>
      <c r="C4" t="str">
        <f t="shared" si="0"/>
        <v>0.0.2-WeaponMaster</v>
      </c>
      <c r="D4" t="s">
        <v>11</v>
      </c>
      <c r="E4" t="s">
        <v>65</v>
      </c>
      <c r="F4" t="s">
        <v>119</v>
      </c>
      <c r="G4" t="s">
        <v>113</v>
      </c>
      <c r="H4" t="s">
        <v>214</v>
      </c>
    </row>
    <row r="5" spans="1:8" x14ac:dyDescent="0.25">
      <c r="A5">
        <v>3</v>
      </c>
      <c r="B5" t="s">
        <v>200</v>
      </c>
      <c r="C5" t="str">
        <f t="shared" si="0"/>
        <v>0.0.3-TimeTraveller</v>
      </c>
      <c r="D5" t="s">
        <v>11</v>
      </c>
      <c r="E5" t="s">
        <v>65</v>
      </c>
      <c r="F5" t="s">
        <v>125</v>
      </c>
      <c r="G5" t="s">
        <v>193</v>
      </c>
      <c r="H5" t="s">
        <v>215</v>
      </c>
    </row>
    <row r="6" spans="1:8" x14ac:dyDescent="0.25">
      <c r="A6">
        <v>4</v>
      </c>
      <c r="B6" t="s">
        <v>201</v>
      </c>
      <c r="C6" t="str">
        <f t="shared" si="0"/>
        <v>0.0.4-Transhumanist</v>
      </c>
      <c r="D6" t="s">
        <v>11</v>
      </c>
      <c r="E6" t="s">
        <v>65</v>
      </c>
      <c r="F6" t="s">
        <v>120</v>
      </c>
      <c r="G6" t="s">
        <v>114</v>
      </c>
      <c r="H6" t="s">
        <v>216</v>
      </c>
    </row>
    <row r="7" spans="1:8" x14ac:dyDescent="0.25">
      <c r="A7">
        <v>5</v>
      </c>
      <c r="B7" t="s">
        <v>202</v>
      </c>
      <c r="C7" t="str">
        <f t="shared" si="0"/>
        <v>0.0.5-Biologist</v>
      </c>
      <c r="D7" t="s">
        <v>11</v>
      </c>
      <c r="E7" t="s">
        <v>65</v>
      </c>
      <c r="F7" t="s">
        <v>126</v>
      </c>
      <c r="G7" t="s">
        <v>115</v>
      </c>
      <c r="H7" t="s">
        <v>217</v>
      </c>
    </row>
    <row r="8" spans="1:8" x14ac:dyDescent="0.25">
      <c r="A8">
        <v>6</v>
      </c>
      <c r="B8" t="s">
        <v>207</v>
      </c>
      <c r="C8" t="str">
        <f t="shared" si="0"/>
        <v>0.0.6-WMDEngineer</v>
      </c>
      <c r="D8" t="s">
        <v>11</v>
      </c>
      <c r="E8" t="s">
        <v>65</v>
      </c>
      <c r="F8" t="s">
        <v>122</v>
      </c>
      <c r="G8" t="s">
        <v>194</v>
      </c>
      <c r="H8" t="s">
        <v>218</v>
      </c>
    </row>
    <row r="9" spans="1:8" x14ac:dyDescent="0.25">
      <c r="A9">
        <v>7</v>
      </c>
      <c r="B9" t="s">
        <v>203</v>
      </c>
      <c r="C9" t="str">
        <f t="shared" si="0"/>
        <v>0.0.7-Chaostitian</v>
      </c>
      <c r="D9" t="s">
        <v>11</v>
      </c>
      <c r="E9" t="s">
        <v>65</v>
      </c>
      <c r="F9" t="s">
        <v>127</v>
      </c>
      <c r="G9" t="s">
        <v>116</v>
      </c>
      <c r="H9" t="s">
        <v>219</v>
      </c>
    </row>
    <row r="10" spans="1:8" x14ac:dyDescent="0.25">
      <c r="A10">
        <v>8</v>
      </c>
      <c r="B10" t="s">
        <v>204</v>
      </c>
      <c r="C10" t="str">
        <f t="shared" si="0"/>
        <v>0.0.8-Hypnotist</v>
      </c>
      <c r="D10" t="s">
        <v>11</v>
      </c>
      <c r="E10" t="s">
        <v>65</v>
      </c>
      <c r="F10" t="s">
        <v>123</v>
      </c>
      <c r="G10" t="s">
        <v>195</v>
      </c>
      <c r="H10" t="s">
        <v>220</v>
      </c>
    </row>
    <row r="11" spans="1:8" x14ac:dyDescent="0.25">
      <c r="A11">
        <v>9</v>
      </c>
      <c r="B11" t="s">
        <v>205</v>
      </c>
      <c r="C11" t="str">
        <f t="shared" si="0"/>
        <v>0.0.9-ZombieMaster</v>
      </c>
      <c r="D11" t="s">
        <v>11</v>
      </c>
      <c r="E11" t="s">
        <v>65</v>
      </c>
      <c r="F11" t="s">
        <v>128</v>
      </c>
      <c r="G11" t="s">
        <v>196</v>
      </c>
      <c r="H11" t="s">
        <v>221</v>
      </c>
    </row>
    <row r="12" spans="1:8" x14ac:dyDescent="0.25">
      <c r="A12">
        <v>10</v>
      </c>
      <c r="B12" t="s">
        <v>206</v>
      </c>
      <c r="C12" t="str">
        <f t="shared" si="0"/>
        <v>0.0.10-FryCook</v>
      </c>
      <c r="D12" t="s">
        <v>11</v>
      </c>
      <c r="E12" t="s">
        <v>65</v>
      </c>
      <c r="F12" t="s">
        <v>117</v>
      </c>
      <c r="G12" t="s">
        <v>118</v>
      </c>
      <c r="H12" t="s">
        <v>222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27"/>
  <sheetViews>
    <sheetView zoomScale="70" zoomScaleNormal="70" workbookViewId="0">
      <selection activeCell="AH27" sqref="AH27"/>
    </sheetView>
  </sheetViews>
  <sheetFormatPr defaultColWidth="9.140625" defaultRowHeight="15" x14ac:dyDescent="0.25"/>
  <cols>
    <col min="1" max="1" width="4.28515625" style="9" bestFit="1" customWidth="1"/>
    <col min="2" max="2" width="22.85546875" bestFit="1" customWidth="1"/>
    <col min="3" max="3" width="13.28515625" bestFit="1" customWidth="1"/>
    <col min="4" max="4" width="7.42578125" bestFit="1" customWidth="1"/>
    <col min="5" max="5" width="13.85546875" bestFit="1" customWidth="1"/>
    <col min="6" max="6" width="18.5703125" bestFit="1" customWidth="1"/>
    <col min="7" max="27" width="4.42578125" customWidth="1"/>
    <col min="28" max="29" width="8.85546875" customWidth="1"/>
    <col min="30" max="30" width="11" customWidth="1"/>
    <col min="31" max="33" width="8.85546875" customWidth="1"/>
    <col min="34" max="34" width="47.42578125" bestFit="1" customWidth="1"/>
    <col min="35" max="35" width="21.140625" bestFit="1" customWidth="1"/>
    <col min="36" max="36" width="12.140625" bestFit="1" customWidth="1"/>
    <col min="37" max="37" width="13" bestFit="1" customWidth="1"/>
    <col min="38" max="38" width="20.5703125" bestFit="1" customWidth="1"/>
    <col min="39" max="16384" width="9.140625" style="9"/>
  </cols>
  <sheetData>
    <row r="1" spans="1:38" x14ac:dyDescent="0.25">
      <c r="A1" s="1" t="s">
        <v>208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4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147</v>
      </c>
      <c r="AC1" s="4" t="s">
        <v>148</v>
      </c>
      <c r="AD1" s="4" t="s">
        <v>149</v>
      </c>
      <c r="AE1" s="4" t="s">
        <v>150</v>
      </c>
      <c r="AF1" s="4" t="s">
        <v>151</v>
      </c>
      <c r="AG1" s="4" t="s">
        <v>152</v>
      </c>
      <c r="AH1" s="4" t="s">
        <v>6</v>
      </c>
      <c r="AI1" s="4" t="s">
        <v>7</v>
      </c>
      <c r="AJ1" s="4" t="s">
        <v>178</v>
      </c>
      <c r="AK1" s="4" t="s">
        <v>8</v>
      </c>
      <c r="AL1" s="4" t="s">
        <v>66</v>
      </c>
    </row>
    <row r="2" spans="1:38" x14ac:dyDescent="0.25">
      <c r="A2" s="10">
        <v>0</v>
      </c>
      <c r="B2" s="10" t="str">
        <f>CONCATENATE("0.1.",A2,"-",F2)</f>
        <v>0.1.0-Leviathan</v>
      </c>
      <c r="C2" s="10" t="s">
        <v>175</v>
      </c>
      <c r="D2" s="10" t="s">
        <v>53</v>
      </c>
      <c r="E2" s="10" t="s">
        <v>80</v>
      </c>
      <c r="F2" s="10" t="s">
        <v>57</v>
      </c>
      <c r="G2" s="10">
        <v>1</v>
      </c>
      <c r="H2" s="10"/>
      <c r="I2" s="10"/>
      <c r="J2" s="10"/>
      <c r="K2" s="10"/>
      <c r="L2" s="10"/>
      <c r="M2" s="10" t="str">
        <f>IF(AND(Table2[[#This Row],[f]]=1, Table2[[#This Row],[b]]=1), 1, "")</f>
        <v/>
      </c>
      <c r="N2" s="10" t="str">
        <f>IF(AND(Table2[[#This Row],[f]]=1, Table2[[#This Row],[e]]=1), 1, "")</f>
        <v/>
      </c>
      <c r="O2" s="10" t="str">
        <f>IF(AND(Table2[[#This Row],[f]]=1, Table2[[#This Row],[p]]=1), 1, "")</f>
        <v/>
      </c>
      <c r="P2" s="10" t="str">
        <f>IF(AND(Table2[[#This Row],[f]]=1, Table2[[#This Row],[s]]=1), 1, "")</f>
        <v/>
      </c>
      <c r="Q2" s="10" t="str">
        <f>IF(AND(Table2[[#This Row],[f]]=1, Table2[[#This Row],[a]]=1), 1, "")</f>
        <v/>
      </c>
      <c r="R2" s="10" t="str">
        <f>IF(AND(Table2[[#This Row],[b]]=1, Table2[[#This Row],[e]]=1), 1, "")</f>
        <v/>
      </c>
      <c r="S2" s="10" t="str">
        <f>IF(AND(Table2[[#This Row],[b]]=1, Table2[[#This Row],[p]]=1), 1, "")</f>
        <v/>
      </c>
      <c r="T2" s="10" t="str">
        <f>IF(AND(Table2[[#This Row],[b]]=1, Table2[[#This Row],[s]]=1), 1, "")</f>
        <v/>
      </c>
      <c r="U2" s="10" t="str">
        <f>IF(AND(Table2[[#This Row],[b]]=1, Table2[[#This Row],[a]]=1), 1, "")</f>
        <v/>
      </c>
      <c r="V2" s="10" t="str">
        <f>IF(AND(Table2[[#This Row],[e]]=1, Table2[[#This Row],[p]]=1), 1, "")</f>
        <v/>
      </c>
      <c r="W2" s="10" t="str">
        <f>IF(AND(Table2[[#This Row],[e]]=1, Table2[[#This Row],[s]]=1), 1, "")</f>
        <v/>
      </c>
      <c r="X2" s="10" t="str">
        <f>IF(AND(Table2[[#This Row],[e]]=1, Table2[[#This Row],[a]]=1), 1, "")</f>
        <v/>
      </c>
      <c r="Y2" s="10" t="str">
        <f>IF(AND(Table2[[#This Row],[p]]=1, Table2[[#This Row],[s]]=1), 1, "")</f>
        <v/>
      </c>
      <c r="Z2" s="10" t="str">
        <f>IF(AND(Table2[[#This Row],[p]]=1, Table2[[#This Row],[a]]=1), 1, "")</f>
        <v/>
      </c>
      <c r="AA2" s="10" t="str">
        <f>IF(AND(Table2[[#This Row],[s]]=1, Table2[[#This Row],[a]]=1), 1, "")</f>
        <v/>
      </c>
      <c r="AB2" s="10" t="str">
        <f>IF(ISBLANK(Table2[[#This Row],[f]]), "", "{fire}")</f>
        <v>{fire}</v>
      </c>
      <c r="AC2" s="10" t="str">
        <f>IF(ISBLANK(Table2[[#This Row],[b]]), "", "{bullets}")</f>
        <v/>
      </c>
      <c r="AD2" s="10" t="str">
        <f>IF(ISBLANK(Table2[[#This Row],[e]]), "", "{electricity}")</f>
        <v/>
      </c>
      <c r="AE2" s="10" t="str">
        <f>IF(ISBLANK(Table2[[#This Row],[p]]), "", "{punch}")</f>
        <v/>
      </c>
      <c r="AF2" s="10" t="str">
        <f>IF(ISBLANK(Table2[[#This Row],[s]]), "", "{scratch}")</f>
        <v/>
      </c>
      <c r="AG2" s="10" t="str">
        <f>IF(ISBLANK(Table2[[#This Row],[a]]), "", "{acid}")</f>
        <v/>
      </c>
      <c r="AH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</v>
      </c>
      <c r="AI2" s="10"/>
      <c r="AJ2" s="10" t="s">
        <v>179</v>
      </c>
      <c r="AK2" s="10" t="s">
        <v>129</v>
      </c>
      <c r="AL2" s="10" t="s">
        <v>229</v>
      </c>
    </row>
    <row r="3" spans="1:38" x14ac:dyDescent="0.25">
      <c r="A3" s="10">
        <v>1</v>
      </c>
      <c r="B3" s="10" t="str">
        <f t="shared" ref="B3:B27" si="0">CONCATENATE("0.1.",A3,"-",F3)</f>
        <v>0.1.1-Cloudshark</v>
      </c>
      <c r="C3" s="10" t="s">
        <v>175</v>
      </c>
      <c r="D3" s="10" t="s">
        <v>53</v>
      </c>
      <c r="E3" s="10" t="s">
        <v>81</v>
      </c>
      <c r="F3" s="10" t="s">
        <v>56</v>
      </c>
      <c r="G3" s="10"/>
      <c r="H3" s="10">
        <v>1</v>
      </c>
      <c r="I3" s="10"/>
      <c r="J3" s="10"/>
      <c r="K3" s="10"/>
      <c r="L3" s="10"/>
      <c r="M3" s="10" t="str">
        <f>IF(AND(Table2[[#This Row],[f]]=1, Table2[[#This Row],[b]]=1), 1, "")</f>
        <v/>
      </c>
      <c r="N3" s="10" t="str">
        <f>IF(AND(Table2[[#This Row],[f]]=1, Table2[[#This Row],[e]]=1), 1, "")</f>
        <v/>
      </c>
      <c r="O3" s="10" t="str">
        <f>IF(AND(Table2[[#This Row],[f]]=1, Table2[[#This Row],[p]]=1), 1, "")</f>
        <v/>
      </c>
      <c r="P3" s="10" t="str">
        <f>IF(AND(Table2[[#This Row],[f]]=1, Table2[[#This Row],[s]]=1), 1, "")</f>
        <v/>
      </c>
      <c r="Q3" s="10" t="str">
        <f>IF(AND(Table2[[#This Row],[f]]=1, Table2[[#This Row],[a]]=1), 1, "")</f>
        <v/>
      </c>
      <c r="R3" s="10" t="str">
        <f>IF(AND(Table2[[#This Row],[b]]=1, Table2[[#This Row],[e]]=1), 1, "")</f>
        <v/>
      </c>
      <c r="S3" s="10" t="str">
        <f>IF(AND(Table2[[#This Row],[b]]=1, Table2[[#This Row],[p]]=1), 1, "")</f>
        <v/>
      </c>
      <c r="T3" s="10" t="str">
        <f>IF(AND(Table2[[#This Row],[b]]=1, Table2[[#This Row],[s]]=1), 1, "")</f>
        <v/>
      </c>
      <c r="U3" s="10" t="str">
        <f>IF(AND(Table2[[#This Row],[b]]=1, Table2[[#This Row],[a]]=1), 1, "")</f>
        <v/>
      </c>
      <c r="V3" s="10" t="str">
        <f>IF(AND(Table2[[#This Row],[e]]=1, Table2[[#This Row],[p]]=1), 1, "")</f>
        <v/>
      </c>
      <c r="W3" s="10" t="str">
        <f>IF(AND(Table2[[#This Row],[e]]=1, Table2[[#This Row],[s]]=1), 1, "")</f>
        <v/>
      </c>
      <c r="X3" s="10" t="str">
        <f>IF(AND(Table2[[#This Row],[e]]=1, Table2[[#This Row],[a]]=1), 1, "")</f>
        <v/>
      </c>
      <c r="Y3" s="10" t="str">
        <f>IF(AND(Table2[[#This Row],[p]]=1, Table2[[#This Row],[s]]=1), 1, "")</f>
        <v/>
      </c>
      <c r="Z3" s="10" t="str">
        <f>IF(AND(Table2[[#This Row],[p]]=1, Table2[[#This Row],[a]]=1), 1, "")</f>
        <v/>
      </c>
      <c r="AA3" s="10" t="str">
        <f>IF(AND(Table2[[#This Row],[s]]=1, Table2[[#This Row],[a]]=1), 1, "")</f>
        <v/>
      </c>
      <c r="AB3" s="10" t="str">
        <f>IF(ISBLANK(Table2[[#This Row],[f]]), "", "{fire}")</f>
        <v/>
      </c>
      <c r="AC3" s="10" t="str">
        <f>IF(ISBLANK(Table2[[#This Row],[b]]), "", "{bullets}")</f>
        <v>{bullets}</v>
      </c>
      <c r="AD3" s="10" t="str">
        <f>IF(ISBLANK(Table2[[#This Row],[e]]), "", "{electricity}")</f>
        <v/>
      </c>
      <c r="AE3" s="10" t="str">
        <f>IF(ISBLANK(Table2[[#This Row],[p]]), "", "{punch}")</f>
        <v/>
      </c>
      <c r="AF3" s="10" t="str">
        <f>IF(ISBLANK(Table2[[#This Row],[s]]), "", "{scratch}")</f>
        <v/>
      </c>
      <c r="AG3" s="10" t="str">
        <f>IF(ISBLANK(Table2[[#This Row],[a]]), "", "{acid}")</f>
        <v/>
      </c>
      <c r="AH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</v>
      </c>
      <c r="AI3" s="10"/>
      <c r="AJ3" s="10" t="s">
        <v>179</v>
      </c>
      <c r="AK3" s="10" t="s">
        <v>129</v>
      </c>
      <c r="AL3" s="10" t="s">
        <v>224</v>
      </c>
    </row>
    <row r="4" spans="1:38" x14ac:dyDescent="0.25">
      <c r="A4" s="10">
        <v>2</v>
      </c>
      <c r="B4" s="10" t="str">
        <f t="shared" si="0"/>
        <v>0.1.2-Scout</v>
      </c>
      <c r="C4" s="10" t="s">
        <v>175</v>
      </c>
      <c r="D4" s="10" t="s">
        <v>53</v>
      </c>
      <c r="E4" s="10" t="s">
        <v>82</v>
      </c>
      <c r="F4" s="10" t="s">
        <v>60</v>
      </c>
      <c r="G4" s="10"/>
      <c r="H4" s="10"/>
      <c r="I4" s="10">
        <v>1</v>
      </c>
      <c r="J4" s="10"/>
      <c r="K4" s="10"/>
      <c r="L4" s="10"/>
      <c r="M4" s="10" t="str">
        <f>IF(AND(Table2[[#This Row],[f]]=1, Table2[[#This Row],[b]]=1), 1, "")</f>
        <v/>
      </c>
      <c r="N4" s="10" t="str">
        <f>IF(AND(Table2[[#This Row],[f]]=1, Table2[[#This Row],[e]]=1), 1, "")</f>
        <v/>
      </c>
      <c r="O4" s="10" t="str">
        <f>IF(AND(Table2[[#This Row],[f]]=1, Table2[[#This Row],[p]]=1), 1, "")</f>
        <v/>
      </c>
      <c r="P4" s="10" t="str">
        <f>IF(AND(Table2[[#This Row],[f]]=1, Table2[[#This Row],[s]]=1), 1, "")</f>
        <v/>
      </c>
      <c r="Q4" s="10" t="str">
        <f>IF(AND(Table2[[#This Row],[f]]=1, Table2[[#This Row],[a]]=1), 1, "")</f>
        <v/>
      </c>
      <c r="R4" s="10" t="str">
        <f>IF(AND(Table2[[#This Row],[b]]=1, Table2[[#This Row],[e]]=1), 1, "")</f>
        <v/>
      </c>
      <c r="S4" s="10" t="str">
        <f>IF(AND(Table2[[#This Row],[b]]=1, Table2[[#This Row],[p]]=1), 1, "")</f>
        <v/>
      </c>
      <c r="T4" s="10" t="str">
        <f>IF(AND(Table2[[#This Row],[b]]=1, Table2[[#This Row],[s]]=1), 1, "")</f>
        <v/>
      </c>
      <c r="U4" s="10" t="str">
        <f>IF(AND(Table2[[#This Row],[b]]=1, Table2[[#This Row],[a]]=1), 1, "")</f>
        <v/>
      </c>
      <c r="V4" s="10" t="str">
        <f>IF(AND(Table2[[#This Row],[e]]=1, Table2[[#This Row],[p]]=1), 1, "")</f>
        <v/>
      </c>
      <c r="W4" s="10" t="str">
        <f>IF(AND(Table2[[#This Row],[e]]=1, Table2[[#This Row],[s]]=1), 1, "")</f>
        <v/>
      </c>
      <c r="X4" s="10" t="str">
        <f>IF(AND(Table2[[#This Row],[e]]=1, Table2[[#This Row],[a]]=1), 1, "")</f>
        <v/>
      </c>
      <c r="Y4" s="10" t="str">
        <f>IF(AND(Table2[[#This Row],[p]]=1, Table2[[#This Row],[s]]=1), 1, "")</f>
        <v/>
      </c>
      <c r="Z4" s="10" t="str">
        <f>IF(AND(Table2[[#This Row],[p]]=1, Table2[[#This Row],[a]]=1), 1, "")</f>
        <v/>
      </c>
      <c r="AA4" s="10" t="str">
        <f>IF(AND(Table2[[#This Row],[s]]=1, Table2[[#This Row],[a]]=1), 1, "")</f>
        <v/>
      </c>
      <c r="AB4" s="10" t="str">
        <f>IF(ISBLANK(Table2[[#This Row],[f]]), "", "{fire}")</f>
        <v/>
      </c>
      <c r="AC4" s="10" t="str">
        <f>IF(ISBLANK(Table2[[#This Row],[b]]), "", "{bullets}")</f>
        <v/>
      </c>
      <c r="AD4" s="10" t="str">
        <f>IF(ISBLANK(Table2[[#This Row],[e]]), "", "{electricity}")</f>
        <v>{electricity}</v>
      </c>
      <c r="AE4" s="10" t="str">
        <f>IF(ISBLANK(Table2[[#This Row],[p]]), "", "{punch}")</f>
        <v/>
      </c>
      <c r="AF4" s="10" t="str">
        <f>IF(ISBLANK(Table2[[#This Row],[s]]), "", "{scratch}")</f>
        <v/>
      </c>
      <c r="AG4" s="10" t="str">
        <f>IF(ISBLANK(Table2[[#This Row],[a]]), "", "{acid}")</f>
        <v/>
      </c>
      <c r="AH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</v>
      </c>
      <c r="AI4" s="10"/>
      <c r="AJ4" s="10" t="s">
        <v>179</v>
      </c>
      <c r="AK4" s="10" t="s">
        <v>129</v>
      </c>
      <c r="AL4" s="10" t="s">
        <v>223</v>
      </c>
    </row>
    <row r="5" spans="1:38" x14ac:dyDescent="0.25">
      <c r="A5" s="10">
        <v>3</v>
      </c>
      <c r="B5" s="10" t="str">
        <f t="shared" si="0"/>
        <v>0.1.3-Puffer</v>
      </c>
      <c r="C5" s="10" t="s">
        <v>175</v>
      </c>
      <c r="D5" s="10" t="s">
        <v>53</v>
      </c>
      <c r="E5" s="10" t="s">
        <v>83</v>
      </c>
      <c r="F5" s="10" t="s">
        <v>58</v>
      </c>
      <c r="G5" s="10"/>
      <c r="H5" s="10"/>
      <c r="I5" s="10"/>
      <c r="J5" s="10">
        <v>1</v>
      </c>
      <c r="K5" s="10"/>
      <c r="L5" s="10"/>
      <c r="M5" s="10" t="str">
        <f>IF(AND(Table2[[#This Row],[f]]=1, Table2[[#This Row],[b]]=1), 1, "")</f>
        <v/>
      </c>
      <c r="N5" s="10" t="str">
        <f>IF(AND(Table2[[#This Row],[f]]=1, Table2[[#This Row],[e]]=1), 1, "")</f>
        <v/>
      </c>
      <c r="O5" s="10" t="str">
        <f>IF(AND(Table2[[#This Row],[f]]=1, Table2[[#This Row],[p]]=1), 1, "")</f>
        <v/>
      </c>
      <c r="P5" s="10" t="str">
        <f>IF(AND(Table2[[#This Row],[f]]=1, Table2[[#This Row],[s]]=1), 1, "")</f>
        <v/>
      </c>
      <c r="Q5" s="10" t="str">
        <f>IF(AND(Table2[[#This Row],[f]]=1, Table2[[#This Row],[a]]=1), 1, "")</f>
        <v/>
      </c>
      <c r="R5" s="10" t="str">
        <f>IF(AND(Table2[[#This Row],[b]]=1, Table2[[#This Row],[e]]=1), 1, "")</f>
        <v/>
      </c>
      <c r="S5" s="10" t="str">
        <f>IF(AND(Table2[[#This Row],[b]]=1, Table2[[#This Row],[p]]=1), 1, "")</f>
        <v/>
      </c>
      <c r="T5" s="10" t="str">
        <f>IF(AND(Table2[[#This Row],[b]]=1, Table2[[#This Row],[s]]=1), 1, "")</f>
        <v/>
      </c>
      <c r="U5" s="10" t="str">
        <f>IF(AND(Table2[[#This Row],[b]]=1, Table2[[#This Row],[a]]=1), 1, "")</f>
        <v/>
      </c>
      <c r="V5" s="10" t="str">
        <f>IF(AND(Table2[[#This Row],[e]]=1, Table2[[#This Row],[p]]=1), 1, "")</f>
        <v/>
      </c>
      <c r="W5" s="10" t="str">
        <f>IF(AND(Table2[[#This Row],[e]]=1, Table2[[#This Row],[s]]=1), 1, "")</f>
        <v/>
      </c>
      <c r="X5" s="10" t="str">
        <f>IF(AND(Table2[[#This Row],[e]]=1, Table2[[#This Row],[a]]=1), 1, "")</f>
        <v/>
      </c>
      <c r="Y5" s="10" t="str">
        <f>IF(AND(Table2[[#This Row],[p]]=1, Table2[[#This Row],[s]]=1), 1, "")</f>
        <v/>
      </c>
      <c r="Z5" s="10" t="str">
        <f>IF(AND(Table2[[#This Row],[p]]=1, Table2[[#This Row],[a]]=1), 1, "")</f>
        <v/>
      </c>
      <c r="AA5" s="10" t="str">
        <f>IF(AND(Table2[[#This Row],[s]]=1, Table2[[#This Row],[a]]=1), 1, "")</f>
        <v/>
      </c>
      <c r="AB5" s="10" t="str">
        <f>IF(ISBLANK(Table2[[#This Row],[f]]), "", "{fire}")</f>
        <v/>
      </c>
      <c r="AC5" s="10" t="str">
        <f>IF(ISBLANK(Table2[[#This Row],[b]]), "", "{bullets}")</f>
        <v/>
      </c>
      <c r="AD5" s="10" t="str">
        <f>IF(ISBLANK(Table2[[#This Row],[e]]), "", "{electricity}")</f>
        <v/>
      </c>
      <c r="AE5" s="10" t="str">
        <f>IF(ISBLANK(Table2[[#This Row],[p]]), "", "{punch}")</f>
        <v>{punch}</v>
      </c>
      <c r="AF5" s="10" t="str">
        <f>IF(ISBLANK(Table2[[#This Row],[s]]), "", "{scratch}")</f>
        <v/>
      </c>
      <c r="AG5" s="10" t="str">
        <f>IF(ISBLANK(Table2[[#This Row],[a]]), "", "{acid}")</f>
        <v/>
      </c>
      <c r="AH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</v>
      </c>
      <c r="AI5" s="10"/>
      <c r="AJ5" s="10" t="s">
        <v>179</v>
      </c>
      <c r="AK5" s="10" t="s">
        <v>129</v>
      </c>
      <c r="AL5" s="10" t="s">
        <v>226</v>
      </c>
    </row>
    <row r="6" spans="1:38" x14ac:dyDescent="0.25">
      <c r="A6" s="10">
        <v>4</v>
      </c>
      <c r="B6" s="10" t="str">
        <f t="shared" si="0"/>
        <v>0.1.4-Zombie</v>
      </c>
      <c r="C6" s="10" t="s">
        <v>175</v>
      </c>
      <c r="D6" s="10" t="s">
        <v>53</v>
      </c>
      <c r="E6" s="10" t="s">
        <v>84</v>
      </c>
      <c r="F6" s="10" t="s">
        <v>86</v>
      </c>
      <c r="G6" s="10"/>
      <c r="H6" s="10"/>
      <c r="I6" s="10"/>
      <c r="J6" s="10"/>
      <c r="K6" s="10">
        <v>1</v>
      </c>
      <c r="L6" s="10"/>
      <c r="M6" s="10" t="str">
        <f>IF(AND(Table2[[#This Row],[f]]=1, Table2[[#This Row],[b]]=1), 1, "")</f>
        <v/>
      </c>
      <c r="N6" s="10" t="str">
        <f>IF(AND(Table2[[#This Row],[f]]=1, Table2[[#This Row],[e]]=1), 1, "")</f>
        <v/>
      </c>
      <c r="O6" s="10" t="str">
        <f>IF(AND(Table2[[#This Row],[f]]=1, Table2[[#This Row],[p]]=1), 1, "")</f>
        <v/>
      </c>
      <c r="P6" s="10" t="str">
        <f>IF(AND(Table2[[#This Row],[f]]=1, Table2[[#This Row],[s]]=1), 1, "")</f>
        <v/>
      </c>
      <c r="Q6" s="10" t="str">
        <f>IF(AND(Table2[[#This Row],[f]]=1, Table2[[#This Row],[a]]=1), 1, "")</f>
        <v/>
      </c>
      <c r="R6" s="10" t="str">
        <f>IF(AND(Table2[[#This Row],[b]]=1, Table2[[#This Row],[e]]=1), 1, "")</f>
        <v/>
      </c>
      <c r="S6" s="10" t="str">
        <f>IF(AND(Table2[[#This Row],[b]]=1, Table2[[#This Row],[p]]=1), 1, "")</f>
        <v/>
      </c>
      <c r="T6" s="10" t="str">
        <f>IF(AND(Table2[[#This Row],[b]]=1, Table2[[#This Row],[s]]=1), 1, "")</f>
        <v/>
      </c>
      <c r="U6" s="10" t="str">
        <f>IF(AND(Table2[[#This Row],[b]]=1, Table2[[#This Row],[a]]=1), 1, "")</f>
        <v/>
      </c>
      <c r="V6" s="10" t="str">
        <f>IF(AND(Table2[[#This Row],[e]]=1, Table2[[#This Row],[p]]=1), 1, "")</f>
        <v/>
      </c>
      <c r="W6" s="10" t="str">
        <f>IF(AND(Table2[[#This Row],[e]]=1, Table2[[#This Row],[s]]=1), 1, "")</f>
        <v/>
      </c>
      <c r="X6" s="10" t="str">
        <f>IF(AND(Table2[[#This Row],[e]]=1, Table2[[#This Row],[a]]=1), 1, "")</f>
        <v/>
      </c>
      <c r="Y6" s="10" t="str">
        <f>IF(AND(Table2[[#This Row],[p]]=1, Table2[[#This Row],[s]]=1), 1, "")</f>
        <v/>
      </c>
      <c r="Z6" s="10" t="str">
        <f>IF(AND(Table2[[#This Row],[p]]=1, Table2[[#This Row],[a]]=1), 1, "")</f>
        <v/>
      </c>
      <c r="AA6" s="10" t="str">
        <f>IF(AND(Table2[[#This Row],[s]]=1, Table2[[#This Row],[a]]=1), 1, "")</f>
        <v/>
      </c>
      <c r="AB6" s="10" t="str">
        <f>IF(ISBLANK(Table2[[#This Row],[f]]), "", "{fire}")</f>
        <v/>
      </c>
      <c r="AC6" s="10" t="str">
        <f>IF(ISBLANK(Table2[[#This Row],[b]]), "", "{bullets}")</f>
        <v/>
      </c>
      <c r="AD6" s="10" t="str">
        <f>IF(ISBLANK(Table2[[#This Row],[e]]), "", "{electricity}")</f>
        <v/>
      </c>
      <c r="AE6" s="10" t="str">
        <f>IF(ISBLANK(Table2[[#This Row],[p]]), "", "{punch}")</f>
        <v/>
      </c>
      <c r="AF6" s="10" t="str">
        <f>IF(ISBLANK(Table2[[#This Row],[s]]), "", "{scratch}")</f>
        <v>{scratch}</v>
      </c>
      <c r="AG6" s="10" t="str">
        <f>IF(ISBLANK(Table2[[#This Row],[a]]), "", "{acid}")</f>
        <v/>
      </c>
      <c r="AH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{scratch}</v>
      </c>
      <c r="AI6" s="10"/>
      <c r="AJ6" s="10" t="s">
        <v>179</v>
      </c>
      <c r="AK6" s="10" t="s">
        <v>129</v>
      </c>
      <c r="AL6" s="10" t="s">
        <v>227</v>
      </c>
    </row>
    <row r="7" spans="1:38" x14ac:dyDescent="0.25">
      <c r="A7" s="10">
        <v>5</v>
      </c>
      <c r="B7" s="10" t="str">
        <f t="shared" si="0"/>
        <v>0.1.5-Land Kraken</v>
      </c>
      <c r="C7" s="10" t="s">
        <v>175</v>
      </c>
      <c r="D7" s="10" t="s">
        <v>53</v>
      </c>
      <c r="E7" s="10" t="s">
        <v>85</v>
      </c>
      <c r="F7" s="10" t="s">
        <v>59</v>
      </c>
      <c r="G7" s="10"/>
      <c r="H7" s="10"/>
      <c r="I7" s="10"/>
      <c r="J7" s="10"/>
      <c r="K7" s="10"/>
      <c r="L7" s="10">
        <v>1</v>
      </c>
      <c r="M7" s="10" t="str">
        <f>IF(AND(Table2[[#This Row],[f]]=1, Table2[[#This Row],[b]]=1), 1, "")</f>
        <v/>
      </c>
      <c r="N7" s="10" t="str">
        <f>IF(AND(Table2[[#This Row],[f]]=1, Table2[[#This Row],[e]]=1), 1, "")</f>
        <v/>
      </c>
      <c r="O7" s="10" t="str">
        <f>IF(AND(Table2[[#This Row],[f]]=1, Table2[[#This Row],[p]]=1), 1, "")</f>
        <v/>
      </c>
      <c r="P7" s="10" t="str">
        <f>IF(AND(Table2[[#This Row],[f]]=1, Table2[[#This Row],[s]]=1), 1, "")</f>
        <v/>
      </c>
      <c r="Q7" s="10" t="str">
        <f>IF(AND(Table2[[#This Row],[f]]=1, Table2[[#This Row],[a]]=1), 1, "")</f>
        <v/>
      </c>
      <c r="R7" s="10" t="str">
        <f>IF(AND(Table2[[#This Row],[b]]=1, Table2[[#This Row],[e]]=1), 1, "")</f>
        <v/>
      </c>
      <c r="S7" s="10" t="str">
        <f>IF(AND(Table2[[#This Row],[b]]=1, Table2[[#This Row],[p]]=1), 1, "")</f>
        <v/>
      </c>
      <c r="T7" s="10" t="str">
        <f>IF(AND(Table2[[#This Row],[b]]=1, Table2[[#This Row],[s]]=1), 1, "")</f>
        <v/>
      </c>
      <c r="U7" s="10" t="str">
        <f>IF(AND(Table2[[#This Row],[b]]=1, Table2[[#This Row],[a]]=1), 1, "")</f>
        <v/>
      </c>
      <c r="V7" s="10" t="str">
        <f>IF(AND(Table2[[#This Row],[e]]=1, Table2[[#This Row],[p]]=1), 1, "")</f>
        <v/>
      </c>
      <c r="W7" s="10" t="str">
        <f>IF(AND(Table2[[#This Row],[e]]=1, Table2[[#This Row],[s]]=1), 1, "")</f>
        <v/>
      </c>
      <c r="X7" s="10" t="str">
        <f>IF(AND(Table2[[#This Row],[e]]=1, Table2[[#This Row],[a]]=1), 1, "")</f>
        <v/>
      </c>
      <c r="Y7" s="10" t="str">
        <f>IF(AND(Table2[[#This Row],[p]]=1, Table2[[#This Row],[s]]=1), 1, "")</f>
        <v/>
      </c>
      <c r="Z7" s="10" t="str">
        <f>IF(AND(Table2[[#This Row],[p]]=1, Table2[[#This Row],[a]]=1), 1, "")</f>
        <v/>
      </c>
      <c r="AA7" s="10" t="str">
        <f>IF(AND(Table2[[#This Row],[s]]=1, Table2[[#This Row],[a]]=1), 1, "")</f>
        <v/>
      </c>
      <c r="AB7" s="10" t="str">
        <f>IF(ISBLANK(Table2[[#This Row],[f]]), "", "{fire}")</f>
        <v/>
      </c>
      <c r="AC7" s="10" t="str">
        <f>IF(ISBLANK(Table2[[#This Row],[b]]), "", "{bullets}")</f>
        <v/>
      </c>
      <c r="AD7" s="10" t="str">
        <f>IF(ISBLANK(Table2[[#This Row],[e]]), "", "{electricity}")</f>
        <v/>
      </c>
      <c r="AE7" s="10" t="str">
        <f>IF(ISBLANK(Table2[[#This Row],[p]]), "", "{punch}")</f>
        <v/>
      </c>
      <c r="AF7" s="10" t="str">
        <f>IF(ISBLANK(Table2[[#This Row],[s]]), "", "{scratch}")</f>
        <v/>
      </c>
      <c r="AG7" s="10" t="str">
        <f>IF(ISBLANK(Table2[[#This Row],[a]]), "", "{acid}")</f>
        <v>{acid}</v>
      </c>
      <c r="AH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{acid}</v>
      </c>
      <c r="AI7" s="10"/>
      <c r="AJ7" s="10" t="s">
        <v>179</v>
      </c>
      <c r="AK7" s="10" t="s">
        <v>129</v>
      </c>
      <c r="AL7" s="10" t="s">
        <v>225</v>
      </c>
    </row>
    <row r="8" spans="1:38" x14ac:dyDescent="0.25">
      <c r="A8" s="10">
        <v>6</v>
      </c>
      <c r="B8" s="10" t="str">
        <f t="shared" si="0"/>
        <v>0.1.6-Fury Beast</v>
      </c>
      <c r="C8" s="10" t="s">
        <v>175</v>
      </c>
      <c r="D8" s="10" t="s">
        <v>53</v>
      </c>
      <c r="E8" s="10" t="s">
        <v>80</v>
      </c>
      <c r="F8" s="10" t="s">
        <v>68</v>
      </c>
      <c r="G8" s="10"/>
      <c r="H8" s="10"/>
      <c r="I8" s="10">
        <v>1</v>
      </c>
      <c r="J8" s="10"/>
      <c r="K8" s="10"/>
      <c r="L8" s="10">
        <v>1</v>
      </c>
      <c r="M8" s="10" t="str">
        <f>IF(AND(Table2[[#This Row],[f]]=1, Table2[[#This Row],[b]]=1), 1, "")</f>
        <v/>
      </c>
      <c r="N8" s="10" t="str">
        <f>IF(AND(Table2[[#This Row],[f]]=1, Table2[[#This Row],[e]]=1), 1, "")</f>
        <v/>
      </c>
      <c r="O8" s="10" t="str">
        <f>IF(AND(Table2[[#This Row],[f]]=1, Table2[[#This Row],[p]]=1), 1, "")</f>
        <v/>
      </c>
      <c r="P8" s="10" t="str">
        <f>IF(AND(Table2[[#This Row],[f]]=1, Table2[[#This Row],[s]]=1), 1, "")</f>
        <v/>
      </c>
      <c r="Q8" s="10" t="str">
        <f>IF(AND(Table2[[#This Row],[f]]=1, Table2[[#This Row],[a]]=1), 1, "")</f>
        <v/>
      </c>
      <c r="R8" s="10" t="str">
        <f>IF(AND(Table2[[#This Row],[b]]=1, Table2[[#This Row],[e]]=1), 1, "")</f>
        <v/>
      </c>
      <c r="S8" s="10" t="str">
        <f>IF(AND(Table2[[#This Row],[b]]=1, Table2[[#This Row],[p]]=1), 1, "")</f>
        <v/>
      </c>
      <c r="T8" s="10" t="str">
        <f>IF(AND(Table2[[#This Row],[b]]=1, Table2[[#This Row],[s]]=1), 1, "")</f>
        <v/>
      </c>
      <c r="U8" s="10" t="str">
        <f>IF(AND(Table2[[#This Row],[b]]=1, Table2[[#This Row],[a]]=1), 1, "")</f>
        <v/>
      </c>
      <c r="V8" s="10" t="str">
        <f>IF(AND(Table2[[#This Row],[e]]=1, Table2[[#This Row],[p]]=1), 1, "")</f>
        <v/>
      </c>
      <c r="W8" s="10" t="str">
        <f>IF(AND(Table2[[#This Row],[e]]=1, Table2[[#This Row],[s]]=1), 1, "")</f>
        <v/>
      </c>
      <c r="X8" s="10">
        <f>IF(AND(Table2[[#This Row],[e]]=1, Table2[[#This Row],[a]]=1), 1, "")</f>
        <v>1</v>
      </c>
      <c r="Y8" s="10" t="str">
        <f>IF(AND(Table2[[#This Row],[p]]=1, Table2[[#This Row],[s]]=1), 1, "")</f>
        <v/>
      </c>
      <c r="Z8" s="10" t="str">
        <f>IF(AND(Table2[[#This Row],[p]]=1, Table2[[#This Row],[a]]=1), 1, "")</f>
        <v/>
      </c>
      <c r="AA8" s="10" t="str">
        <f>IF(AND(Table2[[#This Row],[s]]=1, Table2[[#This Row],[a]]=1), 1, "")</f>
        <v/>
      </c>
      <c r="AB8" s="10" t="str">
        <f>IF(ISBLANK(Table2[[#This Row],[f]]), "", "{fire}")</f>
        <v/>
      </c>
      <c r="AC8" s="10" t="str">
        <f>IF(ISBLANK(Table2[[#This Row],[b]]), "", "{bullets}")</f>
        <v/>
      </c>
      <c r="AD8" s="10" t="str">
        <f>IF(ISBLANK(Table2[[#This Row],[e]]), "", "{electricity}")</f>
        <v>{electricity}</v>
      </c>
      <c r="AE8" s="10" t="str">
        <f>IF(ISBLANK(Table2[[#This Row],[p]]), "", "{punch}")</f>
        <v/>
      </c>
      <c r="AF8" s="10" t="str">
        <f>IF(ISBLANK(Table2[[#This Row],[s]]), "", "{scratch}")</f>
        <v/>
      </c>
      <c r="AG8" s="10" t="str">
        <f>IF(ISBLANK(Table2[[#This Row],[a]]), "", "{acid}")</f>
        <v>{acid}</v>
      </c>
      <c r="AH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 {acid}</v>
      </c>
      <c r="AI8" s="10"/>
      <c r="AJ8" s="10" t="s">
        <v>180</v>
      </c>
      <c r="AK8" s="10" t="s">
        <v>130</v>
      </c>
      <c r="AL8" s="10" t="s">
        <v>229</v>
      </c>
    </row>
    <row r="9" spans="1:38" x14ac:dyDescent="0.25">
      <c r="A9" s="10">
        <v>7</v>
      </c>
      <c r="B9" s="10" t="str">
        <f t="shared" si="0"/>
        <v>0.1.7-Animalcular Cloud</v>
      </c>
      <c r="C9" s="10" t="s">
        <v>175</v>
      </c>
      <c r="D9" s="10" t="s">
        <v>53</v>
      </c>
      <c r="E9" s="10" t="s">
        <v>81</v>
      </c>
      <c r="F9" s="10" t="s">
        <v>67</v>
      </c>
      <c r="G9" s="10">
        <v>1</v>
      </c>
      <c r="H9" s="10"/>
      <c r="I9" s="10"/>
      <c r="J9" s="10"/>
      <c r="K9" s="10">
        <v>1</v>
      </c>
      <c r="L9" s="10"/>
      <c r="M9" s="10" t="str">
        <f>IF(AND(Table2[[#This Row],[f]]=1, Table2[[#This Row],[b]]=1), 1, "")</f>
        <v/>
      </c>
      <c r="N9" s="10" t="str">
        <f>IF(AND(Table2[[#This Row],[f]]=1, Table2[[#This Row],[e]]=1), 1, "")</f>
        <v/>
      </c>
      <c r="O9" s="10" t="str">
        <f>IF(AND(Table2[[#This Row],[f]]=1, Table2[[#This Row],[p]]=1), 1, "")</f>
        <v/>
      </c>
      <c r="P9" s="10">
        <f>IF(AND(Table2[[#This Row],[f]]=1, Table2[[#This Row],[s]]=1), 1, "")</f>
        <v>1</v>
      </c>
      <c r="Q9" s="10" t="str">
        <f>IF(AND(Table2[[#This Row],[f]]=1, Table2[[#This Row],[a]]=1), 1, "")</f>
        <v/>
      </c>
      <c r="R9" s="10" t="str">
        <f>IF(AND(Table2[[#This Row],[b]]=1, Table2[[#This Row],[e]]=1), 1, "")</f>
        <v/>
      </c>
      <c r="S9" s="10" t="str">
        <f>IF(AND(Table2[[#This Row],[b]]=1, Table2[[#This Row],[p]]=1), 1, "")</f>
        <v/>
      </c>
      <c r="T9" s="10" t="str">
        <f>IF(AND(Table2[[#This Row],[b]]=1, Table2[[#This Row],[s]]=1), 1, "")</f>
        <v/>
      </c>
      <c r="U9" s="10" t="str">
        <f>IF(AND(Table2[[#This Row],[b]]=1, Table2[[#This Row],[a]]=1), 1, "")</f>
        <v/>
      </c>
      <c r="V9" s="10" t="str">
        <f>IF(AND(Table2[[#This Row],[e]]=1, Table2[[#This Row],[p]]=1), 1, "")</f>
        <v/>
      </c>
      <c r="W9" s="10" t="str">
        <f>IF(AND(Table2[[#This Row],[e]]=1, Table2[[#This Row],[s]]=1), 1, "")</f>
        <v/>
      </c>
      <c r="X9" s="10" t="str">
        <f>IF(AND(Table2[[#This Row],[e]]=1, Table2[[#This Row],[a]]=1), 1, "")</f>
        <v/>
      </c>
      <c r="Y9" s="10" t="str">
        <f>IF(AND(Table2[[#This Row],[p]]=1, Table2[[#This Row],[s]]=1), 1, "")</f>
        <v/>
      </c>
      <c r="Z9" s="10" t="str">
        <f>IF(AND(Table2[[#This Row],[p]]=1, Table2[[#This Row],[a]]=1), 1, "")</f>
        <v/>
      </c>
      <c r="AA9" s="10" t="str">
        <f>IF(AND(Table2[[#This Row],[s]]=1, Table2[[#This Row],[a]]=1), 1, "")</f>
        <v/>
      </c>
      <c r="AB9" s="10" t="str">
        <f>IF(ISBLANK(Table2[[#This Row],[f]]), "", "{fire}")</f>
        <v>{fire}</v>
      </c>
      <c r="AC9" s="10" t="str">
        <f>IF(ISBLANK(Table2[[#This Row],[b]]), "", "{bullets}")</f>
        <v/>
      </c>
      <c r="AD9" s="10" t="str">
        <f>IF(ISBLANK(Table2[[#This Row],[e]]), "", "{electricity}")</f>
        <v/>
      </c>
      <c r="AE9" s="10" t="str">
        <f>IF(ISBLANK(Table2[[#This Row],[p]]), "", "{punch}")</f>
        <v/>
      </c>
      <c r="AF9" s="10" t="str">
        <f>IF(ISBLANK(Table2[[#This Row],[s]]), "", "{scratch}")</f>
        <v>{scratch}</v>
      </c>
      <c r="AG9" s="10" t="str">
        <f>IF(ISBLANK(Table2[[#This Row],[a]]), "", "{acid}")</f>
        <v/>
      </c>
      <c r="AH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{scratch}</v>
      </c>
      <c r="AI9" s="10"/>
      <c r="AJ9" s="10" t="s">
        <v>180</v>
      </c>
      <c r="AK9" s="10" t="s">
        <v>130</v>
      </c>
      <c r="AL9" s="10" t="s">
        <v>224</v>
      </c>
    </row>
    <row r="10" spans="1:38" x14ac:dyDescent="0.25">
      <c r="A10" s="10">
        <v>8</v>
      </c>
      <c r="B10" s="10" t="str">
        <f t="shared" si="0"/>
        <v>0.1.8-Berserker</v>
      </c>
      <c r="C10" s="10" t="s">
        <v>175</v>
      </c>
      <c r="D10" s="10" t="s">
        <v>53</v>
      </c>
      <c r="E10" s="10" t="s">
        <v>82</v>
      </c>
      <c r="F10" s="10" t="s">
        <v>63</v>
      </c>
      <c r="G10" s="10"/>
      <c r="H10" s="10">
        <v>1</v>
      </c>
      <c r="I10" s="10"/>
      <c r="J10" s="10">
        <v>1</v>
      </c>
      <c r="K10" s="10"/>
      <c r="L10" s="10"/>
      <c r="M10" s="10" t="str">
        <f>IF(AND(Table2[[#This Row],[f]]=1, Table2[[#This Row],[b]]=1), 1, "")</f>
        <v/>
      </c>
      <c r="N10" s="10" t="str">
        <f>IF(AND(Table2[[#This Row],[f]]=1, Table2[[#This Row],[e]]=1), 1, "")</f>
        <v/>
      </c>
      <c r="O10" s="10" t="str">
        <f>IF(AND(Table2[[#This Row],[f]]=1, Table2[[#This Row],[p]]=1), 1, "")</f>
        <v/>
      </c>
      <c r="P10" s="10" t="str">
        <f>IF(AND(Table2[[#This Row],[f]]=1, Table2[[#This Row],[s]]=1), 1, "")</f>
        <v/>
      </c>
      <c r="Q10" s="10" t="str">
        <f>IF(AND(Table2[[#This Row],[f]]=1, Table2[[#This Row],[a]]=1), 1, "")</f>
        <v/>
      </c>
      <c r="R10" s="10" t="str">
        <f>IF(AND(Table2[[#This Row],[b]]=1, Table2[[#This Row],[e]]=1), 1, "")</f>
        <v/>
      </c>
      <c r="S10" s="10">
        <f>IF(AND(Table2[[#This Row],[b]]=1, Table2[[#This Row],[p]]=1), 1, "")</f>
        <v>1</v>
      </c>
      <c r="T10" s="10" t="str">
        <f>IF(AND(Table2[[#This Row],[b]]=1, Table2[[#This Row],[s]]=1), 1, "")</f>
        <v/>
      </c>
      <c r="U10" s="10" t="str">
        <f>IF(AND(Table2[[#This Row],[b]]=1, Table2[[#This Row],[a]]=1), 1, "")</f>
        <v/>
      </c>
      <c r="V10" s="10" t="str">
        <f>IF(AND(Table2[[#This Row],[e]]=1, Table2[[#This Row],[p]]=1), 1, "")</f>
        <v/>
      </c>
      <c r="W10" s="10" t="str">
        <f>IF(AND(Table2[[#This Row],[e]]=1, Table2[[#This Row],[s]]=1), 1, "")</f>
        <v/>
      </c>
      <c r="X10" s="10" t="str">
        <f>IF(AND(Table2[[#This Row],[e]]=1, Table2[[#This Row],[a]]=1), 1, "")</f>
        <v/>
      </c>
      <c r="Y10" s="10" t="str">
        <f>IF(AND(Table2[[#This Row],[p]]=1, Table2[[#This Row],[s]]=1), 1, "")</f>
        <v/>
      </c>
      <c r="Z10" s="10" t="str">
        <f>IF(AND(Table2[[#This Row],[p]]=1, Table2[[#This Row],[a]]=1), 1, "")</f>
        <v/>
      </c>
      <c r="AA10" s="10" t="str">
        <f>IF(AND(Table2[[#This Row],[s]]=1, Table2[[#This Row],[a]]=1), 1, "")</f>
        <v/>
      </c>
      <c r="AB10" s="10" t="str">
        <f>IF(ISBLANK(Table2[[#This Row],[f]]), "", "{fire}")</f>
        <v/>
      </c>
      <c r="AC10" s="10" t="str">
        <f>IF(ISBLANK(Table2[[#This Row],[b]]), "", "{bullets}")</f>
        <v>{bullets}</v>
      </c>
      <c r="AD10" s="10" t="str">
        <f>IF(ISBLANK(Table2[[#This Row],[e]]), "", "{electricity}")</f>
        <v/>
      </c>
      <c r="AE10" s="10" t="str">
        <f>IF(ISBLANK(Table2[[#This Row],[p]]), "", "{punch}")</f>
        <v>{punch}</v>
      </c>
      <c r="AF10" s="10" t="str">
        <f>IF(ISBLANK(Table2[[#This Row],[s]]), "", "{scratch}")</f>
        <v/>
      </c>
      <c r="AG10" s="10" t="str">
        <f>IF(ISBLANK(Table2[[#This Row],[a]]), "", "{acid}")</f>
        <v/>
      </c>
      <c r="AH1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{punch}</v>
      </c>
      <c r="AI10" s="10"/>
      <c r="AJ10" s="10" t="s">
        <v>180</v>
      </c>
      <c r="AK10" s="10" t="s">
        <v>130</v>
      </c>
      <c r="AL10" s="10" t="s">
        <v>223</v>
      </c>
    </row>
    <row r="11" spans="1:38" x14ac:dyDescent="0.25">
      <c r="A11" s="10">
        <v>9</v>
      </c>
      <c r="B11" s="10" t="str">
        <f t="shared" si="0"/>
        <v>0.1.9-Mycohemoth</v>
      </c>
      <c r="C11" s="10" t="s">
        <v>175</v>
      </c>
      <c r="D11" s="10" t="s">
        <v>53</v>
      </c>
      <c r="E11" s="10" t="s">
        <v>83</v>
      </c>
      <c r="F11" s="10" t="s">
        <v>55</v>
      </c>
      <c r="G11" s="10">
        <v>1</v>
      </c>
      <c r="H11" s="10"/>
      <c r="I11" s="10">
        <v>1</v>
      </c>
      <c r="J11" s="10"/>
      <c r="K11" s="10">
        <v>1</v>
      </c>
      <c r="L11" s="10"/>
      <c r="M11" s="10" t="str">
        <f>IF(AND(Table2[[#This Row],[f]]=1, Table2[[#This Row],[b]]=1), 1, "")</f>
        <v/>
      </c>
      <c r="N11" s="10">
        <f>IF(AND(Table2[[#This Row],[f]]=1, Table2[[#This Row],[e]]=1), 1, "")</f>
        <v>1</v>
      </c>
      <c r="O11" s="10" t="str">
        <f>IF(AND(Table2[[#This Row],[f]]=1, Table2[[#This Row],[p]]=1), 1, "")</f>
        <v/>
      </c>
      <c r="P11" s="10">
        <f>IF(AND(Table2[[#This Row],[f]]=1, Table2[[#This Row],[s]]=1), 1, "")</f>
        <v>1</v>
      </c>
      <c r="Q11" s="10" t="str">
        <f>IF(AND(Table2[[#This Row],[f]]=1, Table2[[#This Row],[a]]=1), 1, "")</f>
        <v/>
      </c>
      <c r="R11" s="10" t="str">
        <f>IF(AND(Table2[[#This Row],[b]]=1, Table2[[#This Row],[e]]=1), 1, "")</f>
        <v/>
      </c>
      <c r="S11" s="10" t="str">
        <f>IF(AND(Table2[[#This Row],[b]]=1, Table2[[#This Row],[p]]=1), 1, "")</f>
        <v/>
      </c>
      <c r="T11" s="10" t="str">
        <f>IF(AND(Table2[[#This Row],[b]]=1, Table2[[#This Row],[s]]=1), 1, "")</f>
        <v/>
      </c>
      <c r="U11" s="10" t="str">
        <f>IF(AND(Table2[[#This Row],[b]]=1, Table2[[#This Row],[a]]=1), 1, "")</f>
        <v/>
      </c>
      <c r="V11" s="10" t="str">
        <f>IF(AND(Table2[[#This Row],[e]]=1, Table2[[#This Row],[p]]=1), 1, "")</f>
        <v/>
      </c>
      <c r="W11" s="10">
        <f>IF(AND(Table2[[#This Row],[e]]=1, Table2[[#This Row],[s]]=1), 1, "")</f>
        <v>1</v>
      </c>
      <c r="X11" s="10" t="str">
        <f>IF(AND(Table2[[#This Row],[e]]=1, Table2[[#This Row],[a]]=1), 1, "")</f>
        <v/>
      </c>
      <c r="Y11" s="10" t="str">
        <f>IF(AND(Table2[[#This Row],[p]]=1, Table2[[#This Row],[s]]=1), 1, "")</f>
        <v/>
      </c>
      <c r="Z11" s="10" t="str">
        <f>IF(AND(Table2[[#This Row],[p]]=1, Table2[[#This Row],[a]]=1), 1, "")</f>
        <v/>
      </c>
      <c r="AA11" s="10" t="str">
        <f>IF(AND(Table2[[#This Row],[s]]=1, Table2[[#This Row],[a]]=1), 1, "")</f>
        <v/>
      </c>
      <c r="AB11" s="10" t="str">
        <f>IF(ISBLANK(Table2[[#This Row],[f]]), "", "{fire}")</f>
        <v>{fire}</v>
      </c>
      <c r="AC11" s="10" t="str">
        <f>IF(ISBLANK(Table2[[#This Row],[b]]), "", "{bullets}")</f>
        <v/>
      </c>
      <c r="AD11" s="10" t="str">
        <f>IF(ISBLANK(Table2[[#This Row],[e]]), "", "{electricity}")</f>
        <v>{electricity}</v>
      </c>
      <c r="AE11" s="10" t="str">
        <f>IF(ISBLANK(Table2[[#This Row],[p]]), "", "{punch}")</f>
        <v/>
      </c>
      <c r="AF11" s="10" t="str">
        <f>IF(ISBLANK(Table2[[#This Row],[s]]), "", "{scratch}")</f>
        <v>{scratch}</v>
      </c>
      <c r="AG11" s="10" t="str">
        <f>IF(ISBLANK(Table2[[#This Row],[a]]), "", "{acid}")</f>
        <v/>
      </c>
      <c r="AH1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{scratch}</v>
      </c>
      <c r="AI11" s="10"/>
      <c r="AJ11" s="10" t="s">
        <v>183</v>
      </c>
      <c r="AK11" s="10" t="s">
        <v>131</v>
      </c>
      <c r="AL11" s="10" t="s">
        <v>226</v>
      </c>
    </row>
    <row r="12" spans="1:38" x14ac:dyDescent="0.25">
      <c r="A12" s="10">
        <v>10</v>
      </c>
      <c r="B12" s="10" t="str">
        <f t="shared" si="0"/>
        <v>0.1.10-Daidarabotchi</v>
      </c>
      <c r="C12" s="10" t="s">
        <v>175</v>
      </c>
      <c r="D12" s="10" t="s">
        <v>53</v>
      </c>
      <c r="E12" s="10" t="s">
        <v>84</v>
      </c>
      <c r="F12" s="10" t="s">
        <v>75</v>
      </c>
      <c r="G12" s="10">
        <v>1</v>
      </c>
      <c r="H12" s="10">
        <v>1</v>
      </c>
      <c r="I12" s="10"/>
      <c r="J12" s="10"/>
      <c r="K12" s="10"/>
      <c r="L12" s="10">
        <v>1</v>
      </c>
      <c r="M12" s="10">
        <f>IF(AND(Table2[[#This Row],[f]]=1, Table2[[#This Row],[b]]=1), 1, "")</f>
        <v>1</v>
      </c>
      <c r="N12" s="10" t="str">
        <f>IF(AND(Table2[[#This Row],[f]]=1, Table2[[#This Row],[e]]=1), 1, "")</f>
        <v/>
      </c>
      <c r="O12" s="10" t="str">
        <f>IF(AND(Table2[[#This Row],[f]]=1, Table2[[#This Row],[p]]=1), 1, "")</f>
        <v/>
      </c>
      <c r="P12" s="10" t="str">
        <f>IF(AND(Table2[[#This Row],[f]]=1, Table2[[#This Row],[s]]=1), 1, "")</f>
        <v/>
      </c>
      <c r="Q12" s="10">
        <f>IF(AND(Table2[[#This Row],[f]]=1, Table2[[#This Row],[a]]=1), 1, "")</f>
        <v>1</v>
      </c>
      <c r="R12" s="10" t="str">
        <f>IF(AND(Table2[[#This Row],[b]]=1, Table2[[#This Row],[e]]=1), 1, "")</f>
        <v/>
      </c>
      <c r="S12" s="10" t="str">
        <f>IF(AND(Table2[[#This Row],[b]]=1, Table2[[#This Row],[p]]=1), 1, "")</f>
        <v/>
      </c>
      <c r="T12" s="10" t="str">
        <f>IF(AND(Table2[[#This Row],[b]]=1, Table2[[#This Row],[s]]=1), 1, "")</f>
        <v/>
      </c>
      <c r="U12" s="10">
        <f>IF(AND(Table2[[#This Row],[b]]=1, Table2[[#This Row],[a]]=1), 1, "")</f>
        <v>1</v>
      </c>
      <c r="V12" s="10" t="str">
        <f>IF(AND(Table2[[#This Row],[e]]=1, Table2[[#This Row],[p]]=1), 1, "")</f>
        <v/>
      </c>
      <c r="W12" s="10" t="str">
        <f>IF(AND(Table2[[#This Row],[e]]=1, Table2[[#This Row],[s]]=1), 1, "")</f>
        <v/>
      </c>
      <c r="X12" s="10" t="str">
        <f>IF(AND(Table2[[#This Row],[e]]=1, Table2[[#This Row],[a]]=1), 1, "")</f>
        <v/>
      </c>
      <c r="Y12" s="10" t="str">
        <f>IF(AND(Table2[[#This Row],[p]]=1, Table2[[#This Row],[s]]=1), 1, "")</f>
        <v/>
      </c>
      <c r="Z12" s="10" t="str">
        <f>IF(AND(Table2[[#This Row],[p]]=1, Table2[[#This Row],[a]]=1), 1, "")</f>
        <v/>
      </c>
      <c r="AA12" s="10" t="str">
        <f>IF(AND(Table2[[#This Row],[s]]=1, Table2[[#This Row],[a]]=1), 1, "")</f>
        <v/>
      </c>
      <c r="AB12" s="10" t="str">
        <f>IF(ISBLANK(Table2[[#This Row],[f]]), "", "{fire}")</f>
        <v>{fire}</v>
      </c>
      <c r="AC12" s="10" t="str">
        <f>IF(ISBLANK(Table2[[#This Row],[b]]), "", "{bullets}")</f>
        <v>{bullets}</v>
      </c>
      <c r="AD12" s="10" t="str">
        <f>IF(ISBLANK(Table2[[#This Row],[e]]), "", "{electricity}")</f>
        <v/>
      </c>
      <c r="AE12" s="10" t="str">
        <f>IF(ISBLANK(Table2[[#This Row],[p]]), "", "{punch}")</f>
        <v/>
      </c>
      <c r="AF12" s="10" t="str">
        <f>IF(ISBLANK(Table2[[#This Row],[s]]), "", "{scratch}")</f>
        <v/>
      </c>
      <c r="AG12" s="10" t="str">
        <f>IF(ISBLANK(Table2[[#This Row],[a]]), "", "{acid}")</f>
        <v>{acid}</v>
      </c>
      <c r="AH1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{acid}</v>
      </c>
      <c r="AI12" s="10"/>
      <c r="AJ12" s="10" t="s">
        <v>183</v>
      </c>
      <c r="AK12" s="10" t="s">
        <v>131</v>
      </c>
      <c r="AL12" s="10" t="s">
        <v>227</v>
      </c>
    </row>
    <row r="13" spans="1:38" x14ac:dyDescent="0.25">
      <c r="A13" s="10">
        <v>11</v>
      </c>
      <c r="B13" s="10" t="str">
        <f t="shared" si="0"/>
        <v>0.1.11-Megasaur</v>
      </c>
      <c r="C13" s="10" t="s">
        <v>175</v>
      </c>
      <c r="D13" s="10" t="s">
        <v>53</v>
      </c>
      <c r="E13" s="10" t="s">
        <v>85</v>
      </c>
      <c r="F13" s="10" t="s">
        <v>70</v>
      </c>
      <c r="G13" s="10"/>
      <c r="H13" s="10">
        <v>1</v>
      </c>
      <c r="I13" s="10">
        <v>1</v>
      </c>
      <c r="J13" s="10">
        <v>1</v>
      </c>
      <c r="K13" s="10"/>
      <c r="L13" s="10"/>
      <c r="M13" s="10" t="str">
        <f>IF(AND(Table2[[#This Row],[f]]=1, Table2[[#This Row],[b]]=1), 1, "")</f>
        <v/>
      </c>
      <c r="N13" s="10" t="str">
        <f>IF(AND(Table2[[#This Row],[f]]=1, Table2[[#This Row],[e]]=1), 1, "")</f>
        <v/>
      </c>
      <c r="O13" s="10" t="str">
        <f>IF(AND(Table2[[#This Row],[f]]=1, Table2[[#This Row],[p]]=1), 1, "")</f>
        <v/>
      </c>
      <c r="P13" s="10" t="str">
        <f>IF(AND(Table2[[#This Row],[f]]=1, Table2[[#This Row],[s]]=1), 1, "")</f>
        <v/>
      </c>
      <c r="Q13" s="10" t="str">
        <f>IF(AND(Table2[[#This Row],[f]]=1, Table2[[#This Row],[a]]=1), 1, "")</f>
        <v/>
      </c>
      <c r="R13" s="10">
        <f>IF(AND(Table2[[#This Row],[b]]=1, Table2[[#This Row],[e]]=1), 1, "")</f>
        <v>1</v>
      </c>
      <c r="S13" s="10">
        <f>IF(AND(Table2[[#This Row],[b]]=1, Table2[[#This Row],[p]]=1), 1, "")</f>
        <v>1</v>
      </c>
      <c r="T13" s="10" t="str">
        <f>IF(AND(Table2[[#This Row],[b]]=1, Table2[[#This Row],[s]]=1), 1, "")</f>
        <v/>
      </c>
      <c r="U13" s="10" t="str">
        <f>IF(AND(Table2[[#This Row],[b]]=1, Table2[[#This Row],[a]]=1), 1, "")</f>
        <v/>
      </c>
      <c r="V13" s="10">
        <f>IF(AND(Table2[[#This Row],[e]]=1, Table2[[#This Row],[p]]=1), 1, "")</f>
        <v>1</v>
      </c>
      <c r="W13" s="10" t="str">
        <f>IF(AND(Table2[[#This Row],[e]]=1, Table2[[#This Row],[s]]=1), 1, "")</f>
        <v/>
      </c>
      <c r="X13" s="10" t="str">
        <f>IF(AND(Table2[[#This Row],[e]]=1, Table2[[#This Row],[a]]=1), 1, "")</f>
        <v/>
      </c>
      <c r="Y13" s="10" t="str">
        <f>IF(AND(Table2[[#This Row],[p]]=1, Table2[[#This Row],[s]]=1), 1, "")</f>
        <v/>
      </c>
      <c r="Z13" s="10" t="str">
        <f>IF(AND(Table2[[#This Row],[p]]=1, Table2[[#This Row],[a]]=1), 1, "")</f>
        <v/>
      </c>
      <c r="AA13" s="10" t="str">
        <f>IF(AND(Table2[[#This Row],[s]]=1, Table2[[#This Row],[a]]=1), 1, "")</f>
        <v/>
      </c>
      <c r="AB13" s="10" t="str">
        <f>IF(ISBLANK(Table2[[#This Row],[f]]), "", "{fire}")</f>
        <v/>
      </c>
      <c r="AC13" s="10" t="str">
        <f>IF(ISBLANK(Table2[[#This Row],[b]]), "", "{bullets}")</f>
        <v>{bullets}</v>
      </c>
      <c r="AD13" s="10" t="str">
        <f>IF(ISBLANK(Table2[[#This Row],[e]]), "", "{electricity}")</f>
        <v>{electricity}</v>
      </c>
      <c r="AE13" s="10" t="str">
        <f>IF(ISBLANK(Table2[[#This Row],[p]]), "", "{punch}")</f>
        <v>{punch}</v>
      </c>
      <c r="AF13" s="10" t="str">
        <f>IF(ISBLANK(Table2[[#This Row],[s]]), "", "{scratch}")</f>
        <v/>
      </c>
      <c r="AG13" s="10" t="str">
        <f>IF(ISBLANK(Table2[[#This Row],[a]]), "", "{acid}")</f>
        <v/>
      </c>
      <c r="AH1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</v>
      </c>
      <c r="AI13" s="10"/>
      <c r="AJ13" s="10" t="s">
        <v>183</v>
      </c>
      <c r="AK13" s="10" t="s">
        <v>131</v>
      </c>
      <c r="AL13" s="10" t="s">
        <v>225</v>
      </c>
    </row>
    <row r="14" spans="1:38" x14ac:dyDescent="0.25">
      <c r="A14" s="10">
        <v>12</v>
      </c>
      <c r="B14" s="10" t="str">
        <f t="shared" si="0"/>
        <v>0.1.12-Hydra</v>
      </c>
      <c r="C14" s="10" t="s">
        <v>175</v>
      </c>
      <c r="D14" s="10" t="s">
        <v>53</v>
      </c>
      <c r="E14" s="10" t="s">
        <v>80</v>
      </c>
      <c r="F14" s="10" t="s">
        <v>64</v>
      </c>
      <c r="G14" s="10"/>
      <c r="H14" s="10"/>
      <c r="I14" s="10"/>
      <c r="J14" s="10">
        <v>1</v>
      </c>
      <c r="K14" s="10">
        <v>1</v>
      </c>
      <c r="L14" s="10">
        <v>1</v>
      </c>
      <c r="M14" s="10" t="str">
        <f>IF(AND(Table2[[#This Row],[f]]=1, Table2[[#This Row],[b]]=1), 1, "")</f>
        <v/>
      </c>
      <c r="N14" s="10" t="str">
        <f>IF(AND(Table2[[#This Row],[f]]=1, Table2[[#This Row],[e]]=1), 1, "")</f>
        <v/>
      </c>
      <c r="O14" s="10" t="str">
        <f>IF(AND(Table2[[#This Row],[f]]=1, Table2[[#This Row],[p]]=1), 1, "")</f>
        <v/>
      </c>
      <c r="P14" s="10" t="str">
        <f>IF(AND(Table2[[#This Row],[f]]=1, Table2[[#This Row],[s]]=1), 1, "")</f>
        <v/>
      </c>
      <c r="Q14" s="10" t="str">
        <f>IF(AND(Table2[[#This Row],[f]]=1, Table2[[#This Row],[a]]=1), 1, "")</f>
        <v/>
      </c>
      <c r="R14" s="10" t="str">
        <f>IF(AND(Table2[[#This Row],[b]]=1, Table2[[#This Row],[e]]=1), 1, "")</f>
        <v/>
      </c>
      <c r="S14" s="10" t="str">
        <f>IF(AND(Table2[[#This Row],[b]]=1, Table2[[#This Row],[p]]=1), 1, "")</f>
        <v/>
      </c>
      <c r="T14" s="10" t="str">
        <f>IF(AND(Table2[[#This Row],[b]]=1, Table2[[#This Row],[s]]=1), 1, "")</f>
        <v/>
      </c>
      <c r="U14" s="10" t="str">
        <f>IF(AND(Table2[[#This Row],[b]]=1, Table2[[#This Row],[a]]=1), 1, "")</f>
        <v/>
      </c>
      <c r="V14" s="10" t="str">
        <f>IF(AND(Table2[[#This Row],[e]]=1, Table2[[#This Row],[p]]=1), 1, "")</f>
        <v/>
      </c>
      <c r="W14" s="10" t="str">
        <f>IF(AND(Table2[[#This Row],[e]]=1, Table2[[#This Row],[s]]=1), 1, "")</f>
        <v/>
      </c>
      <c r="X14" s="10" t="str">
        <f>IF(AND(Table2[[#This Row],[e]]=1, Table2[[#This Row],[a]]=1), 1, "")</f>
        <v/>
      </c>
      <c r="Y14" s="10">
        <f>IF(AND(Table2[[#This Row],[p]]=1, Table2[[#This Row],[s]]=1), 1, "")</f>
        <v>1</v>
      </c>
      <c r="Z14" s="10">
        <f>IF(AND(Table2[[#This Row],[p]]=1, Table2[[#This Row],[a]]=1), 1, "")</f>
        <v>1</v>
      </c>
      <c r="AA14" s="10">
        <f>IF(AND(Table2[[#This Row],[s]]=1, Table2[[#This Row],[a]]=1), 1, "")</f>
        <v>1</v>
      </c>
      <c r="AB14" s="10" t="str">
        <f>IF(ISBLANK(Table2[[#This Row],[f]]), "", "{fire}")</f>
        <v/>
      </c>
      <c r="AC14" s="10" t="str">
        <f>IF(ISBLANK(Table2[[#This Row],[b]]), "", "{bullets}")</f>
        <v/>
      </c>
      <c r="AD14" s="10" t="str">
        <f>IF(ISBLANK(Table2[[#This Row],[e]]), "", "{electricity}")</f>
        <v/>
      </c>
      <c r="AE14" s="10" t="str">
        <f>IF(ISBLANK(Table2[[#This Row],[p]]), "", "{punch}")</f>
        <v>{punch}</v>
      </c>
      <c r="AF14" s="10" t="str">
        <f>IF(ISBLANK(Table2[[#This Row],[s]]), "", "{scratch}")</f>
        <v>{scratch}</v>
      </c>
      <c r="AG14" s="10" t="str">
        <f>IF(ISBLANK(Table2[[#This Row],[a]]), "", "{acid}")</f>
        <v>{acid}</v>
      </c>
      <c r="AH1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 {scratch} {acid}</v>
      </c>
      <c r="AI14" s="10"/>
      <c r="AJ14" s="10" t="s">
        <v>183</v>
      </c>
      <c r="AK14" s="10" t="s">
        <v>131</v>
      </c>
      <c r="AL14" s="10" t="s">
        <v>229</v>
      </c>
    </row>
    <row r="15" spans="1:38" x14ac:dyDescent="0.25">
      <c r="A15" s="10">
        <v>13</v>
      </c>
      <c r="B15" s="10" t="str">
        <f t="shared" si="0"/>
        <v>0.1.13-Aurelia Optirapax</v>
      </c>
      <c r="C15" s="10" t="s">
        <v>175</v>
      </c>
      <c r="D15" s="10" t="s">
        <v>53</v>
      </c>
      <c r="E15" s="10" t="s">
        <v>81</v>
      </c>
      <c r="F15" s="10" t="s">
        <v>61</v>
      </c>
      <c r="G15" s="10"/>
      <c r="H15" s="10">
        <v>1</v>
      </c>
      <c r="I15" s="10"/>
      <c r="J15" s="10"/>
      <c r="K15" s="10">
        <v>1</v>
      </c>
      <c r="L15" s="10">
        <v>1</v>
      </c>
      <c r="M15" s="10" t="str">
        <f>IF(AND(Table2[[#This Row],[f]]=1, Table2[[#This Row],[b]]=1), 1, "")</f>
        <v/>
      </c>
      <c r="N15" s="10" t="str">
        <f>IF(AND(Table2[[#This Row],[f]]=1, Table2[[#This Row],[e]]=1), 1, "")</f>
        <v/>
      </c>
      <c r="O15" s="10" t="str">
        <f>IF(AND(Table2[[#This Row],[f]]=1, Table2[[#This Row],[p]]=1), 1, "")</f>
        <v/>
      </c>
      <c r="P15" s="10" t="str">
        <f>IF(AND(Table2[[#This Row],[f]]=1, Table2[[#This Row],[s]]=1), 1, "")</f>
        <v/>
      </c>
      <c r="Q15" s="10" t="str">
        <f>IF(AND(Table2[[#This Row],[f]]=1, Table2[[#This Row],[a]]=1), 1, "")</f>
        <v/>
      </c>
      <c r="R15" s="10" t="str">
        <f>IF(AND(Table2[[#This Row],[b]]=1, Table2[[#This Row],[e]]=1), 1, "")</f>
        <v/>
      </c>
      <c r="S15" s="10" t="str">
        <f>IF(AND(Table2[[#This Row],[b]]=1, Table2[[#This Row],[p]]=1), 1, "")</f>
        <v/>
      </c>
      <c r="T15" s="10">
        <f>IF(AND(Table2[[#This Row],[b]]=1, Table2[[#This Row],[s]]=1), 1, "")</f>
        <v>1</v>
      </c>
      <c r="U15" s="10">
        <f>IF(AND(Table2[[#This Row],[b]]=1, Table2[[#This Row],[a]]=1), 1, "")</f>
        <v>1</v>
      </c>
      <c r="V15" s="10" t="str">
        <f>IF(AND(Table2[[#This Row],[e]]=1, Table2[[#This Row],[p]]=1), 1, "")</f>
        <v/>
      </c>
      <c r="W15" s="10" t="str">
        <f>IF(AND(Table2[[#This Row],[e]]=1, Table2[[#This Row],[s]]=1), 1, "")</f>
        <v/>
      </c>
      <c r="X15" s="10" t="str">
        <f>IF(AND(Table2[[#This Row],[e]]=1, Table2[[#This Row],[a]]=1), 1, "")</f>
        <v/>
      </c>
      <c r="Y15" s="10" t="str">
        <f>IF(AND(Table2[[#This Row],[p]]=1, Table2[[#This Row],[s]]=1), 1, "")</f>
        <v/>
      </c>
      <c r="Z15" s="10" t="str">
        <f>IF(AND(Table2[[#This Row],[p]]=1, Table2[[#This Row],[a]]=1), 1, "")</f>
        <v/>
      </c>
      <c r="AA15" s="10">
        <f>IF(AND(Table2[[#This Row],[s]]=1, Table2[[#This Row],[a]]=1), 1, "")</f>
        <v>1</v>
      </c>
      <c r="AB15" s="10" t="str">
        <f>IF(ISBLANK(Table2[[#This Row],[f]]), "", "{fire}")</f>
        <v/>
      </c>
      <c r="AC15" s="10" t="str">
        <f>IF(ISBLANK(Table2[[#This Row],[b]]), "", "{bullets}")</f>
        <v>{bullets}</v>
      </c>
      <c r="AD15" s="10" t="str">
        <f>IF(ISBLANK(Table2[[#This Row],[e]]), "", "{electricity}")</f>
        <v/>
      </c>
      <c r="AE15" s="10" t="str">
        <f>IF(ISBLANK(Table2[[#This Row],[p]]), "", "{punch}")</f>
        <v/>
      </c>
      <c r="AF15" s="10" t="str">
        <f>IF(ISBLANK(Table2[[#This Row],[s]]), "", "{scratch}")</f>
        <v>{scratch}</v>
      </c>
      <c r="AG15" s="10" t="str">
        <f>IF(ISBLANK(Table2[[#This Row],[a]]), "", "{acid}")</f>
        <v>{acid}</v>
      </c>
      <c r="AH1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{scratch} {acid}</v>
      </c>
      <c r="AI15" s="10"/>
      <c r="AJ15" s="10" t="s">
        <v>183</v>
      </c>
      <c r="AK15" s="10" t="s">
        <v>131</v>
      </c>
      <c r="AL15" s="10" t="s">
        <v>224</v>
      </c>
    </row>
    <row r="16" spans="1:38" x14ac:dyDescent="0.25">
      <c r="A16" s="10">
        <v>14</v>
      </c>
      <c r="B16" s="10" t="str">
        <f t="shared" si="0"/>
        <v>0.1.14-Killbot</v>
      </c>
      <c r="C16" s="10" t="s">
        <v>175</v>
      </c>
      <c r="D16" s="10" t="s">
        <v>53</v>
      </c>
      <c r="E16" s="10" t="s">
        <v>82</v>
      </c>
      <c r="F16" s="10" t="s">
        <v>54</v>
      </c>
      <c r="G16" s="10">
        <v>1</v>
      </c>
      <c r="H16" s="10"/>
      <c r="I16" s="10">
        <v>1</v>
      </c>
      <c r="J16" s="10">
        <v>1</v>
      </c>
      <c r="K16" s="10"/>
      <c r="L16" s="10"/>
      <c r="M16" s="10" t="str">
        <f>IF(AND(Table2[[#This Row],[f]]=1, Table2[[#This Row],[b]]=1), 1, "")</f>
        <v/>
      </c>
      <c r="N16" s="10">
        <f>IF(AND(Table2[[#This Row],[f]]=1, Table2[[#This Row],[e]]=1), 1, "")</f>
        <v>1</v>
      </c>
      <c r="O16" s="10">
        <f>IF(AND(Table2[[#This Row],[f]]=1, Table2[[#This Row],[p]]=1), 1, "")</f>
        <v>1</v>
      </c>
      <c r="P16" s="10" t="str">
        <f>IF(AND(Table2[[#This Row],[f]]=1, Table2[[#This Row],[s]]=1), 1, "")</f>
        <v/>
      </c>
      <c r="Q16" s="10" t="str">
        <f>IF(AND(Table2[[#This Row],[f]]=1, Table2[[#This Row],[a]]=1), 1, "")</f>
        <v/>
      </c>
      <c r="R16" s="10" t="str">
        <f>IF(AND(Table2[[#This Row],[b]]=1, Table2[[#This Row],[e]]=1), 1, "")</f>
        <v/>
      </c>
      <c r="S16" s="10" t="str">
        <f>IF(AND(Table2[[#This Row],[b]]=1, Table2[[#This Row],[p]]=1), 1, "")</f>
        <v/>
      </c>
      <c r="T16" s="10" t="str">
        <f>IF(AND(Table2[[#This Row],[b]]=1, Table2[[#This Row],[s]]=1), 1, "")</f>
        <v/>
      </c>
      <c r="U16" s="10" t="str">
        <f>IF(AND(Table2[[#This Row],[b]]=1, Table2[[#This Row],[a]]=1), 1, "")</f>
        <v/>
      </c>
      <c r="V16" s="10">
        <f>IF(AND(Table2[[#This Row],[e]]=1, Table2[[#This Row],[p]]=1), 1, "")</f>
        <v>1</v>
      </c>
      <c r="W16" s="10" t="str">
        <f>IF(AND(Table2[[#This Row],[e]]=1, Table2[[#This Row],[s]]=1), 1, "")</f>
        <v/>
      </c>
      <c r="X16" s="10" t="str">
        <f>IF(AND(Table2[[#This Row],[e]]=1, Table2[[#This Row],[a]]=1), 1, "")</f>
        <v/>
      </c>
      <c r="Y16" s="10" t="str">
        <f>IF(AND(Table2[[#This Row],[p]]=1, Table2[[#This Row],[s]]=1), 1, "")</f>
        <v/>
      </c>
      <c r="Z16" s="10" t="str">
        <f>IF(AND(Table2[[#This Row],[p]]=1, Table2[[#This Row],[a]]=1), 1, "")</f>
        <v/>
      </c>
      <c r="AA16" s="10" t="str">
        <f>IF(AND(Table2[[#This Row],[s]]=1, Table2[[#This Row],[a]]=1), 1, "")</f>
        <v/>
      </c>
      <c r="AB16" s="10" t="str">
        <f>IF(ISBLANK(Table2[[#This Row],[f]]), "", "{fire}")</f>
        <v>{fire}</v>
      </c>
      <c r="AC16" s="10" t="str">
        <f>IF(ISBLANK(Table2[[#This Row],[b]]), "", "{bullets}")</f>
        <v/>
      </c>
      <c r="AD16" s="10" t="str">
        <f>IF(ISBLANK(Table2[[#This Row],[e]]), "", "{electricity}")</f>
        <v>{electricity}</v>
      </c>
      <c r="AE16" s="10" t="str">
        <f>IF(ISBLANK(Table2[[#This Row],[p]]), "", "{punch}")</f>
        <v>{punch}</v>
      </c>
      <c r="AF16" s="10" t="str">
        <f>IF(ISBLANK(Table2[[#This Row],[s]]), "", "{scratch}")</f>
        <v/>
      </c>
      <c r="AG16" s="10" t="str">
        <f>IF(ISBLANK(Table2[[#This Row],[a]]), "", "{acid}")</f>
        <v/>
      </c>
      <c r="AH1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</v>
      </c>
      <c r="AI16" s="10"/>
      <c r="AJ16" s="10" t="s">
        <v>183</v>
      </c>
      <c r="AK16" s="10" t="s">
        <v>131</v>
      </c>
      <c r="AL16" s="10" t="s">
        <v>223</v>
      </c>
    </row>
    <row r="17" spans="1:38" x14ac:dyDescent="0.25">
      <c r="A17" s="10">
        <v>15</v>
      </c>
      <c r="B17" s="10" t="str">
        <f t="shared" si="0"/>
        <v>0.1.15-Milorg</v>
      </c>
      <c r="C17" s="10" t="s">
        <v>175</v>
      </c>
      <c r="D17" s="10" t="s">
        <v>53</v>
      </c>
      <c r="E17" s="10" t="s">
        <v>83</v>
      </c>
      <c r="F17" s="10" t="s">
        <v>76</v>
      </c>
      <c r="G17" s="10">
        <v>1</v>
      </c>
      <c r="H17" s="10"/>
      <c r="I17" s="10"/>
      <c r="J17" s="10">
        <v>1</v>
      </c>
      <c r="K17" s="10">
        <v>1</v>
      </c>
      <c r="L17" s="10">
        <v>1</v>
      </c>
      <c r="M17" s="10" t="str">
        <f>IF(AND(Table2[[#This Row],[f]]=1, Table2[[#This Row],[b]]=1), 1, "")</f>
        <v/>
      </c>
      <c r="N17" s="10" t="str">
        <f>IF(AND(Table2[[#This Row],[f]]=1, Table2[[#This Row],[e]]=1), 1, "")</f>
        <v/>
      </c>
      <c r="O17" s="10">
        <f>IF(AND(Table2[[#This Row],[f]]=1, Table2[[#This Row],[p]]=1), 1, "")</f>
        <v>1</v>
      </c>
      <c r="P17" s="10">
        <f>IF(AND(Table2[[#This Row],[f]]=1, Table2[[#This Row],[s]]=1), 1, "")</f>
        <v>1</v>
      </c>
      <c r="Q17" s="10">
        <f>IF(AND(Table2[[#This Row],[f]]=1, Table2[[#This Row],[a]]=1), 1, "")</f>
        <v>1</v>
      </c>
      <c r="R17" s="10" t="str">
        <f>IF(AND(Table2[[#This Row],[b]]=1, Table2[[#This Row],[e]]=1), 1, "")</f>
        <v/>
      </c>
      <c r="S17" s="10" t="str">
        <f>IF(AND(Table2[[#This Row],[b]]=1, Table2[[#This Row],[p]]=1), 1, "")</f>
        <v/>
      </c>
      <c r="T17" s="10" t="str">
        <f>IF(AND(Table2[[#This Row],[b]]=1, Table2[[#This Row],[s]]=1), 1, "")</f>
        <v/>
      </c>
      <c r="U17" s="10" t="str">
        <f>IF(AND(Table2[[#This Row],[b]]=1, Table2[[#This Row],[a]]=1), 1, "")</f>
        <v/>
      </c>
      <c r="V17" s="10" t="str">
        <f>IF(AND(Table2[[#This Row],[e]]=1, Table2[[#This Row],[p]]=1), 1, "")</f>
        <v/>
      </c>
      <c r="W17" s="10" t="str">
        <f>IF(AND(Table2[[#This Row],[e]]=1, Table2[[#This Row],[s]]=1), 1, "")</f>
        <v/>
      </c>
      <c r="X17" s="10" t="str">
        <f>IF(AND(Table2[[#This Row],[e]]=1, Table2[[#This Row],[a]]=1), 1, "")</f>
        <v/>
      </c>
      <c r="Y17" s="10">
        <f>IF(AND(Table2[[#This Row],[p]]=1, Table2[[#This Row],[s]]=1), 1, "")</f>
        <v>1</v>
      </c>
      <c r="Z17" s="10">
        <f>IF(AND(Table2[[#This Row],[p]]=1, Table2[[#This Row],[a]]=1), 1, "")</f>
        <v>1</v>
      </c>
      <c r="AA17" s="10">
        <f>IF(AND(Table2[[#This Row],[s]]=1, Table2[[#This Row],[a]]=1), 1, "")</f>
        <v>1</v>
      </c>
      <c r="AB17" s="10" t="str">
        <f>IF(ISBLANK(Table2[[#This Row],[f]]), "", "{fire}")</f>
        <v>{fire}</v>
      </c>
      <c r="AC17" s="10" t="str">
        <f>IF(ISBLANK(Table2[[#This Row],[b]]), "", "{bullets}")</f>
        <v/>
      </c>
      <c r="AD17" s="10" t="str">
        <f>IF(ISBLANK(Table2[[#This Row],[e]]), "", "{electricity}")</f>
        <v/>
      </c>
      <c r="AE17" s="10" t="str">
        <f>IF(ISBLANK(Table2[[#This Row],[p]]), "", "{punch}")</f>
        <v>{punch}</v>
      </c>
      <c r="AF17" s="10" t="str">
        <f>IF(ISBLANK(Table2[[#This Row],[s]]), "", "{scratch}")</f>
        <v>{scratch}</v>
      </c>
      <c r="AG17" s="10" t="str">
        <f>IF(ISBLANK(Table2[[#This Row],[a]]), "", "{acid}")</f>
        <v>{acid}</v>
      </c>
      <c r="AH1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{punch} {scratch} {acid}</v>
      </c>
      <c r="AI17" s="10" t="s">
        <v>176</v>
      </c>
      <c r="AJ17" s="10" t="s">
        <v>181</v>
      </c>
      <c r="AK17" s="10" t="s">
        <v>174</v>
      </c>
      <c r="AL17" s="10" t="s">
        <v>226</v>
      </c>
    </row>
    <row r="18" spans="1:38" x14ac:dyDescent="0.25">
      <c r="A18" s="10">
        <v>16</v>
      </c>
      <c r="B18" s="10" t="str">
        <f t="shared" si="0"/>
        <v>0.1.16-Shambler</v>
      </c>
      <c r="C18" s="10" t="s">
        <v>175</v>
      </c>
      <c r="D18" s="10" t="s">
        <v>53</v>
      </c>
      <c r="E18" s="10" t="s">
        <v>84</v>
      </c>
      <c r="F18" s="10" t="s">
        <v>62</v>
      </c>
      <c r="G18" s="10"/>
      <c r="H18" s="10">
        <v>1</v>
      </c>
      <c r="I18" s="10">
        <v>1</v>
      </c>
      <c r="J18" s="10">
        <v>1</v>
      </c>
      <c r="K18" s="10">
        <v>1</v>
      </c>
      <c r="L18" s="10"/>
      <c r="M18" s="10" t="str">
        <f>IF(AND(Table2[[#This Row],[f]]=1, Table2[[#This Row],[b]]=1), 1, "")</f>
        <v/>
      </c>
      <c r="N18" s="10" t="str">
        <f>IF(AND(Table2[[#This Row],[f]]=1, Table2[[#This Row],[e]]=1), 1, "")</f>
        <v/>
      </c>
      <c r="O18" s="10" t="str">
        <f>IF(AND(Table2[[#This Row],[f]]=1, Table2[[#This Row],[p]]=1), 1, "")</f>
        <v/>
      </c>
      <c r="P18" s="10" t="str">
        <f>IF(AND(Table2[[#This Row],[f]]=1, Table2[[#This Row],[s]]=1), 1, "")</f>
        <v/>
      </c>
      <c r="Q18" s="10" t="str">
        <f>IF(AND(Table2[[#This Row],[f]]=1, Table2[[#This Row],[a]]=1), 1, "")</f>
        <v/>
      </c>
      <c r="R18" s="10">
        <f>IF(AND(Table2[[#This Row],[b]]=1, Table2[[#This Row],[e]]=1), 1, "")</f>
        <v>1</v>
      </c>
      <c r="S18" s="10">
        <f>IF(AND(Table2[[#This Row],[b]]=1, Table2[[#This Row],[p]]=1), 1, "")</f>
        <v>1</v>
      </c>
      <c r="T18" s="10">
        <f>IF(AND(Table2[[#This Row],[b]]=1, Table2[[#This Row],[s]]=1), 1, "")</f>
        <v>1</v>
      </c>
      <c r="U18" s="10" t="str">
        <f>IF(AND(Table2[[#This Row],[b]]=1, Table2[[#This Row],[a]]=1), 1, "")</f>
        <v/>
      </c>
      <c r="V18" s="10">
        <f>IF(AND(Table2[[#This Row],[e]]=1, Table2[[#This Row],[p]]=1), 1, "")</f>
        <v>1</v>
      </c>
      <c r="W18" s="10">
        <f>IF(AND(Table2[[#This Row],[e]]=1, Table2[[#This Row],[s]]=1), 1, "")</f>
        <v>1</v>
      </c>
      <c r="X18" s="10" t="str">
        <f>IF(AND(Table2[[#This Row],[e]]=1, Table2[[#This Row],[a]]=1), 1, "")</f>
        <v/>
      </c>
      <c r="Y18" s="10">
        <f>IF(AND(Table2[[#This Row],[p]]=1, Table2[[#This Row],[s]]=1), 1, "")</f>
        <v>1</v>
      </c>
      <c r="Z18" s="10" t="str">
        <f>IF(AND(Table2[[#This Row],[p]]=1, Table2[[#This Row],[a]]=1), 1, "")</f>
        <v/>
      </c>
      <c r="AA18" s="10" t="str">
        <f>IF(AND(Table2[[#This Row],[s]]=1, Table2[[#This Row],[a]]=1), 1, "")</f>
        <v/>
      </c>
      <c r="AB18" s="10" t="str">
        <f>IF(ISBLANK(Table2[[#This Row],[f]]), "", "{fire}")</f>
        <v/>
      </c>
      <c r="AC18" s="10" t="str">
        <f>IF(ISBLANK(Table2[[#This Row],[b]]), "", "{bullets}")</f>
        <v>{bullets}</v>
      </c>
      <c r="AD18" s="10" t="str">
        <f>IF(ISBLANK(Table2[[#This Row],[e]]), "", "{electricity}")</f>
        <v>{electricity}</v>
      </c>
      <c r="AE18" s="10" t="str">
        <f>IF(ISBLANK(Table2[[#This Row],[p]]), "", "{punch}")</f>
        <v>{punch}</v>
      </c>
      <c r="AF18" s="10" t="str">
        <f>IF(ISBLANK(Table2[[#This Row],[s]]), "", "{scratch}")</f>
        <v>{scratch}</v>
      </c>
      <c r="AG18" s="10" t="str">
        <f>IF(ISBLANK(Table2[[#This Row],[a]]), "", "{acid}")</f>
        <v/>
      </c>
      <c r="AH1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</v>
      </c>
      <c r="AI18" s="10" t="s">
        <v>176</v>
      </c>
      <c r="AJ18" s="10" t="s">
        <v>181</v>
      </c>
      <c r="AK18" s="10" t="s">
        <v>132</v>
      </c>
      <c r="AL18" s="10" t="s">
        <v>227</v>
      </c>
    </row>
    <row r="19" spans="1:38" x14ac:dyDescent="0.25">
      <c r="A19" s="10">
        <v>17</v>
      </c>
      <c r="B19" s="10" t="str">
        <f t="shared" si="0"/>
        <v>0.1.17-Gigantanulon</v>
      </c>
      <c r="C19" s="10" t="s">
        <v>175</v>
      </c>
      <c r="D19" s="10" t="s">
        <v>53</v>
      </c>
      <c r="E19" s="10" t="s">
        <v>85</v>
      </c>
      <c r="F19" s="10" t="s">
        <v>71</v>
      </c>
      <c r="G19" s="10">
        <v>1</v>
      </c>
      <c r="H19" s="10">
        <v>1</v>
      </c>
      <c r="I19" s="10">
        <v>1</v>
      </c>
      <c r="J19" s="10"/>
      <c r="K19" s="10"/>
      <c r="L19" s="10">
        <v>1</v>
      </c>
      <c r="M19" s="10">
        <f>IF(AND(Table2[[#This Row],[f]]=1, Table2[[#This Row],[b]]=1), 1, "")</f>
        <v>1</v>
      </c>
      <c r="N19" s="10">
        <f>IF(AND(Table2[[#This Row],[f]]=1, Table2[[#This Row],[e]]=1), 1, "")</f>
        <v>1</v>
      </c>
      <c r="O19" s="10" t="str">
        <f>IF(AND(Table2[[#This Row],[f]]=1, Table2[[#This Row],[p]]=1), 1, "")</f>
        <v/>
      </c>
      <c r="P19" s="10" t="str">
        <f>IF(AND(Table2[[#This Row],[f]]=1, Table2[[#This Row],[s]]=1), 1, "")</f>
        <v/>
      </c>
      <c r="Q19" s="10">
        <f>IF(AND(Table2[[#This Row],[f]]=1, Table2[[#This Row],[a]]=1), 1, "")</f>
        <v>1</v>
      </c>
      <c r="R19" s="10">
        <f>IF(AND(Table2[[#This Row],[b]]=1, Table2[[#This Row],[e]]=1), 1, "")</f>
        <v>1</v>
      </c>
      <c r="S19" s="10" t="str">
        <f>IF(AND(Table2[[#This Row],[b]]=1, Table2[[#This Row],[p]]=1), 1, "")</f>
        <v/>
      </c>
      <c r="T19" s="10" t="str">
        <f>IF(AND(Table2[[#This Row],[b]]=1, Table2[[#This Row],[s]]=1), 1, "")</f>
        <v/>
      </c>
      <c r="U19" s="10">
        <f>IF(AND(Table2[[#This Row],[b]]=1, Table2[[#This Row],[a]]=1), 1, "")</f>
        <v>1</v>
      </c>
      <c r="V19" s="10" t="str">
        <f>IF(AND(Table2[[#This Row],[e]]=1, Table2[[#This Row],[p]]=1), 1, "")</f>
        <v/>
      </c>
      <c r="W19" s="10" t="str">
        <f>IF(AND(Table2[[#This Row],[e]]=1, Table2[[#This Row],[s]]=1), 1, "")</f>
        <v/>
      </c>
      <c r="X19" s="10">
        <f>IF(AND(Table2[[#This Row],[e]]=1, Table2[[#This Row],[a]]=1), 1, "")</f>
        <v>1</v>
      </c>
      <c r="Y19" s="10" t="str">
        <f>IF(AND(Table2[[#This Row],[p]]=1, Table2[[#This Row],[s]]=1), 1, "")</f>
        <v/>
      </c>
      <c r="Z19" s="10" t="str">
        <f>IF(AND(Table2[[#This Row],[p]]=1, Table2[[#This Row],[a]]=1), 1, "")</f>
        <v/>
      </c>
      <c r="AA19" s="10" t="str">
        <f>IF(AND(Table2[[#This Row],[s]]=1, Table2[[#This Row],[a]]=1), 1, "")</f>
        <v/>
      </c>
      <c r="AB19" s="10" t="str">
        <f>IF(ISBLANK(Table2[[#This Row],[f]]), "", "{fire}")</f>
        <v>{fire}</v>
      </c>
      <c r="AC19" s="10" t="str">
        <f>IF(ISBLANK(Table2[[#This Row],[b]]), "", "{bullets}")</f>
        <v>{bullets}</v>
      </c>
      <c r="AD19" s="10" t="str">
        <f>IF(ISBLANK(Table2[[#This Row],[e]]), "", "{electricity}")</f>
        <v>{electricity}</v>
      </c>
      <c r="AE19" s="10" t="str">
        <f>IF(ISBLANK(Table2[[#This Row],[p]]), "", "{punch}")</f>
        <v/>
      </c>
      <c r="AF19" s="10" t="str">
        <f>IF(ISBLANK(Table2[[#This Row],[s]]), "", "{scratch}")</f>
        <v/>
      </c>
      <c r="AG19" s="10" t="str">
        <f>IF(ISBLANK(Table2[[#This Row],[a]]), "", "{acid}")</f>
        <v>{acid}</v>
      </c>
      <c r="AH1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{acid}</v>
      </c>
      <c r="AI19" s="10" t="s">
        <v>176</v>
      </c>
      <c r="AJ19" s="10" t="s">
        <v>181</v>
      </c>
      <c r="AK19" s="10" t="s">
        <v>132</v>
      </c>
      <c r="AL19" s="10" t="s">
        <v>225</v>
      </c>
    </row>
    <row r="20" spans="1:38" x14ac:dyDescent="0.25">
      <c r="A20" s="10">
        <v>18</v>
      </c>
      <c r="B20" s="10" t="str">
        <f t="shared" si="0"/>
        <v>0.1.18-Berthaly</v>
      </c>
      <c r="C20" s="10" t="s">
        <v>175</v>
      </c>
      <c r="D20" s="10" t="s">
        <v>53</v>
      </c>
      <c r="E20" s="10" t="s">
        <v>80</v>
      </c>
      <c r="F20" s="10" t="s">
        <v>69</v>
      </c>
      <c r="G20" s="10"/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 t="str">
        <f>IF(AND(Table2[[#This Row],[f]]=1, Table2[[#This Row],[b]]=1), 1, "")</f>
        <v/>
      </c>
      <c r="N20" s="10" t="str">
        <f>IF(AND(Table2[[#This Row],[f]]=1, Table2[[#This Row],[e]]=1), 1, "")</f>
        <v/>
      </c>
      <c r="O20" s="10" t="str">
        <f>IF(AND(Table2[[#This Row],[f]]=1, Table2[[#This Row],[p]]=1), 1, "")</f>
        <v/>
      </c>
      <c r="P20" s="10" t="str">
        <f>IF(AND(Table2[[#This Row],[f]]=1, Table2[[#This Row],[s]]=1), 1, "")</f>
        <v/>
      </c>
      <c r="Q20" s="10" t="str">
        <f>IF(AND(Table2[[#This Row],[f]]=1, Table2[[#This Row],[a]]=1), 1, "")</f>
        <v/>
      </c>
      <c r="R20" s="10">
        <f>IF(AND(Table2[[#This Row],[b]]=1, Table2[[#This Row],[e]]=1), 1, "")</f>
        <v>1</v>
      </c>
      <c r="S20" s="10">
        <f>IF(AND(Table2[[#This Row],[b]]=1, Table2[[#This Row],[p]]=1), 1, "")</f>
        <v>1</v>
      </c>
      <c r="T20" s="10">
        <f>IF(AND(Table2[[#This Row],[b]]=1, Table2[[#This Row],[s]]=1), 1, "")</f>
        <v>1</v>
      </c>
      <c r="U20" s="10">
        <f>IF(AND(Table2[[#This Row],[b]]=1, Table2[[#This Row],[a]]=1), 1, "")</f>
        <v>1</v>
      </c>
      <c r="V20" s="10">
        <f>IF(AND(Table2[[#This Row],[e]]=1, Table2[[#This Row],[p]]=1), 1, "")</f>
        <v>1</v>
      </c>
      <c r="W20" s="10">
        <f>IF(AND(Table2[[#This Row],[e]]=1, Table2[[#This Row],[s]]=1), 1, "")</f>
        <v>1</v>
      </c>
      <c r="X20" s="10">
        <f>IF(AND(Table2[[#This Row],[e]]=1, Table2[[#This Row],[a]]=1), 1, "")</f>
        <v>1</v>
      </c>
      <c r="Y20" s="10">
        <f>IF(AND(Table2[[#This Row],[p]]=1, Table2[[#This Row],[s]]=1), 1, "")</f>
        <v>1</v>
      </c>
      <c r="Z20" s="10">
        <f>IF(AND(Table2[[#This Row],[p]]=1, Table2[[#This Row],[a]]=1), 1, "")</f>
        <v>1</v>
      </c>
      <c r="AA20" s="10">
        <f>IF(AND(Table2[[#This Row],[s]]=1, Table2[[#This Row],[a]]=1), 1, "")</f>
        <v>1</v>
      </c>
      <c r="AB20" s="10" t="str">
        <f>IF(ISBLANK(Table2[[#This Row],[f]]), "", "{fire}")</f>
        <v/>
      </c>
      <c r="AC20" s="10" t="str">
        <f>IF(ISBLANK(Table2[[#This Row],[b]]), "", "{bullets}")</f>
        <v>{bullets}</v>
      </c>
      <c r="AD20" s="10" t="str">
        <f>IF(ISBLANK(Table2[[#This Row],[e]]), "", "{electricity}")</f>
        <v>{electricity}</v>
      </c>
      <c r="AE20" s="10" t="str">
        <f>IF(ISBLANK(Table2[[#This Row],[p]]), "", "{punch}")</f>
        <v>{punch}</v>
      </c>
      <c r="AF20" s="10" t="str">
        <f>IF(ISBLANK(Table2[[#This Row],[s]]), "", "{scratch}")</f>
        <v>{scratch}</v>
      </c>
      <c r="AG20" s="10" t="str">
        <f>IF(ISBLANK(Table2[[#This Row],[a]]), "", "{acid}")</f>
        <v>{acid}</v>
      </c>
      <c r="AH2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 {acid}</v>
      </c>
      <c r="AI20" s="10" t="s">
        <v>177</v>
      </c>
      <c r="AJ20" s="10" t="s">
        <v>184</v>
      </c>
      <c r="AK20" s="10" t="s">
        <v>133</v>
      </c>
      <c r="AL20" s="10" t="s">
        <v>229</v>
      </c>
    </row>
    <row r="21" spans="1:38" x14ac:dyDescent="0.25">
      <c r="A21" s="10">
        <v>19</v>
      </c>
      <c r="B21" s="10" t="str">
        <f t="shared" si="0"/>
        <v>0.1.19-Rokap</v>
      </c>
      <c r="C21" s="10" t="s">
        <v>175</v>
      </c>
      <c r="D21" s="10" t="s">
        <v>53</v>
      </c>
      <c r="E21" s="10" t="s">
        <v>81</v>
      </c>
      <c r="F21" s="10" t="s">
        <v>79</v>
      </c>
      <c r="G21" s="10">
        <v>1</v>
      </c>
      <c r="H21" s="10"/>
      <c r="I21" s="10">
        <v>1</v>
      </c>
      <c r="J21" s="10">
        <v>1</v>
      </c>
      <c r="K21" s="10">
        <v>1</v>
      </c>
      <c r="L21" s="10">
        <v>1</v>
      </c>
      <c r="M21" s="10" t="str">
        <f>IF(AND(Table2[[#This Row],[f]]=1, Table2[[#This Row],[b]]=1), 1, "")</f>
        <v/>
      </c>
      <c r="N21" s="10">
        <f>IF(AND(Table2[[#This Row],[f]]=1, Table2[[#This Row],[e]]=1), 1, "")</f>
        <v>1</v>
      </c>
      <c r="O21" s="10">
        <f>IF(AND(Table2[[#This Row],[f]]=1, Table2[[#This Row],[p]]=1), 1, "")</f>
        <v>1</v>
      </c>
      <c r="P21" s="10">
        <f>IF(AND(Table2[[#This Row],[f]]=1, Table2[[#This Row],[s]]=1), 1, "")</f>
        <v>1</v>
      </c>
      <c r="Q21" s="10">
        <f>IF(AND(Table2[[#This Row],[f]]=1, Table2[[#This Row],[a]]=1), 1, "")</f>
        <v>1</v>
      </c>
      <c r="R21" s="10" t="str">
        <f>IF(AND(Table2[[#This Row],[b]]=1, Table2[[#This Row],[e]]=1), 1, "")</f>
        <v/>
      </c>
      <c r="S21" s="10" t="str">
        <f>IF(AND(Table2[[#This Row],[b]]=1, Table2[[#This Row],[p]]=1), 1, "")</f>
        <v/>
      </c>
      <c r="T21" s="10" t="str">
        <f>IF(AND(Table2[[#This Row],[b]]=1, Table2[[#This Row],[s]]=1), 1, "")</f>
        <v/>
      </c>
      <c r="U21" s="10" t="str">
        <f>IF(AND(Table2[[#This Row],[b]]=1, Table2[[#This Row],[a]]=1), 1, "")</f>
        <v/>
      </c>
      <c r="V21" s="10">
        <f>IF(AND(Table2[[#This Row],[e]]=1, Table2[[#This Row],[p]]=1), 1, "")</f>
        <v>1</v>
      </c>
      <c r="W21" s="10">
        <f>IF(AND(Table2[[#This Row],[e]]=1, Table2[[#This Row],[s]]=1), 1, "")</f>
        <v>1</v>
      </c>
      <c r="X21" s="10">
        <f>IF(AND(Table2[[#This Row],[e]]=1, Table2[[#This Row],[a]]=1), 1, "")</f>
        <v>1</v>
      </c>
      <c r="Y21" s="10">
        <f>IF(AND(Table2[[#This Row],[p]]=1, Table2[[#This Row],[s]]=1), 1, "")</f>
        <v>1</v>
      </c>
      <c r="Z21" s="10">
        <f>IF(AND(Table2[[#This Row],[p]]=1, Table2[[#This Row],[a]]=1), 1, "")</f>
        <v>1</v>
      </c>
      <c r="AA21" s="10">
        <f>IF(AND(Table2[[#This Row],[s]]=1, Table2[[#This Row],[a]]=1), 1, "")</f>
        <v>1</v>
      </c>
      <c r="AB21" s="10" t="str">
        <f>IF(ISBLANK(Table2[[#This Row],[f]]), "", "{fire}")</f>
        <v>{fire}</v>
      </c>
      <c r="AC21" s="10" t="str">
        <f>IF(ISBLANK(Table2[[#This Row],[b]]), "", "{bullets}")</f>
        <v/>
      </c>
      <c r="AD21" s="10" t="str">
        <f>IF(ISBLANK(Table2[[#This Row],[e]]), "", "{electricity}")</f>
        <v>{electricity}</v>
      </c>
      <c r="AE21" s="10" t="str">
        <f>IF(ISBLANK(Table2[[#This Row],[p]]), "", "{punch}")</f>
        <v>{punch}</v>
      </c>
      <c r="AF21" s="10" t="str">
        <f>IF(ISBLANK(Table2[[#This Row],[s]]), "", "{scratch}")</f>
        <v>{scratch}</v>
      </c>
      <c r="AG21" s="10" t="str">
        <f>IF(ISBLANK(Table2[[#This Row],[a]]), "", "{acid}")</f>
        <v>{acid}</v>
      </c>
      <c r="AH2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 {scratch} {acid}</v>
      </c>
      <c r="AI21" s="10" t="s">
        <v>177</v>
      </c>
      <c r="AJ21" s="10" t="s">
        <v>184</v>
      </c>
      <c r="AK21" s="10" t="s">
        <v>133</v>
      </c>
      <c r="AL21" s="10" t="s">
        <v>224</v>
      </c>
    </row>
    <row r="22" spans="1:38" x14ac:dyDescent="0.25">
      <c r="A22" s="10">
        <v>20</v>
      </c>
      <c r="B22" s="10" t="str">
        <f t="shared" si="0"/>
        <v>0.1.20-Gargantulus</v>
      </c>
      <c r="C22" s="10" t="s">
        <v>175</v>
      </c>
      <c r="D22" s="10" t="s">
        <v>53</v>
      </c>
      <c r="E22" s="10" t="s">
        <v>82</v>
      </c>
      <c r="F22" s="10" t="s">
        <v>78</v>
      </c>
      <c r="G22" s="10">
        <v>1</v>
      </c>
      <c r="H22" s="10">
        <v>1</v>
      </c>
      <c r="I22" s="10"/>
      <c r="J22" s="10">
        <v>1</v>
      </c>
      <c r="K22" s="10">
        <v>1</v>
      </c>
      <c r="L22" s="10">
        <v>1</v>
      </c>
      <c r="M22" s="10">
        <f>IF(AND(Table2[[#This Row],[f]]=1, Table2[[#This Row],[b]]=1), 1, "")</f>
        <v>1</v>
      </c>
      <c r="N22" s="10" t="str">
        <f>IF(AND(Table2[[#This Row],[f]]=1, Table2[[#This Row],[e]]=1), 1, "")</f>
        <v/>
      </c>
      <c r="O22" s="10">
        <f>IF(AND(Table2[[#This Row],[f]]=1, Table2[[#This Row],[p]]=1), 1, "")</f>
        <v>1</v>
      </c>
      <c r="P22" s="10">
        <f>IF(AND(Table2[[#This Row],[f]]=1, Table2[[#This Row],[s]]=1), 1, "")</f>
        <v>1</v>
      </c>
      <c r="Q22" s="10">
        <f>IF(AND(Table2[[#This Row],[f]]=1, Table2[[#This Row],[a]]=1), 1, "")</f>
        <v>1</v>
      </c>
      <c r="R22" s="10" t="str">
        <f>IF(AND(Table2[[#This Row],[b]]=1, Table2[[#This Row],[e]]=1), 1, "")</f>
        <v/>
      </c>
      <c r="S22" s="10">
        <f>IF(AND(Table2[[#This Row],[b]]=1, Table2[[#This Row],[p]]=1), 1, "")</f>
        <v>1</v>
      </c>
      <c r="T22" s="10">
        <f>IF(AND(Table2[[#This Row],[b]]=1, Table2[[#This Row],[s]]=1), 1, "")</f>
        <v>1</v>
      </c>
      <c r="U22" s="10">
        <f>IF(AND(Table2[[#This Row],[b]]=1, Table2[[#This Row],[a]]=1), 1, "")</f>
        <v>1</v>
      </c>
      <c r="V22" s="10" t="str">
        <f>IF(AND(Table2[[#This Row],[e]]=1, Table2[[#This Row],[p]]=1), 1, "")</f>
        <v/>
      </c>
      <c r="W22" s="10" t="str">
        <f>IF(AND(Table2[[#This Row],[e]]=1, Table2[[#This Row],[s]]=1), 1, "")</f>
        <v/>
      </c>
      <c r="X22" s="10" t="str">
        <f>IF(AND(Table2[[#This Row],[e]]=1, Table2[[#This Row],[a]]=1), 1, "")</f>
        <v/>
      </c>
      <c r="Y22" s="10">
        <f>IF(AND(Table2[[#This Row],[p]]=1, Table2[[#This Row],[s]]=1), 1, "")</f>
        <v>1</v>
      </c>
      <c r="Z22" s="10">
        <f>IF(AND(Table2[[#This Row],[p]]=1, Table2[[#This Row],[a]]=1), 1, "")</f>
        <v>1</v>
      </c>
      <c r="AA22" s="10">
        <f>IF(AND(Table2[[#This Row],[s]]=1, Table2[[#This Row],[a]]=1), 1, "")</f>
        <v>1</v>
      </c>
      <c r="AB22" s="10" t="str">
        <f>IF(ISBLANK(Table2[[#This Row],[f]]), "", "{fire}")</f>
        <v>{fire}</v>
      </c>
      <c r="AC22" s="10" t="str">
        <f>IF(ISBLANK(Table2[[#This Row],[b]]), "", "{bullets}")</f>
        <v>{bullets}</v>
      </c>
      <c r="AD22" s="10" t="str">
        <f>IF(ISBLANK(Table2[[#This Row],[e]]), "", "{electricity}")</f>
        <v/>
      </c>
      <c r="AE22" s="10" t="str">
        <f>IF(ISBLANK(Table2[[#This Row],[p]]), "", "{punch}")</f>
        <v>{punch}</v>
      </c>
      <c r="AF22" s="10" t="str">
        <f>IF(ISBLANK(Table2[[#This Row],[s]]), "", "{scratch}")</f>
        <v>{scratch}</v>
      </c>
      <c r="AG22" s="10" t="str">
        <f>IF(ISBLANK(Table2[[#This Row],[a]]), "", "{acid}")</f>
        <v>{acid}</v>
      </c>
      <c r="AH2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{punch} {scratch} {acid}</v>
      </c>
      <c r="AI22" s="10" t="s">
        <v>177</v>
      </c>
      <c r="AJ22" s="10" t="s">
        <v>184</v>
      </c>
      <c r="AK22" s="10" t="s">
        <v>133</v>
      </c>
      <c r="AL22" s="10" t="s">
        <v>223</v>
      </c>
    </row>
    <row r="23" spans="1:38" x14ac:dyDescent="0.25">
      <c r="A23" s="10">
        <v>21</v>
      </c>
      <c r="B23" s="10" t="str">
        <f t="shared" si="0"/>
        <v>0.1.21-Akkorokamui</v>
      </c>
      <c r="C23" s="10" t="s">
        <v>175</v>
      </c>
      <c r="D23" s="10" t="s">
        <v>53</v>
      </c>
      <c r="E23" s="10" t="s">
        <v>83</v>
      </c>
      <c r="F23" s="10" t="s">
        <v>73</v>
      </c>
      <c r="G23" s="10">
        <v>1</v>
      </c>
      <c r="H23" s="10">
        <v>1</v>
      </c>
      <c r="I23" s="10">
        <v>1</v>
      </c>
      <c r="J23" s="10"/>
      <c r="K23" s="10">
        <v>1</v>
      </c>
      <c r="L23" s="10">
        <v>1</v>
      </c>
      <c r="M23" s="10">
        <f>IF(AND(Table2[[#This Row],[f]]=1, Table2[[#This Row],[b]]=1), 1, "")</f>
        <v>1</v>
      </c>
      <c r="N23" s="10">
        <f>IF(AND(Table2[[#This Row],[f]]=1, Table2[[#This Row],[e]]=1), 1, "")</f>
        <v>1</v>
      </c>
      <c r="O23" s="10" t="str">
        <f>IF(AND(Table2[[#This Row],[f]]=1, Table2[[#This Row],[p]]=1), 1, "")</f>
        <v/>
      </c>
      <c r="P23" s="10">
        <f>IF(AND(Table2[[#This Row],[f]]=1, Table2[[#This Row],[s]]=1), 1, "")</f>
        <v>1</v>
      </c>
      <c r="Q23" s="10">
        <f>IF(AND(Table2[[#This Row],[f]]=1, Table2[[#This Row],[a]]=1), 1, "")</f>
        <v>1</v>
      </c>
      <c r="R23" s="10">
        <f>IF(AND(Table2[[#This Row],[b]]=1, Table2[[#This Row],[e]]=1), 1, "")</f>
        <v>1</v>
      </c>
      <c r="S23" s="10" t="str">
        <f>IF(AND(Table2[[#This Row],[b]]=1, Table2[[#This Row],[p]]=1), 1, "")</f>
        <v/>
      </c>
      <c r="T23" s="10">
        <f>IF(AND(Table2[[#This Row],[b]]=1, Table2[[#This Row],[s]]=1), 1, "")</f>
        <v>1</v>
      </c>
      <c r="U23" s="10">
        <f>IF(AND(Table2[[#This Row],[b]]=1, Table2[[#This Row],[a]]=1), 1, "")</f>
        <v>1</v>
      </c>
      <c r="V23" s="10" t="str">
        <f>IF(AND(Table2[[#This Row],[e]]=1, Table2[[#This Row],[p]]=1), 1, "")</f>
        <v/>
      </c>
      <c r="W23" s="10">
        <f>IF(AND(Table2[[#This Row],[e]]=1, Table2[[#This Row],[s]]=1), 1, "")</f>
        <v>1</v>
      </c>
      <c r="X23" s="10">
        <f>IF(AND(Table2[[#This Row],[e]]=1, Table2[[#This Row],[a]]=1), 1, "")</f>
        <v>1</v>
      </c>
      <c r="Y23" s="10" t="str">
        <f>IF(AND(Table2[[#This Row],[p]]=1, Table2[[#This Row],[s]]=1), 1, "")</f>
        <v/>
      </c>
      <c r="Z23" s="10" t="str">
        <f>IF(AND(Table2[[#This Row],[p]]=1, Table2[[#This Row],[a]]=1), 1, "")</f>
        <v/>
      </c>
      <c r="AA23" s="10">
        <f>IF(AND(Table2[[#This Row],[s]]=1, Table2[[#This Row],[a]]=1), 1, "")</f>
        <v>1</v>
      </c>
      <c r="AB23" s="10" t="str">
        <f>IF(ISBLANK(Table2[[#This Row],[f]]), "", "{fire}")</f>
        <v>{fire}</v>
      </c>
      <c r="AC23" s="10" t="str">
        <f>IF(ISBLANK(Table2[[#This Row],[b]]), "", "{bullets}")</f>
        <v>{bullets}</v>
      </c>
      <c r="AD23" s="10" t="str">
        <f>IF(ISBLANK(Table2[[#This Row],[e]]), "", "{electricity}")</f>
        <v>{electricity}</v>
      </c>
      <c r="AE23" s="10" t="str">
        <f>IF(ISBLANK(Table2[[#This Row],[p]]), "", "{punch}")</f>
        <v/>
      </c>
      <c r="AF23" s="10" t="str">
        <f>IF(ISBLANK(Table2[[#This Row],[s]]), "", "{scratch}")</f>
        <v>{scratch}</v>
      </c>
      <c r="AG23" s="10" t="str">
        <f>IF(ISBLANK(Table2[[#This Row],[a]]), "", "{acid}")</f>
        <v>{acid}</v>
      </c>
      <c r="AH2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{scratch} {acid}</v>
      </c>
      <c r="AI23" s="10" t="s">
        <v>177</v>
      </c>
      <c r="AJ23" s="10" t="s">
        <v>184</v>
      </c>
      <c r="AK23" s="10" t="s">
        <v>133</v>
      </c>
      <c r="AL23" s="10" t="s">
        <v>226</v>
      </c>
    </row>
    <row r="24" spans="1:38" x14ac:dyDescent="0.25">
      <c r="A24" s="10">
        <v>22</v>
      </c>
      <c r="B24" s="10" t="str">
        <f t="shared" si="0"/>
        <v>0.1.22-Birgus Gigantus</v>
      </c>
      <c r="C24" s="10" t="s">
        <v>175</v>
      </c>
      <c r="D24" s="10" t="s">
        <v>53</v>
      </c>
      <c r="E24" s="10" t="s">
        <v>84</v>
      </c>
      <c r="F24" s="10" t="s">
        <v>72</v>
      </c>
      <c r="G24" s="10">
        <v>1</v>
      </c>
      <c r="H24" s="10">
        <v>1</v>
      </c>
      <c r="I24" s="10">
        <v>1</v>
      </c>
      <c r="J24" s="10">
        <v>1</v>
      </c>
      <c r="K24" s="10"/>
      <c r="L24" s="10">
        <v>1</v>
      </c>
      <c r="M24" s="10">
        <f>IF(AND(Table2[[#This Row],[f]]=1, Table2[[#This Row],[b]]=1), 1, "")</f>
        <v>1</v>
      </c>
      <c r="N24" s="10">
        <f>IF(AND(Table2[[#This Row],[f]]=1, Table2[[#This Row],[e]]=1), 1, "")</f>
        <v>1</v>
      </c>
      <c r="O24" s="10">
        <f>IF(AND(Table2[[#This Row],[f]]=1, Table2[[#This Row],[p]]=1), 1, "")</f>
        <v>1</v>
      </c>
      <c r="P24" s="10" t="str">
        <f>IF(AND(Table2[[#This Row],[f]]=1, Table2[[#This Row],[s]]=1), 1, "")</f>
        <v/>
      </c>
      <c r="Q24" s="10">
        <f>IF(AND(Table2[[#This Row],[f]]=1, Table2[[#This Row],[a]]=1), 1, "")</f>
        <v>1</v>
      </c>
      <c r="R24" s="10">
        <f>IF(AND(Table2[[#This Row],[b]]=1, Table2[[#This Row],[e]]=1), 1, "")</f>
        <v>1</v>
      </c>
      <c r="S24" s="10">
        <f>IF(AND(Table2[[#This Row],[b]]=1, Table2[[#This Row],[p]]=1), 1, "")</f>
        <v>1</v>
      </c>
      <c r="T24" s="10" t="str">
        <f>IF(AND(Table2[[#This Row],[b]]=1, Table2[[#This Row],[s]]=1), 1, "")</f>
        <v/>
      </c>
      <c r="U24" s="10">
        <f>IF(AND(Table2[[#This Row],[b]]=1, Table2[[#This Row],[a]]=1), 1, "")</f>
        <v>1</v>
      </c>
      <c r="V24" s="10">
        <f>IF(AND(Table2[[#This Row],[e]]=1, Table2[[#This Row],[p]]=1), 1, "")</f>
        <v>1</v>
      </c>
      <c r="W24" s="10" t="str">
        <f>IF(AND(Table2[[#This Row],[e]]=1, Table2[[#This Row],[s]]=1), 1, "")</f>
        <v/>
      </c>
      <c r="X24" s="10">
        <f>IF(AND(Table2[[#This Row],[e]]=1, Table2[[#This Row],[a]]=1), 1, "")</f>
        <v>1</v>
      </c>
      <c r="Y24" s="10" t="str">
        <f>IF(AND(Table2[[#This Row],[p]]=1, Table2[[#This Row],[s]]=1), 1, "")</f>
        <v/>
      </c>
      <c r="Z24" s="10">
        <f>IF(AND(Table2[[#This Row],[p]]=1, Table2[[#This Row],[a]]=1), 1, "")</f>
        <v>1</v>
      </c>
      <c r="AA24" s="10" t="str">
        <f>IF(AND(Table2[[#This Row],[s]]=1, Table2[[#This Row],[a]]=1), 1, "")</f>
        <v/>
      </c>
      <c r="AB24" s="10" t="str">
        <f>IF(ISBLANK(Table2[[#This Row],[f]]), "", "{fire}")</f>
        <v>{fire}</v>
      </c>
      <c r="AC24" s="10" t="str">
        <f>IF(ISBLANK(Table2[[#This Row],[b]]), "", "{bullets}")</f>
        <v>{bullets}</v>
      </c>
      <c r="AD24" s="10" t="str">
        <f>IF(ISBLANK(Table2[[#This Row],[e]]), "", "{electricity}")</f>
        <v>{electricity}</v>
      </c>
      <c r="AE24" s="10" t="str">
        <f>IF(ISBLANK(Table2[[#This Row],[p]]), "", "{punch}")</f>
        <v>{punch}</v>
      </c>
      <c r="AF24" s="10" t="str">
        <f>IF(ISBLANK(Table2[[#This Row],[s]]), "", "{scratch}")</f>
        <v/>
      </c>
      <c r="AG24" s="10" t="str">
        <f>IF(ISBLANK(Table2[[#This Row],[a]]), "", "{acid}")</f>
        <v>{acid}</v>
      </c>
      <c r="AH2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{acid}</v>
      </c>
      <c r="AI24" s="10" t="s">
        <v>177</v>
      </c>
      <c r="AJ24" s="10" t="s">
        <v>184</v>
      </c>
      <c r="AK24" s="10" t="s">
        <v>133</v>
      </c>
      <c r="AL24" s="10" t="s">
        <v>227</v>
      </c>
    </row>
    <row r="25" spans="1:38" x14ac:dyDescent="0.25">
      <c r="A25" s="10">
        <v>23</v>
      </c>
      <c r="B25" s="10" t="str">
        <f t="shared" si="0"/>
        <v>0.1.23-Kaidoro</v>
      </c>
      <c r="C25" s="10" t="s">
        <v>175</v>
      </c>
      <c r="D25" s="10" t="s">
        <v>53</v>
      </c>
      <c r="E25" s="10" t="s">
        <v>85</v>
      </c>
      <c r="F25" s="10" t="s">
        <v>74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/>
      <c r="M25" s="10">
        <f>IF(AND(Table2[[#This Row],[f]]=1, Table2[[#This Row],[b]]=1), 1, "")</f>
        <v>1</v>
      </c>
      <c r="N25" s="10">
        <f>IF(AND(Table2[[#This Row],[f]]=1, Table2[[#This Row],[e]]=1), 1, "")</f>
        <v>1</v>
      </c>
      <c r="O25" s="10">
        <f>IF(AND(Table2[[#This Row],[f]]=1, Table2[[#This Row],[p]]=1), 1, "")</f>
        <v>1</v>
      </c>
      <c r="P25" s="10">
        <f>IF(AND(Table2[[#This Row],[f]]=1, Table2[[#This Row],[s]]=1), 1, "")</f>
        <v>1</v>
      </c>
      <c r="Q25" s="10" t="str">
        <f>IF(AND(Table2[[#This Row],[f]]=1, Table2[[#This Row],[a]]=1), 1, "")</f>
        <v/>
      </c>
      <c r="R25" s="10">
        <f>IF(AND(Table2[[#This Row],[b]]=1, Table2[[#This Row],[e]]=1), 1, "")</f>
        <v>1</v>
      </c>
      <c r="S25" s="10">
        <f>IF(AND(Table2[[#This Row],[b]]=1, Table2[[#This Row],[p]]=1), 1, "")</f>
        <v>1</v>
      </c>
      <c r="T25" s="10">
        <f>IF(AND(Table2[[#This Row],[b]]=1, Table2[[#This Row],[s]]=1), 1, "")</f>
        <v>1</v>
      </c>
      <c r="U25" s="10" t="str">
        <f>IF(AND(Table2[[#This Row],[b]]=1, Table2[[#This Row],[a]]=1), 1, "")</f>
        <v/>
      </c>
      <c r="V25" s="10">
        <f>IF(AND(Table2[[#This Row],[e]]=1, Table2[[#This Row],[p]]=1), 1, "")</f>
        <v>1</v>
      </c>
      <c r="W25" s="10">
        <f>IF(AND(Table2[[#This Row],[e]]=1, Table2[[#This Row],[s]]=1), 1, "")</f>
        <v>1</v>
      </c>
      <c r="X25" s="10" t="str">
        <f>IF(AND(Table2[[#This Row],[e]]=1, Table2[[#This Row],[a]]=1), 1, "")</f>
        <v/>
      </c>
      <c r="Y25" s="10">
        <f>IF(AND(Table2[[#This Row],[p]]=1, Table2[[#This Row],[s]]=1), 1, "")</f>
        <v>1</v>
      </c>
      <c r="Z25" s="10" t="str">
        <f>IF(AND(Table2[[#This Row],[p]]=1, Table2[[#This Row],[a]]=1), 1, "")</f>
        <v/>
      </c>
      <c r="AA25" s="10" t="str">
        <f>IF(AND(Table2[[#This Row],[s]]=1, Table2[[#This Row],[a]]=1), 1, "")</f>
        <v/>
      </c>
      <c r="AB25" s="10" t="str">
        <f>IF(ISBLANK(Table2[[#This Row],[f]]), "", "{fire}")</f>
        <v>{fire}</v>
      </c>
      <c r="AC25" s="10" t="str">
        <f>IF(ISBLANK(Table2[[#This Row],[b]]), "", "{bullets}")</f>
        <v>{bullets}</v>
      </c>
      <c r="AD25" s="10" t="str">
        <f>IF(ISBLANK(Table2[[#This Row],[e]]), "", "{electricity}")</f>
        <v>{electricity}</v>
      </c>
      <c r="AE25" s="10" t="str">
        <f>IF(ISBLANK(Table2[[#This Row],[p]]), "", "{punch}")</f>
        <v>{punch}</v>
      </c>
      <c r="AF25" s="10" t="str">
        <f>IF(ISBLANK(Table2[[#This Row],[s]]), "", "{scratch}")</f>
        <v>{scratch}</v>
      </c>
      <c r="AG25" s="10" t="str">
        <f>IF(ISBLANK(Table2[[#This Row],[a]]), "", "{acid}")</f>
        <v/>
      </c>
      <c r="AH2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</v>
      </c>
      <c r="AI25" s="10" t="s">
        <v>177</v>
      </c>
      <c r="AJ25" s="10" t="s">
        <v>184</v>
      </c>
      <c r="AK25" s="10" t="s">
        <v>133</v>
      </c>
      <c r="AL25" s="10" t="s">
        <v>225</v>
      </c>
    </row>
    <row r="26" spans="1:38" x14ac:dyDescent="0.25">
      <c r="A26" s="10">
        <v>24</v>
      </c>
      <c r="B26" s="10" t="str">
        <f t="shared" si="0"/>
        <v>0.1.24-King Kaiju</v>
      </c>
      <c r="C26" s="10" t="s">
        <v>175</v>
      </c>
      <c r="D26" s="10" t="s">
        <v>53</v>
      </c>
      <c r="E26" s="10" t="s">
        <v>146</v>
      </c>
      <c r="F26" s="10" t="s">
        <v>77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f>IF(AND(Table2[[#This Row],[f]]=1, Table2[[#This Row],[b]]=1), 1, "")</f>
        <v>1</v>
      </c>
      <c r="N26" s="10">
        <f>IF(AND(Table2[[#This Row],[f]]=1, Table2[[#This Row],[e]]=1), 1, "")</f>
        <v>1</v>
      </c>
      <c r="O26" s="10">
        <f>IF(AND(Table2[[#This Row],[f]]=1, Table2[[#This Row],[p]]=1), 1, "")</f>
        <v>1</v>
      </c>
      <c r="P26" s="10">
        <f>IF(AND(Table2[[#This Row],[f]]=1, Table2[[#This Row],[s]]=1), 1, "")</f>
        <v>1</v>
      </c>
      <c r="Q26" s="10">
        <f>IF(AND(Table2[[#This Row],[f]]=1, Table2[[#This Row],[a]]=1), 1, "")</f>
        <v>1</v>
      </c>
      <c r="R26" s="10">
        <f>IF(AND(Table2[[#This Row],[b]]=1, Table2[[#This Row],[e]]=1), 1, "")</f>
        <v>1</v>
      </c>
      <c r="S26" s="10">
        <f>IF(AND(Table2[[#This Row],[b]]=1, Table2[[#This Row],[p]]=1), 1, "")</f>
        <v>1</v>
      </c>
      <c r="T26" s="10">
        <f>IF(AND(Table2[[#This Row],[b]]=1, Table2[[#This Row],[s]]=1), 1, "")</f>
        <v>1</v>
      </c>
      <c r="U26" s="10">
        <f>IF(AND(Table2[[#This Row],[b]]=1, Table2[[#This Row],[a]]=1), 1, "")</f>
        <v>1</v>
      </c>
      <c r="V26" s="10">
        <f>IF(AND(Table2[[#This Row],[e]]=1, Table2[[#This Row],[p]]=1), 1, "")</f>
        <v>1</v>
      </c>
      <c r="W26" s="10">
        <f>IF(AND(Table2[[#This Row],[e]]=1, Table2[[#This Row],[s]]=1), 1, "")</f>
        <v>1</v>
      </c>
      <c r="X26" s="10">
        <f>IF(AND(Table2[[#This Row],[e]]=1, Table2[[#This Row],[a]]=1), 1, "")</f>
        <v>1</v>
      </c>
      <c r="Y26" s="10">
        <f>IF(AND(Table2[[#This Row],[p]]=1, Table2[[#This Row],[s]]=1), 1, "")</f>
        <v>1</v>
      </c>
      <c r="Z26" s="10">
        <f>IF(AND(Table2[[#This Row],[p]]=1, Table2[[#This Row],[a]]=1), 1, "")</f>
        <v>1</v>
      </c>
      <c r="AA26" s="10">
        <f>IF(AND(Table2[[#This Row],[s]]=1, Table2[[#This Row],[a]]=1), 1, "")</f>
        <v>1</v>
      </c>
      <c r="AB26" s="10" t="str">
        <f>IF(ISBLANK(Table2[[#This Row],[f]]), "", "{fire}")</f>
        <v>{fire}</v>
      </c>
      <c r="AC26" s="10" t="str">
        <f>IF(ISBLANK(Table2[[#This Row],[b]]), "", "{bullets}")</f>
        <v>{bullets}</v>
      </c>
      <c r="AD26" s="10" t="str">
        <f>IF(ISBLANK(Table2[[#This Row],[e]]), "", "{electricity}")</f>
        <v>{electricity}</v>
      </c>
      <c r="AE26" s="10" t="str">
        <f>IF(ISBLANK(Table2[[#This Row],[p]]), "", "{punch}")</f>
        <v>{punch}</v>
      </c>
      <c r="AF26" s="10" t="str">
        <f>IF(ISBLANK(Table2[[#This Row],[s]]), "", "{scratch}")</f>
        <v>{scratch}</v>
      </c>
      <c r="AG26" s="10" t="str">
        <f>IF(ISBLANK(Table2[[#This Row],[a]]), "", "{acid}")</f>
        <v>{acid}</v>
      </c>
      <c r="AH2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6" s="10" t="s">
        <v>186</v>
      </c>
      <c r="AJ26" s="10" t="s">
        <v>182</v>
      </c>
      <c r="AK26" s="10" t="s">
        <v>134</v>
      </c>
      <c r="AL26" s="10" t="s">
        <v>228</v>
      </c>
    </row>
    <row r="27" spans="1:38" x14ac:dyDescent="0.25">
      <c r="A27" s="10">
        <v>25</v>
      </c>
      <c r="B27" s="10" t="str">
        <f t="shared" si="0"/>
        <v>0.1.25-Lady Balkoth</v>
      </c>
      <c r="C27" s="10" t="s">
        <v>175</v>
      </c>
      <c r="D27" s="10" t="s">
        <v>53</v>
      </c>
      <c r="E27" s="10" t="s">
        <v>146</v>
      </c>
      <c r="F27" s="10" t="s">
        <v>145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f>IF(AND(Table2[[#This Row],[f]]=1, Table2[[#This Row],[b]]=1), 1, "")</f>
        <v>1</v>
      </c>
      <c r="N27" s="10">
        <f>IF(AND(Table2[[#This Row],[f]]=1, Table2[[#This Row],[e]]=1), 1, "")</f>
        <v>1</v>
      </c>
      <c r="O27" s="10">
        <f>IF(AND(Table2[[#This Row],[f]]=1, Table2[[#This Row],[p]]=1), 1, "")</f>
        <v>1</v>
      </c>
      <c r="P27" s="10">
        <f>IF(AND(Table2[[#This Row],[f]]=1, Table2[[#This Row],[s]]=1), 1, "")</f>
        <v>1</v>
      </c>
      <c r="Q27" s="10">
        <f>IF(AND(Table2[[#This Row],[f]]=1, Table2[[#This Row],[a]]=1), 1, "")</f>
        <v>1</v>
      </c>
      <c r="R27" s="10">
        <f>IF(AND(Table2[[#This Row],[b]]=1, Table2[[#This Row],[e]]=1), 1, "")</f>
        <v>1</v>
      </c>
      <c r="S27" s="10">
        <f>IF(AND(Table2[[#This Row],[b]]=1, Table2[[#This Row],[p]]=1), 1, "")</f>
        <v>1</v>
      </c>
      <c r="T27" s="10">
        <f>IF(AND(Table2[[#This Row],[b]]=1, Table2[[#This Row],[s]]=1), 1, "")</f>
        <v>1</v>
      </c>
      <c r="U27" s="10">
        <f>IF(AND(Table2[[#This Row],[b]]=1, Table2[[#This Row],[a]]=1), 1, "")</f>
        <v>1</v>
      </c>
      <c r="V27" s="10">
        <f>IF(AND(Table2[[#This Row],[e]]=1, Table2[[#This Row],[p]]=1), 1, "")</f>
        <v>1</v>
      </c>
      <c r="W27" s="10">
        <f>IF(AND(Table2[[#This Row],[e]]=1, Table2[[#This Row],[s]]=1), 1, "")</f>
        <v>1</v>
      </c>
      <c r="X27" s="10">
        <f>IF(AND(Table2[[#This Row],[e]]=1, Table2[[#This Row],[a]]=1), 1, "")</f>
        <v>1</v>
      </c>
      <c r="Y27" s="10">
        <f>IF(AND(Table2[[#This Row],[p]]=1, Table2[[#This Row],[s]]=1), 1, "")</f>
        <v>1</v>
      </c>
      <c r="Z27" s="10">
        <f>IF(AND(Table2[[#This Row],[p]]=1, Table2[[#This Row],[a]]=1), 1, "")</f>
        <v>1</v>
      </c>
      <c r="AA27" s="10">
        <f>IF(AND(Table2[[#This Row],[s]]=1, Table2[[#This Row],[a]]=1), 1, "")</f>
        <v>1</v>
      </c>
      <c r="AB27" s="10" t="str">
        <f>IF(ISBLANK(Table2[[#This Row],[f]]), "", "{fire}")</f>
        <v>{fire}</v>
      </c>
      <c r="AC27" s="10" t="str">
        <f>IF(ISBLANK(Table2[[#This Row],[b]]), "", "{bullets}")</f>
        <v>{bullets}</v>
      </c>
      <c r="AD27" s="10" t="str">
        <f>IF(ISBLANK(Table2[[#This Row],[e]]), "", "{electricity}")</f>
        <v>{electricity}</v>
      </c>
      <c r="AE27" s="10" t="str">
        <f>IF(ISBLANK(Table2[[#This Row],[p]]), "", "{punch}")</f>
        <v>{punch}</v>
      </c>
      <c r="AF27" s="10" t="str">
        <f>IF(ISBLANK(Table2[[#This Row],[s]]), "", "{scratch}")</f>
        <v>{scratch}</v>
      </c>
      <c r="AG27" s="10" t="str">
        <f>IF(ISBLANK(Table2[[#This Row],[a]]), "", "{acid}")</f>
        <v>{acid}</v>
      </c>
      <c r="AH2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7" s="10" t="s">
        <v>187</v>
      </c>
      <c r="AJ27" s="10" t="s">
        <v>185</v>
      </c>
      <c r="AK27" s="10" t="s">
        <v>135</v>
      </c>
      <c r="AL27" s="10" t="s">
        <v>230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9"/>
  <sheetViews>
    <sheetView workbookViewId="0">
      <selection activeCell="B13" sqref="B13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13.28515625" bestFit="1" customWidth="1"/>
    <col min="4" max="4" width="7.42578125" bestFit="1" customWidth="1"/>
    <col min="5" max="5" width="8.42578125" bestFit="1" customWidth="1"/>
    <col min="6" max="6" width="20.85546875" bestFit="1" customWidth="1"/>
    <col min="7" max="7" width="35.140625" bestFit="1" customWidth="1"/>
    <col min="8" max="8" width="6.7109375" bestFit="1" customWidth="1"/>
    <col min="9" max="9" width="18" bestFit="1" customWidth="1"/>
  </cols>
  <sheetData>
    <row r="1" spans="1:9" x14ac:dyDescent="0.25">
      <c r="A1" t="s">
        <v>208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>CONCATENATE("1.0.",A2,"-",F2)</f>
        <v>1.0.0-Plasma Sword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89</v>
      </c>
      <c r="H2" s="3" t="s">
        <v>15</v>
      </c>
      <c r="I2" s="3" t="s">
        <v>278</v>
      </c>
    </row>
    <row r="3" spans="1:9" x14ac:dyDescent="0.25">
      <c r="A3">
        <v>1</v>
      </c>
      <c r="B3" s="3" t="str">
        <f t="shared" ref="B3:B19" si="0">CONCATENATE("1.0.",A3,"-",F3)</f>
        <v>1.0.1-Heavy Railgun</v>
      </c>
      <c r="C3" s="3" t="s">
        <v>11</v>
      </c>
      <c r="D3" s="3" t="s">
        <v>12</v>
      </c>
      <c r="E3" s="3" t="s">
        <v>13</v>
      </c>
      <c r="F3" s="3" t="s">
        <v>16</v>
      </c>
      <c r="G3" s="3" t="s">
        <v>90</v>
      </c>
      <c r="H3" s="3" t="s">
        <v>15</v>
      </c>
      <c r="I3" s="3" t="s">
        <v>278</v>
      </c>
    </row>
    <row r="4" spans="1:9" x14ac:dyDescent="0.25">
      <c r="A4">
        <v>2</v>
      </c>
      <c r="B4" s="3" t="str">
        <f t="shared" si="0"/>
        <v>1.0.2-Tesla Coil</v>
      </c>
      <c r="C4" s="3" t="s">
        <v>11</v>
      </c>
      <c r="D4" s="3" t="s">
        <v>12</v>
      </c>
      <c r="E4" s="3" t="s">
        <v>13</v>
      </c>
      <c r="F4" s="3" t="s">
        <v>17</v>
      </c>
      <c r="G4" s="3" t="s">
        <v>91</v>
      </c>
      <c r="H4" s="3" t="s">
        <v>15</v>
      </c>
      <c r="I4" s="3" t="s">
        <v>278</v>
      </c>
    </row>
    <row r="5" spans="1:9" x14ac:dyDescent="0.25">
      <c r="A5">
        <v>3</v>
      </c>
      <c r="B5" s="3" t="str">
        <f t="shared" si="0"/>
        <v>1.0.3-Megaton Punch</v>
      </c>
      <c r="C5" s="3" t="s">
        <v>11</v>
      </c>
      <c r="D5" s="3" t="s">
        <v>12</v>
      </c>
      <c r="E5" s="3" t="s">
        <v>13</v>
      </c>
      <c r="F5" s="3" t="s">
        <v>18</v>
      </c>
      <c r="G5" s="3" t="s">
        <v>92</v>
      </c>
      <c r="H5" s="3" t="s">
        <v>19</v>
      </c>
      <c r="I5" s="3" t="s">
        <v>278</v>
      </c>
    </row>
    <row r="6" spans="1:9" x14ac:dyDescent="0.25">
      <c r="A6">
        <v>4</v>
      </c>
      <c r="B6" s="3" t="str">
        <f t="shared" si="0"/>
        <v>1.0.4-Monomolecular Claws</v>
      </c>
      <c r="C6" s="3" t="s">
        <v>11</v>
      </c>
      <c r="D6" s="3" t="s">
        <v>12</v>
      </c>
      <c r="E6" s="3" t="s">
        <v>13</v>
      </c>
      <c r="F6" s="3" t="s">
        <v>20</v>
      </c>
      <c r="G6" s="3" t="s">
        <v>93</v>
      </c>
      <c r="H6" s="3" t="s">
        <v>21</v>
      </c>
      <c r="I6" s="3" t="s">
        <v>278</v>
      </c>
    </row>
    <row r="7" spans="1:9" x14ac:dyDescent="0.25">
      <c r="A7">
        <v>5</v>
      </c>
      <c r="B7" s="3" t="str">
        <f t="shared" si="0"/>
        <v>1.0.5-Entropy Ray</v>
      </c>
      <c r="C7" s="3" t="s">
        <v>11</v>
      </c>
      <c r="D7" s="3" t="s">
        <v>12</v>
      </c>
      <c r="E7" s="3" t="s">
        <v>13</v>
      </c>
      <c r="F7" s="3" t="s">
        <v>22</v>
      </c>
      <c r="G7" s="3" t="s">
        <v>94</v>
      </c>
      <c r="H7" s="3" t="s">
        <v>21</v>
      </c>
      <c r="I7" s="3" t="s">
        <v>278</v>
      </c>
    </row>
    <row r="8" spans="1:9" x14ac:dyDescent="0.25">
      <c r="A8">
        <v>6</v>
      </c>
      <c r="B8" s="3" t="str">
        <f t="shared" si="0"/>
        <v>1.0.6-Fuel Cell</v>
      </c>
      <c r="C8" s="3" t="s">
        <v>11</v>
      </c>
      <c r="D8" s="3" t="s">
        <v>12</v>
      </c>
      <c r="E8" s="3" t="s">
        <v>31</v>
      </c>
      <c r="F8" s="3" t="s">
        <v>32</v>
      </c>
      <c r="G8" s="3" t="s">
        <v>95</v>
      </c>
      <c r="H8" s="3" t="s">
        <v>15</v>
      </c>
      <c r="I8" s="3" t="s">
        <v>279</v>
      </c>
    </row>
    <row r="9" spans="1:9" x14ac:dyDescent="0.25">
      <c r="A9">
        <v>7</v>
      </c>
      <c r="B9" s="3" t="str">
        <f t="shared" si="0"/>
        <v>1.0.7-Gas</v>
      </c>
      <c r="C9" s="3" t="s">
        <v>11</v>
      </c>
      <c r="D9" s="3" t="s">
        <v>12</v>
      </c>
      <c r="E9" s="3" t="s">
        <v>31</v>
      </c>
      <c r="F9" s="3" t="s">
        <v>33</v>
      </c>
      <c r="G9" s="3" t="s">
        <v>96</v>
      </c>
      <c r="H9" s="3" t="s">
        <v>15</v>
      </c>
      <c r="I9" s="3" t="s">
        <v>279</v>
      </c>
    </row>
    <row r="10" spans="1:9" x14ac:dyDescent="0.25">
      <c r="A10">
        <v>8</v>
      </c>
      <c r="B10" s="3" t="str">
        <f t="shared" si="0"/>
        <v>1.0.8-Thermal</v>
      </c>
      <c r="C10" s="3" t="s">
        <v>11</v>
      </c>
      <c r="D10" s="3" t="s">
        <v>12</v>
      </c>
      <c r="E10" s="3" t="s">
        <v>31</v>
      </c>
      <c r="F10" s="3" t="s">
        <v>34</v>
      </c>
      <c r="G10" s="3" t="s">
        <v>97</v>
      </c>
      <c r="H10" s="3" t="s">
        <v>21</v>
      </c>
      <c r="I10" s="3" t="s">
        <v>279</v>
      </c>
    </row>
    <row r="11" spans="1:9" x14ac:dyDescent="0.25">
      <c r="A11">
        <v>9</v>
      </c>
      <c r="B11" s="3" t="str">
        <f t="shared" si="0"/>
        <v>1.0.9-Fission</v>
      </c>
      <c r="C11" s="3" t="s">
        <v>11</v>
      </c>
      <c r="D11" s="3" t="s">
        <v>12</v>
      </c>
      <c r="E11" s="3" t="s">
        <v>31</v>
      </c>
      <c r="F11" s="3" t="s">
        <v>35</v>
      </c>
      <c r="G11" s="3" t="s">
        <v>98</v>
      </c>
      <c r="H11" s="3" t="s">
        <v>21</v>
      </c>
      <c r="I11" s="3" t="s">
        <v>279</v>
      </c>
    </row>
    <row r="12" spans="1:9" x14ac:dyDescent="0.25">
      <c r="A12">
        <v>10</v>
      </c>
      <c r="B12" s="3" t="str">
        <f t="shared" si="0"/>
        <v>1.0.10-Fusion</v>
      </c>
      <c r="C12" s="3" t="s">
        <v>11</v>
      </c>
      <c r="D12" s="3" t="s">
        <v>12</v>
      </c>
      <c r="E12" s="3" t="s">
        <v>31</v>
      </c>
      <c r="F12" s="3" t="s">
        <v>36</v>
      </c>
      <c r="G12" s="3" t="s">
        <v>99</v>
      </c>
      <c r="H12" s="3" t="s">
        <v>19</v>
      </c>
      <c r="I12" s="3" t="s">
        <v>279</v>
      </c>
    </row>
    <row r="13" spans="1:9" x14ac:dyDescent="0.25">
      <c r="A13">
        <v>11</v>
      </c>
      <c r="B13" s="3" t="str">
        <f t="shared" si="0"/>
        <v>1.0.11-Radiator Fins</v>
      </c>
      <c r="C13" s="3" t="s">
        <v>11</v>
      </c>
      <c r="D13" s="3" t="s">
        <v>12</v>
      </c>
      <c r="E13" s="3" t="s">
        <v>41</v>
      </c>
      <c r="F13" s="3" t="s">
        <v>271</v>
      </c>
      <c r="G13" s="7" t="s">
        <v>142</v>
      </c>
      <c r="H13" s="3" t="s">
        <v>15</v>
      </c>
      <c r="I13" s="3" t="s">
        <v>280</v>
      </c>
    </row>
    <row r="14" spans="1:9" x14ac:dyDescent="0.25">
      <c r="A14">
        <v>12</v>
      </c>
      <c r="B14" s="3" t="str">
        <f t="shared" si="0"/>
        <v>1.0.12-Fan</v>
      </c>
      <c r="C14" s="3" t="s">
        <v>11</v>
      </c>
      <c r="D14" s="3" t="s">
        <v>12</v>
      </c>
      <c r="E14" s="3" t="s">
        <v>41</v>
      </c>
      <c r="F14" s="3" t="s">
        <v>88</v>
      </c>
      <c r="G14" s="3" t="s">
        <v>100</v>
      </c>
      <c r="H14" s="3" t="s">
        <v>15</v>
      </c>
      <c r="I14" s="3" t="s">
        <v>280</v>
      </c>
    </row>
    <row r="15" spans="1:9" x14ac:dyDescent="0.25">
      <c r="A15">
        <v>13</v>
      </c>
      <c r="B15" s="3" t="str">
        <f t="shared" si="0"/>
        <v>1.0.13-Repair Pack</v>
      </c>
      <c r="C15" s="3" t="s">
        <v>11</v>
      </c>
      <c r="D15" s="3" t="s">
        <v>12</v>
      </c>
      <c r="E15" s="3" t="s">
        <v>41</v>
      </c>
      <c r="F15" s="3" t="s">
        <v>42</v>
      </c>
      <c r="G15" s="3" t="s">
        <v>137</v>
      </c>
      <c r="H15" s="3" t="s">
        <v>15</v>
      </c>
      <c r="I15" s="3" t="s">
        <v>280</v>
      </c>
    </row>
    <row r="16" spans="1:9" x14ac:dyDescent="0.25">
      <c r="A16">
        <v>14</v>
      </c>
      <c r="B16" s="3" t="str">
        <f t="shared" si="0"/>
        <v>1.0.14-Armor</v>
      </c>
      <c r="C16" s="3" t="s">
        <v>11</v>
      </c>
      <c r="D16" s="3" t="s">
        <v>12</v>
      </c>
      <c r="E16" s="3" t="s">
        <v>41</v>
      </c>
      <c r="F16" s="3" t="s">
        <v>138</v>
      </c>
      <c r="G16" s="7" t="s">
        <v>141</v>
      </c>
      <c r="H16" s="7" t="s">
        <v>15</v>
      </c>
      <c r="I16" s="3" t="s">
        <v>280</v>
      </c>
    </row>
    <row r="17" spans="1:9" x14ac:dyDescent="0.25">
      <c r="A17">
        <v>15</v>
      </c>
      <c r="B17" s="3" t="str">
        <f t="shared" si="0"/>
        <v>1.0.15-Battery</v>
      </c>
      <c r="C17" s="3" t="s">
        <v>11</v>
      </c>
      <c r="D17" s="3" t="s">
        <v>12</v>
      </c>
      <c r="E17" s="3" t="s">
        <v>41</v>
      </c>
      <c r="F17" s="3" t="s">
        <v>43</v>
      </c>
      <c r="G17" s="3" t="s">
        <v>101</v>
      </c>
      <c r="H17" s="3" t="s">
        <v>15</v>
      </c>
      <c r="I17" s="3" t="s">
        <v>280</v>
      </c>
    </row>
    <row r="18" spans="1:9" x14ac:dyDescent="0.25">
      <c r="A18">
        <v>16</v>
      </c>
      <c r="B18" s="3" t="str">
        <f t="shared" si="0"/>
        <v>1.0.16-Heavy Armor</v>
      </c>
      <c r="C18" s="3" t="s">
        <v>11</v>
      </c>
      <c r="D18" s="3" t="s">
        <v>12</v>
      </c>
      <c r="E18" s="3" t="s">
        <v>41</v>
      </c>
      <c r="F18" s="3" t="s">
        <v>44</v>
      </c>
      <c r="G18" s="7" t="s">
        <v>140</v>
      </c>
      <c r="H18" s="3" t="s">
        <v>21</v>
      </c>
      <c r="I18" s="3" t="s">
        <v>280</v>
      </c>
    </row>
    <row r="19" spans="1:9" x14ac:dyDescent="0.25">
      <c r="A19">
        <v>17</v>
      </c>
      <c r="B19" s="3" t="str">
        <f t="shared" si="0"/>
        <v>1.0.17-Jetpack</v>
      </c>
      <c r="C19" s="3" t="s">
        <v>11</v>
      </c>
      <c r="D19" s="3" t="s">
        <v>12</v>
      </c>
      <c r="E19" s="3" t="s">
        <v>41</v>
      </c>
      <c r="F19" s="3" t="s">
        <v>45</v>
      </c>
      <c r="G19" s="7" t="s">
        <v>139</v>
      </c>
      <c r="H19" s="3" t="s">
        <v>15</v>
      </c>
      <c r="I19" s="3" t="s"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AF0D-1196-499F-89D6-D2D4C4B38D68}">
  <dimension ref="A1:I6"/>
  <sheetViews>
    <sheetView workbookViewId="0">
      <selection activeCell="K7" sqref="K7"/>
    </sheetView>
  </sheetViews>
  <sheetFormatPr defaultRowHeight="15" x14ac:dyDescent="0.25"/>
  <cols>
    <col min="1" max="1" width="3" bestFit="1" customWidth="1"/>
    <col min="2" max="2" width="25.28515625" bestFit="1" customWidth="1"/>
    <col min="3" max="3" width="12.85546875" bestFit="1" customWidth="1"/>
    <col min="4" max="5" width="8.28515625" bestFit="1" customWidth="1"/>
    <col min="6" max="6" width="20.28515625" bestFit="1" customWidth="1"/>
    <col min="7" max="7" width="34.140625" bestFit="1" customWidth="1"/>
    <col min="8" max="8" width="6.5703125" bestFit="1" customWidth="1"/>
    <col min="9" max="9" width="18" bestFit="1" customWidth="1"/>
  </cols>
  <sheetData>
    <row r="1" spans="1:9" x14ac:dyDescent="0.25">
      <c r="A1" t="s">
        <v>208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 t="shared" ref="B2:B6" si="0">CONCATENATE("1.1.",A2,"-",F2)</f>
        <v>1.1.0-Light Arms</v>
      </c>
      <c r="C2" s="3" t="s">
        <v>11</v>
      </c>
      <c r="D2" s="3" t="s">
        <v>269</v>
      </c>
      <c r="E2" s="3" t="s">
        <v>13</v>
      </c>
      <c r="F2" s="3" t="s">
        <v>270</v>
      </c>
      <c r="G2" s="3" t="s">
        <v>277</v>
      </c>
      <c r="H2" s="7" t="s">
        <v>21</v>
      </c>
      <c r="I2" s="3" t="s">
        <v>278</v>
      </c>
    </row>
    <row r="3" spans="1:9" x14ac:dyDescent="0.25">
      <c r="A3">
        <v>1</v>
      </c>
      <c r="B3" s="3" t="str">
        <f t="shared" si="0"/>
        <v>1.1.1-Battery Pack</v>
      </c>
      <c r="C3" s="3" t="s">
        <v>11</v>
      </c>
      <c r="D3" s="3" t="s">
        <v>269</v>
      </c>
      <c r="E3" s="3" t="s">
        <v>31</v>
      </c>
      <c r="F3" s="3" t="s">
        <v>273</v>
      </c>
      <c r="G3" s="3" t="s">
        <v>95</v>
      </c>
      <c r="H3" s="7" t="s">
        <v>21</v>
      </c>
      <c r="I3" s="3" t="s">
        <v>279</v>
      </c>
    </row>
    <row r="4" spans="1:9" x14ac:dyDescent="0.25">
      <c r="A4">
        <v>2</v>
      </c>
      <c r="B4" s="3" t="str">
        <f t="shared" si="0"/>
        <v>1.1.2-Heat Sink</v>
      </c>
      <c r="C4" s="3" t="s">
        <v>11</v>
      </c>
      <c r="D4" s="3" t="s">
        <v>269</v>
      </c>
      <c r="E4" s="3" t="s">
        <v>41</v>
      </c>
      <c r="F4" s="3" t="s">
        <v>87</v>
      </c>
      <c r="G4" s="7" t="s">
        <v>272</v>
      </c>
      <c r="H4" s="7" t="s">
        <v>21</v>
      </c>
      <c r="I4" s="3" t="s">
        <v>280</v>
      </c>
    </row>
    <row r="5" spans="1:9" x14ac:dyDescent="0.25">
      <c r="A5">
        <v>3</v>
      </c>
      <c r="B5" s="3" t="str">
        <f t="shared" si="0"/>
        <v>1.1.3-Light Armor</v>
      </c>
      <c r="C5" s="3" t="s">
        <v>11</v>
      </c>
      <c r="D5" s="3" t="s">
        <v>269</v>
      </c>
      <c r="E5" s="3" t="s">
        <v>41</v>
      </c>
      <c r="F5" s="3" t="s">
        <v>275</v>
      </c>
      <c r="G5" s="7" t="s">
        <v>274</v>
      </c>
      <c r="H5" s="7" t="s">
        <v>21</v>
      </c>
      <c r="I5" s="3" t="s">
        <v>280</v>
      </c>
    </row>
    <row r="6" spans="1:9" x14ac:dyDescent="0.25">
      <c r="A6">
        <v>4</v>
      </c>
      <c r="B6" s="3" t="str">
        <f t="shared" si="0"/>
        <v>1.1.4-Rocket Booster</v>
      </c>
      <c r="C6" s="3" t="s">
        <v>11</v>
      </c>
      <c r="D6" s="3" t="s">
        <v>269</v>
      </c>
      <c r="E6" s="3" t="s">
        <v>41</v>
      </c>
      <c r="F6" s="3" t="s">
        <v>276</v>
      </c>
      <c r="G6" s="7" t="s">
        <v>139</v>
      </c>
      <c r="H6" s="7" t="s">
        <v>21</v>
      </c>
      <c r="I6" s="3" t="s"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1"/>
  <sheetViews>
    <sheetView topLeftCell="C1" workbookViewId="0">
      <selection activeCell="H19" sqref="H19"/>
    </sheetView>
  </sheetViews>
  <sheetFormatPr defaultRowHeight="15" x14ac:dyDescent="0.25"/>
  <cols>
    <col min="1" max="1" width="4.28515625" bestFit="1" customWidth="1"/>
    <col min="2" max="2" width="28.1406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2.140625" bestFit="1" customWidth="1"/>
    <col min="8" max="8" width="50.5703125" bestFit="1" customWidth="1"/>
    <col min="9" max="9" width="64.28515625" bestFit="1" customWidth="1"/>
    <col min="10" max="10" width="6.7109375" bestFit="1" customWidth="1"/>
    <col min="11" max="11" width="21.140625" bestFit="1" customWidth="1"/>
  </cols>
  <sheetData>
    <row r="1" spans="1:11" x14ac:dyDescent="0.25">
      <c r="A1" s="11" t="s">
        <v>208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136</v>
      </c>
      <c r="J1" s="4" t="s">
        <v>10</v>
      </c>
      <c r="K1" s="4" t="s">
        <v>66</v>
      </c>
    </row>
    <row r="2" spans="1:11" x14ac:dyDescent="0.25">
      <c r="A2" s="5">
        <v>0</v>
      </c>
      <c r="B2" s="3" t="str">
        <f t="shared" ref="B2:B21" si="0">CONCATENATE("1.2.",A2,"-",G2)</f>
        <v>1.2.0-Fusion Cannon</v>
      </c>
      <c r="C2" s="3" t="s">
        <v>11</v>
      </c>
      <c r="D2" s="3" t="s">
        <v>23</v>
      </c>
      <c r="E2" s="2" t="s">
        <v>80</v>
      </c>
      <c r="F2" s="3" t="s">
        <v>13</v>
      </c>
      <c r="G2" s="3" t="s">
        <v>24</v>
      </c>
      <c r="H2" s="3" t="s">
        <v>102</v>
      </c>
      <c r="I2" s="3"/>
      <c r="J2" s="7" t="s">
        <v>15</v>
      </c>
      <c r="K2" s="3" t="s">
        <v>278</v>
      </c>
    </row>
    <row r="3" spans="1:11" x14ac:dyDescent="0.25">
      <c r="A3" s="5">
        <v>1</v>
      </c>
      <c r="B3" s="3" t="str">
        <f t="shared" si="0"/>
        <v>1.2.1-Disruptor Beam</v>
      </c>
      <c r="C3" s="3" t="s">
        <v>11</v>
      </c>
      <c r="D3" s="3" t="s">
        <v>23</v>
      </c>
      <c r="E3" s="3" t="s">
        <v>81</v>
      </c>
      <c r="F3" s="3" t="s">
        <v>13</v>
      </c>
      <c r="G3" s="3" t="s">
        <v>25</v>
      </c>
      <c r="H3" s="3" t="s">
        <v>103</v>
      </c>
      <c r="I3" s="3"/>
      <c r="J3" s="7" t="s">
        <v>27</v>
      </c>
      <c r="K3" s="3" t="s">
        <v>278</v>
      </c>
    </row>
    <row r="4" spans="1:11" x14ac:dyDescent="0.25">
      <c r="A4" s="5">
        <v>2</v>
      </c>
      <c r="B4" s="3" t="str">
        <f t="shared" si="0"/>
        <v>1.2.2-NanobotMortar</v>
      </c>
      <c r="C4" s="3" t="s">
        <v>11</v>
      </c>
      <c r="D4" s="3" t="s">
        <v>23</v>
      </c>
      <c r="E4" s="2" t="s">
        <v>82</v>
      </c>
      <c r="F4" s="3" t="s">
        <v>13</v>
      </c>
      <c r="G4" s="3" t="s">
        <v>26</v>
      </c>
      <c r="H4" s="3" t="s">
        <v>104</v>
      </c>
      <c r="I4" s="3"/>
      <c r="J4" s="7" t="s">
        <v>19</v>
      </c>
      <c r="K4" s="3" t="s">
        <v>278</v>
      </c>
    </row>
    <row r="5" spans="1:11" x14ac:dyDescent="0.25">
      <c r="A5" s="5">
        <v>3</v>
      </c>
      <c r="B5" s="3" t="str">
        <f t="shared" si="0"/>
        <v>1.2.3-Ion-Sword</v>
      </c>
      <c r="C5" s="3" t="s">
        <v>11</v>
      </c>
      <c r="D5" s="3" t="s">
        <v>23</v>
      </c>
      <c r="E5" s="3" t="s">
        <v>83</v>
      </c>
      <c r="F5" s="3" t="s">
        <v>13</v>
      </c>
      <c r="G5" s="3" t="s">
        <v>28</v>
      </c>
      <c r="H5" s="3" t="s">
        <v>105</v>
      </c>
      <c r="I5" s="3"/>
      <c r="J5" s="7" t="s">
        <v>21</v>
      </c>
      <c r="K5" s="3" t="s">
        <v>278</v>
      </c>
    </row>
    <row r="6" spans="1:11" x14ac:dyDescent="0.25">
      <c r="A6" s="5">
        <v>4</v>
      </c>
      <c r="B6" s="3" t="str">
        <f t="shared" si="0"/>
        <v>1.2.4-Gravetic</v>
      </c>
      <c r="C6" s="3" t="s">
        <v>11</v>
      </c>
      <c r="D6" s="3" t="s">
        <v>23</v>
      </c>
      <c r="E6" s="2" t="s">
        <v>84</v>
      </c>
      <c r="F6" s="3" t="s">
        <v>31</v>
      </c>
      <c r="G6" s="3" t="s">
        <v>37</v>
      </c>
      <c r="H6" s="3" t="s">
        <v>107</v>
      </c>
      <c r="I6" s="3"/>
      <c r="J6" s="3" t="s">
        <v>15</v>
      </c>
      <c r="K6" s="3" t="s">
        <v>279</v>
      </c>
    </row>
    <row r="7" spans="1:11" x14ac:dyDescent="0.25">
      <c r="A7" s="5">
        <v>5</v>
      </c>
      <c r="B7" s="3" t="str">
        <f t="shared" si="0"/>
        <v>1.2.5-Mass-Energy</v>
      </c>
      <c r="C7" s="3" t="s">
        <v>11</v>
      </c>
      <c r="D7" s="3" t="s">
        <v>23</v>
      </c>
      <c r="E7" s="3" t="s">
        <v>85</v>
      </c>
      <c r="F7" s="3" t="s">
        <v>31</v>
      </c>
      <c r="G7" s="3" t="s">
        <v>38</v>
      </c>
      <c r="H7" s="3" t="s">
        <v>97</v>
      </c>
      <c r="I7" s="3"/>
      <c r="J7" s="7" t="s">
        <v>15</v>
      </c>
      <c r="K7" s="3" t="s">
        <v>279</v>
      </c>
    </row>
    <row r="8" spans="1:11" x14ac:dyDescent="0.25">
      <c r="A8" s="5">
        <v>6</v>
      </c>
      <c r="B8" s="3" t="str">
        <f t="shared" si="0"/>
        <v>1.2.6-Inertial</v>
      </c>
      <c r="C8" s="3" t="s">
        <v>11</v>
      </c>
      <c r="D8" s="3" t="s">
        <v>23</v>
      </c>
      <c r="E8" s="2" t="s">
        <v>80</v>
      </c>
      <c r="F8" s="3" t="s">
        <v>31</v>
      </c>
      <c r="G8" s="3" t="s">
        <v>39</v>
      </c>
      <c r="H8" s="3" t="s">
        <v>108</v>
      </c>
      <c r="I8" s="3"/>
      <c r="J8" s="7" t="s">
        <v>21</v>
      </c>
      <c r="K8" s="3" t="s">
        <v>279</v>
      </c>
    </row>
    <row r="9" spans="1:11" x14ac:dyDescent="0.25">
      <c r="A9" s="5">
        <v>7</v>
      </c>
      <c r="B9" s="3" t="str">
        <f t="shared" si="0"/>
        <v>1.2.7-Nano RepairBots</v>
      </c>
      <c r="C9" s="3" t="s">
        <v>11</v>
      </c>
      <c r="D9" s="3" t="s">
        <v>23</v>
      </c>
      <c r="E9" s="3" t="s">
        <v>81</v>
      </c>
      <c r="F9" s="3" t="s">
        <v>41</v>
      </c>
      <c r="G9" s="3" t="s">
        <v>46</v>
      </c>
      <c r="H9" s="3" t="s">
        <v>137</v>
      </c>
      <c r="I9" s="3"/>
      <c r="J9" s="3" t="s">
        <v>30</v>
      </c>
      <c r="K9" s="3" t="s">
        <v>280</v>
      </c>
    </row>
    <row r="10" spans="1:11" x14ac:dyDescent="0.25">
      <c r="A10" s="5">
        <v>8</v>
      </c>
      <c r="B10" s="3" t="str">
        <f t="shared" si="0"/>
        <v>1.2.8-Dimensional Generator</v>
      </c>
      <c r="C10" s="3" t="s">
        <v>11</v>
      </c>
      <c r="D10" s="3" t="s">
        <v>23</v>
      </c>
      <c r="E10" s="2" t="s">
        <v>82</v>
      </c>
      <c r="F10" s="3" t="s">
        <v>41</v>
      </c>
      <c r="G10" s="3" t="s">
        <v>47</v>
      </c>
      <c r="H10" s="7" t="s">
        <v>143</v>
      </c>
      <c r="I10" s="3"/>
      <c r="J10" s="7" t="s">
        <v>30</v>
      </c>
      <c r="K10" s="3" t="s">
        <v>280</v>
      </c>
    </row>
    <row r="11" spans="1:11" x14ac:dyDescent="0.25">
      <c r="A11" s="5">
        <v>9</v>
      </c>
      <c r="B11" s="3" t="str">
        <f t="shared" si="0"/>
        <v>1.2.9-Force Field</v>
      </c>
      <c r="C11" s="3" t="s">
        <v>11</v>
      </c>
      <c r="D11" s="3" t="s">
        <v>23</v>
      </c>
      <c r="E11" s="3" t="s">
        <v>83</v>
      </c>
      <c r="F11" s="3" t="s">
        <v>41</v>
      </c>
      <c r="G11" s="3" t="s">
        <v>48</v>
      </c>
      <c r="H11" s="7" t="s">
        <v>140</v>
      </c>
      <c r="I11" s="3"/>
      <c r="J11" s="3" t="s">
        <v>15</v>
      </c>
      <c r="K11" s="3" t="s">
        <v>280</v>
      </c>
    </row>
    <row r="12" spans="1:11" x14ac:dyDescent="0.25">
      <c r="A12" s="5">
        <v>10</v>
      </c>
      <c r="B12" s="3" t="str">
        <f t="shared" si="0"/>
        <v>1.2.10-Subspace Repair Unit</v>
      </c>
      <c r="C12" s="3" t="s">
        <v>11</v>
      </c>
      <c r="D12" s="3" t="s">
        <v>23</v>
      </c>
      <c r="E12" s="2" t="s">
        <v>84</v>
      </c>
      <c r="F12" s="3" t="s">
        <v>41</v>
      </c>
      <c r="G12" s="3" t="s">
        <v>49</v>
      </c>
      <c r="H12" s="7" t="s">
        <v>141</v>
      </c>
      <c r="I12" s="3"/>
      <c r="J12" s="7" t="s">
        <v>30</v>
      </c>
      <c r="K12" s="3" t="s">
        <v>280</v>
      </c>
    </row>
    <row r="13" spans="1:11" x14ac:dyDescent="0.25">
      <c r="A13" s="5">
        <v>11</v>
      </c>
      <c r="B13" s="3" t="str">
        <f t="shared" si="0"/>
        <v>1.2.11-Vortex Cooler</v>
      </c>
      <c r="C13" s="3" t="s">
        <v>11</v>
      </c>
      <c r="D13" s="3" t="s">
        <v>23</v>
      </c>
      <c r="E13" s="3" t="s">
        <v>85</v>
      </c>
      <c r="F13" s="3" t="s">
        <v>41</v>
      </c>
      <c r="G13" s="3" t="s">
        <v>109</v>
      </c>
      <c r="H13" s="6" t="s">
        <v>144</v>
      </c>
      <c r="J13" s="3" t="s">
        <v>15</v>
      </c>
      <c r="K13" s="3" t="s">
        <v>280</v>
      </c>
    </row>
    <row r="14" spans="1:11" x14ac:dyDescent="0.25">
      <c r="A14" s="5">
        <v>12</v>
      </c>
      <c r="B14" s="3" t="str">
        <f t="shared" si="0"/>
        <v>1.2.12-Anti-Gravity Propulsion</v>
      </c>
      <c r="C14" s="3" t="s">
        <v>11</v>
      </c>
      <c r="D14" s="3" t="s">
        <v>23</v>
      </c>
      <c r="E14" s="2" t="s">
        <v>189</v>
      </c>
      <c r="F14" s="3" t="s">
        <v>41</v>
      </c>
      <c r="G14" s="3" t="s">
        <v>50</v>
      </c>
      <c r="H14" s="7" t="s">
        <v>139</v>
      </c>
      <c r="I14" s="3"/>
      <c r="J14" s="3" t="s">
        <v>30</v>
      </c>
      <c r="K14" s="3" t="s">
        <v>280</v>
      </c>
    </row>
    <row r="15" spans="1:11" x14ac:dyDescent="0.25">
      <c r="A15" s="5">
        <v>13</v>
      </c>
      <c r="B15" s="3" t="str">
        <f t="shared" si="0"/>
        <v>1.2.13-Abstract Weapon</v>
      </c>
      <c r="C15" s="3" t="s">
        <v>11</v>
      </c>
      <c r="D15" s="3" t="s">
        <v>23</v>
      </c>
      <c r="E15" s="3" t="s">
        <v>189</v>
      </c>
      <c r="F15" s="13" t="s">
        <v>13</v>
      </c>
      <c r="G15" s="13" t="s">
        <v>29</v>
      </c>
      <c r="H15" s="3" t="s">
        <v>106</v>
      </c>
      <c r="I15" s="8"/>
      <c r="J15" s="13" t="s">
        <v>30</v>
      </c>
      <c r="K15" s="3" t="s">
        <v>278</v>
      </c>
    </row>
    <row r="16" spans="1:11" x14ac:dyDescent="0.25">
      <c r="A16" s="5">
        <v>14</v>
      </c>
      <c r="B16" s="3" t="str">
        <f t="shared" si="0"/>
        <v>1.2.14-Zero Point</v>
      </c>
      <c r="C16" s="3" t="s">
        <v>11</v>
      </c>
      <c r="D16" s="3" t="s">
        <v>23</v>
      </c>
      <c r="E16" s="2" t="s">
        <v>189</v>
      </c>
      <c r="F16" s="13" t="s">
        <v>31</v>
      </c>
      <c r="G16" s="13" t="s">
        <v>40</v>
      </c>
      <c r="H16" s="13" t="s">
        <v>95</v>
      </c>
      <c r="I16" s="8"/>
      <c r="J16" s="13" t="s">
        <v>30</v>
      </c>
      <c r="K16" s="13" t="s">
        <v>279</v>
      </c>
    </row>
    <row r="17" spans="1:11" x14ac:dyDescent="0.25">
      <c r="A17" s="5">
        <v>15</v>
      </c>
      <c r="B17" s="3" t="str">
        <f t="shared" si="0"/>
        <v>1.2.15-Shop Bot</v>
      </c>
      <c r="C17" s="3" t="s">
        <v>11</v>
      </c>
      <c r="D17" s="3" t="s">
        <v>23</v>
      </c>
      <c r="E17" s="3" t="s">
        <v>189</v>
      </c>
      <c r="F17" s="8" t="s">
        <v>51</v>
      </c>
      <c r="G17" s="8" t="s">
        <v>110</v>
      </c>
      <c r="H17" s="8"/>
      <c r="I17" s="8" t="s">
        <v>242</v>
      </c>
      <c r="J17" s="8"/>
      <c r="K17" s="13" t="s">
        <v>211</v>
      </c>
    </row>
    <row r="18" spans="1:11" x14ac:dyDescent="0.25">
      <c r="A18" s="5">
        <v>16</v>
      </c>
      <c r="B18" s="3" t="str">
        <f t="shared" si="0"/>
        <v>1.2.16-Multitask Driver</v>
      </c>
      <c r="C18" s="3" t="s">
        <v>11</v>
      </c>
      <c r="D18" s="3" t="s">
        <v>23</v>
      </c>
      <c r="E18" s="2" t="s">
        <v>189</v>
      </c>
      <c r="F18" s="8" t="s">
        <v>51</v>
      </c>
      <c r="G18" s="8" t="s">
        <v>52</v>
      </c>
      <c r="H18" s="8"/>
      <c r="I18" s="5" t="s">
        <v>282</v>
      </c>
      <c r="J18" s="8"/>
      <c r="K18" s="13" t="s">
        <v>211</v>
      </c>
    </row>
    <row r="19" spans="1:11" x14ac:dyDescent="0.25">
      <c r="A19" s="5">
        <v>17</v>
      </c>
      <c r="B19" s="3" t="str">
        <f t="shared" si="0"/>
        <v>1.2.17-Autofab Repairbot</v>
      </c>
      <c r="C19" s="3" t="s">
        <v>11</v>
      </c>
      <c r="D19" s="3" t="s">
        <v>23</v>
      </c>
      <c r="E19" s="3" t="s">
        <v>189</v>
      </c>
      <c r="F19" s="8" t="s">
        <v>51</v>
      </c>
      <c r="G19" s="8" t="s">
        <v>188</v>
      </c>
      <c r="H19" s="8"/>
      <c r="I19" s="8" t="s">
        <v>243</v>
      </c>
      <c r="J19" s="8"/>
      <c r="K19" s="13" t="s">
        <v>211</v>
      </c>
    </row>
    <row r="20" spans="1:11" x14ac:dyDescent="0.25">
      <c r="A20" s="5">
        <v>18</v>
      </c>
      <c r="B20" s="3" t="str">
        <f t="shared" si="0"/>
        <v>1.2.18-StimPacks</v>
      </c>
      <c r="C20" s="5" t="s">
        <v>11</v>
      </c>
      <c r="D20" s="5" t="s">
        <v>23</v>
      </c>
      <c r="E20" s="2" t="s">
        <v>189</v>
      </c>
      <c r="F20" s="8" t="s">
        <v>51</v>
      </c>
      <c r="G20" s="8" t="s">
        <v>190</v>
      </c>
      <c r="H20" s="8"/>
      <c r="I20" s="8" t="s">
        <v>244</v>
      </c>
      <c r="J20" s="8"/>
      <c r="K20" s="13" t="s">
        <v>211</v>
      </c>
    </row>
    <row r="21" spans="1:11" x14ac:dyDescent="0.25">
      <c r="A21" s="5">
        <v>19</v>
      </c>
      <c r="B21" s="3" t="str">
        <f t="shared" si="0"/>
        <v>1.2.19-Zeal Enforement Unit</v>
      </c>
      <c r="C21" s="5" t="s">
        <v>11</v>
      </c>
      <c r="D21" s="5" t="s">
        <v>23</v>
      </c>
      <c r="E21" s="3" t="s">
        <v>189</v>
      </c>
      <c r="F21" s="8" t="s">
        <v>51</v>
      </c>
      <c r="G21" s="5" t="s">
        <v>192</v>
      </c>
      <c r="H21" s="8"/>
      <c r="I21" s="5" t="s">
        <v>241</v>
      </c>
      <c r="J21" s="8"/>
      <c r="K21" s="13" t="s">
        <v>211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6721-91F8-4A06-A3CE-49683629A1D1}">
  <dimension ref="A1:J23"/>
  <sheetViews>
    <sheetView workbookViewId="0">
      <selection activeCell="G25" sqref="G25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17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136</v>
      </c>
      <c r="J1" s="4" t="s">
        <v>66</v>
      </c>
    </row>
    <row r="2" spans="1:10" x14ac:dyDescent="0.25">
      <c r="A2" s="5">
        <v>0</v>
      </c>
      <c r="B2" s="3" t="str">
        <f t="shared" ref="B2:B21" si="0">CONCATENATE("2.0.",A2,"-",G2)</f>
        <v>2.0.0-Telescopic Scope</v>
      </c>
      <c r="C2" s="3" t="s">
        <v>11</v>
      </c>
      <c r="D2" s="3" t="s">
        <v>23</v>
      </c>
      <c r="E2" s="2" t="s">
        <v>80</v>
      </c>
      <c r="F2" s="3" t="s">
        <v>245</v>
      </c>
      <c r="G2" s="3" t="s">
        <v>268</v>
      </c>
      <c r="H2" s="3"/>
      <c r="I2" s="3" t="s">
        <v>210</v>
      </c>
      <c r="J2" s="3" t="s">
        <v>281</v>
      </c>
    </row>
    <row r="3" spans="1:10" x14ac:dyDescent="0.25">
      <c r="A3" s="8">
        <v>1</v>
      </c>
      <c r="B3" s="8" t="str">
        <f t="shared" si="0"/>
        <v>2.0.1-Beam Splitter</v>
      </c>
      <c r="C3" s="5" t="s">
        <v>11</v>
      </c>
      <c r="D3" s="5" t="s">
        <v>23</v>
      </c>
      <c r="E3" s="3" t="s">
        <v>81</v>
      </c>
      <c r="F3" s="3" t="s">
        <v>245</v>
      </c>
      <c r="G3" s="5" t="s">
        <v>231</v>
      </c>
      <c r="H3" s="8"/>
      <c r="I3" s="5" t="s">
        <v>285</v>
      </c>
      <c r="J3" s="3" t="s">
        <v>281</v>
      </c>
    </row>
    <row r="4" spans="1:10" x14ac:dyDescent="0.25">
      <c r="A4" s="8">
        <v>2</v>
      </c>
      <c r="B4" s="8" t="str">
        <f t="shared" si="0"/>
        <v>2.0.2-Modulator Unit</v>
      </c>
      <c r="C4" s="5" t="s">
        <v>11</v>
      </c>
      <c r="D4" s="5" t="s">
        <v>23</v>
      </c>
      <c r="E4" s="2" t="s">
        <v>82</v>
      </c>
      <c r="F4" s="3" t="s">
        <v>245</v>
      </c>
      <c r="G4" s="5" t="s">
        <v>232</v>
      </c>
      <c r="H4" s="8"/>
      <c r="I4" s="5" t="s">
        <v>236</v>
      </c>
      <c r="J4" s="3" t="s">
        <v>281</v>
      </c>
    </row>
    <row r="5" spans="1:10" x14ac:dyDescent="0.25">
      <c r="A5" s="8">
        <v>3</v>
      </c>
      <c r="B5" s="8" t="str">
        <f t="shared" si="0"/>
        <v>2.0.3-Energy Admixer</v>
      </c>
      <c r="C5" s="5" t="s">
        <v>11</v>
      </c>
      <c r="D5" s="5" t="s">
        <v>23</v>
      </c>
      <c r="E5" s="3" t="s">
        <v>83</v>
      </c>
      <c r="F5" s="3" t="s">
        <v>245</v>
      </c>
      <c r="G5" s="5" t="s">
        <v>234</v>
      </c>
      <c r="H5" s="8"/>
      <c r="I5" s="5" t="s">
        <v>237</v>
      </c>
      <c r="J5" s="3" t="s">
        <v>281</v>
      </c>
    </row>
    <row r="6" spans="1:10" x14ac:dyDescent="0.25">
      <c r="A6" s="8">
        <v>4</v>
      </c>
      <c r="B6" s="8" t="str">
        <f t="shared" si="0"/>
        <v>2.0.4-Second gun</v>
      </c>
      <c r="C6" s="5" t="s">
        <v>11</v>
      </c>
      <c r="D6" s="5" t="s">
        <v>23</v>
      </c>
      <c r="E6" s="2" t="s">
        <v>84</v>
      </c>
      <c r="F6" s="3" t="s">
        <v>245</v>
      </c>
      <c r="G6" s="5" t="s">
        <v>240</v>
      </c>
      <c r="H6" s="8"/>
      <c r="I6" s="5" t="s">
        <v>284</v>
      </c>
      <c r="J6" s="3" t="s">
        <v>281</v>
      </c>
    </row>
    <row r="7" spans="1:10" x14ac:dyDescent="0.25">
      <c r="A7" s="8">
        <v>5</v>
      </c>
      <c r="B7" s="8" t="str">
        <f t="shared" si="0"/>
        <v>2.0.5-Stabilizer Unit</v>
      </c>
      <c r="C7" s="5" t="s">
        <v>11</v>
      </c>
      <c r="D7" s="5" t="s">
        <v>23</v>
      </c>
      <c r="E7" s="3" t="s">
        <v>85</v>
      </c>
      <c r="F7" s="3" t="s">
        <v>245</v>
      </c>
      <c r="G7" s="5" t="s">
        <v>267</v>
      </c>
      <c r="H7" s="8"/>
      <c r="I7" s="5" t="s">
        <v>246</v>
      </c>
      <c r="J7" s="3" t="s">
        <v>281</v>
      </c>
    </row>
    <row r="8" spans="1:10" x14ac:dyDescent="0.25">
      <c r="A8" s="8">
        <v>6</v>
      </c>
      <c r="B8" s="8" t="str">
        <f t="shared" si="0"/>
        <v>2.0.6-Probabilizer</v>
      </c>
      <c r="C8" s="5" t="s">
        <v>11</v>
      </c>
      <c r="D8" s="5" t="s">
        <v>23</v>
      </c>
      <c r="E8" s="2" t="s">
        <v>80</v>
      </c>
      <c r="F8" s="3" t="s">
        <v>245</v>
      </c>
      <c r="G8" s="5" t="s">
        <v>251</v>
      </c>
      <c r="H8" s="8"/>
      <c r="I8" s="5" t="s">
        <v>283</v>
      </c>
      <c r="J8" s="3" t="s">
        <v>281</v>
      </c>
    </row>
    <row r="9" spans="1:10" x14ac:dyDescent="0.25">
      <c r="A9" s="8">
        <v>7</v>
      </c>
      <c r="B9" s="8" t="str">
        <f t="shared" si="0"/>
        <v>2.0.7-Essence Reclaimer</v>
      </c>
      <c r="C9" s="5" t="s">
        <v>11</v>
      </c>
      <c r="D9" s="5" t="s">
        <v>23</v>
      </c>
      <c r="E9" s="3" t="s">
        <v>81</v>
      </c>
      <c r="F9" s="3" t="s">
        <v>245</v>
      </c>
      <c r="G9" s="5" t="s">
        <v>266</v>
      </c>
      <c r="H9" s="8"/>
      <c r="I9" s="5" t="s">
        <v>248</v>
      </c>
      <c r="J9" s="3" t="s">
        <v>281</v>
      </c>
    </row>
    <row r="10" spans="1:10" x14ac:dyDescent="0.25">
      <c r="A10" s="8">
        <v>8</v>
      </c>
      <c r="B10" s="8" t="str">
        <f t="shared" si="0"/>
        <v>2.0.8-Wild Capacitor</v>
      </c>
      <c r="C10" s="5" t="s">
        <v>11</v>
      </c>
      <c r="D10" s="5" t="s">
        <v>23</v>
      </c>
      <c r="E10" s="2" t="s">
        <v>82</v>
      </c>
      <c r="F10" s="3" t="s">
        <v>245</v>
      </c>
      <c r="G10" s="5" t="s">
        <v>255</v>
      </c>
      <c r="H10" s="8"/>
      <c r="I10" s="5" t="s">
        <v>254</v>
      </c>
      <c r="J10" s="3" t="s">
        <v>281</v>
      </c>
    </row>
    <row r="11" spans="1:10" x14ac:dyDescent="0.25">
      <c r="A11" s="8">
        <v>9</v>
      </c>
      <c r="B11" s="8" t="str">
        <f t="shared" si="0"/>
        <v>2.0.9-Photon Coupon</v>
      </c>
      <c r="C11" s="5" t="s">
        <v>11</v>
      </c>
      <c r="D11" s="5" t="s">
        <v>23</v>
      </c>
      <c r="E11" s="3" t="s">
        <v>83</v>
      </c>
      <c r="F11" s="3" t="s">
        <v>245</v>
      </c>
      <c r="G11" s="5" t="s">
        <v>257</v>
      </c>
      <c r="H11" s="8"/>
      <c r="I11" s="5" t="s">
        <v>256</v>
      </c>
      <c r="J11" s="3" t="s">
        <v>281</v>
      </c>
    </row>
    <row r="12" spans="1:10" x14ac:dyDescent="0.25">
      <c r="A12" s="8">
        <v>10</v>
      </c>
      <c r="B12" s="8" t="str">
        <f t="shared" si="0"/>
        <v>2.0.10-Chain Gun</v>
      </c>
      <c r="C12" s="5" t="s">
        <v>11</v>
      </c>
      <c r="D12" s="5" t="s">
        <v>23</v>
      </c>
      <c r="E12" s="2" t="s">
        <v>84</v>
      </c>
      <c r="F12" s="3" t="s">
        <v>245</v>
      </c>
      <c r="G12" s="5" t="s">
        <v>258</v>
      </c>
      <c r="H12" s="8"/>
      <c r="I12" s="5" t="s">
        <v>260</v>
      </c>
      <c r="J12" s="3" t="s">
        <v>281</v>
      </c>
    </row>
    <row r="13" spans="1:10" x14ac:dyDescent="0.25">
      <c r="A13" s="8">
        <v>11</v>
      </c>
      <c r="B13" s="8" t="str">
        <f t="shared" si="0"/>
        <v>2.0.11-Blast gun</v>
      </c>
      <c r="C13" s="5" t="s">
        <v>11</v>
      </c>
      <c r="D13" s="5" t="s">
        <v>23</v>
      </c>
      <c r="E13" s="3" t="s">
        <v>85</v>
      </c>
      <c r="F13" s="3" t="s">
        <v>245</v>
      </c>
      <c r="G13" s="5" t="s">
        <v>259</v>
      </c>
      <c r="H13" s="8"/>
      <c r="I13" s="5" t="s">
        <v>261</v>
      </c>
      <c r="J13" s="3" t="s">
        <v>281</v>
      </c>
    </row>
    <row r="14" spans="1:10" x14ac:dyDescent="0.25">
      <c r="A14" s="8">
        <v>12</v>
      </c>
      <c r="B14" s="8" t="str">
        <f t="shared" si="0"/>
        <v>2.0.12-Energy Bank</v>
      </c>
      <c r="C14" s="5" t="s">
        <v>11</v>
      </c>
      <c r="D14" s="5" t="s">
        <v>23</v>
      </c>
      <c r="E14" s="12" t="s">
        <v>189</v>
      </c>
      <c r="F14" s="3" t="s">
        <v>245</v>
      </c>
      <c r="G14" s="5" t="s">
        <v>233</v>
      </c>
      <c r="H14" s="8"/>
      <c r="I14" s="5" t="s">
        <v>235</v>
      </c>
      <c r="J14" s="3" t="s">
        <v>281</v>
      </c>
    </row>
    <row r="15" spans="1:10" x14ac:dyDescent="0.25">
      <c r="A15" s="8">
        <v>13</v>
      </c>
      <c r="B15" s="8" t="str">
        <f t="shared" si="0"/>
        <v>2.0.13-Phase Changer</v>
      </c>
      <c r="C15" s="5" t="s">
        <v>11</v>
      </c>
      <c r="D15" s="5" t="s">
        <v>23</v>
      </c>
      <c r="E15" s="5" t="s">
        <v>189</v>
      </c>
      <c r="F15" s="3" t="s">
        <v>245</v>
      </c>
      <c r="G15" s="5" t="s">
        <v>238</v>
      </c>
      <c r="H15" s="8"/>
      <c r="I15" s="5" t="s">
        <v>239</v>
      </c>
      <c r="J15" s="3" t="s">
        <v>281</v>
      </c>
    </row>
    <row r="16" spans="1:10" x14ac:dyDescent="0.25">
      <c r="A16" s="8">
        <v>14</v>
      </c>
      <c r="B16" s="8" t="str">
        <f t="shared" si="0"/>
        <v>2.0.14-Anti-Grav Unit</v>
      </c>
      <c r="C16" s="5" t="s">
        <v>11</v>
      </c>
      <c r="D16" s="5" t="s">
        <v>23</v>
      </c>
      <c r="E16" s="12" t="s">
        <v>189</v>
      </c>
      <c r="F16" s="3" t="s">
        <v>245</v>
      </c>
      <c r="G16" s="14" t="s">
        <v>265</v>
      </c>
      <c r="H16" s="14"/>
      <c r="I16" s="14" t="s">
        <v>250</v>
      </c>
      <c r="J16" s="3" t="s">
        <v>281</v>
      </c>
    </row>
    <row r="17" spans="1:10" x14ac:dyDescent="0.25">
      <c r="A17" s="8">
        <v>15</v>
      </c>
      <c r="B17" s="8" t="str">
        <f t="shared" si="0"/>
        <v>2.0.15-Autoreload</v>
      </c>
      <c r="C17" s="5" t="s">
        <v>11</v>
      </c>
      <c r="D17" s="5" t="s">
        <v>23</v>
      </c>
      <c r="E17" s="5" t="s">
        <v>189</v>
      </c>
      <c r="F17" s="5" t="s">
        <v>51</v>
      </c>
      <c r="G17" s="5" t="s">
        <v>252</v>
      </c>
      <c r="H17" s="8"/>
      <c r="I17" s="5" t="s">
        <v>247</v>
      </c>
      <c r="J17" s="5" t="s">
        <v>211</v>
      </c>
    </row>
    <row r="18" spans="1:10" x14ac:dyDescent="0.25">
      <c r="A18" s="8">
        <v>16</v>
      </c>
      <c r="B18" s="8" t="str">
        <f t="shared" si="0"/>
        <v>2.0.16-Ramforce Driver</v>
      </c>
      <c r="C18" s="5" t="s">
        <v>11</v>
      </c>
      <c r="D18" s="5" t="s">
        <v>23</v>
      </c>
      <c r="E18" s="12" t="s">
        <v>189</v>
      </c>
      <c r="F18" s="8" t="s">
        <v>51</v>
      </c>
      <c r="G18" s="5" t="s">
        <v>264</v>
      </c>
      <c r="H18" s="8"/>
      <c r="I18" s="8" t="s">
        <v>249</v>
      </c>
      <c r="J18" s="5" t="s">
        <v>211</v>
      </c>
    </row>
    <row r="19" spans="1:10" x14ac:dyDescent="0.25">
      <c r="A19" s="8">
        <v>17</v>
      </c>
      <c r="B19" s="8" t="str">
        <f t="shared" si="0"/>
        <v>2.0.17-Impact Booster</v>
      </c>
      <c r="C19" s="5" t="s">
        <v>11</v>
      </c>
      <c r="D19" s="5" t="s">
        <v>23</v>
      </c>
      <c r="E19" s="5" t="s">
        <v>189</v>
      </c>
      <c r="F19" s="8" t="s">
        <v>51</v>
      </c>
      <c r="G19" s="5" t="s">
        <v>263</v>
      </c>
      <c r="H19" s="8"/>
      <c r="I19" s="5" t="s">
        <v>262</v>
      </c>
      <c r="J19" s="5" t="s">
        <v>211</v>
      </c>
    </row>
    <row r="20" spans="1:10" x14ac:dyDescent="0.25">
      <c r="A20" s="8">
        <v>18</v>
      </c>
      <c r="B20" s="8" t="str">
        <f t="shared" si="0"/>
        <v>2.0.18-Light-Transport</v>
      </c>
      <c r="C20" s="5" t="s">
        <v>11</v>
      </c>
      <c r="D20" s="5" t="s">
        <v>23</v>
      </c>
      <c r="E20" s="12" t="s">
        <v>189</v>
      </c>
      <c r="F20" s="5" t="s">
        <v>51</v>
      </c>
      <c r="G20" s="5" t="s">
        <v>253</v>
      </c>
      <c r="H20" s="8"/>
      <c r="I20" s="5" t="s">
        <v>286</v>
      </c>
      <c r="J20" s="5" t="s">
        <v>211</v>
      </c>
    </row>
    <row r="21" spans="1:10" x14ac:dyDescent="0.25">
      <c r="A21" s="8">
        <v>19</v>
      </c>
      <c r="B21" s="8" t="str">
        <f t="shared" si="0"/>
        <v>2.0.19-Deep Learning</v>
      </c>
      <c r="C21" s="3" t="s">
        <v>11</v>
      </c>
      <c r="D21" s="3" t="s">
        <v>23</v>
      </c>
      <c r="E21" s="5" t="s">
        <v>189</v>
      </c>
      <c r="F21" s="5" t="s">
        <v>51</v>
      </c>
      <c r="G21" s="15" t="s">
        <v>191</v>
      </c>
      <c r="H21" s="15"/>
      <c r="I21" s="15" t="s">
        <v>287</v>
      </c>
      <c r="J21" s="5" t="s">
        <v>211</v>
      </c>
    </row>
    <row r="23" spans="1:10" x14ac:dyDescent="0.25">
      <c r="G23" s="14"/>
      <c r="H23" s="14"/>
      <c r="I23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8292-29A7-4472-A92A-E8F682A8CC90}">
  <dimension ref="A1:J21"/>
  <sheetViews>
    <sheetView workbookViewId="0">
      <selection activeCell="I2" sqref="I2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5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136</v>
      </c>
      <c r="J1" s="4" t="s">
        <v>66</v>
      </c>
    </row>
    <row r="2" spans="1:10" x14ac:dyDescent="0.25">
      <c r="A2" s="5">
        <v>0</v>
      </c>
      <c r="B2" s="3" t="str">
        <f t="shared" ref="B2:B21" si="0">CONCATENATE("3.1.",A2,"-",G2)</f>
        <v>3.1.0-Step on a Butterfly</v>
      </c>
      <c r="C2" s="3" t="s">
        <v>11</v>
      </c>
      <c r="D2" s="3" t="s">
        <v>23</v>
      </c>
      <c r="E2" s="2" t="s">
        <v>294</v>
      </c>
      <c r="F2" s="3" t="s">
        <v>288</v>
      </c>
      <c r="G2" s="3" t="s">
        <v>289</v>
      </c>
      <c r="H2" s="3"/>
      <c r="I2" s="3"/>
      <c r="J2" s="3" t="s">
        <v>290</v>
      </c>
    </row>
    <row r="3" spans="1:10" x14ac:dyDescent="0.25">
      <c r="A3" s="8">
        <v>1</v>
      </c>
      <c r="B3" s="8" t="str">
        <f t="shared" si="0"/>
        <v>3.1.1-Meet your Grandparent</v>
      </c>
      <c r="C3" s="5" t="s">
        <v>11</v>
      </c>
      <c r="D3" s="5" t="s">
        <v>23</v>
      </c>
      <c r="E3" s="5" t="s">
        <v>294</v>
      </c>
      <c r="F3" s="3" t="s">
        <v>288</v>
      </c>
      <c r="G3" s="5" t="s">
        <v>291</v>
      </c>
      <c r="H3" s="8"/>
      <c r="I3" s="5"/>
      <c r="J3" s="3" t="s">
        <v>290</v>
      </c>
    </row>
    <row r="4" spans="1:10" x14ac:dyDescent="0.25">
      <c r="A4" s="8">
        <v>2</v>
      </c>
      <c r="B4" s="8" t="str">
        <f t="shared" si="0"/>
        <v>3.1.2-Foretell the Future</v>
      </c>
      <c r="C4" s="5" t="s">
        <v>11</v>
      </c>
      <c r="D4" s="5" t="s">
        <v>23</v>
      </c>
      <c r="E4" s="2" t="s">
        <v>294</v>
      </c>
      <c r="F4" s="3" t="s">
        <v>288</v>
      </c>
      <c r="G4" s="5" t="s">
        <v>300</v>
      </c>
      <c r="H4" s="8"/>
      <c r="I4" s="5"/>
      <c r="J4" s="3" t="s">
        <v>290</v>
      </c>
    </row>
    <row r="5" spans="1:10" x14ac:dyDescent="0.25">
      <c r="A5" s="8">
        <v>3</v>
      </c>
      <c r="B5" s="8" t="str">
        <f t="shared" si="0"/>
        <v>3.1.3-Kill Hitler</v>
      </c>
      <c r="C5" s="5" t="s">
        <v>11</v>
      </c>
      <c r="D5" s="5" t="s">
        <v>23</v>
      </c>
      <c r="E5" s="5" t="s">
        <v>294</v>
      </c>
      <c r="F5" s="3" t="s">
        <v>288</v>
      </c>
      <c r="G5" s="5" t="s">
        <v>292</v>
      </c>
      <c r="H5" s="8"/>
      <c r="I5" s="5"/>
      <c r="J5" s="3" t="s">
        <v>290</v>
      </c>
    </row>
    <row r="6" spans="1:10" x14ac:dyDescent="0.25">
      <c r="A6" s="8">
        <v>4</v>
      </c>
      <c r="B6" s="8" t="str">
        <f t="shared" si="0"/>
        <v>3.1.4-Avert Ghandi Assassination</v>
      </c>
      <c r="C6" s="5" t="s">
        <v>11</v>
      </c>
      <c r="D6" s="5" t="s">
        <v>23</v>
      </c>
      <c r="E6" s="12" t="s">
        <v>294</v>
      </c>
      <c r="F6" s="3" t="s">
        <v>288</v>
      </c>
      <c r="G6" s="5" t="s">
        <v>299</v>
      </c>
      <c r="H6" s="8"/>
      <c r="I6" s="5"/>
      <c r="J6" s="3" t="s">
        <v>290</v>
      </c>
    </row>
    <row r="7" spans="1:10" x14ac:dyDescent="0.25">
      <c r="A7" s="8">
        <v>5</v>
      </c>
      <c r="B7" s="8" t="str">
        <f t="shared" si="0"/>
        <v>3.1.5-Stop a Drunk Driver</v>
      </c>
      <c r="C7" s="5" t="s">
        <v>11</v>
      </c>
      <c r="D7" s="5" t="s">
        <v>23</v>
      </c>
      <c r="E7" s="5" t="s">
        <v>294</v>
      </c>
      <c r="F7" s="3" t="s">
        <v>288</v>
      </c>
      <c r="G7" s="5" t="s">
        <v>293</v>
      </c>
      <c r="H7" s="8"/>
      <c r="I7" s="5"/>
      <c r="J7" s="3" t="s">
        <v>290</v>
      </c>
    </row>
    <row r="8" spans="1:10" x14ac:dyDescent="0.25">
      <c r="A8" s="8">
        <v>6</v>
      </c>
      <c r="B8" s="8" t="str">
        <f t="shared" si="0"/>
        <v>3.1.6-Avert Chernobyl Disaster</v>
      </c>
      <c r="C8" s="5" t="s">
        <v>11</v>
      </c>
      <c r="D8" s="5" t="s">
        <v>23</v>
      </c>
      <c r="E8" s="2" t="s">
        <v>294</v>
      </c>
      <c r="F8" s="3" t="s">
        <v>288</v>
      </c>
      <c r="G8" s="5" t="s">
        <v>302</v>
      </c>
      <c r="H8" s="8"/>
      <c r="I8" s="5"/>
      <c r="J8" s="3" t="s">
        <v>290</v>
      </c>
    </row>
    <row r="9" spans="1:10" x14ac:dyDescent="0.25">
      <c r="A9" s="8">
        <v>7</v>
      </c>
      <c r="B9" s="8" t="str">
        <f t="shared" si="0"/>
        <v>3.1.7-Guide Younger Self</v>
      </c>
      <c r="C9" s="5" t="s">
        <v>11</v>
      </c>
      <c r="D9" s="5" t="s">
        <v>23</v>
      </c>
      <c r="E9" s="5" t="s">
        <v>294</v>
      </c>
      <c r="F9" s="3" t="s">
        <v>288</v>
      </c>
      <c r="G9" s="5" t="s">
        <v>295</v>
      </c>
      <c r="H9" s="8"/>
      <c r="I9" s="5"/>
      <c r="J9" s="3" t="s">
        <v>290</v>
      </c>
    </row>
    <row r="10" spans="1:10" x14ac:dyDescent="0.25">
      <c r="A10" s="8">
        <v>8</v>
      </c>
      <c r="B10" s="8" t="str">
        <f t="shared" si="0"/>
        <v>3.1.8-Teach the Ancients</v>
      </c>
      <c r="C10" s="5" t="s">
        <v>11</v>
      </c>
      <c r="D10" s="5" t="s">
        <v>23</v>
      </c>
      <c r="E10" s="2" t="s">
        <v>294</v>
      </c>
      <c r="F10" s="3" t="s">
        <v>288</v>
      </c>
      <c r="G10" s="5" t="s">
        <v>301</v>
      </c>
      <c r="H10" s="8"/>
      <c r="I10" s="5"/>
      <c r="J10" s="3" t="s">
        <v>290</v>
      </c>
    </row>
    <row r="11" spans="1:10" x14ac:dyDescent="0.25">
      <c r="A11" s="8">
        <v>9</v>
      </c>
      <c r="B11" s="8" t="str">
        <f t="shared" si="0"/>
        <v>3.1.9-See the Death of Caesar</v>
      </c>
      <c r="C11" s="5" t="s">
        <v>11</v>
      </c>
      <c r="D11" s="5" t="s">
        <v>23</v>
      </c>
      <c r="E11" s="5" t="s">
        <v>294</v>
      </c>
      <c r="F11" s="3" t="s">
        <v>288</v>
      </c>
      <c r="G11" s="5" t="s">
        <v>303</v>
      </c>
      <c r="H11" s="8"/>
      <c r="I11" s="5"/>
      <c r="J11" s="3" t="s">
        <v>290</v>
      </c>
    </row>
    <row r="12" spans="1:10" x14ac:dyDescent="0.25">
      <c r="A12" s="8">
        <v>10</v>
      </c>
      <c r="B12" s="8" t="str">
        <f t="shared" si="0"/>
        <v>3.1.10-Win the Lottery</v>
      </c>
      <c r="C12" s="5" t="s">
        <v>11</v>
      </c>
      <c r="D12" s="5" t="s">
        <v>23</v>
      </c>
      <c r="E12" s="12" t="s">
        <v>294</v>
      </c>
      <c r="F12" s="3" t="s">
        <v>288</v>
      </c>
      <c r="G12" s="5" t="s">
        <v>297</v>
      </c>
      <c r="H12" s="8"/>
      <c r="I12" s="5"/>
      <c r="J12" s="3" t="s">
        <v>290</v>
      </c>
    </row>
    <row r="13" spans="1:10" x14ac:dyDescent="0.25">
      <c r="A13" s="8">
        <v>11</v>
      </c>
      <c r="B13" s="8" t="str">
        <f t="shared" si="0"/>
        <v>3.1.11-Steal the Mona Lisa</v>
      </c>
      <c r="C13" s="5" t="s">
        <v>11</v>
      </c>
      <c r="D13" s="5" t="s">
        <v>23</v>
      </c>
      <c r="E13" s="5" t="s">
        <v>294</v>
      </c>
      <c r="F13" s="3" t="s">
        <v>288</v>
      </c>
      <c r="G13" s="5" t="s">
        <v>296</v>
      </c>
      <c r="H13" s="8"/>
      <c r="I13" s="5"/>
      <c r="J13" s="3" t="s">
        <v>290</v>
      </c>
    </row>
    <row r="14" spans="1:10" x14ac:dyDescent="0.25">
      <c r="A14" s="8">
        <v>12</v>
      </c>
      <c r="B14" s="8" t="str">
        <f t="shared" si="0"/>
        <v>3.1.12-Setup the Perfect Moment</v>
      </c>
      <c r="C14" s="5" t="s">
        <v>11</v>
      </c>
      <c r="D14" s="5" t="s">
        <v>23</v>
      </c>
      <c r="E14" s="2" t="s">
        <v>294</v>
      </c>
      <c r="F14" s="3" t="s">
        <v>288</v>
      </c>
      <c r="G14" s="5" t="s">
        <v>298</v>
      </c>
      <c r="H14" s="8"/>
      <c r="I14" s="5"/>
      <c r="J14" s="3" t="s">
        <v>290</v>
      </c>
    </row>
    <row r="15" spans="1:10" x14ac:dyDescent="0.25">
      <c r="A15" s="8">
        <v>13</v>
      </c>
      <c r="B15" s="8" t="str">
        <f t="shared" si="0"/>
        <v>3.1.13-Hang out with Shakespeare</v>
      </c>
      <c r="C15" s="5" t="s">
        <v>11</v>
      </c>
      <c r="D15" s="5" t="s">
        <v>23</v>
      </c>
      <c r="E15" s="5" t="s">
        <v>294</v>
      </c>
      <c r="F15" s="3" t="s">
        <v>288</v>
      </c>
      <c r="G15" s="5" t="s">
        <v>304</v>
      </c>
      <c r="H15" s="8"/>
      <c r="I15" s="5"/>
      <c r="J15" s="3" t="s">
        <v>290</v>
      </c>
    </row>
    <row r="16" spans="1:10" x14ac:dyDescent="0.25">
      <c r="A16" s="8">
        <v>14</v>
      </c>
      <c r="B16" s="8" t="str">
        <f t="shared" si="0"/>
        <v>3.1.14-Save the Titanic</v>
      </c>
      <c r="C16" s="5" t="s">
        <v>11</v>
      </c>
      <c r="D16" s="5" t="s">
        <v>23</v>
      </c>
      <c r="E16" s="2" t="s">
        <v>294</v>
      </c>
      <c r="F16" s="3" t="s">
        <v>288</v>
      </c>
      <c r="G16" s="14" t="s">
        <v>305</v>
      </c>
      <c r="H16" s="14"/>
      <c r="I16" s="14"/>
      <c r="J16" s="3" t="s">
        <v>290</v>
      </c>
    </row>
    <row r="17" spans="1:10" x14ac:dyDescent="0.25">
      <c r="A17" s="8">
        <v>15</v>
      </c>
      <c r="B17" s="8" t="str">
        <f t="shared" si="0"/>
        <v>3.1.15-Temporal Clacker</v>
      </c>
      <c r="C17" s="5" t="s">
        <v>11</v>
      </c>
      <c r="D17" s="5" t="s">
        <v>23</v>
      </c>
      <c r="E17" s="5" t="s">
        <v>189</v>
      </c>
      <c r="F17" s="5" t="s">
        <v>51</v>
      </c>
      <c r="G17" s="5" t="s">
        <v>306</v>
      </c>
      <c r="H17" s="8"/>
      <c r="I17" s="5"/>
      <c r="J17" s="5" t="s">
        <v>211</v>
      </c>
    </row>
    <row r="18" spans="1:10" x14ac:dyDescent="0.25">
      <c r="A18" s="8">
        <v>16</v>
      </c>
      <c r="B18" s="8" t="str">
        <f t="shared" si="0"/>
        <v>3.1.16-Heinlein device</v>
      </c>
      <c r="C18" s="5" t="s">
        <v>11</v>
      </c>
      <c r="D18" s="5" t="s">
        <v>23</v>
      </c>
      <c r="E18" s="12" t="s">
        <v>189</v>
      </c>
      <c r="F18" s="8" t="s">
        <v>51</v>
      </c>
      <c r="G18" s="5" t="s">
        <v>307</v>
      </c>
      <c r="H18" s="8"/>
      <c r="I18" s="8"/>
      <c r="J18" s="5" t="s">
        <v>211</v>
      </c>
    </row>
    <row r="19" spans="1:10" x14ac:dyDescent="0.25">
      <c r="A19" s="8">
        <v>17</v>
      </c>
      <c r="B19" s="8" t="str">
        <f t="shared" si="0"/>
        <v>3.1.17-Ulysses Engine</v>
      </c>
      <c r="C19" s="5" t="s">
        <v>11</v>
      </c>
      <c r="D19" s="5" t="s">
        <v>23</v>
      </c>
      <c r="E19" s="5" t="s">
        <v>189</v>
      </c>
      <c r="F19" s="8" t="s">
        <v>51</v>
      </c>
      <c r="G19" s="5" t="s">
        <v>308</v>
      </c>
      <c r="H19" s="8"/>
      <c r="I19" s="5"/>
      <c r="J19" s="5" t="s">
        <v>211</v>
      </c>
    </row>
    <row r="20" spans="1:10" x14ac:dyDescent="0.25">
      <c r="A20" s="8">
        <v>18</v>
      </c>
      <c r="B20" s="8" t="str">
        <f t="shared" si="0"/>
        <v>3.1.18-Chronometric Coupler</v>
      </c>
      <c r="C20" s="5" t="s">
        <v>11</v>
      </c>
      <c r="D20" s="5" t="s">
        <v>23</v>
      </c>
      <c r="E20" s="12" t="s">
        <v>189</v>
      </c>
      <c r="F20" s="5" t="s">
        <v>51</v>
      </c>
      <c r="G20" s="5" t="s">
        <v>310</v>
      </c>
      <c r="H20" s="8"/>
      <c r="I20" s="5"/>
      <c r="J20" s="5" t="s">
        <v>211</v>
      </c>
    </row>
    <row r="21" spans="1:10" x14ac:dyDescent="0.25">
      <c r="A21" s="8">
        <v>19</v>
      </c>
      <c r="B21" s="8" t="str">
        <f t="shared" si="0"/>
        <v>3.1.19-Seven Minute Boots</v>
      </c>
      <c r="C21" s="3" t="s">
        <v>11</v>
      </c>
      <c r="D21" s="3" t="s">
        <v>23</v>
      </c>
      <c r="E21" s="5" t="s">
        <v>189</v>
      </c>
      <c r="F21" s="5" t="s">
        <v>51</v>
      </c>
      <c r="G21" s="15" t="s">
        <v>309</v>
      </c>
      <c r="H21" s="15"/>
      <c r="I21" s="15"/>
      <c r="J21" s="5" t="s">
        <v>211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E018-AD1D-4BFD-9424-9832D8579396}">
  <dimension ref="A1:H19"/>
  <sheetViews>
    <sheetView tabSelected="1" workbookViewId="0">
      <selection activeCell="O15" sqref="O15"/>
    </sheetView>
  </sheetViews>
  <sheetFormatPr defaultRowHeight="15" x14ac:dyDescent="0.25"/>
  <cols>
    <col min="1" max="1" width="4.28515625" bestFit="1" customWidth="1"/>
    <col min="2" max="2" width="8.28515625" bestFit="1" customWidth="1"/>
    <col min="3" max="3" width="13.28515625" bestFit="1" customWidth="1"/>
    <col min="4" max="4" width="7.42578125" bestFit="1" customWidth="1"/>
    <col min="5" max="6" width="12.7109375" customWidth="1"/>
    <col min="7" max="7" width="7" bestFit="1" customWidth="1"/>
    <col min="8" max="8" width="9.7109375" bestFit="1" customWidth="1"/>
    <col min="11" max="16" width="11.140625" customWidth="1"/>
  </cols>
  <sheetData>
    <row r="1" spans="1:8" x14ac:dyDescent="0.25">
      <c r="A1" s="11" t="s">
        <v>208</v>
      </c>
      <c r="B1" s="4" t="s">
        <v>0</v>
      </c>
      <c r="C1" s="4" t="s">
        <v>1</v>
      </c>
      <c r="D1" s="4" t="s">
        <v>2</v>
      </c>
      <c r="E1" s="4" t="s">
        <v>312</v>
      </c>
      <c r="F1" s="4" t="s">
        <v>313</v>
      </c>
      <c r="G1" s="4" t="s">
        <v>5</v>
      </c>
      <c r="H1" s="4" t="s">
        <v>66</v>
      </c>
    </row>
    <row r="2" spans="1:8" x14ac:dyDescent="0.25">
      <c r="A2" s="5">
        <v>0</v>
      </c>
      <c r="B2" s="3" t="str">
        <f>CONCATENATE("3.2.",A2,"-",G2)</f>
        <v>3.2.0-</v>
      </c>
      <c r="C2" s="3" t="s">
        <v>11</v>
      </c>
      <c r="D2" s="3" t="s">
        <v>311</v>
      </c>
      <c r="E2" t="s">
        <v>315</v>
      </c>
      <c r="F2" t="s">
        <v>322</v>
      </c>
      <c r="G2" s="3"/>
      <c r="H2" s="3" t="s">
        <v>314</v>
      </c>
    </row>
    <row r="3" spans="1:8" x14ac:dyDescent="0.25">
      <c r="A3" s="8">
        <v>1</v>
      </c>
      <c r="B3" s="8" t="str">
        <f>CONCATENATE("3.2.",A3,"-",G3)</f>
        <v>3.2.1-</v>
      </c>
      <c r="C3" s="5" t="s">
        <v>11</v>
      </c>
      <c r="D3" s="3" t="s">
        <v>311</v>
      </c>
      <c r="E3" s="3" t="s">
        <v>316</v>
      </c>
      <c r="F3" s="3" t="s">
        <v>329</v>
      </c>
      <c r="G3" s="5"/>
      <c r="H3" s="3" t="s">
        <v>314</v>
      </c>
    </row>
    <row r="4" spans="1:8" x14ac:dyDescent="0.25">
      <c r="A4" s="8">
        <v>2</v>
      </c>
      <c r="B4" s="8" t="str">
        <f>CONCATENATE("3.2.",A4,"-",G4)</f>
        <v>3.2.2-</v>
      </c>
      <c r="C4" s="5" t="s">
        <v>11</v>
      </c>
      <c r="D4" s="3" t="s">
        <v>311</v>
      </c>
      <c r="E4" t="s">
        <v>317</v>
      </c>
      <c r="F4" t="s">
        <v>336</v>
      </c>
      <c r="G4" s="5"/>
      <c r="H4" s="3" t="s">
        <v>314</v>
      </c>
    </row>
    <row r="5" spans="1:8" x14ac:dyDescent="0.25">
      <c r="A5" s="8">
        <v>3</v>
      </c>
      <c r="B5" s="8" t="str">
        <f>CONCATENATE("3.2.",A5,"-",G5)</f>
        <v>3.2.3-</v>
      </c>
      <c r="C5" s="5" t="s">
        <v>11</v>
      </c>
      <c r="D5" s="3" t="s">
        <v>311</v>
      </c>
      <c r="E5" t="s">
        <v>318</v>
      </c>
      <c r="F5" t="s">
        <v>340</v>
      </c>
      <c r="G5" s="5"/>
      <c r="H5" s="3" t="s">
        <v>314</v>
      </c>
    </row>
    <row r="6" spans="1:8" x14ac:dyDescent="0.25">
      <c r="A6" s="8">
        <v>4</v>
      </c>
      <c r="B6" s="8" t="str">
        <f>CONCATENATE("3.2.",A6,"-",G6)</f>
        <v>3.2.4-</v>
      </c>
      <c r="C6" s="5" t="s">
        <v>11</v>
      </c>
      <c r="D6" s="3" t="s">
        <v>311</v>
      </c>
      <c r="E6" t="s">
        <v>319</v>
      </c>
      <c r="F6" t="s">
        <v>350</v>
      </c>
      <c r="G6" s="5"/>
      <c r="H6" s="3" t="s">
        <v>314</v>
      </c>
    </row>
    <row r="7" spans="1:8" x14ac:dyDescent="0.25">
      <c r="A7" s="8">
        <v>5</v>
      </c>
      <c r="B7" s="8" t="str">
        <f>CONCATENATE("3.2.",A7,"-",G7)</f>
        <v>3.2.5-</v>
      </c>
      <c r="C7" s="5" t="s">
        <v>11</v>
      </c>
      <c r="D7" s="3" t="s">
        <v>311</v>
      </c>
      <c r="E7" s="3" t="s">
        <v>320</v>
      </c>
      <c r="F7" s="3" t="s">
        <v>321</v>
      </c>
      <c r="G7" s="5"/>
      <c r="H7" s="3" t="s">
        <v>314</v>
      </c>
    </row>
    <row r="8" spans="1:8" x14ac:dyDescent="0.25">
      <c r="A8" s="8">
        <v>6</v>
      </c>
      <c r="B8" s="8" t="str">
        <f>CONCATENATE("3.2.",A8,"-",G8)</f>
        <v>3.2.6-</v>
      </c>
      <c r="C8" s="5" t="s">
        <v>11</v>
      </c>
      <c r="D8" s="3" t="s">
        <v>311</v>
      </c>
      <c r="E8" s="2" t="s">
        <v>323</v>
      </c>
      <c r="F8" s="2" t="s">
        <v>331</v>
      </c>
      <c r="G8" s="5"/>
      <c r="H8" s="3" t="s">
        <v>314</v>
      </c>
    </row>
    <row r="9" spans="1:8" x14ac:dyDescent="0.25">
      <c r="A9" s="8">
        <v>7</v>
      </c>
      <c r="B9" s="8" t="str">
        <f>CONCATENATE("3.2.",A9,"-",G9)</f>
        <v>3.2.7-</v>
      </c>
      <c r="C9" s="5" t="s">
        <v>11</v>
      </c>
      <c r="D9" s="3" t="s">
        <v>311</v>
      </c>
      <c r="E9" s="3" t="s">
        <v>324</v>
      </c>
      <c r="F9" s="3" t="s">
        <v>338</v>
      </c>
      <c r="G9" s="5"/>
      <c r="H9" s="3" t="s">
        <v>314</v>
      </c>
    </row>
    <row r="10" spans="1:8" x14ac:dyDescent="0.25">
      <c r="A10" s="8">
        <v>8</v>
      </c>
      <c r="B10" s="8" t="str">
        <f>CONCATENATE("3.2.",A10,"-",G10)</f>
        <v>3.2.8-</v>
      </c>
      <c r="C10" s="5" t="s">
        <v>11</v>
      </c>
      <c r="D10" s="3" t="s">
        <v>311</v>
      </c>
      <c r="E10" t="s">
        <v>325</v>
      </c>
      <c r="F10" t="s">
        <v>342</v>
      </c>
      <c r="G10" s="5"/>
      <c r="H10" s="3" t="s">
        <v>314</v>
      </c>
    </row>
    <row r="11" spans="1:8" x14ac:dyDescent="0.25">
      <c r="A11" s="8">
        <v>9</v>
      </c>
      <c r="B11" s="8" t="str">
        <f>CONCATENATE("3.2.",A11,"-",G11)</f>
        <v>3.2.9-</v>
      </c>
      <c r="C11" s="5" t="s">
        <v>11</v>
      </c>
      <c r="D11" s="3" t="s">
        <v>311</v>
      </c>
      <c r="E11" t="s">
        <v>326</v>
      </c>
      <c r="F11" t="s">
        <v>346</v>
      </c>
      <c r="G11" s="5"/>
      <c r="H11" s="3" t="s">
        <v>314</v>
      </c>
    </row>
    <row r="12" spans="1:8" x14ac:dyDescent="0.25">
      <c r="A12" s="8">
        <v>10</v>
      </c>
      <c r="B12" s="8" t="str">
        <f>CONCATENATE("3.2.",A12,"-",G12)</f>
        <v>3.2.10-</v>
      </c>
      <c r="C12" s="5" t="s">
        <v>11</v>
      </c>
      <c r="D12" s="3" t="s">
        <v>311</v>
      </c>
      <c r="E12" t="s">
        <v>327</v>
      </c>
      <c r="F12" t="s">
        <v>348</v>
      </c>
      <c r="G12" s="5"/>
      <c r="H12" s="3" t="s">
        <v>314</v>
      </c>
    </row>
    <row r="13" spans="1:8" x14ac:dyDescent="0.25">
      <c r="A13" s="8">
        <v>11</v>
      </c>
      <c r="B13" s="8" t="str">
        <f>CONCATENATE("3.2.",A13,"-",G13)</f>
        <v>3.2.11-</v>
      </c>
      <c r="C13" s="5" t="s">
        <v>11</v>
      </c>
      <c r="D13" s="3" t="s">
        <v>311</v>
      </c>
      <c r="E13" t="s">
        <v>328</v>
      </c>
      <c r="F13" t="s">
        <v>337</v>
      </c>
      <c r="G13" s="5"/>
      <c r="H13" s="3" t="s">
        <v>314</v>
      </c>
    </row>
    <row r="14" spans="1:8" x14ac:dyDescent="0.25">
      <c r="A14" s="8">
        <v>12</v>
      </c>
      <c r="B14" s="8" t="str">
        <f>CONCATENATE("3.2.",A14,"-",G14)</f>
        <v>3.2.12-</v>
      </c>
      <c r="C14" s="5" t="s">
        <v>11</v>
      </c>
      <c r="D14" s="3" t="s">
        <v>311</v>
      </c>
      <c r="E14" s="2" t="s">
        <v>330</v>
      </c>
      <c r="F14" s="2" t="s">
        <v>341</v>
      </c>
      <c r="G14" s="5"/>
      <c r="H14" s="3" t="s">
        <v>314</v>
      </c>
    </row>
    <row r="15" spans="1:8" x14ac:dyDescent="0.25">
      <c r="A15" s="8">
        <v>13</v>
      </c>
      <c r="B15" s="8" t="str">
        <f>CONCATENATE("3.2.",A15,"-",G15)</f>
        <v>3.2.13-</v>
      </c>
      <c r="C15" s="5" t="s">
        <v>11</v>
      </c>
      <c r="D15" s="3" t="s">
        <v>311</v>
      </c>
      <c r="E15" s="3" t="s">
        <v>332</v>
      </c>
      <c r="F15" t="s">
        <v>347</v>
      </c>
      <c r="G15" s="5"/>
      <c r="H15" s="3" t="s">
        <v>314</v>
      </c>
    </row>
    <row r="16" spans="1:8" x14ac:dyDescent="0.25">
      <c r="A16" s="8">
        <v>14</v>
      </c>
      <c r="B16" s="8" t="str">
        <f>CONCATENATE("3.2.",A16,"-",G16)</f>
        <v>3.2.14-</v>
      </c>
      <c r="C16" s="5" t="s">
        <v>11</v>
      </c>
      <c r="D16" s="3" t="s">
        <v>311</v>
      </c>
      <c r="E16" t="s">
        <v>333</v>
      </c>
      <c r="F16" t="s">
        <v>344</v>
      </c>
      <c r="G16" s="14"/>
      <c r="H16" s="3" t="s">
        <v>314</v>
      </c>
    </row>
    <row r="17" spans="1:8" x14ac:dyDescent="0.25">
      <c r="A17" s="8">
        <v>15</v>
      </c>
      <c r="B17" s="8" t="str">
        <f>CONCATENATE("3.2.",A17,"-",G17)</f>
        <v>3.2.15-</v>
      </c>
      <c r="C17" s="5" t="s">
        <v>11</v>
      </c>
      <c r="D17" s="3" t="s">
        <v>311</v>
      </c>
      <c r="E17" t="s">
        <v>334</v>
      </c>
      <c r="F17" t="s">
        <v>339</v>
      </c>
      <c r="G17" s="5"/>
      <c r="H17" s="3" t="s">
        <v>314</v>
      </c>
    </row>
    <row r="18" spans="1:8" x14ac:dyDescent="0.25">
      <c r="A18" s="8">
        <v>16</v>
      </c>
      <c r="B18" s="8" t="str">
        <f>CONCATENATE("3.2.",A18,"-",G18)</f>
        <v>3.2.16-</v>
      </c>
      <c r="C18" s="5" t="s">
        <v>11</v>
      </c>
      <c r="D18" s="3" t="s">
        <v>311</v>
      </c>
      <c r="E18" s="2" t="s">
        <v>335</v>
      </c>
      <c r="F18" s="2" t="s">
        <v>349</v>
      </c>
      <c r="G18" s="5"/>
      <c r="H18" s="3" t="s">
        <v>314</v>
      </c>
    </row>
    <row r="19" spans="1:8" x14ac:dyDescent="0.25">
      <c r="A19" s="8">
        <v>17</v>
      </c>
      <c r="B19" s="8" t="str">
        <f>CONCATENATE("3.2.",A19,"-",G19)</f>
        <v>3.2.17-</v>
      </c>
      <c r="C19" s="5" t="s">
        <v>11</v>
      </c>
      <c r="D19" s="3" t="s">
        <v>311</v>
      </c>
      <c r="E19" s="16" t="s">
        <v>343</v>
      </c>
      <c r="F19" s="3" t="s">
        <v>345</v>
      </c>
      <c r="G19" s="5"/>
      <c r="H19" s="3" t="s">
        <v>314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0.characers</vt:lpstr>
      <vt:lpstr>0.foes</vt:lpstr>
      <vt:lpstr>1.parts</vt:lpstr>
      <vt:lpstr>1.startParts</vt:lpstr>
      <vt:lpstr>1.technologies</vt:lpstr>
      <vt:lpstr>2.technologies</vt:lpstr>
      <vt:lpstr>3.technologies</vt:lpstr>
      <vt:lpstr>3.deck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2020-02-25T04:23:30Z</dcterms:created>
  <dcterms:modified xsi:type="dcterms:W3CDTF">2022-05-16T09:11:57Z</dcterms:modified>
</cp:coreProperties>
</file>