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EA3C041B-54AB-4BAC-9F6C-8797CA87014F}" xr6:coauthVersionLast="47" xr6:coauthVersionMax="47" xr10:uidLastSave="{00000000-0000-0000-0000-000000000000}"/>
  <bookViews>
    <workbookView xWindow="-108" yWindow="-108" windowWidth="23256" windowHeight="13896" xr2:uid="{FA3A72E7-7342-4F08-B7F3-DD0A5EDD2BFD}"/>
  </bookViews>
  <sheets>
    <sheet name="Whirlpool" sheetId="3" r:id="rId1"/>
    <sheet name="Voltas" sheetId="1" r:id="rId2"/>
    <sheet name="ROE" sheetId="2" r:id="rId3"/>
    <sheet name="Reasons" sheetId="4" r:id="rId4"/>
    <sheet name="Whirlpool reason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7" i="2" l="1"/>
  <c r="G34" i="2"/>
  <c r="G32" i="2"/>
  <c r="H10" i="3"/>
  <c r="G31" i="2"/>
  <c r="G26" i="2"/>
  <c r="I10" i="3"/>
  <c r="B39" i="2"/>
  <c r="H7" i="2"/>
  <c r="H12" i="2"/>
  <c r="H11" i="2"/>
  <c r="H15" i="2" s="1"/>
  <c r="G11" i="2"/>
  <c r="G15" i="2"/>
  <c r="H14" i="2"/>
  <c r="G14" i="2"/>
  <c r="H13" i="2"/>
  <c r="G13" i="2"/>
  <c r="G12" i="2"/>
  <c r="G7" i="2"/>
  <c r="C14" i="2"/>
  <c r="B14" i="2"/>
  <c r="B13" i="2"/>
  <c r="C13" i="2"/>
  <c r="C12" i="2"/>
  <c r="B12" i="2"/>
  <c r="B11" i="2"/>
  <c r="C11" i="2"/>
  <c r="C7" i="2"/>
  <c r="B7" i="2"/>
  <c r="C6" i="2"/>
  <c r="B6" i="2"/>
  <c r="C5" i="2"/>
  <c r="B5" i="2"/>
  <c r="G5" i="2" l="1"/>
  <c r="H5" i="2"/>
  <c r="H6" i="2"/>
  <c r="H8" i="2" s="1"/>
  <c r="G22" i="2" s="1"/>
  <c r="G6" i="2"/>
  <c r="G8" i="2" s="1"/>
  <c r="C15" i="2"/>
  <c r="B8" i="2"/>
  <c r="B15" i="2"/>
  <c r="C8" i="2"/>
  <c r="G25" i="2" l="1"/>
  <c r="G27" i="2" s="1"/>
  <c r="B22" i="2"/>
  <c r="B25" i="2" s="1"/>
  <c r="B37" i="2" s="1"/>
  <c r="G33" i="2" l="1"/>
  <c r="B26" i="2"/>
  <c r="B27" i="2" s="1"/>
  <c r="B31" i="2" s="1"/>
  <c r="G39" i="2" l="1"/>
  <c r="B33" i="2"/>
  <c r="B32" i="2"/>
  <c r="B34" i="2" l="1"/>
</calcChain>
</file>

<file path=xl/sharedStrings.xml><?xml version="1.0" encoding="utf-8"?>
<sst xmlns="http://schemas.openxmlformats.org/spreadsheetml/2006/main" count="321" uniqueCount="277">
  <si>
    <t>As at 31 March, 2022</t>
  </si>
  <si>
    <t>I ASSETS</t>
  </si>
  <si>
    <t>Non-current assets</t>
  </si>
  <si>
    <t>(a) Property, plant and equipment</t>
  </si>
  <si>
    <t>(b) Capital work-in-progress</t>
  </si>
  <si>
    <t>(c) Investment property</t>
  </si>
  <si>
    <t>(d) Right-of-use assets</t>
  </si>
  <si>
    <t>(e) Other intangible assets</t>
  </si>
  <si>
    <t>(f) Financial assets</t>
  </si>
  <si>
    <t>(i) Investments</t>
  </si>
  <si>
    <t>(ii) Loans</t>
  </si>
  <si>
    <t>(iii) Other financial assets</t>
  </si>
  <si>
    <t>(g) Income tax assets (net)</t>
  </si>
  <si>
    <t>(h) Deferred tax assets (net)</t>
  </si>
  <si>
    <t xml:space="preserve"> - </t>
  </si>
  <si>
    <t>(i) Other non-current assets</t>
  </si>
  <si>
    <t>Total non-current assets</t>
  </si>
  <si>
    <t>Current assets</t>
  </si>
  <si>
    <t>(a) Inventories</t>
  </si>
  <si>
    <t>(b) Contract assets</t>
  </si>
  <si>
    <t>(c) Financial assets</t>
  </si>
  <si>
    <t>(ii) Trade receivables</t>
  </si>
  <si>
    <t>(iii) Cash and cash equivalents</t>
  </si>
  <si>
    <t xml:space="preserve">(iv) Other balances with banks </t>
  </si>
  <si>
    <t>(v) Loans</t>
  </si>
  <si>
    <t>(vi) Other financial assets</t>
  </si>
  <si>
    <t>(d) Other current assets</t>
  </si>
  <si>
    <t>Total current assets</t>
  </si>
  <si>
    <t>TOTAL ASSETS</t>
  </si>
  <si>
    <t>II EQUITY AND LIABILITIES</t>
  </si>
  <si>
    <t>Equity</t>
  </si>
  <si>
    <t>(a) Equity share capital</t>
  </si>
  <si>
    <t>(b) Other equity</t>
  </si>
  <si>
    <t>Total Equity</t>
  </si>
  <si>
    <t>Liabilities</t>
  </si>
  <si>
    <t>Non-current liabilities</t>
  </si>
  <si>
    <t>(a) Contract liabilities</t>
  </si>
  <si>
    <t>(b) Financial liabilities</t>
  </si>
  <si>
    <t>(i) Lease liabilities</t>
  </si>
  <si>
    <t>(ii) Other financial liabilities</t>
  </si>
  <si>
    <t>(c) Provisions</t>
  </si>
  <si>
    <t>(d) Deferred tax liabilities (net)</t>
  </si>
  <si>
    <t xml:space="preserve"> -</t>
  </si>
  <si>
    <t>(e) Other non-current liabilities</t>
  </si>
  <si>
    <t>Total non-current liabilities</t>
  </si>
  <si>
    <t>Current liabilities</t>
  </si>
  <si>
    <t>(i) Borrowings</t>
  </si>
  <si>
    <t>(ii) Lease liabilities</t>
  </si>
  <si>
    <t>(iii) Trade payables</t>
  </si>
  <si>
    <t>- Total outstanding dues of micro and small enterprises</t>
  </si>
  <si>
    <t>- Total outstanding dues of creditors other than micro and small enterprises</t>
  </si>
  <si>
    <t>(iv) Other financial liabilities</t>
  </si>
  <si>
    <t>(d) Income tax liabilities (net)</t>
  </si>
  <si>
    <t>(e) Other current liabilities</t>
  </si>
  <si>
    <t>Total current liabilities</t>
  </si>
  <si>
    <t>Total Liabilities</t>
  </si>
  <si>
    <t>TOTAL EQUITY AND LIABILITIES</t>
  </si>
  <si>
    <r>
      <t>As at 31</t>
    </r>
    <r>
      <rPr>
        <b/>
        <vertAlign val="superscript"/>
        <sz val="12"/>
        <color theme="1"/>
        <rFont val="Calibri"/>
        <family val="2"/>
        <scheme val="minor"/>
      </rPr>
      <t xml:space="preserve"> </t>
    </r>
    <r>
      <rPr>
        <b/>
        <sz val="12"/>
        <color theme="1"/>
        <rFont val="Calibri"/>
        <family val="2"/>
        <scheme val="minor"/>
      </rPr>
      <t>March, 2021</t>
    </r>
  </si>
  <si>
    <t>VOLTAS LTD</t>
  </si>
  <si>
    <t>Balance Sheet</t>
  </si>
  <si>
    <t>Profit &amp; Loss Account</t>
  </si>
  <si>
    <t>Year ended 31 March, 2022</t>
  </si>
  <si>
    <t>Year ended 31 March, 2021</t>
  </si>
  <si>
    <t>Income</t>
  </si>
  <si>
    <t>I</t>
  </si>
  <si>
    <t>Revenue from operations</t>
  </si>
  <si>
    <t>II</t>
  </si>
  <si>
    <t>Other income</t>
  </si>
  <si>
    <t>III</t>
  </si>
  <si>
    <t>Total income (I + II)</t>
  </si>
  <si>
    <t>Expenses</t>
  </si>
  <si>
    <t>(a) Consumption of materials, cost of jobs and services</t>
  </si>
  <si>
    <t>(b) Purchases of stock-in-trade</t>
  </si>
  <si>
    <t xml:space="preserve">(c) Changes in inventories of finished goods, stock-in-trade and work-in-progress </t>
  </si>
  <si>
    <t>(d) Employee benefits expenses</t>
  </si>
  <si>
    <t>(e) Finance costs</t>
  </si>
  <si>
    <t>(f) Depreciation and amortisation expenses</t>
  </si>
  <si>
    <t>(g) Other expenses</t>
  </si>
  <si>
    <t>IV</t>
  </si>
  <si>
    <t xml:space="preserve">Total expenses </t>
  </si>
  <si>
    <t>V</t>
  </si>
  <si>
    <t>Profit before tax  (III - IV)</t>
  </si>
  <si>
    <t>Tax Expense</t>
  </si>
  <si>
    <t>(a) Current tax</t>
  </si>
  <si>
    <t>(b) Adjustment of tax relating to earlier periods</t>
  </si>
  <si>
    <t>(c) Deferred tax charge / (credit)</t>
  </si>
  <si>
    <t>VI</t>
  </si>
  <si>
    <t>Total tax expense</t>
  </si>
  <si>
    <t>VII</t>
  </si>
  <si>
    <t>Net Profit for the year (V-VI)</t>
  </si>
  <si>
    <t>Other Comprehensive Income</t>
  </si>
  <si>
    <t>Items that not to be reclassified to profit or loss</t>
  </si>
  <si>
    <t>(a) Changes in fair value of equity instruments through other comprehensive income</t>
  </si>
  <si>
    <t>(b) Income tax effect on (a) above</t>
  </si>
  <si>
    <t>(c) Remeasurement gain / (loss) on defined benefit plans</t>
  </si>
  <si>
    <t>(d) Income tax effect on (c) above</t>
  </si>
  <si>
    <t>VIII</t>
  </si>
  <si>
    <t>Other Comprehensive Income [net of tax]</t>
  </si>
  <si>
    <t>IX</t>
  </si>
  <si>
    <t>Total Comprehensive Income [net of tax] (VII + VIII)</t>
  </si>
  <si>
    <t>X</t>
  </si>
  <si>
    <t>Earnings per share:</t>
  </si>
  <si>
    <t xml:space="preserve">Basic and Diluted (`) (Face value ` 1/-  per share) </t>
  </si>
  <si>
    <t xml:space="preserve">Year ended  31 March, 2022 </t>
  </si>
  <si>
    <t xml:space="preserve">Year ended  31 March, 2021 </t>
  </si>
  <si>
    <t>A.</t>
  </si>
  <si>
    <t>CASH FLOW FROM OPERATING ACTIVITIES</t>
  </si>
  <si>
    <t>Profit before tax</t>
  </si>
  <si>
    <t>Adjustments for :</t>
  </si>
  <si>
    <t>Depreciation and amortisation expenses</t>
  </si>
  <si>
    <t>Allowance for doubtful debts and advances</t>
  </si>
  <si>
    <t>Unrealised foreign exchange (gain) / loss (net)</t>
  </si>
  <si>
    <t>Provision for diminution in value of investments (net)</t>
  </si>
  <si>
    <t>Loss on disposal of property, plant and equipment</t>
  </si>
  <si>
    <t xml:space="preserve">Finance costs </t>
  </si>
  <si>
    <t>Interest income</t>
  </si>
  <si>
    <t>Dividend income</t>
  </si>
  <si>
    <t>Gain arising on financial assets measured at  Fair Value</t>
  </si>
  <si>
    <t>through Profit or Loss (FVTPL) (net)</t>
  </si>
  <si>
    <t>Financial guarantee contract income</t>
  </si>
  <si>
    <t>Unclaimed credit balances written back</t>
  </si>
  <si>
    <t>Rental income</t>
  </si>
  <si>
    <t xml:space="preserve"> </t>
  </si>
  <si>
    <t>Operating profit before working capital changes</t>
  </si>
  <si>
    <t>Changes in working capital:</t>
  </si>
  <si>
    <t>Adjustments for (increase) / decrease in operating assets:</t>
  </si>
  <si>
    <t>Inventories</t>
  </si>
  <si>
    <t>Trade receivables</t>
  </si>
  <si>
    <t>Contract assets</t>
  </si>
  <si>
    <t>Other financial assets</t>
  </si>
  <si>
    <t>Other non-financial assets</t>
  </si>
  <si>
    <t>Adjustments for increase / (decrease) in operating liabilities:</t>
  </si>
  <si>
    <t>Trade payables</t>
  </si>
  <si>
    <t>Contract liabilities</t>
  </si>
  <si>
    <t>Other financial liabilities</t>
  </si>
  <si>
    <t>Other non-financial liabilities</t>
  </si>
  <si>
    <t>Provisions</t>
  </si>
  <si>
    <t>Cash generated from operations</t>
  </si>
  <si>
    <t>Income tax paid (net of refunds)</t>
  </si>
  <si>
    <t>NET CASH FLOW FROM OPERATING ACTIVITIES (A)</t>
  </si>
  <si>
    <t>B.</t>
  </si>
  <si>
    <t>CASH FLOW FROM INVESTING ACTIVITIES</t>
  </si>
  <si>
    <t>Purchase of property, plant and equipment and intangible assets</t>
  </si>
  <si>
    <t>(including capital advances and capital work-in-progress)</t>
  </si>
  <si>
    <t>Proceeds from disposal of property, plant and equipment</t>
  </si>
  <si>
    <t>Investment in fixed deposits</t>
  </si>
  <si>
    <t>Purchase of investments</t>
  </si>
  <si>
    <t>Proceeds from sale of investments</t>
  </si>
  <si>
    <t>Interest received</t>
  </si>
  <si>
    <t xml:space="preserve">         Cashflow Statement</t>
  </si>
  <si>
    <t>VOLTAS</t>
  </si>
  <si>
    <t>Dupont Method of ROE</t>
  </si>
  <si>
    <t>1.PAT/Sales</t>
  </si>
  <si>
    <t>2.Sales/Assets</t>
  </si>
  <si>
    <t>3.Assets/Equity</t>
  </si>
  <si>
    <t>ROE</t>
  </si>
  <si>
    <t>BCG Method Of ROE</t>
  </si>
  <si>
    <t>1.Debt/Equity</t>
  </si>
  <si>
    <t>2.R</t>
  </si>
  <si>
    <t>3.Interest/Debt</t>
  </si>
  <si>
    <t>4.Tax</t>
  </si>
  <si>
    <t>BCG</t>
  </si>
  <si>
    <t>WHIRLPOOL</t>
  </si>
  <si>
    <t>STANDALONE BALANCE SHEET AS AT MARCH 31,2022</t>
  </si>
  <si>
    <t>Particulars</t>
  </si>
  <si>
    <r>
      <t xml:space="preserve">  </t>
    </r>
    <r>
      <rPr>
        <b/>
        <sz val="11"/>
        <color theme="1"/>
        <rFont val="Calibri"/>
        <family val="2"/>
        <scheme val="minor"/>
      </rPr>
      <t>As at 31March2022</t>
    </r>
  </si>
  <si>
    <t>As at 31 March 2021</t>
  </si>
  <si>
    <t>Assets</t>
  </si>
  <si>
    <t>Non-current asset</t>
  </si>
  <si>
    <t>Property ,plant and equipment</t>
  </si>
  <si>
    <t>Capital work in progress</t>
  </si>
  <si>
    <t>Right-of-use assets</t>
  </si>
  <si>
    <t>Intangible assets</t>
  </si>
  <si>
    <t>Intangible assets under development</t>
  </si>
  <si>
    <t>-</t>
  </si>
  <si>
    <t>Investment in subsidiary/ Joint venture</t>
  </si>
  <si>
    <t>Financial assets</t>
  </si>
  <si>
    <t>i) Other financial assets</t>
  </si>
  <si>
    <t>Non-current tax assets (net)</t>
  </si>
  <si>
    <t>Deferred tax assets (net)</t>
  </si>
  <si>
    <t>Other non-current assets</t>
  </si>
  <si>
    <t>i) Trade receivables</t>
  </si>
  <si>
    <t>ii) Cash and cash equivalents</t>
  </si>
  <si>
    <t>iii) Bank balances other than (ii) above</t>
  </si>
  <si>
    <t>iv) Loans</t>
  </si>
  <si>
    <t>v) Other financial assets</t>
  </si>
  <si>
    <t>Other current assets</t>
  </si>
  <si>
    <t>Total Asset</t>
  </si>
  <si>
    <t>Equity and liabilities</t>
  </si>
  <si>
    <t>Equity share Capital</t>
  </si>
  <si>
    <t>Other equity</t>
  </si>
  <si>
    <t>Total equity</t>
  </si>
  <si>
    <t>Financial Liabilities</t>
  </si>
  <si>
    <t>i) Trade payables</t>
  </si>
  <si>
    <t xml:space="preserve">total outstanding dues of micro enterprises and small enterprises total outstanding dues of creditors other than micro enterprises
and small enterprises </t>
  </si>
  <si>
    <t>ii) Lease liabilities</t>
  </si>
  <si>
    <t>iii) Other financial liabilities</t>
  </si>
  <si>
    <t>Government grants</t>
  </si>
  <si>
    <t>Other liabilities</t>
  </si>
  <si>
    <t>Deferred revenue</t>
  </si>
  <si>
    <t>Total liabilities</t>
  </si>
  <si>
    <t>Total equity and liabilities</t>
  </si>
  <si>
    <r>
      <rPr>
        <b/>
        <sz val="11"/>
        <color theme="1"/>
        <rFont val="Calibri"/>
        <family val="2"/>
        <scheme val="minor"/>
      </rPr>
      <t>Equity</t>
    </r>
    <r>
      <rPr>
        <sz val="11"/>
        <color theme="1"/>
        <rFont val="Calibri"/>
        <family val="2"/>
        <scheme val="minor"/>
      </rPr>
      <t xml:space="preserve">  </t>
    </r>
  </si>
  <si>
    <r>
      <rPr>
        <sz val="12"/>
        <color rgb="FF231F20"/>
        <rFont val="Microsoft Sans Serif"/>
        <family val="2"/>
      </rPr>
      <t xml:space="preserve">Standalone Statement of Profit and Loss for the year ended March 31, 2022
</t>
    </r>
    <r>
      <rPr>
        <sz val="7"/>
        <color rgb="FF231F20"/>
        <rFont val="Georgia"/>
        <family val="1"/>
      </rPr>
      <t xml:space="preserve">` </t>
    </r>
    <r>
      <rPr>
        <sz val="7"/>
        <color rgb="FF231F20"/>
        <rFont val="Microsoft Sans Serif"/>
        <family val="2"/>
      </rPr>
      <t>Crore</t>
    </r>
  </si>
  <si>
    <t xml:space="preserve">Statement of Profit and Loss </t>
  </si>
  <si>
    <t xml:space="preserve">Particulars </t>
  </si>
  <si>
    <t>31st March 2022</t>
  </si>
  <si>
    <t>31st March 2021</t>
  </si>
  <si>
    <t xml:space="preserve">Revenue from operations </t>
  </si>
  <si>
    <t xml:space="preserve">Other income </t>
  </si>
  <si>
    <t>Total income</t>
  </si>
  <si>
    <t xml:space="preserve">Cost of raw material and components consumed </t>
  </si>
  <si>
    <t>Purchase of traded goods</t>
  </si>
  <si>
    <t xml:space="preserve">Changes in inventories of finished goods, work in progress and stock in trade </t>
  </si>
  <si>
    <t>Employee benefits expense</t>
  </si>
  <si>
    <t>Depreciation and amortisation expense</t>
  </si>
  <si>
    <t>Other expenses</t>
  </si>
  <si>
    <t>Finance costs</t>
  </si>
  <si>
    <t>Total expense</t>
  </si>
  <si>
    <t>Profit before Exceptional Item and tax</t>
  </si>
  <si>
    <t>Exceptional items(net) (expense)/income</t>
  </si>
  <si>
    <t>(1) Current tax</t>
  </si>
  <si>
    <t>(2) Adjustment of tax relating to earlier years</t>
  </si>
  <si>
    <t>(3) Deferred tax</t>
  </si>
  <si>
    <t>Income tax expense</t>
  </si>
  <si>
    <t>Profit for the year</t>
  </si>
  <si>
    <t>Other comprehensive income</t>
  </si>
  <si>
    <t>Other comprehensive income not to be reclassified to profit or loss in subsequent periods:</t>
  </si>
  <si>
    <t>Re-measurement (losses)/gains on defined benefit plans</t>
  </si>
  <si>
    <t>Income tax effect</t>
  </si>
  <si>
    <t>Net other comprehensive income not to be reclassified to profit or loss in subsequent periods</t>
  </si>
  <si>
    <t>Other comprehensive income for the year, net of tax Total comprehensive income for the year, net of tax</t>
  </si>
  <si>
    <t>Total comprehensive income for the year, net of tax</t>
  </si>
  <si>
    <t>Earnings per share</t>
  </si>
  <si>
    <t>Basic and Diluted computed on the basis of profit attributable to equity holders of the Company</t>
  </si>
  <si>
    <t xml:space="preserve">Dividend Payout </t>
  </si>
  <si>
    <t>SGR of Voltas in 2021</t>
  </si>
  <si>
    <t>SGR</t>
  </si>
  <si>
    <t xml:space="preserve">New Income Statement </t>
  </si>
  <si>
    <t>New Sales</t>
  </si>
  <si>
    <t>PAT Margin</t>
  </si>
  <si>
    <t>Retention (99%)</t>
  </si>
  <si>
    <t>New Balance Sheet</t>
  </si>
  <si>
    <t>Share Capital</t>
  </si>
  <si>
    <t xml:space="preserve">Reserves </t>
  </si>
  <si>
    <t>Debt</t>
  </si>
  <si>
    <t>Total Assests</t>
  </si>
  <si>
    <t>Asset/Sales</t>
  </si>
  <si>
    <t>New Debt/Equity Ratio</t>
  </si>
  <si>
    <t>New Income Statement</t>
  </si>
  <si>
    <t>SGR of whirlpool in 2021</t>
  </si>
  <si>
    <t>Dividend Payout</t>
  </si>
  <si>
    <t>Retention (94.5%)</t>
  </si>
  <si>
    <t>Voltas</t>
  </si>
  <si>
    <t>Launched India’s First AC with HEPA Filter - an industry first - with a unique value proposition of ‘Pure &amp; Flexible Air Conditioning’ in the year 2022</t>
  </si>
  <si>
    <t>excellent reach, and distribution network and good relationships with dealers have always been our strong point.</t>
  </si>
  <si>
    <t>Fundamental Analysis:</t>
  </si>
  <si>
    <t>launched our D2C e-commerce platform ‘Voltas Lounge’ in Q2.</t>
  </si>
  <si>
    <t>Voltas is in the process of setting up an additional manufacturing facility for Room Air Conditioners and expanding our installed capacity for Commercial Refrigeration products.</t>
  </si>
  <si>
    <t xml:space="preserve">Launched PureAir 6 Stage Adjustable Inverter AC (India’s First AC with HEPA Filter technology) </t>
  </si>
  <si>
    <t>launched 32 SKUs under Maha-adjustable inverter air conditioners Received license from Bureau of Indian Standards (BIS) for Air Cooled Ducted and Packaged Air Conditioner</t>
  </si>
  <si>
    <t xml:space="preserve">touchpoint and SKUs increased </t>
  </si>
  <si>
    <t>The high oil prices in UAE helped the economy to narrow its fiscal deficit to 0.7% of overall GDP. The nation’s GDP is projected to be 4.2% in 2022 from 2.3% in 2021</t>
  </si>
  <si>
    <t>The real GDP growth of Qatar is anticipated to accelerate to 3.4% in 2022</t>
  </si>
  <si>
    <t xml:space="preserve">Technical Analysis: </t>
  </si>
  <si>
    <t>Investment in Joint venture has increased by 18%</t>
  </si>
  <si>
    <t>Tata Projects Limited has split the face value of equity shares from `100/- each to face value of ` 5/- each. Further, the Company has received 54,00,000 shares as bonus shares</t>
  </si>
  <si>
    <t>Invested in Tata Projects Limited Rs. 1.97 cr</t>
  </si>
  <si>
    <t>Trade receivables has increased mainly on account of higher sales made in the month of March 2022 in unitary cooling for comfort and commercial use segment compared to sales made in comparative month of March 2021</t>
  </si>
  <si>
    <t>The total financial cost has declined by 4.55 lakh</t>
  </si>
  <si>
    <t>whirlpool</t>
  </si>
  <si>
    <t>Loans are increasing in year2022</t>
  </si>
  <si>
    <t>The normal credit term is 0 to 135 days from delivery.</t>
  </si>
  <si>
    <t>Revenue from sale of products is recognised at the point in time when control of the asset is transferred to the customer, generally on delivery of the product.</t>
  </si>
  <si>
    <t>Cash at banks earns interest at floating rates based on daily bank deposit rates. Short-term deposits are made for varying periods of between one day and three months.</t>
  </si>
  <si>
    <t>Lease liabilities are increasing from 5083lacs(2021) to 12489(2022)</t>
  </si>
  <si>
    <t>Company ensured strong liquidity in business from operating activities during the financial year. After the investments in capital expenditure of INR 163 Cr and acquisition of additional stake in Elica PB Whirlpool Kitchen Appliances Private Limited of INR 424 Cr, there was net reduction of INR 450 Cr to the consolidated cash and cash equivalents.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</si>
</sst>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vertAlign val="superscript"/>
      <sz val="12"/>
      <color theme="1"/>
      <name val="Calibri"/>
      <family val="2"/>
      <scheme val="minor"/>
    </font>
    <font>
      <sz val="11"/>
      <name val="Calibri"/>
      <family val="2"/>
      <scheme val="minor"/>
    </font>
    <font>
      <b/>
      <sz val="9"/>
      <name val="Calibri"/>
      <family val="2"/>
      <scheme val="minor"/>
    </font>
    <font>
      <sz val="9"/>
      <name val="Calibri"/>
      <family val="2"/>
      <scheme val="minor"/>
    </font>
    <font>
      <sz val="7"/>
      <color rgb="FF231F20"/>
      <name val="Microsoft Sans Serif"/>
      <family val="2"/>
    </font>
    <font>
      <sz val="12"/>
      <color rgb="FF231F20"/>
      <name val="Microsoft Sans Serif"/>
      <family val="2"/>
    </font>
    <font>
      <sz val="7"/>
      <color rgb="FF231F20"/>
      <name val="Georgia"/>
      <family val="1"/>
    </font>
    <font>
      <sz val="11"/>
      <color rgb="FF231F20"/>
      <name val="Calibri"/>
      <family val="2"/>
    </font>
    <font>
      <b/>
      <sz val="11"/>
      <name val="Calibri"/>
      <family val="2"/>
      <scheme val="minor"/>
    </font>
    <font>
      <b/>
      <sz val="11"/>
      <color rgb="FF000000"/>
      <name val="Calibri"/>
      <family val="2"/>
      <scheme val="minor"/>
    </font>
    <font>
      <b/>
      <sz val="16"/>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1">
    <xf numFmtId="0" fontId="0" fillId="0" borderId="0" xfId="0"/>
    <xf numFmtId="0" fontId="3" fillId="0" borderId="1" xfId="0" applyFont="1" applyBorder="1" applyAlignment="1">
      <alignment horizontal="left" vertical="center"/>
    </xf>
    <xf numFmtId="0" fontId="4" fillId="0" borderId="1" xfId="0" applyFont="1" applyBorder="1" applyAlignment="1">
      <alignment horizontal="right" vertical="center"/>
    </xf>
    <xf numFmtId="0" fontId="4" fillId="0" borderId="1" xfId="0" applyFont="1" applyBorder="1" applyAlignment="1">
      <alignment horizontal="left" vertical="center"/>
    </xf>
    <xf numFmtId="0" fontId="3" fillId="0" borderId="1" xfId="0" applyFont="1" applyBorder="1" applyAlignment="1">
      <alignment horizontal="right" vertical="center"/>
    </xf>
    <xf numFmtId="4" fontId="3" fillId="0" borderId="1" xfId="0" applyNumberFormat="1" applyFont="1" applyBorder="1" applyAlignment="1">
      <alignment horizontal="right" vertical="center"/>
    </xf>
    <xf numFmtId="4" fontId="4" fillId="0" borderId="1" xfId="0" applyNumberFormat="1" applyFont="1" applyBorder="1" applyAlignment="1">
      <alignment horizontal="right" vertical="center"/>
    </xf>
    <xf numFmtId="0" fontId="3" fillId="0" borderId="1" xfId="0" applyFont="1" applyBorder="1" applyAlignment="1">
      <alignment vertical="center"/>
    </xf>
    <xf numFmtId="0" fontId="4" fillId="0" borderId="1" xfId="0" applyFont="1" applyBorder="1" applyAlignment="1">
      <alignment vertical="center"/>
    </xf>
    <xf numFmtId="0" fontId="6" fillId="2" borderId="1" xfId="0" applyFont="1" applyFill="1" applyBorder="1" applyAlignment="1">
      <alignment vertical="center"/>
    </xf>
    <xf numFmtId="0" fontId="7" fillId="2" borderId="1" xfId="0" applyFont="1" applyFill="1" applyBorder="1" applyAlignment="1">
      <alignment vertical="center"/>
    </xf>
    <xf numFmtId="0" fontId="6" fillId="2" borderId="1" xfId="0" applyFont="1" applyFill="1" applyBorder="1" applyAlignment="1">
      <alignment horizontal="right" vertical="center"/>
    </xf>
    <xf numFmtId="0" fontId="8" fillId="2" borderId="1" xfId="0" applyFont="1" applyFill="1" applyBorder="1" applyAlignment="1">
      <alignment horizontal="right" vertical="center"/>
    </xf>
    <xf numFmtId="0" fontId="8" fillId="2" borderId="1" xfId="0" applyFont="1" applyFill="1" applyBorder="1" applyAlignment="1">
      <alignment vertical="center"/>
    </xf>
    <xf numFmtId="0" fontId="7" fillId="2" borderId="1" xfId="0" applyFont="1" applyFill="1" applyBorder="1" applyAlignment="1">
      <alignment horizontal="right" vertical="center"/>
    </xf>
    <xf numFmtId="4" fontId="8" fillId="2" borderId="1" xfId="0" applyNumberFormat="1" applyFont="1" applyFill="1" applyBorder="1" applyAlignment="1">
      <alignment horizontal="right" vertical="center"/>
    </xf>
    <xf numFmtId="0" fontId="2" fillId="0" borderId="1" xfId="0" applyFont="1" applyBorder="1" applyAlignment="1">
      <alignment horizontal="center"/>
    </xf>
    <xf numFmtId="0" fontId="0" fillId="0" borderId="1" xfId="0" applyBorder="1"/>
    <xf numFmtId="10" fontId="0" fillId="0" borderId="1" xfId="1" applyNumberFormat="1" applyFont="1" applyBorder="1"/>
    <xf numFmtId="0" fontId="0" fillId="0" borderId="1" xfId="0" applyBorder="1" applyAlignment="1">
      <alignment horizontal="left"/>
    </xf>
    <xf numFmtId="0" fontId="2" fillId="0" borderId="1" xfId="0" applyFont="1" applyBorder="1"/>
    <xf numFmtId="0" fontId="0" fillId="0" borderId="1" xfId="0" applyBorder="1" applyAlignment="1">
      <alignment horizontal="center"/>
    </xf>
    <xf numFmtId="0" fontId="2" fillId="0" borderId="0" xfId="0" applyFont="1"/>
    <xf numFmtId="0" fontId="6" fillId="0" borderId="1" xfId="0" applyFont="1" applyBorder="1" applyAlignment="1">
      <alignment vertical="center"/>
    </xf>
    <xf numFmtId="0" fontId="13" fillId="0" borderId="1" xfId="0" applyFont="1" applyBorder="1" applyAlignment="1">
      <alignment horizontal="left" wrapText="1"/>
    </xf>
    <xf numFmtId="0" fontId="2" fillId="0" borderId="1" xfId="0" applyFont="1" applyBorder="1" applyAlignment="1">
      <alignment horizontal="left"/>
    </xf>
    <xf numFmtId="0" fontId="0" fillId="0" borderId="1" xfId="0" applyBorder="1" applyAlignment="1">
      <alignment horizontal="right"/>
    </xf>
    <xf numFmtId="3" fontId="0" fillId="0" borderId="1" xfId="0" applyNumberFormat="1" applyBorder="1" applyAlignment="1">
      <alignment horizontal="right"/>
    </xf>
    <xf numFmtId="0" fontId="2" fillId="0" borderId="1" xfId="0" applyFont="1" applyBorder="1" applyAlignment="1">
      <alignment horizontal="left" wrapText="1"/>
    </xf>
    <xf numFmtId="0" fontId="0" fillId="0" borderId="1" xfId="0" applyBorder="1" applyAlignment="1">
      <alignment horizontal="left" wrapText="1"/>
    </xf>
    <xf numFmtId="0" fontId="12" fillId="0" borderId="4" xfId="0" applyFont="1" applyBorder="1" applyAlignment="1">
      <alignment vertical="top"/>
    </xf>
    <xf numFmtId="0" fontId="12" fillId="0" borderId="3" xfId="0" applyFont="1" applyBorder="1" applyAlignment="1">
      <alignment vertical="top"/>
    </xf>
    <xf numFmtId="3" fontId="14" fillId="0" borderId="1" xfId="0" applyNumberFormat="1" applyFont="1" applyBorder="1" applyAlignment="1">
      <alignment vertical="center"/>
    </xf>
    <xf numFmtId="0" fontId="0" fillId="0" borderId="4" xfId="0" applyBorder="1"/>
    <xf numFmtId="0" fontId="6" fillId="0" borderId="1" xfId="0" applyFont="1" applyBorder="1"/>
    <xf numFmtId="0" fontId="13" fillId="0" borderId="1" xfId="0" applyFont="1" applyBorder="1" applyAlignment="1">
      <alignment vertical="center"/>
    </xf>
    <xf numFmtId="0" fontId="6" fillId="0" borderId="0" xfId="0" applyFont="1"/>
    <xf numFmtId="3" fontId="6" fillId="0" borderId="1" xfId="0" applyNumberFormat="1" applyFont="1" applyBorder="1" applyAlignment="1">
      <alignment vertical="center"/>
    </xf>
    <xf numFmtId="0" fontId="6" fillId="0" borderId="1" xfId="0" applyFont="1" applyBorder="1" applyAlignment="1">
      <alignment vertical="top"/>
    </xf>
    <xf numFmtId="3" fontId="6" fillId="0" borderId="0" xfId="0" applyNumberFormat="1" applyFont="1"/>
    <xf numFmtId="0" fontId="13" fillId="0" borderId="1" xfId="0" applyFont="1" applyBorder="1" applyAlignment="1">
      <alignment vertical="top"/>
    </xf>
    <xf numFmtId="0" fontId="6" fillId="0" borderId="1" xfId="0" applyFont="1" applyBorder="1" applyAlignment="1">
      <alignment horizontal="justify" vertical="center"/>
    </xf>
    <xf numFmtId="3" fontId="6" fillId="0" borderId="1" xfId="0" applyNumberFormat="1" applyFont="1" applyBorder="1" applyAlignment="1">
      <alignment vertical="top"/>
    </xf>
    <xf numFmtId="0" fontId="16" fillId="0" borderId="0" xfId="0" applyFont="1" applyAlignment="1">
      <alignment horizontal="left" vertical="top"/>
    </xf>
    <xf numFmtId="0" fontId="0" fillId="0" borderId="0" xfId="0" applyAlignment="1">
      <alignment horizontal="left"/>
    </xf>
    <xf numFmtId="9" fontId="0" fillId="0" borderId="0" xfId="1" applyFont="1"/>
    <xf numFmtId="10" fontId="2" fillId="0" borderId="0" xfId="0" applyNumberFormat="1" applyFont="1"/>
    <xf numFmtId="164" fontId="0" fillId="0" borderId="0" xfId="0" applyNumberFormat="1"/>
    <xf numFmtId="165" fontId="0" fillId="0" borderId="0" xfId="0" applyNumberFormat="1"/>
    <xf numFmtId="4" fontId="0" fillId="0" borderId="1" xfId="0" applyNumberFormat="1" applyBorder="1"/>
    <xf numFmtId="165" fontId="0" fillId="0" borderId="1" xfId="0" applyNumberFormat="1" applyBorder="1"/>
    <xf numFmtId="165" fontId="2" fillId="0" borderId="1" xfId="0" applyNumberFormat="1" applyFont="1" applyBorder="1"/>
    <xf numFmtId="10" fontId="0" fillId="0" borderId="0" xfId="1" applyNumberFormat="1" applyFont="1" applyAlignment="1">
      <alignment horizontal="right"/>
    </xf>
    <xf numFmtId="2" fontId="0" fillId="0" borderId="1" xfId="0" applyNumberFormat="1" applyBorder="1"/>
    <xf numFmtId="2" fontId="2" fillId="0" borderId="1" xfId="0" applyNumberFormat="1" applyFont="1" applyBorder="1"/>
    <xf numFmtId="3" fontId="13" fillId="0" borderId="1" xfId="0" applyNumberFormat="1" applyFont="1" applyBorder="1" applyAlignment="1">
      <alignment vertical="center"/>
    </xf>
    <xf numFmtId="0" fontId="16" fillId="0" borderId="1" xfId="0" applyFont="1" applyBorder="1" applyAlignment="1">
      <alignment horizontal="left" vertical="top"/>
    </xf>
    <xf numFmtId="0" fontId="15" fillId="0" borderId="0" xfId="0" applyFont="1" applyAlignment="1">
      <alignment horizontal="center" vertical="center"/>
    </xf>
    <xf numFmtId="0" fontId="3" fillId="0" borderId="0" xfId="0" applyFont="1" applyAlignment="1">
      <alignment horizontal="center" vertical="center"/>
    </xf>
    <xf numFmtId="0" fontId="2" fillId="0" borderId="2" xfId="0" applyFont="1" applyBorder="1" applyAlignment="1">
      <alignment horizontal="center"/>
    </xf>
    <xf numFmtId="0" fontId="7" fillId="2" borderId="1" xfId="0" applyFont="1" applyFill="1" applyBorder="1" applyAlignment="1">
      <alignment horizontal="center" vertical="center"/>
    </xf>
    <xf numFmtId="0" fontId="2" fillId="0" borderId="3" xfId="0" applyFont="1" applyBorder="1" applyAlignment="1">
      <alignment horizontal="left"/>
    </xf>
    <xf numFmtId="0" fontId="2" fillId="0" borderId="2" xfId="0" applyFont="1" applyBorder="1" applyAlignment="1">
      <alignment horizontal="left"/>
    </xf>
    <xf numFmtId="0" fontId="2" fillId="0" borderId="0" xfId="0" applyFont="1" applyAlignment="1">
      <alignment horizontal="center"/>
    </xf>
    <xf numFmtId="0" fontId="2" fillId="3" borderId="1" xfId="0" applyFont="1" applyFill="1" applyBorder="1" applyAlignment="1">
      <alignment horizontal="center"/>
    </xf>
    <xf numFmtId="0" fontId="2" fillId="4" borderId="1" xfId="0" applyFont="1" applyFill="1" applyBorder="1"/>
    <xf numFmtId="10" fontId="2" fillId="4" borderId="1" xfId="1" applyNumberFormat="1" applyFont="1" applyFill="1" applyBorder="1"/>
    <xf numFmtId="10" fontId="2" fillId="4" borderId="1" xfId="0" applyNumberFormat="1" applyFont="1" applyFill="1" applyBorder="1"/>
    <xf numFmtId="10" fontId="2" fillId="4" borderId="0" xfId="0" applyNumberFormat="1" applyFont="1" applyFill="1"/>
    <xf numFmtId="0" fontId="2" fillId="4" borderId="0" xfId="0" applyFont="1" applyFill="1"/>
    <xf numFmtId="10" fontId="0" fillId="4"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0</xdr:colOff>
      <xdr:row>18</xdr:row>
      <xdr:rowOff>0</xdr:rowOff>
    </xdr:from>
    <xdr:to>
      <xdr:col>8</xdr:col>
      <xdr:colOff>33020</xdr:colOff>
      <xdr:row>18</xdr:row>
      <xdr:rowOff>5715</xdr:rowOff>
    </xdr:to>
    <xdr:grpSp>
      <xdr:nvGrpSpPr>
        <xdr:cNvPr id="2" name="Group 1">
          <a:extLst>
            <a:ext uri="{FF2B5EF4-FFF2-40B4-BE49-F238E27FC236}">
              <a16:creationId xmlns:a16="http://schemas.microsoft.com/office/drawing/2014/main" id="{79F6BB62-00D3-4504-B296-FD2F8B9C7556}"/>
            </a:ext>
          </a:extLst>
        </xdr:cNvPr>
        <xdr:cNvGrpSpPr/>
      </xdr:nvGrpSpPr>
      <xdr:grpSpPr>
        <a:xfrm>
          <a:off x="14157960" y="3634740"/>
          <a:ext cx="1038860" cy="5715"/>
          <a:chOff x="0" y="0"/>
          <a:chExt cx="643127" cy="6096"/>
        </a:xfrm>
      </xdr:grpSpPr>
      <xdr:sp macro="" textlink="">
        <xdr:nvSpPr>
          <xdr:cNvPr id="3" name="Shape 19145">
            <a:extLst>
              <a:ext uri="{FF2B5EF4-FFF2-40B4-BE49-F238E27FC236}">
                <a16:creationId xmlns:a16="http://schemas.microsoft.com/office/drawing/2014/main" id="{9406245F-4639-4F51-6DFB-37A82F891061}"/>
              </a:ext>
            </a:extLst>
          </xdr:cNvPr>
          <xdr:cNvSpPr/>
        </xdr:nvSpPr>
        <xdr:spPr>
          <a:xfrm>
            <a:off x="0" y="0"/>
            <a:ext cx="643127" cy="9144"/>
          </a:xfrm>
          <a:custGeom>
            <a:avLst/>
            <a:gdLst/>
            <a:ahLst/>
            <a:cxnLst/>
            <a:rect l="0" t="0" r="0" b="0"/>
            <a:pathLst>
              <a:path w="643127" h="9144">
                <a:moveTo>
                  <a:pt x="0" y="0"/>
                </a:moveTo>
                <a:lnTo>
                  <a:pt x="643127" y="0"/>
                </a:lnTo>
                <a:lnTo>
                  <a:pt x="643127" y="9144"/>
                </a:lnTo>
                <a:lnTo>
                  <a:pt x="0" y="9144"/>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IN"/>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29827-9E48-497E-9C47-C21C4726EE61}">
  <dimension ref="A3:I55"/>
  <sheetViews>
    <sheetView tabSelected="1" workbookViewId="0">
      <selection activeCell="G9" sqref="G9"/>
    </sheetView>
  </sheetViews>
  <sheetFormatPr defaultRowHeight="14.4" x14ac:dyDescent="0.3"/>
  <cols>
    <col min="1" max="1" width="55.109375" customWidth="1"/>
    <col min="2" max="3" width="18.109375" bestFit="1" customWidth="1"/>
    <col min="7" max="7" width="88.44140625" bestFit="1" customWidth="1"/>
    <col min="8" max="9" width="14.6640625" bestFit="1" customWidth="1"/>
  </cols>
  <sheetData>
    <row r="3" spans="1:9" ht="21" x14ac:dyDescent="0.3">
      <c r="A3" s="57" t="s">
        <v>162</v>
      </c>
      <c r="B3" s="58"/>
      <c r="C3" s="58"/>
    </row>
    <row r="4" spans="1:9" ht="14.4" customHeight="1" x14ac:dyDescent="0.3">
      <c r="A4" s="56" t="s">
        <v>163</v>
      </c>
      <c r="B4" s="56"/>
      <c r="C4" s="56"/>
      <c r="D4" s="56"/>
      <c r="E4" s="43"/>
      <c r="G4" s="30" t="s">
        <v>203</v>
      </c>
      <c r="H4" s="31"/>
      <c r="I4" s="31"/>
    </row>
    <row r="5" spans="1:9" ht="18.600000000000001" customHeight="1" x14ac:dyDescent="0.3">
      <c r="A5" s="24" t="s">
        <v>164</v>
      </c>
      <c r="B5" s="19" t="s">
        <v>165</v>
      </c>
      <c r="C5" s="25" t="s">
        <v>166</v>
      </c>
      <c r="D5" s="19"/>
      <c r="E5" s="44"/>
      <c r="G5" s="32" t="s">
        <v>204</v>
      </c>
      <c r="H5" s="17"/>
      <c r="I5" s="33"/>
    </row>
    <row r="6" spans="1:9" x14ac:dyDescent="0.3">
      <c r="A6" s="25" t="s">
        <v>167</v>
      </c>
      <c r="B6" s="19"/>
      <c r="C6" s="19"/>
      <c r="D6" s="19"/>
      <c r="E6" s="44"/>
      <c r="G6" s="23" t="s">
        <v>205</v>
      </c>
      <c r="H6" s="34" t="s">
        <v>206</v>
      </c>
      <c r="I6" s="34" t="s">
        <v>207</v>
      </c>
    </row>
    <row r="7" spans="1:9" x14ac:dyDescent="0.3">
      <c r="A7" s="25" t="s">
        <v>168</v>
      </c>
      <c r="B7" s="26"/>
      <c r="C7" s="26"/>
      <c r="D7" s="19"/>
      <c r="E7" s="44"/>
      <c r="G7" s="35" t="s">
        <v>63</v>
      </c>
      <c r="H7" s="36"/>
      <c r="I7" s="36"/>
    </row>
    <row r="8" spans="1:9" ht="17.399999999999999" customHeight="1" x14ac:dyDescent="0.3">
      <c r="A8" s="19" t="s">
        <v>169</v>
      </c>
      <c r="B8" s="27">
        <v>64924</v>
      </c>
      <c r="C8" s="27">
        <v>64188</v>
      </c>
      <c r="D8" s="19"/>
      <c r="E8" s="44"/>
      <c r="G8" s="23" t="s">
        <v>208</v>
      </c>
      <c r="H8" s="37">
        <v>599340</v>
      </c>
      <c r="I8" s="37">
        <v>589989</v>
      </c>
    </row>
    <row r="9" spans="1:9" ht="17.399999999999999" customHeight="1" x14ac:dyDescent="0.3">
      <c r="A9" s="19" t="s">
        <v>170</v>
      </c>
      <c r="B9" s="27">
        <v>7144</v>
      </c>
      <c r="C9" s="27">
        <v>4103</v>
      </c>
      <c r="D9" s="19"/>
      <c r="E9" s="44"/>
      <c r="G9" s="23" t="s">
        <v>209</v>
      </c>
      <c r="H9" s="37">
        <v>6162</v>
      </c>
      <c r="I9" s="37">
        <v>8960</v>
      </c>
    </row>
    <row r="10" spans="1:9" ht="16.8" customHeight="1" x14ac:dyDescent="0.3">
      <c r="A10" s="19" t="s">
        <v>171</v>
      </c>
      <c r="B10" s="27">
        <v>12626</v>
      </c>
      <c r="C10" s="27">
        <v>5497</v>
      </c>
      <c r="D10" s="19"/>
      <c r="E10" s="44"/>
      <c r="G10" s="35" t="s">
        <v>210</v>
      </c>
      <c r="H10" s="55">
        <f>(H8+H9)/100</f>
        <v>6055.02</v>
      </c>
      <c r="I10" s="55">
        <f>(I8+I9)/100</f>
        <v>5989.49</v>
      </c>
    </row>
    <row r="11" spans="1:9" x14ac:dyDescent="0.3">
      <c r="A11" s="19" t="s">
        <v>172</v>
      </c>
      <c r="B11" s="27">
        <v>1138</v>
      </c>
      <c r="C11" s="27">
        <v>1037</v>
      </c>
      <c r="D11" s="19"/>
      <c r="E11" s="44"/>
      <c r="G11" s="35" t="s">
        <v>70</v>
      </c>
      <c r="H11" s="38"/>
      <c r="I11" s="37"/>
    </row>
    <row r="12" spans="1:9" ht="16.2" customHeight="1" x14ac:dyDescent="0.3">
      <c r="A12" s="19" t="s">
        <v>173</v>
      </c>
      <c r="B12" s="26">
        <v>426</v>
      </c>
      <c r="C12" s="26" t="s">
        <v>174</v>
      </c>
      <c r="D12" s="19"/>
      <c r="E12" s="44"/>
      <c r="G12" s="23" t="s">
        <v>211</v>
      </c>
      <c r="H12" s="37">
        <v>329620</v>
      </c>
      <c r="I12" s="37">
        <v>328982</v>
      </c>
    </row>
    <row r="13" spans="1:9" ht="16.2" customHeight="1" x14ac:dyDescent="0.3">
      <c r="A13" s="19" t="s">
        <v>175</v>
      </c>
      <c r="B13" s="27">
        <v>59706</v>
      </c>
      <c r="C13" s="27">
        <v>17222</v>
      </c>
      <c r="D13" s="19"/>
      <c r="E13" s="44"/>
      <c r="G13" s="23" t="s">
        <v>212</v>
      </c>
      <c r="H13" s="37">
        <v>62732</v>
      </c>
      <c r="I13" s="37">
        <v>55608</v>
      </c>
    </row>
    <row r="14" spans="1:9" ht="14.4" customHeight="1" x14ac:dyDescent="0.3">
      <c r="A14" s="19" t="s">
        <v>176</v>
      </c>
      <c r="B14" s="26"/>
      <c r="C14" s="26"/>
      <c r="D14" s="19"/>
      <c r="E14" s="44"/>
      <c r="G14" s="23" t="s">
        <v>213</v>
      </c>
      <c r="H14" s="37">
        <v>14472</v>
      </c>
      <c r="I14" s="37">
        <v>-10195</v>
      </c>
    </row>
    <row r="15" spans="1:9" ht="16.2" customHeight="1" x14ac:dyDescent="0.3">
      <c r="A15" s="19" t="s">
        <v>177</v>
      </c>
      <c r="B15" s="27">
        <v>1865</v>
      </c>
      <c r="C15" s="27">
        <v>1554</v>
      </c>
      <c r="D15" s="19"/>
      <c r="E15" s="44"/>
      <c r="G15" s="23" t="s">
        <v>214</v>
      </c>
      <c r="H15" s="37">
        <v>59845</v>
      </c>
      <c r="I15" s="37">
        <v>62989</v>
      </c>
    </row>
    <row r="16" spans="1:9" ht="15.6" customHeight="1" x14ac:dyDescent="0.3">
      <c r="A16" s="19" t="s">
        <v>178</v>
      </c>
      <c r="B16" s="27">
        <v>5061</v>
      </c>
      <c r="C16" s="27">
        <v>4934</v>
      </c>
      <c r="D16" s="19"/>
      <c r="E16" s="44"/>
      <c r="G16" s="23" t="s">
        <v>215</v>
      </c>
      <c r="H16" s="39">
        <v>13628</v>
      </c>
      <c r="I16" s="37">
        <v>14210</v>
      </c>
    </row>
    <row r="17" spans="1:9" ht="14.4" customHeight="1" x14ac:dyDescent="0.3">
      <c r="A17" s="19" t="s">
        <v>179</v>
      </c>
      <c r="B17" s="27">
        <v>4490</v>
      </c>
      <c r="C17" s="27">
        <v>4167</v>
      </c>
      <c r="D17" s="19"/>
      <c r="E17" s="44"/>
      <c r="G17" s="23" t="s">
        <v>216</v>
      </c>
      <c r="H17" s="37">
        <v>93163</v>
      </c>
      <c r="I17" s="37">
        <v>100707</v>
      </c>
    </row>
    <row r="18" spans="1:9" ht="15.6" customHeight="1" x14ac:dyDescent="0.3">
      <c r="A18" s="19" t="s">
        <v>180</v>
      </c>
      <c r="B18" s="27">
        <v>9351</v>
      </c>
      <c r="C18" s="27">
        <v>4006</v>
      </c>
      <c r="D18" s="19"/>
      <c r="E18" s="44"/>
      <c r="G18" s="23" t="s">
        <v>217</v>
      </c>
      <c r="H18" s="37">
        <v>1472</v>
      </c>
      <c r="I18" s="37">
        <v>1534</v>
      </c>
    </row>
    <row r="19" spans="1:9" x14ac:dyDescent="0.3">
      <c r="A19" s="19"/>
      <c r="B19" s="27">
        <v>166731</v>
      </c>
      <c r="C19" s="27">
        <v>106708</v>
      </c>
      <c r="D19" s="19"/>
      <c r="E19" s="44"/>
      <c r="G19" s="23"/>
      <c r="H19" s="38"/>
      <c r="I19" s="37"/>
    </row>
    <row r="20" spans="1:9" ht="16.8" customHeight="1" x14ac:dyDescent="0.3">
      <c r="A20" s="25" t="s">
        <v>17</v>
      </c>
      <c r="B20" s="26"/>
      <c r="C20" s="26"/>
      <c r="D20" s="19"/>
      <c r="E20" s="44"/>
      <c r="G20" s="40" t="s">
        <v>218</v>
      </c>
      <c r="H20" s="37">
        <v>574932</v>
      </c>
      <c r="I20" s="37">
        <v>553835</v>
      </c>
    </row>
    <row r="21" spans="1:9" ht="18.600000000000001" customHeight="1" x14ac:dyDescent="0.3">
      <c r="A21" s="19" t="s">
        <v>126</v>
      </c>
      <c r="B21" s="27">
        <v>121874</v>
      </c>
      <c r="C21" s="27">
        <v>127378</v>
      </c>
      <c r="D21" s="19"/>
      <c r="E21" s="44"/>
      <c r="G21" s="23" t="s">
        <v>219</v>
      </c>
      <c r="H21" s="37">
        <v>30570</v>
      </c>
      <c r="I21" s="37">
        <v>45114</v>
      </c>
    </row>
    <row r="22" spans="1:9" ht="16.8" customHeight="1" x14ac:dyDescent="0.3">
      <c r="A22" s="19" t="s">
        <v>176</v>
      </c>
      <c r="B22" s="26"/>
      <c r="C22" s="26"/>
      <c r="D22" s="19"/>
      <c r="E22" s="44"/>
      <c r="G22" s="23" t="s">
        <v>220</v>
      </c>
      <c r="H22" s="23">
        <v>-211</v>
      </c>
      <c r="I22" s="23" t="s">
        <v>174</v>
      </c>
    </row>
    <row r="23" spans="1:9" ht="15.6" customHeight="1" x14ac:dyDescent="0.3">
      <c r="A23" s="19" t="s">
        <v>181</v>
      </c>
      <c r="B23" s="27">
        <v>38722</v>
      </c>
      <c r="C23" s="27">
        <v>37897</v>
      </c>
      <c r="D23" s="19"/>
      <c r="E23" s="44"/>
      <c r="G23" s="23" t="s">
        <v>107</v>
      </c>
      <c r="H23" s="37">
        <v>30359</v>
      </c>
      <c r="I23" s="37">
        <v>45114</v>
      </c>
    </row>
    <row r="24" spans="1:9" ht="17.399999999999999" customHeight="1" x14ac:dyDescent="0.3">
      <c r="A24" s="19" t="s">
        <v>182</v>
      </c>
      <c r="B24" s="27">
        <v>152576</v>
      </c>
      <c r="C24" s="27">
        <v>206046</v>
      </c>
      <c r="D24" s="19"/>
      <c r="E24" s="44"/>
      <c r="G24" s="23" t="s">
        <v>221</v>
      </c>
      <c r="H24" s="37">
        <v>8121</v>
      </c>
      <c r="I24" s="37">
        <v>12253</v>
      </c>
    </row>
    <row r="25" spans="1:9" ht="16.2" customHeight="1" x14ac:dyDescent="0.3">
      <c r="A25" s="19" t="s">
        <v>183</v>
      </c>
      <c r="B25" s="26">
        <v>311</v>
      </c>
      <c r="C25" s="27">
        <v>272</v>
      </c>
      <c r="D25" s="19"/>
      <c r="E25" s="44"/>
      <c r="G25" s="23" t="s">
        <v>222</v>
      </c>
      <c r="H25" s="23">
        <v>1</v>
      </c>
      <c r="I25" s="23">
        <v>-10</v>
      </c>
    </row>
    <row r="26" spans="1:9" ht="15" customHeight="1" x14ac:dyDescent="0.3">
      <c r="A26" s="19" t="s">
        <v>184</v>
      </c>
      <c r="B26" s="26">
        <v>164</v>
      </c>
      <c r="C26" s="26">
        <v>76</v>
      </c>
      <c r="D26" s="19"/>
      <c r="E26" s="44"/>
      <c r="G26" s="23" t="s">
        <v>223</v>
      </c>
      <c r="H26" s="23">
        <v>-48</v>
      </c>
      <c r="I26" s="23">
        <v>-456</v>
      </c>
    </row>
    <row r="27" spans="1:9" ht="14.4" customHeight="1" x14ac:dyDescent="0.3">
      <c r="A27" s="19" t="s">
        <v>185</v>
      </c>
      <c r="B27" s="27">
        <v>1445</v>
      </c>
      <c r="C27" s="27">
        <v>2455</v>
      </c>
      <c r="D27" s="19"/>
      <c r="E27" s="44"/>
      <c r="G27" s="23" t="s">
        <v>224</v>
      </c>
      <c r="H27" s="37">
        <v>8074</v>
      </c>
      <c r="I27" s="37">
        <v>11787</v>
      </c>
    </row>
    <row r="28" spans="1:9" x14ac:dyDescent="0.3">
      <c r="A28" s="19" t="s">
        <v>186</v>
      </c>
      <c r="B28" s="27">
        <v>20451</v>
      </c>
      <c r="C28" s="27">
        <v>20496</v>
      </c>
      <c r="D28" s="19"/>
      <c r="E28" s="44"/>
      <c r="G28" s="35" t="s">
        <v>225</v>
      </c>
      <c r="H28" s="37">
        <v>22285</v>
      </c>
      <c r="I28" s="37">
        <v>33327</v>
      </c>
    </row>
    <row r="29" spans="1:9" ht="15.6" customHeight="1" x14ac:dyDescent="0.3">
      <c r="A29" s="19"/>
      <c r="B29" s="27">
        <v>335543</v>
      </c>
      <c r="C29" s="27">
        <v>394620</v>
      </c>
      <c r="D29" s="19"/>
      <c r="E29" s="44"/>
      <c r="G29" s="35" t="s">
        <v>226</v>
      </c>
      <c r="H29" s="38"/>
      <c r="I29" s="37"/>
    </row>
    <row r="30" spans="1:9" ht="16.8" customHeight="1" x14ac:dyDescent="0.3">
      <c r="A30" s="25" t="s">
        <v>187</v>
      </c>
      <c r="B30" s="27">
        <v>502274</v>
      </c>
      <c r="C30" s="27">
        <v>501328</v>
      </c>
      <c r="D30" s="19"/>
      <c r="E30" s="44"/>
      <c r="G30" s="41" t="s">
        <v>227</v>
      </c>
      <c r="H30" s="36"/>
      <c r="I30" s="37"/>
    </row>
    <row r="31" spans="1:9" ht="15" customHeight="1" x14ac:dyDescent="0.3">
      <c r="A31" s="25" t="s">
        <v>188</v>
      </c>
      <c r="B31" s="26"/>
      <c r="C31" s="26"/>
      <c r="D31" s="19"/>
      <c r="E31" s="44"/>
      <c r="G31" s="23" t="s">
        <v>228</v>
      </c>
      <c r="H31" s="37">
        <v>-1091</v>
      </c>
      <c r="I31" s="23">
        <v>153</v>
      </c>
    </row>
    <row r="32" spans="1:9" ht="16.8" customHeight="1" x14ac:dyDescent="0.3">
      <c r="A32" s="19" t="s">
        <v>202</v>
      </c>
      <c r="B32" s="26"/>
      <c r="C32" s="26"/>
      <c r="D32" s="19"/>
      <c r="E32" s="44"/>
      <c r="G32" s="23" t="s">
        <v>229</v>
      </c>
      <c r="H32" s="38">
        <v>275</v>
      </c>
      <c r="I32" s="23">
        <v>-38</v>
      </c>
    </row>
    <row r="33" spans="1:9" ht="15.6" customHeight="1" x14ac:dyDescent="0.3">
      <c r="A33" s="19" t="s">
        <v>189</v>
      </c>
      <c r="B33" s="27">
        <v>12687</v>
      </c>
      <c r="C33" s="27">
        <v>12687</v>
      </c>
      <c r="D33" s="19"/>
      <c r="E33" s="44"/>
      <c r="G33" s="41" t="s">
        <v>230</v>
      </c>
      <c r="H33" s="38"/>
      <c r="I33" s="23"/>
    </row>
    <row r="34" spans="1:9" ht="14.4" customHeight="1" x14ac:dyDescent="0.3">
      <c r="A34" s="19" t="s">
        <v>190</v>
      </c>
      <c r="B34" s="27">
        <v>285235</v>
      </c>
      <c r="C34" s="27">
        <v>269629</v>
      </c>
      <c r="D34" s="19"/>
      <c r="E34" s="44"/>
      <c r="G34" s="23" t="s">
        <v>231</v>
      </c>
      <c r="H34" s="38">
        <v>-816</v>
      </c>
      <c r="I34" s="23">
        <v>115</v>
      </c>
    </row>
    <row r="35" spans="1:9" ht="15" customHeight="1" x14ac:dyDescent="0.3">
      <c r="A35" s="25" t="s">
        <v>191</v>
      </c>
      <c r="B35" s="27">
        <v>297922</v>
      </c>
      <c r="C35" s="27">
        <v>282316</v>
      </c>
      <c r="D35" s="19"/>
      <c r="E35" s="44"/>
      <c r="G35" s="38" t="s">
        <v>232</v>
      </c>
      <c r="H35" s="42">
        <v>21469</v>
      </c>
      <c r="I35" s="37">
        <v>33442</v>
      </c>
    </row>
    <row r="36" spans="1:9" x14ac:dyDescent="0.3">
      <c r="A36" s="28" t="s">
        <v>35</v>
      </c>
      <c r="B36" s="26"/>
      <c r="C36" s="26"/>
      <c r="D36" s="19"/>
      <c r="E36" s="44"/>
      <c r="G36" s="23" t="s">
        <v>233</v>
      </c>
      <c r="H36" s="23"/>
      <c r="I36" s="23"/>
    </row>
    <row r="37" spans="1:9" x14ac:dyDescent="0.3">
      <c r="A37" s="19" t="s">
        <v>192</v>
      </c>
      <c r="B37" s="26"/>
      <c r="C37" s="26"/>
      <c r="D37" s="19"/>
      <c r="E37" s="44"/>
      <c r="G37" s="41" t="s">
        <v>234</v>
      </c>
      <c r="H37" s="23">
        <v>17.559999999999999</v>
      </c>
      <c r="I37" s="23">
        <v>26.27</v>
      </c>
    </row>
    <row r="38" spans="1:9" x14ac:dyDescent="0.3">
      <c r="A38" s="19" t="s">
        <v>193</v>
      </c>
      <c r="B38" s="26">
        <v>829</v>
      </c>
      <c r="C38" s="27">
        <v>331</v>
      </c>
      <c r="D38" s="19"/>
      <c r="E38" s="44"/>
    </row>
    <row r="39" spans="1:9" x14ac:dyDescent="0.3">
      <c r="A39" s="29" t="s">
        <v>195</v>
      </c>
      <c r="B39" s="27">
        <v>10026</v>
      </c>
      <c r="C39" s="26">
        <v>3614</v>
      </c>
      <c r="D39" s="19"/>
      <c r="E39" s="44"/>
    </row>
    <row r="40" spans="1:9" x14ac:dyDescent="0.3">
      <c r="A40" s="19" t="s">
        <v>196</v>
      </c>
      <c r="B40" s="26">
        <v>266</v>
      </c>
      <c r="C40" s="26">
        <v>273</v>
      </c>
      <c r="D40" s="19"/>
      <c r="E40" s="44"/>
    </row>
    <row r="41" spans="1:9" x14ac:dyDescent="0.3">
      <c r="A41" s="19" t="s">
        <v>136</v>
      </c>
      <c r="B41" s="27">
        <v>23466</v>
      </c>
      <c r="C41" s="27">
        <v>25091</v>
      </c>
      <c r="D41" s="19"/>
      <c r="E41" s="44"/>
    </row>
    <row r="42" spans="1:9" x14ac:dyDescent="0.3">
      <c r="A42" s="19" t="s">
        <v>197</v>
      </c>
      <c r="B42" s="26">
        <v>393</v>
      </c>
      <c r="C42" s="26">
        <v>450</v>
      </c>
      <c r="D42" s="19"/>
      <c r="E42" s="44"/>
    </row>
    <row r="43" spans="1:9" x14ac:dyDescent="0.3">
      <c r="A43" s="19"/>
      <c r="B43" s="27">
        <v>34980</v>
      </c>
      <c r="C43" s="27">
        <v>29759</v>
      </c>
      <c r="D43" s="19"/>
      <c r="E43" s="44"/>
    </row>
    <row r="44" spans="1:9" x14ac:dyDescent="0.3">
      <c r="A44" s="25" t="s">
        <v>45</v>
      </c>
      <c r="B44" s="26"/>
      <c r="C44" s="26"/>
      <c r="D44" s="19"/>
      <c r="E44" s="44"/>
    </row>
    <row r="45" spans="1:9" x14ac:dyDescent="0.3">
      <c r="A45" s="19" t="s">
        <v>193</v>
      </c>
      <c r="B45" s="27">
        <v>2219</v>
      </c>
      <c r="C45" s="27">
        <v>2042</v>
      </c>
      <c r="D45" s="19"/>
      <c r="E45" s="44"/>
    </row>
    <row r="46" spans="1:9" ht="43.2" x14ac:dyDescent="0.3">
      <c r="A46" s="29" t="s">
        <v>194</v>
      </c>
      <c r="B46" s="27">
        <v>141712</v>
      </c>
      <c r="C46" s="27">
        <v>163481</v>
      </c>
      <c r="D46" s="19"/>
      <c r="E46" s="44"/>
    </row>
    <row r="47" spans="1:9" x14ac:dyDescent="0.3">
      <c r="A47" s="29" t="s">
        <v>195</v>
      </c>
      <c r="B47" s="27">
        <v>2463</v>
      </c>
      <c r="C47" s="27">
        <v>1469</v>
      </c>
      <c r="D47" s="19"/>
      <c r="E47" s="44"/>
    </row>
    <row r="48" spans="1:9" x14ac:dyDescent="0.3">
      <c r="A48" s="19" t="s">
        <v>196</v>
      </c>
      <c r="B48" s="27">
        <v>1137</v>
      </c>
      <c r="C48" s="27">
        <v>726</v>
      </c>
      <c r="D48" s="19"/>
      <c r="E48" s="44"/>
    </row>
    <row r="49" spans="1:5" x14ac:dyDescent="0.3">
      <c r="A49" s="19" t="s">
        <v>198</v>
      </c>
      <c r="B49" s="27">
        <v>16378</v>
      </c>
      <c r="C49" s="27">
        <v>16223</v>
      </c>
      <c r="D49" s="19"/>
      <c r="E49" s="44"/>
    </row>
    <row r="50" spans="1:5" x14ac:dyDescent="0.3">
      <c r="A50" s="19" t="s">
        <v>136</v>
      </c>
      <c r="B50" s="27">
        <v>4278</v>
      </c>
      <c r="C50" s="27">
        <v>4406</v>
      </c>
      <c r="D50" s="19"/>
      <c r="E50" s="44"/>
    </row>
    <row r="51" spans="1:5" x14ac:dyDescent="0.3">
      <c r="A51" s="19" t="s">
        <v>197</v>
      </c>
      <c r="B51" s="27">
        <v>57</v>
      </c>
      <c r="C51" s="27">
        <v>57</v>
      </c>
      <c r="D51" s="19"/>
      <c r="E51" s="44"/>
    </row>
    <row r="52" spans="1:5" x14ac:dyDescent="0.3">
      <c r="A52" s="19" t="s">
        <v>199</v>
      </c>
      <c r="B52" s="27">
        <v>1128</v>
      </c>
      <c r="C52" s="27">
        <v>849</v>
      </c>
      <c r="D52" s="19"/>
      <c r="E52" s="44"/>
    </row>
    <row r="53" spans="1:5" x14ac:dyDescent="0.3">
      <c r="A53" s="19"/>
      <c r="B53" s="27">
        <v>169372</v>
      </c>
      <c r="C53" s="27">
        <v>189253</v>
      </c>
      <c r="D53" s="19"/>
      <c r="E53" s="44"/>
    </row>
    <row r="54" spans="1:5" x14ac:dyDescent="0.3">
      <c r="A54" s="25" t="s">
        <v>200</v>
      </c>
      <c r="B54" s="27">
        <v>204352</v>
      </c>
      <c r="C54" s="27">
        <v>219012</v>
      </c>
      <c r="D54" s="19"/>
      <c r="E54" s="44"/>
    </row>
    <row r="55" spans="1:5" x14ac:dyDescent="0.3">
      <c r="A55" s="25" t="s">
        <v>201</v>
      </c>
      <c r="B55" s="27">
        <v>502274</v>
      </c>
      <c r="C55" s="27">
        <v>501328</v>
      </c>
      <c r="D55" s="19"/>
      <c r="E55" s="44"/>
    </row>
  </sheetData>
  <mergeCells count="2">
    <mergeCell ref="A4:D4"/>
    <mergeCell ref="A3:C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33878-98EC-495D-B02F-B964A65E1C29}">
  <dimension ref="A1:O61"/>
  <sheetViews>
    <sheetView zoomScale="73" workbookViewId="0">
      <selection activeCell="B28" sqref="B28"/>
    </sheetView>
  </sheetViews>
  <sheetFormatPr defaultRowHeight="14.4" x14ac:dyDescent="0.3"/>
  <cols>
    <col min="1" max="1" width="73.5546875" bestFit="1" customWidth="1"/>
    <col min="2" max="2" width="20.6640625" bestFit="1" customWidth="1"/>
    <col min="3" max="3" width="20.44140625" bestFit="1" customWidth="1"/>
    <col min="6" max="6" width="81.5546875" bestFit="1" customWidth="1"/>
    <col min="7" max="7" width="26.77734375" bestFit="1" customWidth="1"/>
    <col min="8" max="8" width="27.21875" customWidth="1"/>
    <col min="11" max="11" width="46.109375" bestFit="1" customWidth="1"/>
    <col min="12" max="12" width="18" customWidth="1"/>
    <col min="13" max="13" width="12.88671875" customWidth="1"/>
    <col min="14" max="14" width="15.33203125" customWidth="1"/>
  </cols>
  <sheetData>
    <row r="1" spans="1:15" x14ac:dyDescent="0.3">
      <c r="A1" s="59" t="s">
        <v>58</v>
      </c>
      <c r="B1" s="59"/>
      <c r="C1" s="59"/>
    </row>
    <row r="2" spans="1:15" x14ac:dyDescent="0.3">
      <c r="A2" s="61" t="s">
        <v>59</v>
      </c>
      <c r="B2" s="61"/>
      <c r="C2" s="61"/>
      <c r="E2" s="62" t="s">
        <v>60</v>
      </c>
      <c r="F2" s="62"/>
      <c r="G2" s="62"/>
      <c r="H2" s="62"/>
      <c r="J2" s="62" t="s">
        <v>149</v>
      </c>
      <c r="K2" s="62"/>
      <c r="L2" s="62"/>
      <c r="M2" s="62"/>
      <c r="N2" s="62"/>
      <c r="O2" s="62"/>
    </row>
    <row r="3" spans="1:15" ht="24" customHeight="1" x14ac:dyDescent="0.3">
      <c r="A3" s="1"/>
      <c r="B3" s="2" t="s">
        <v>0</v>
      </c>
      <c r="C3" s="2" t="s">
        <v>57</v>
      </c>
      <c r="E3" s="7"/>
      <c r="F3" s="7"/>
      <c r="G3" s="2" t="s">
        <v>61</v>
      </c>
      <c r="H3" s="2" t="s">
        <v>62</v>
      </c>
      <c r="J3" s="9"/>
      <c r="K3" s="9"/>
      <c r="L3" s="60" t="s">
        <v>103</v>
      </c>
      <c r="M3" s="60"/>
      <c r="N3" s="60" t="s">
        <v>104</v>
      </c>
      <c r="O3" s="60"/>
    </row>
    <row r="4" spans="1:15" ht="15.6" x14ac:dyDescent="0.3">
      <c r="A4" s="3" t="s">
        <v>1</v>
      </c>
      <c r="B4" s="4"/>
      <c r="C4" s="4"/>
      <c r="E4" s="7"/>
      <c r="F4" s="8" t="s">
        <v>63</v>
      </c>
      <c r="G4" s="7"/>
      <c r="H4" s="7"/>
      <c r="J4" s="10" t="s">
        <v>105</v>
      </c>
      <c r="K4" s="10" t="s">
        <v>106</v>
      </c>
      <c r="L4" s="11"/>
      <c r="M4" s="11"/>
      <c r="N4" s="11"/>
      <c r="O4" s="11"/>
    </row>
    <row r="5" spans="1:15" ht="16.8" customHeight="1" x14ac:dyDescent="0.3">
      <c r="A5" s="3" t="s">
        <v>2</v>
      </c>
      <c r="B5" s="4"/>
      <c r="C5" s="4"/>
      <c r="E5" s="7" t="s">
        <v>64</v>
      </c>
      <c r="F5" s="7" t="s">
        <v>65</v>
      </c>
      <c r="G5" s="5">
        <v>7098.6</v>
      </c>
      <c r="H5" s="5">
        <v>6377.97</v>
      </c>
      <c r="J5" s="9"/>
      <c r="K5" s="10" t="s">
        <v>107</v>
      </c>
      <c r="L5" s="11"/>
      <c r="M5" s="12">
        <v>763.16</v>
      </c>
      <c r="N5" s="11"/>
      <c r="O5" s="12">
        <v>733.42</v>
      </c>
    </row>
    <row r="6" spans="1:15" ht="16.2" customHeight="1" x14ac:dyDescent="0.3">
      <c r="A6" s="1" t="s">
        <v>3</v>
      </c>
      <c r="B6" s="4">
        <v>225.89</v>
      </c>
      <c r="C6" s="4">
        <v>231.79</v>
      </c>
      <c r="E6" s="7" t="s">
        <v>66</v>
      </c>
      <c r="F6" s="7" t="s">
        <v>67</v>
      </c>
      <c r="G6" s="4">
        <v>167.89</v>
      </c>
      <c r="H6" s="4">
        <v>219.96</v>
      </c>
      <c r="J6" s="9"/>
      <c r="K6" s="13" t="s">
        <v>108</v>
      </c>
      <c r="L6" s="11"/>
      <c r="M6" s="11"/>
      <c r="N6" s="11"/>
      <c r="O6" s="11"/>
    </row>
    <row r="7" spans="1:15" ht="17.399999999999999" customHeight="1" x14ac:dyDescent="0.3">
      <c r="A7" s="1" t="s">
        <v>4</v>
      </c>
      <c r="B7" s="4">
        <v>59.29</v>
      </c>
      <c r="C7" s="4">
        <v>8.81</v>
      </c>
      <c r="E7" s="8" t="s">
        <v>68</v>
      </c>
      <c r="F7" s="8" t="s">
        <v>69</v>
      </c>
      <c r="G7" s="6">
        <v>7266.49</v>
      </c>
      <c r="H7" s="6">
        <v>6597.93</v>
      </c>
      <c r="J7" s="9"/>
      <c r="K7" s="13" t="s">
        <v>109</v>
      </c>
      <c r="L7" s="12">
        <v>33.130000000000003</v>
      </c>
      <c r="M7" s="11"/>
      <c r="N7" s="12">
        <v>29.83</v>
      </c>
      <c r="O7" s="11"/>
    </row>
    <row r="8" spans="1:15" ht="17.399999999999999" customHeight="1" x14ac:dyDescent="0.3">
      <c r="A8" s="1" t="s">
        <v>5</v>
      </c>
      <c r="B8" s="4">
        <v>53.32</v>
      </c>
      <c r="C8" s="4">
        <v>55.55</v>
      </c>
      <c r="E8" s="7"/>
      <c r="F8" s="8" t="s">
        <v>70</v>
      </c>
      <c r="G8" s="7"/>
      <c r="H8" s="7"/>
      <c r="J8" s="9"/>
      <c r="K8" s="13" t="s">
        <v>110</v>
      </c>
      <c r="L8" s="12">
        <v>32.020000000000003</v>
      </c>
      <c r="M8" s="11"/>
      <c r="N8" s="12">
        <v>81.37</v>
      </c>
      <c r="O8" s="11"/>
    </row>
    <row r="9" spans="1:15" ht="15.6" x14ac:dyDescent="0.3">
      <c r="A9" s="1" t="s">
        <v>6</v>
      </c>
      <c r="B9" s="4">
        <v>16.649999999999999</v>
      </c>
      <c r="C9" s="4">
        <v>10.84</v>
      </c>
      <c r="E9" s="7"/>
      <c r="F9" s="7" t="s">
        <v>71</v>
      </c>
      <c r="G9" s="5">
        <v>3506.82</v>
      </c>
      <c r="H9" s="5">
        <v>2617.7199999999998</v>
      </c>
      <c r="J9" s="9"/>
      <c r="K9" s="13" t="s">
        <v>111</v>
      </c>
      <c r="L9" s="12">
        <v>3.88</v>
      </c>
      <c r="M9" s="11"/>
      <c r="N9" s="12">
        <v>-20.84</v>
      </c>
      <c r="O9" s="11"/>
    </row>
    <row r="10" spans="1:15" ht="16.2" customHeight="1" x14ac:dyDescent="0.3">
      <c r="A10" s="1" t="s">
        <v>7</v>
      </c>
      <c r="B10" s="4">
        <v>7.01</v>
      </c>
      <c r="C10" s="4">
        <v>8.23</v>
      </c>
      <c r="E10" s="7"/>
      <c r="F10" s="7" t="s">
        <v>72</v>
      </c>
      <c r="G10" s="5">
        <v>2042.75</v>
      </c>
      <c r="H10" s="5">
        <v>1862.26</v>
      </c>
      <c r="J10" s="9"/>
      <c r="K10" s="13" t="s">
        <v>112</v>
      </c>
      <c r="L10" s="12">
        <v>0.25</v>
      </c>
      <c r="M10" s="11"/>
      <c r="N10" s="12">
        <v>0.86</v>
      </c>
      <c r="O10" s="11"/>
    </row>
    <row r="11" spans="1:15" ht="15" customHeight="1" x14ac:dyDescent="0.3">
      <c r="A11" s="1" t="s">
        <v>8</v>
      </c>
      <c r="B11" s="4"/>
      <c r="C11" s="4"/>
      <c r="E11" s="7"/>
      <c r="F11" s="7" t="s">
        <v>73</v>
      </c>
      <c r="G11" s="4">
        <v>-178.27</v>
      </c>
      <c r="H11" s="4">
        <v>279.25</v>
      </c>
      <c r="J11" s="9"/>
      <c r="K11" s="13" t="s">
        <v>113</v>
      </c>
      <c r="L11" s="12">
        <v>1.28</v>
      </c>
      <c r="M11" s="11"/>
      <c r="N11" s="12">
        <v>0.11</v>
      </c>
      <c r="O11" s="11"/>
    </row>
    <row r="12" spans="1:15" ht="15.6" x14ac:dyDescent="0.3">
      <c r="A12" s="1" t="s">
        <v>9</v>
      </c>
      <c r="B12" s="5">
        <v>3690.53</v>
      </c>
      <c r="C12" s="5">
        <v>3193.97</v>
      </c>
      <c r="E12" s="7"/>
      <c r="F12" s="7" t="s">
        <v>74</v>
      </c>
      <c r="G12" s="4">
        <v>488.54</v>
      </c>
      <c r="H12" s="4">
        <v>465.44</v>
      </c>
      <c r="J12" s="9"/>
      <c r="K12" s="13" t="s">
        <v>114</v>
      </c>
      <c r="L12" s="12">
        <v>14.55</v>
      </c>
      <c r="M12" s="11"/>
      <c r="N12" s="12">
        <v>19.100000000000001</v>
      </c>
      <c r="O12" s="11"/>
    </row>
    <row r="13" spans="1:15" ht="15.6" x14ac:dyDescent="0.3">
      <c r="A13" s="1" t="s">
        <v>10</v>
      </c>
      <c r="B13" s="4">
        <v>0.1</v>
      </c>
      <c r="C13" s="4">
        <v>0.17</v>
      </c>
      <c r="E13" s="7"/>
      <c r="F13" s="7" t="s">
        <v>75</v>
      </c>
      <c r="G13" s="4">
        <v>14.55</v>
      </c>
      <c r="H13" s="4">
        <v>19.100000000000001</v>
      </c>
      <c r="J13" s="9"/>
      <c r="K13" s="13" t="s">
        <v>115</v>
      </c>
      <c r="L13" s="12">
        <v>-3.65</v>
      </c>
      <c r="M13" s="11"/>
      <c r="N13" s="12">
        <v>-11.96</v>
      </c>
      <c r="O13" s="11"/>
    </row>
    <row r="14" spans="1:15" ht="16.8" customHeight="1" x14ac:dyDescent="0.3">
      <c r="A14" s="1" t="s">
        <v>11</v>
      </c>
      <c r="B14" s="4">
        <v>75.58</v>
      </c>
      <c r="C14" s="4">
        <v>88.56</v>
      </c>
      <c r="E14" s="7"/>
      <c r="F14" s="7" t="s">
        <v>76</v>
      </c>
      <c r="G14" s="4">
        <v>33.130000000000003</v>
      </c>
      <c r="H14" s="4">
        <v>29.83</v>
      </c>
      <c r="J14" s="9"/>
      <c r="K14" s="13" t="s">
        <v>116</v>
      </c>
      <c r="L14" s="12">
        <v>-7.15</v>
      </c>
      <c r="M14" s="11"/>
      <c r="N14" s="12">
        <v>-26.18</v>
      </c>
      <c r="O14" s="11"/>
    </row>
    <row r="15" spans="1:15" ht="17.399999999999999" customHeight="1" x14ac:dyDescent="0.3">
      <c r="A15" s="1" t="s">
        <v>12</v>
      </c>
      <c r="B15" s="4">
        <v>9.19</v>
      </c>
      <c r="C15" s="4">
        <v>2.67</v>
      </c>
      <c r="E15" s="7"/>
      <c r="F15" s="7" t="s">
        <v>77</v>
      </c>
      <c r="G15" s="4">
        <v>595.80999999999995</v>
      </c>
      <c r="H15" s="4">
        <v>590.91</v>
      </c>
      <c r="J15" s="9"/>
      <c r="K15" s="13" t="s">
        <v>117</v>
      </c>
      <c r="L15" s="12">
        <v>-81.09</v>
      </c>
      <c r="M15" s="11"/>
      <c r="N15" s="12">
        <v>-101.46</v>
      </c>
      <c r="O15" s="11"/>
    </row>
    <row r="16" spans="1:15" ht="16.2" customHeight="1" x14ac:dyDescent="0.3">
      <c r="A16" s="1" t="s">
        <v>13</v>
      </c>
      <c r="B16" s="4" t="s">
        <v>14</v>
      </c>
      <c r="C16" s="4">
        <v>16.079999999999998</v>
      </c>
      <c r="E16" s="8" t="s">
        <v>78</v>
      </c>
      <c r="F16" s="8" t="s">
        <v>79</v>
      </c>
      <c r="G16" s="6">
        <v>6503.33</v>
      </c>
      <c r="H16" s="6">
        <v>5864.51</v>
      </c>
      <c r="J16" s="9"/>
      <c r="K16" s="13" t="s">
        <v>118</v>
      </c>
      <c r="L16" s="11"/>
      <c r="M16" s="11"/>
      <c r="N16" s="11"/>
      <c r="O16" s="11"/>
    </row>
    <row r="17" spans="1:15" ht="16.2" customHeight="1" x14ac:dyDescent="0.3">
      <c r="A17" s="1" t="s">
        <v>15</v>
      </c>
      <c r="B17" s="4">
        <v>95.1</v>
      </c>
      <c r="C17" s="4">
        <v>109.25</v>
      </c>
      <c r="E17" s="8" t="s">
        <v>80</v>
      </c>
      <c r="F17" s="8" t="s">
        <v>81</v>
      </c>
      <c r="G17" s="2">
        <v>763.16</v>
      </c>
      <c r="H17" s="2">
        <v>733.42</v>
      </c>
      <c r="J17" s="9"/>
      <c r="K17" s="13" t="s">
        <v>119</v>
      </c>
      <c r="L17" s="12">
        <v>-2.58</v>
      </c>
      <c r="M17" s="11"/>
      <c r="N17" s="12">
        <v>-1.1200000000000001</v>
      </c>
      <c r="O17" s="11"/>
    </row>
    <row r="18" spans="1:15" ht="19.2" customHeight="1" x14ac:dyDescent="0.3">
      <c r="A18" s="3" t="s">
        <v>16</v>
      </c>
      <c r="B18" s="6">
        <v>4232.66</v>
      </c>
      <c r="C18" s="6">
        <v>3725.92</v>
      </c>
      <c r="E18" s="7"/>
      <c r="F18" s="8" t="s">
        <v>82</v>
      </c>
      <c r="G18" s="7"/>
      <c r="H18" s="7"/>
      <c r="J18" s="9"/>
      <c r="K18" s="13" t="s">
        <v>120</v>
      </c>
      <c r="L18" s="12">
        <v>-9.6999999999999993</v>
      </c>
      <c r="M18" s="11"/>
      <c r="N18" s="12">
        <v>-19.03</v>
      </c>
      <c r="O18" s="11"/>
    </row>
    <row r="19" spans="1:15" ht="15.6" x14ac:dyDescent="0.3">
      <c r="A19" s="3" t="s">
        <v>17</v>
      </c>
      <c r="B19" s="4"/>
      <c r="C19" s="4"/>
      <c r="E19" s="7"/>
      <c r="F19" s="7" t="s">
        <v>83</v>
      </c>
      <c r="G19" s="4">
        <v>178</v>
      </c>
      <c r="H19" s="4">
        <v>176.48</v>
      </c>
      <c r="J19" s="9"/>
      <c r="K19" s="13" t="s">
        <v>121</v>
      </c>
      <c r="L19" s="12">
        <v>-24.7</v>
      </c>
      <c r="M19" s="11"/>
      <c r="N19" s="12">
        <v>-32.81</v>
      </c>
      <c r="O19" s="11"/>
    </row>
    <row r="20" spans="1:15" ht="15.6" x14ac:dyDescent="0.3">
      <c r="A20" s="1" t="s">
        <v>18</v>
      </c>
      <c r="B20" s="5">
        <v>1655.39</v>
      </c>
      <c r="C20" s="5">
        <v>1273.9000000000001</v>
      </c>
      <c r="E20" s="7"/>
      <c r="F20" s="7" t="s">
        <v>84</v>
      </c>
      <c r="G20" s="4">
        <v>-3.58</v>
      </c>
      <c r="H20" s="4" t="s">
        <v>42</v>
      </c>
      <c r="J20" s="13" t="s">
        <v>122</v>
      </c>
      <c r="K20" s="9"/>
      <c r="L20" s="11"/>
      <c r="M20" s="12">
        <v>-43.76</v>
      </c>
      <c r="N20" s="11"/>
      <c r="O20" s="12">
        <v>-82.13</v>
      </c>
    </row>
    <row r="21" spans="1:15" ht="15.6" x14ac:dyDescent="0.3">
      <c r="A21" s="1" t="s">
        <v>19</v>
      </c>
      <c r="B21" s="4">
        <v>576.42999999999995</v>
      </c>
      <c r="C21" s="4">
        <v>648.11</v>
      </c>
      <c r="E21" s="7"/>
      <c r="F21" s="7" t="s">
        <v>85</v>
      </c>
      <c r="G21" s="4">
        <v>5.27</v>
      </c>
      <c r="H21" s="4">
        <v>-13.36</v>
      </c>
      <c r="J21" s="9"/>
      <c r="K21" s="10" t="s">
        <v>123</v>
      </c>
      <c r="L21" s="11"/>
      <c r="M21" s="14">
        <v>719.4</v>
      </c>
      <c r="N21" s="11"/>
      <c r="O21" s="14">
        <v>651.29</v>
      </c>
    </row>
    <row r="22" spans="1:15" ht="15.6" x14ac:dyDescent="0.3">
      <c r="A22" s="1" t="s">
        <v>20</v>
      </c>
      <c r="B22" s="4"/>
      <c r="C22" s="4"/>
      <c r="E22" s="8" t="s">
        <v>86</v>
      </c>
      <c r="F22" s="8" t="s">
        <v>87</v>
      </c>
      <c r="G22" s="2">
        <v>179.69</v>
      </c>
      <c r="H22" s="2">
        <v>163.12</v>
      </c>
      <c r="J22" s="9"/>
      <c r="K22" s="13" t="s">
        <v>124</v>
      </c>
      <c r="L22" s="11"/>
      <c r="M22" s="11"/>
      <c r="N22" s="11"/>
      <c r="O22" s="11"/>
    </row>
    <row r="23" spans="1:15" ht="15.6" x14ac:dyDescent="0.3">
      <c r="A23" s="1" t="s">
        <v>9</v>
      </c>
      <c r="B23" s="4">
        <v>434.27</v>
      </c>
      <c r="C23" s="4">
        <v>249.32</v>
      </c>
      <c r="E23" s="8" t="s">
        <v>88</v>
      </c>
      <c r="F23" s="8" t="s">
        <v>89</v>
      </c>
      <c r="G23" s="2">
        <v>583.47</v>
      </c>
      <c r="H23" s="2">
        <v>570.29999999999995</v>
      </c>
      <c r="J23" s="9"/>
      <c r="K23" s="13" t="s">
        <v>125</v>
      </c>
      <c r="L23" s="11"/>
      <c r="M23" s="11"/>
      <c r="N23" s="11"/>
      <c r="O23" s="11"/>
    </row>
    <row r="24" spans="1:15" ht="15.6" x14ac:dyDescent="0.3">
      <c r="A24" s="1" t="s">
        <v>21</v>
      </c>
      <c r="B24" s="5">
        <v>1520.23</v>
      </c>
      <c r="C24" s="5">
        <v>1452.28</v>
      </c>
      <c r="E24" s="7"/>
      <c r="F24" s="7" t="s">
        <v>90</v>
      </c>
      <c r="G24" s="7"/>
      <c r="H24" s="7"/>
      <c r="J24" s="9"/>
      <c r="K24" s="13" t="s">
        <v>126</v>
      </c>
      <c r="L24" s="12">
        <v>-381.49</v>
      </c>
      <c r="M24" s="11"/>
      <c r="N24" s="12">
        <v>186.55</v>
      </c>
      <c r="O24" s="11"/>
    </row>
    <row r="25" spans="1:15" ht="17.399999999999999" customHeight="1" x14ac:dyDescent="0.3">
      <c r="A25" s="1" t="s">
        <v>22</v>
      </c>
      <c r="B25" s="4">
        <v>451.12</v>
      </c>
      <c r="C25" s="4">
        <v>313.70999999999998</v>
      </c>
      <c r="E25" s="7"/>
      <c r="F25" s="7" t="s">
        <v>91</v>
      </c>
      <c r="G25" s="7"/>
      <c r="H25" s="7"/>
      <c r="J25" s="9"/>
      <c r="K25" s="13" t="s">
        <v>127</v>
      </c>
      <c r="L25" s="12">
        <v>-83.67</v>
      </c>
      <c r="M25" s="11"/>
      <c r="N25" s="12">
        <v>-77.739999999999995</v>
      </c>
      <c r="O25" s="11"/>
    </row>
    <row r="26" spans="1:15" ht="19.2" customHeight="1" x14ac:dyDescent="0.3">
      <c r="A26" s="1" t="s">
        <v>23</v>
      </c>
      <c r="B26" s="4">
        <v>12.77</v>
      </c>
      <c r="C26" s="4">
        <v>10.64</v>
      </c>
      <c r="E26" s="7"/>
      <c r="F26" s="7" t="s">
        <v>92</v>
      </c>
      <c r="G26" s="4">
        <v>206.54</v>
      </c>
      <c r="H26" s="4">
        <v>342.18</v>
      </c>
      <c r="J26" s="9"/>
      <c r="K26" s="13" t="s">
        <v>128</v>
      </c>
      <c r="L26" s="12">
        <v>54.14</v>
      </c>
      <c r="M26" s="11"/>
      <c r="N26" s="12">
        <v>99.12</v>
      </c>
      <c r="O26" s="11"/>
    </row>
    <row r="27" spans="1:15" ht="15.6" x14ac:dyDescent="0.3">
      <c r="A27" s="1" t="s">
        <v>24</v>
      </c>
      <c r="B27" s="4">
        <v>1.91</v>
      </c>
      <c r="C27" s="4">
        <v>1.3</v>
      </c>
      <c r="E27" s="7"/>
      <c r="F27" s="7" t="s">
        <v>93</v>
      </c>
      <c r="G27" s="4">
        <v>-27.54</v>
      </c>
      <c r="H27" s="4">
        <v>-19.64</v>
      </c>
      <c r="J27" s="9"/>
      <c r="K27" s="13" t="s">
        <v>129</v>
      </c>
      <c r="L27" s="12">
        <v>-4.88</v>
      </c>
      <c r="M27" s="11"/>
      <c r="N27" s="12">
        <v>9.7899999999999991</v>
      </c>
      <c r="O27" s="11"/>
    </row>
    <row r="28" spans="1:15" ht="17.399999999999999" customHeight="1" x14ac:dyDescent="0.3">
      <c r="A28" s="1" t="s">
        <v>25</v>
      </c>
      <c r="B28" s="4">
        <v>110.39</v>
      </c>
      <c r="C28" s="4">
        <v>137.16</v>
      </c>
      <c r="E28" s="7"/>
      <c r="F28" s="7" t="s">
        <v>94</v>
      </c>
      <c r="G28" s="4">
        <v>-17.41</v>
      </c>
      <c r="H28" s="4">
        <v>7.87</v>
      </c>
      <c r="J28" s="9"/>
      <c r="K28" s="13" t="s">
        <v>130</v>
      </c>
      <c r="L28" s="12">
        <v>-58.35</v>
      </c>
      <c r="M28" s="11"/>
      <c r="N28" s="12">
        <v>214.04</v>
      </c>
      <c r="O28" s="11"/>
    </row>
    <row r="29" spans="1:15" ht="18" customHeight="1" x14ac:dyDescent="0.3">
      <c r="A29" s="1" t="s">
        <v>26</v>
      </c>
      <c r="B29" s="4">
        <v>221.55</v>
      </c>
      <c r="C29" s="4">
        <v>164.46</v>
      </c>
      <c r="E29" s="7"/>
      <c r="F29" s="7" t="s">
        <v>95</v>
      </c>
      <c r="G29" s="4">
        <v>4.38</v>
      </c>
      <c r="H29" s="4">
        <v>-1.98</v>
      </c>
      <c r="J29" s="9"/>
      <c r="K29" s="13" t="s">
        <v>131</v>
      </c>
      <c r="L29" s="11"/>
      <c r="M29" s="11"/>
      <c r="N29" s="11"/>
      <c r="O29" s="11"/>
    </row>
    <row r="30" spans="1:15" ht="18.600000000000001" customHeight="1" x14ac:dyDescent="0.3">
      <c r="A30" s="3" t="s">
        <v>27</v>
      </c>
      <c r="B30" s="6">
        <v>4984.0600000000004</v>
      </c>
      <c r="C30" s="6">
        <v>4250.88</v>
      </c>
      <c r="E30" s="8" t="s">
        <v>96</v>
      </c>
      <c r="F30" s="8" t="s">
        <v>97</v>
      </c>
      <c r="G30" s="2">
        <v>165.97</v>
      </c>
      <c r="H30" s="2">
        <v>328.43</v>
      </c>
      <c r="J30" s="9"/>
      <c r="K30" s="13" t="s">
        <v>132</v>
      </c>
      <c r="L30" s="12">
        <v>631.84</v>
      </c>
      <c r="M30" s="11"/>
      <c r="N30" s="12">
        <v>-478.63</v>
      </c>
      <c r="O30" s="11"/>
    </row>
    <row r="31" spans="1:15" ht="13.2" customHeight="1" x14ac:dyDescent="0.3">
      <c r="A31" s="3" t="s">
        <v>28</v>
      </c>
      <c r="B31" s="6">
        <v>9216.7199999999993</v>
      </c>
      <c r="C31" s="6">
        <v>7976.8</v>
      </c>
      <c r="E31" s="8" t="s">
        <v>98</v>
      </c>
      <c r="F31" s="8" t="s">
        <v>99</v>
      </c>
      <c r="G31" s="2">
        <v>749.44</v>
      </c>
      <c r="H31" s="2">
        <v>898.73</v>
      </c>
      <c r="J31" s="9"/>
      <c r="K31" s="13" t="s">
        <v>133</v>
      </c>
      <c r="L31" s="12">
        <v>-63.47</v>
      </c>
      <c r="M31" s="11"/>
      <c r="N31" s="12">
        <v>-20.6</v>
      </c>
      <c r="O31" s="11"/>
    </row>
    <row r="32" spans="1:15" ht="15.6" customHeight="1" x14ac:dyDescent="0.3">
      <c r="A32" s="3" t="s">
        <v>29</v>
      </c>
      <c r="B32" s="4"/>
      <c r="C32" s="4"/>
      <c r="E32" s="8" t="s">
        <v>100</v>
      </c>
      <c r="F32" s="8" t="s">
        <v>101</v>
      </c>
      <c r="G32" s="7"/>
      <c r="H32" s="7"/>
      <c r="J32" s="9"/>
      <c r="K32" s="13" t="s">
        <v>134</v>
      </c>
      <c r="L32" s="12">
        <v>7.66</v>
      </c>
      <c r="M32" s="11"/>
      <c r="N32" s="12">
        <v>4.42</v>
      </c>
      <c r="O32" s="11"/>
    </row>
    <row r="33" spans="1:15" ht="15.6" x14ac:dyDescent="0.3">
      <c r="A33" s="3" t="s">
        <v>30</v>
      </c>
      <c r="B33" s="4"/>
      <c r="C33" s="4"/>
      <c r="E33" s="7"/>
      <c r="F33" s="7" t="s">
        <v>102</v>
      </c>
      <c r="G33" s="4">
        <v>17.63</v>
      </c>
      <c r="H33" s="4">
        <v>17.239999999999998</v>
      </c>
      <c r="J33" s="9"/>
      <c r="K33" s="13" t="s">
        <v>135</v>
      </c>
      <c r="L33" s="12">
        <v>18.440000000000001</v>
      </c>
      <c r="M33" s="11"/>
      <c r="N33" s="12">
        <v>33.68</v>
      </c>
      <c r="O33" s="11"/>
    </row>
    <row r="34" spans="1:15" ht="15.6" x14ac:dyDescent="0.3">
      <c r="A34" s="1" t="s">
        <v>31</v>
      </c>
      <c r="B34" s="4">
        <v>33.08</v>
      </c>
      <c r="C34" s="4">
        <v>33.08</v>
      </c>
      <c r="J34" s="9"/>
      <c r="K34" s="13" t="s">
        <v>136</v>
      </c>
      <c r="L34" s="12">
        <v>31.08</v>
      </c>
      <c r="M34" s="11"/>
      <c r="N34" s="12">
        <v>9.9700000000000006</v>
      </c>
      <c r="O34" s="11"/>
    </row>
    <row r="35" spans="1:15" ht="15.6" x14ac:dyDescent="0.3">
      <c r="A35" s="1" t="s">
        <v>32</v>
      </c>
      <c r="B35" s="5">
        <v>5535.62</v>
      </c>
      <c r="C35" s="5">
        <v>4951.62</v>
      </c>
      <c r="J35" s="9"/>
      <c r="K35" s="9"/>
      <c r="L35" s="11"/>
      <c r="M35" s="12">
        <v>151.30000000000001</v>
      </c>
      <c r="N35" s="11"/>
      <c r="O35" s="12">
        <v>-19.399999999999999</v>
      </c>
    </row>
    <row r="36" spans="1:15" ht="15.6" x14ac:dyDescent="0.3">
      <c r="A36" s="3" t="s">
        <v>33</v>
      </c>
      <c r="B36" s="6">
        <v>5568.7</v>
      </c>
      <c r="C36" s="6">
        <v>4984.7</v>
      </c>
      <c r="J36" s="9"/>
      <c r="K36" s="10" t="s">
        <v>137</v>
      </c>
      <c r="L36" s="11"/>
      <c r="M36" s="12">
        <v>870.7</v>
      </c>
      <c r="N36" s="11"/>
      <c r="O36" s="12">
        <v>631.89</v>
      </c>
    </row>
    <row r="37" spans="1:15" ht="15.6" x14ac:dyDescent="0.3">
      <c r="A37" s="3" t="s">
        <v>34</v>
      </c>
      <c r="B37" s="4"/>
      <c r="C37" s="4"/>
      <c r="J37" s="9"/>
      <c r="K37" s="13" t="s">
        <v>138</v>
      </c>
      <c r="L37" s="11"/>
      <c r="M37" s="12">
        <v>-202.2</v>
      </c>
      <c r="N37" s="11"/>
      <c r="O37" s="12">
        <v>-60.88</v>
      </c>
    </row>
    <row r="38" spans="1:15" ht="16.8" customHeight="1" x14ac:dyDescent="0.3">
      <c r="A38" s="3" t="s">
        <v>35</v>
      </c>
      <c r="B38" s="4"/>
      <c r="C38" s="4"/>
      <c r="J38" s="9"/>
      <c r="K38" s="10" t="s">
        <v>139</v>
      </c>
      <c r="L38" s="11"/>
      <c r="M38" s="14">
        <v>668.5</v>
      </c>
      <c r="N38" s="11"/>
      <c r="O38" s="14">
        <v>571.01</v>
      </c>
    </row>
    <row r="39" spans="1:15" ht="15.6" x14ac:dyDescent="0.3">
      <c r="A39" s="1" t="s">
        <v>36</v>
      </c>
      <c r="B39" s="4">
        <v>3.51</v>
      </c>
      <c r="C39" s="4">
        <v>0.64</v>
      </c>
      <c r="J39" s="10" t="s">
        <v>140</v>
      </c>
      <c r="K39" s="10" t="s">
        <v>141</v>
      </c>
      <c r="L39" s="11"/>
      <c r="M39" s="11"/>
      <c r="N39" s="11"/>
      <c r="O39" s="11"/>
    </row>
    <row r="40" spans="1:15" ht="15.6" x14ac:dyDescent="0.3">
      <c r="A40" s="1" t="s">
        <v>37</v>
      </c>
      <c r="B40" s="4"/>
      <c r="C40" s="4"/>
      <c r="J40" s="9"/>
      <c r="K40" s="13" t="s">
        <v>142</v>
      </c>
      <c r="L40" s="12">
        <v>-47.32</v>
      </c>
      <c r="M40" s="11"/>
      <c r="N40" s="12">
        <v>-19.05</v>
      </c>
      <c r="O40" s="11"/>
    </row>
    <row r="41" spans="1:15" ht="15.6" x14ac:dyDescent="0.3">
      <c r="A41" s="1" t="s">
        <v>38</v>
      </c>
      <c r="B41" s="4">
        <v>8.9700000000000006</v>
      </c>
      <c r="C41" s="4">
        <v>4</v>
      </c>
      <c r="J41" s="9"/>
      <c r="K41" s="13" t="s">
        <v>143</v>
      </c>
      <c r="L41" s="11"/>
      <c r="M41" s="11"/>
      <c r="N41" s="11"/>
      <c r="O41" s="11"/>
    </row>
    <row r="42" spans="1:15" ht="15.6" customHeight="1" x14ac:dyDescent="0.3">
      <c r="A42" s="1" t="s">
        <v>39</v>
      </c>
      <c r="B42" s="4">
        <v>14.89</v>
      </c>
      <c r="C42" s="4">
        <v>19.41</v>
      </c>
      <c r="J42" s="9"/>
      <c r="K42" s="13" t="s">
        <v>144</v>
      </c>
      <c r="L42" s="12">
        <v>1.31</v>
      </c>
      <c r="M42" s="11"/>
      <c r="N42" s="12">
        <v>1.41</v>
      </c>
      <c r="O42" s="11"/>
    </row>
    <row r="43" spans="1:15" ht="15.6" x14ac:dyDescent="0.3">
      <c r="A43" s="1" t="s">
        <v>40</v>
      </c>
      <c r="B43" s="4">
        <v>82.75</v>
      </c>
      <c r="C43" s="4">
        <v>73.72</v>
      </c>
      <c r="J43" s="9"/>
      <c r="K43" s="13" t="s">
        <v>145</v>
      </c>
      <c r="L43" s="12">
        <v>36.270000000000003</v>
      </c>
      <c r="M43" s="11"/>
      <c r="N43" s="12">
        <v>-8.4499999999999993</v>
      </c>
      <c r="O43" s="11"/>
    </row>
    <row r="44" spans="1:15" ht="15" customHeight="1" x14ac:dyDescent="0.3">
      <c r="A44" s="1" t="s">
        <v>41</v>
      </c>
      <c r="B44" s="4">
        <v>12.35</v>
      </c>
      <c r="C44" s="4" t="s">
        <v>42</v>
      </c>
      <c r="J44" s="9"/>
      <c r="K44" s="13" t="s">
        <v>146</v>
      </c>
      <c r="L44" s="15">
        <v>-1103.8499999999999</v>
      </c>
      <c r="M44" s="11"/>
      <c r="N44" s="15">
        <v>-1323.89</v>
      </c>
      <c r="O44" s="11"/>
    </row>
    <row r="45" spans="1:15" ht="17.399999999999999" customHeight="1" x14ac:dyDescent="0.3">
      <c r="A45" s="1" t="s">
        <v>43</v>
      </c>
      <c r="B45" s="4">
        <v>6.32</v>
      </c>
      <c r="C45" s="4">
        <v>6.32</v>
      </c>
      <c r="J45" s="9"/>
      <c r="K45" s="13" t="s">
        <v>147</v>
      </c>
      <c r="L45" s="12">
        <v>712.82</v>
      </c>
      <c r="M45" s="11"/>
      <c r="N45" s="12">
        <v>966.42</v>
      </c>
      <c r="O45" s="11"/>
    </row>
    <row r="46" spans="1:15" ht="18" customHeight="1" x14ac:dyDescent="0.3">
      <c r="A46" s="3" t="s">
        <v>44</v>
      </c>
      <c r="B46" s="2">
        <v>128.79</v>
      </c>
      <c r="C46" s="2">
        <v>104.09</v>
      </c>
      <c r="J46" s="9"/>
      <c r="K46" s="13" t="s">
        <v>148</v>
      </c>
      <c r="L46" s="12">
        <v>8.84</v>
      </c>
      <c r="M46" s="11"/>
      <c r="N46" s="12">
        <v>19.47</v>
      </c>
      <c r="O46" s="11"/>
    </row>
    <row r="47" spans="1:15" ht="15" customHeight="1" x14ac:dyDescent="0.3">
      <c r="A47" s="3" t="s">
        <v>45</v>
      </c>
      <c r="B47" s="4"/>
      <c r="C47" s="4"/>
    </row>
    <row r="48" spans="1:15" ht="15.6" x14ac:dyDescent="0.3">
      <c r="A48" s="1" t="s">
        <v>36</v>
      </c>
      <c r="B48" s="4">
        <v>325.43</v>
      </c>
      <c r="C48" s="4">
        <v>391.76</v>
      </c>
    </row>
    <row r="49" spans="1:3" ht="15.6" x14ac:dyDescent="0.3">
      <c r="A49" s="1" t="s">
        <v>37</v>
      </c>
      <c r="B49" s="4"/>
      <c r="C49" s="4"/>
    </row>
    <row r="50" spans="1:3" ht="17.399999999999999" customHeight="1" x14ac:dyDescent="0.3">
      <c r="A50" s="1" t="s">
        <v>46</v>
      </c>
      <c r="B50" s="4">
        <v>126.04</v>
      </c>
      <c r="C50" s="4">
        <v>101.84</v>
      </c>
    </row>
    <row r="51" spans="1:3" ht="16.2" customHeight="1" x14ac:dyDescent="0.3">
      <c r="A51" s="1" t="s">
        <v>47</v>
      </c>
      <c r="B51" s="4">
        <v>4.78</v>
      </c>
      <c r="C51" s="4">
        <v>2.62</v>
      </c>
    </row>
    <row r="52" spans="1:3" ht="16.2" customHeight="1" x14ac:dyDescent="0.3">
      <c r="A52" s="1" t="s">
        <v>48</v>
      </c>
      <c r="B52" s="4"/>
      <c r="C52" s="4"/>
    </row>
    <row r="53" spans="1:3" ht="16.8" customHeight="1" x14ac:dyDescent="0.3">
      <c r="A53" s="1" t="s">
        <v>49</v>
      </c>
      <c r="B53" s="4">
        <v>143.46</v>
      </c>
      <c r="C53" s="4">
        <v>150.99</v>
      </c>
    </row>
    <row r="54" spans="1:3" ht="16.2" customHeight="1" x14ac:dyDescent="0.3">
      <c r="A54" s="1" t="s">
        <v>50</v>
      </c>
      <c r="B54" s="5">
        <v>2538.56</v>
      </c>
      <c r="C54" s="5">
        <v>1906.85</v>
      </c>
    </row>
    <row r="55" spans="1:3" ht="16.8" customHeight="1" x14ac:dyDescent="0.3">
      <c r="A55" s="1" t="s">
        <v>51</v>
      </c>
      <c r="B55" s="4">
        <v>103.23</v>
      </c>
      <c r="C55" s="4">
        <v>94.37</v>
      </c>
    </row>
    <row r="56" spans="1:3" ht="15.6" x14ac:dyDescent="0.3">
      <c r="A56" s="1" t="s">
        <v>40</v>
      </c>
      <c r="B56" s="4">
        <v>148.33000000000001</v>
      </c>
      <c r="C56" s="4">
        <v>108.89</v>
      </c>
    </row>
    <row r="57" spans="1:3" ht="18" customHeight="1" x14ac:dyDescent="0.3">
      <c r="A57" s="1" t="s">
        <v>52</v>
      </c>
      <c r="B57" s="4">
        <v>43.42</v>
      </c>
      <c r="C57" s="4">
        <v>63.17</v>
      </c>
    </row>
    <row r="58" spans="1:3" ht="17.399999999999999" customHeight="1" x14ac:dyDescent="0.3">
      <c r="A58" s="1" t="s">
        <v>53</v>
      </c>
      <c r="B58" s="4">
        <v>85.98</v>
      </c>
      <c r="C58" s="4">
        <v>67.52</v>
      </c>
    </row>
    <row r="59" spans="1:3" ht="12.6" customHeight="1" x14ac:dyDescent="0.3">
      <c r="A59" s="3" t="s">
        <v>54</v>
      </c>
      <c r="B59" s="6">
        <v>3519.23</v>
      </c>
      <c r="C59" s="6">
        <v>2888.01</v>
      </c>
    </row>
    <row r="60" spans="1:3" ht="14.4" customHeight="1" x14ac:dyDescent="0.3">
      <c r="A60" s="3" t="s">
        <v>55</v>
      </c>
      <c r="B60" s="6">
        <v>3648.02</v>
      </c>
      <c r="C60" s="6">
        <v>2992.1</v>
      </c>
    </row>
    <row r="61" spans="1:3" ht="16.8" customHeight="1" x14ac:dyDescent="0.3">
      <c r="A61" s="3" t="s">
        <v>56</v>
      </c>
      <c r="B61" s="6">
        <v>9216.7199999999993</v>
      </c>
      <c r="C61" s="6">
        <v>7976.8</v>
      </c>
    </row>
  </sheetData>
  <mergeCells count="6">
    <mergeCell ref="A1:C1"/>
    <mergeCell ref="L3:M3"/>
    <mergeCell ref="N3:O3"/>
    <mergeCell ref="A2:C2"/>
    <mergeCell ref="E2:H2"/>
    <mergeCell ref="J2:O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CB2E-6468-4B0C-968F-4B38D902EB58}">
  <dimension ref="A1:H39"/>
  <sheetViews>
    <sheetView topLeftCell="A22" workbookViewId="0">
      <selection activeCell="C48" sqref="C48"/>
    </sheetView>
  </sheetViews>
  <sheetFormatPr defaultRowHeight="14.4" x14ac:dyDescent="0.3"/>
  <cols>
    <col min="1" max="1" width="20.88671875" bestFit="1" customWidth="1"/>
    <col min="2" max="3" width="20.21875" bestFit="1" customWidth="1"/>
    <col min="6" max="6" width="23" customWidth="1"/>
    <col min="7" max="7" width="20.21875" bestFit="1" customWidth="1"/>
    <col min="8" max="8" width="16.5546875" customWidth="1"/>
  </cols>
  <sheetData>
    <row r="1" spans="1:8" x14ac:dyDescent="0.3">
      <c r="A1" s="63" t="s">
        <v>150</v>
      </c>
      <c r="B1" s="63"/>
      <c r="C1" s="63"/>
      <c r="F1" s="63" t="s">
        <v>162</v>
      </c>
      <c r="G1" s="63"/>
      <c r="H1" s="63"/>
    </row>
    <row r="3" spans="1:8" x14ac:dyDescent="0.3">
      <c r="A3" s="64" t="s">
        <v>151</v>
      </c>
      <c r="B3" s="64"/>
      <c r="C3" s="64"/>
      <c r="F3" s="64" t="s">
        <v>151</v>
      </c>
      <c r="G3" s="64"/>
      <c r="H3" s="64"/>
    </row>
    <row r="4" spans="1:8" x14ac:dyDescent="0.3">
      <c r="A4" s="16"/>
      <c r="B4" s="16">
        <v>2022</v>
      </c>
      <c r="C4" s="16">
        <v>2021</v>
      </c>
      <c r="F4" s="17"/>
      <c r="G4" s="21">
        <v>2022</v>
      </c>
      <c r="H4" s="21">
        <v>2021</v>
      </c>
    </row>
    <row r="5" spans="1:8" x14ac:dyDescent="0.3">
      <c r="A5" s="17" t="s">
        <v>152</v>
      </c>
      <c r="B5" s="18">
        <f>Voltas!G23/Voltas!G7</f>
        <v>8.0295988847435287E-2</v>
      </c>
      <c r="C5" s="18">
        <f>Voltas!H23/Voltas!H7</f>
        <v>8.6436200444684919E-2</v>
      </c>
      <c r="F5" s="17" t="s">
        <v>152</v>
      </c>
      <c r="G5" s="18">
        <f>Whirlpool!H28/Whirlpool!H10</f>
        <v>3.6804172405706339</v>
      </c>
      <c r="H5" s="18">
        <f>Whirlpool!I28/Whirlpool!I10</f>
        <v>5.5642467054790981</v>
      </c>
    </row>
    <row r="6" spans="1:8" x14ac:dyDescent="0.3">
      <c r="A6" s="17" t="s">
        <v>153</v>
      </c>
      <c r="B6" s="18">
        <f>Voltas!G7/(Voltas!B31-Voltas!B59)</f>
        <v>1.275384423667264</v>
      </c>
      <c r="C6" s="18">
        <f>Voltas!H7/(Voltas!C31-Voltas!C59)</f>
        <v>1.2965616580758885</v>
      </c>
      <c r="F6" s="17" t="s">
        <v>153</v>
      </c>
      <c r="G6" s="18">
        <f>Whirlpool!H10/(Whirlpool!B30-Whirlpool!B53)</f>
        <v>1.8188596043280006E-2</v>
      </c>
      <c r="H6" s="18">
        <f>Whirlpool!I10/(Whirlpool!C30-Whirlpool!C53)</f>
        <v>1.9192469758872066E-2</v>
      </c>
    </row>
    <row r="7" spans="1:8" x14ac:dyDescent="0.3">
      <c r="A7" s="19" t="s">
        <v>154</v>
      </c>
      <c r="B7" s="18">
        <f>(Voltas!B31-Voltas!B59)/Voltas!B36</f>
        <v>1.0231274803814177</v>
      </c>
      <c r="C7" s="18">
        <f>(Voltas!C31-Voltas!C59)/Voltas!C36</f>
        <v>1.0208818986097459</v>
      </c>
      <c r="F7" s="19" t="s">
        <v>154</v>
      </c>
      <c r="G7" s="18">
        <f>(Whirlpool!B30-Whirlpool!B53)/Whirlpool!B35</f>
        <v>1.1174132826713032</v>
      </c>
      <c r="H7" s="18">
        <f>(Whirlpool!C30-Whirlpool!C53)/Whirlpool!C35</f>
        <v>1.1054102495076439</v>
      </c>
    </row>
    <row r="8" spans="1:8" x14ac:dyDescent="0.3">
      <c r="A8" s="65" t="s">
        <v>155</v>
      </c>
      <c r="B8" s="66">
        <f>B5*B6*B7</f>
        <v>0.1047766983317471</v>
      </c>
      <c r="C8" s="66">
        <f>C5*C6*C7</f>
        <v>0.11441009489036454</v>
      </c>
      <c r="F8" s="65" t="s">
        <v>155</v>
      </c>
      <c r="G8" s="67">
        <f>G5*G6*G7</f>
        <v>7.4801458099771082E-2</v>
      </c>
      <c r="H8" s="66">
        <f>H5*H6*H7</f>
        <v>0.11804856968786749</v>
      </c>
    </row>
    <row r="10" spans="1:8" x14ac:dyDescent="0.3">
      <c r="A10" s="64" t="s">
        <v>156</v>
      </c>
      <c r="B10" s="64"/>
      <c r="C10" s="64"/>
      <c r="F10" s="64" t="s">
        <v>156</v>
      </c>
      <c r="G10" s="64"/>
      <c r="H10" s="64"/>
    </row>
    <row r="11" spans="1:8" x14ac:dyDescent="0.3">
      <c r="A11" s="17" t="s">
        <v>157</v>
      </c>
      <c r="B11" s="18">
        <f>(Voltas!B46)/Voltas!B36</f>
        <v>2.3127480381417567E-2</v>
      </c>
      <c r="C11" s="18">
        <f>(Voltas!C46)/Voltas!C36</f>
        <v>2.0881898609745823E-2</v>
      </c>
      <c r="F11" s="17" t="s">
        <v>157</v>
      </c>
      <c r="G11" s="18">
        <f>(Whirlpool!B43)/Whirlpool!B35</f>
        <v>0.11741328267130323</v>
      </c>
      <c r="H11" s="18">
        <f>Whirlpool!C43/Whirlpool!C35</f>
        <v>0.10541024950764391</v>
      </c>
    </row>
    <row r="12" spans="1:8" x14ac:dyDescent="0.3">
      <c r="A12" s="17" t="s">
        <v>158</v>
      </c>
      <c r="B12" s="18">
        <f>(Voltas!G17+Voltas!G13)/(Voltas!B31-Voltas!B59)</f>
        <v>0.13650045897403942</v>
      </c>
      <c r="C12" s="18">
        <f>(Voltas!H17+Voltas!H13)/(Voltas!C31-Voltas!C59)</f>
        <v>0.14787798278176148</v>
      </c>
      <c r="F12" s="17" t="s">
        <v>158</v>
      </c>
      <c r="G12" s="18">
        <f>(Whirlpool!H23+Whirlpool!H18)/(Whirlpool!B30-Whirlpool!B53)</f>
        <v>9.5616728046091642E-2</v>
      </c>
      <c r="H12" s="18">
        <f>(Whirlpool!I23+Whirlpool!I18)/(Whirlpool!C30-Whirlpool!C53)</f>
        <v>0.14947688856845309</v>
      </c>
    </row>
    <row r="13" spans="1:8" x14ac:dyDescent="0.3">
      <c r="A13" s="17" t="s">
        <v>159</v>
      </c>
      <c r="B13" s="18">
        <f>(Voltas!G13)/(Voltas!B46)</f>
        <v>0.11297460982995576</v>
      </c>
      <c r="C13" s="18">
        <f>Voltas!H13/Voltas!C46</f>
        <v>0.18349505235853589</v>
      </c>
      <c r="F13" s="17" t="s">
        <v>159</v>
      </c>
      <c r="G13" s="18">
        <f>Whirlpool!H18/Whirlpool!B43</f>
        <v>4.2081189251000573E-2</v>
      </c>
      <c r="H13" s="18">
        <f>Whirlpool!I18/Whirlpool!C43</f>
        <v>5.1547431029268453E-2</v>
      </c>
    </row>
    <row r="14" spans="1:8" x14ac:dyDescent="0.3">
      <c r="A14" s="17" t="s">
        <v>160</v>
      </c>
      <c r="B14" s="18">
        <f>Voltas!G22/Voltas!G17</f>
        <v>0.23545521253734472</v>
      </c>
      <c r="C14" s="18">
        <f>Voltas!H22/Voltas!H17</f>
        <v>0.22241007880886807</v>
      </c>
      <c r="F14" s="17" t="s">
        <v>160</v>
      </c>
      <c r="G14" s="18">
        <f>Whirlpool!H27/Whirlpool!H23</f>
        <v>0.26595078889291479</v>
      </c>
      <c r="H14" s="18">
        <f>Whirlpool!I27/Whirlpool!I23</f>
        <v>0.26127144567096688</v>
      </c>
    </row>
    <row r="15" spans="1:8" x14ac:dyDescent="0.3">
      <c r="A15" s="65" t="s">
        <v>161</v>
      </c>
      <c r="B15" s="66">
        <f>(B11*(B12-B13)+B12)*(1-0.2355)</f>
        <v>0.10477056045396589</v>
      </c>
      <c r="C15" s="66">
        <f>(C11*(C12-C13)+C12)*(1-0.2224)</f>
        <v>0.11441157782815416</v>
      </c>
      <c r="F15" s="65" t="s">
        <v>161</v>
      </c>
      <c r="G15" s="66">
        <f>(G11*(G12-G13)+G12)*(1-0.266)</f>
        <v>7.4796443364370538E-2</v>
      </c>
      <c r="H15" s="66">
        <f>(H11*(H12-H13)+H12)*(1-0.2613)</f>
        <v>0.11804400671587867</v>
      </c>
    </row>
    <row r="18" spans="1:7" x14ac:dyDescent="0.3">
      <c r="A18" s="22" t="s">
        <v>236</v>
      </c>
      <c r="F18" s="22" t="s">
        <v>250</v>
      </c>
    </row>
    <row r="20" spans="1:7" x14ac:dyDescent="0.3">
      <c r="A20" t="s">
        <v>235</v>
      </c>
      <c r="B20" s="45">
        <v>0.32</v>
      </c>
      <c r="F20" t="s">
        <v>251</v>
      </c>
      <c r="G20" s="52">
        <v>0.18</v>
      </c>
    </row>
    <row r="22" spans="1:7" x14ac:dyDescent="0.3">
      <c r="A22" s="69" t="s">
        <v>237</v>
      </c>
      <c r="B22" s="68">
        <f>C8*(1-B20)/(1-C8)*(1-B20)</f>
        <v>5.973783979702791E-2</v>
      </c>
      <c r="F22" s="69" t="s">
        <v>237</v>
      </c>
      <c r="G22" s="70">
        <f>H8*(1-G20)/(1-H8)*(1-G20)</f>
        <v>9.0000260252460954E-2</v>
      </c>
    </row>
    <row r="23" spans="1:7" x14ac:dyDescent="0.3">
      <c r="A23" s="22"/>
      <c r="B23" s="46"/>
    </row>
    <row r="24" spans="1:7" x14ac:dyDescent="0.3">
      <c r="A24" s="20" t="s">
        <v>238</v>
      </c>
      <c r="B24" s="17"/>
      <c r="F24" s="20" t="s">
        <v>249</v>
      </c>
      <c r="G24" s="17"/>
    </row>
    <row r="25" spans="1:7" x14ac:dyDescent="0.3">
      <c r="A25" s="17" t="s">
        <v>239</v>
      </c>
      <c r="B25" s="49">
        <f>Voltas!H7*(1+ROE!B22)</f>
        <v>6992.0760853320044</v>
      </c>
      <c r="F25" s="17" t="s">
        <v>239</v>
      </c>
      <c r="G25" s="49">
        <f>Whirlpool!I10*(1+ROE!G22)</f>
        <v>6528.5456587795125</v>
      </c>
    </row>
    <row r="26" spans="1:7" x14ac:dyDescent="0.3">
      <c r="A26" s="17" t="s">
        <v>240</v>
      </c>
      <c r="B26" s="50">
        <f>C5*B25</f>
        <v>604.36849003624502</v>
      </c>
      <c r="F26" s="17" t="s">
        <v>240</v>
      </c>
      <c r="G26" s="53">
        <f>(H5*G25)/100</f>
        <v>363.26438673433768</v>
      </c>
    </row>
    <row r="27" spans="1:7" x14ac:dyDescent="0.3">
      <c r="A27" s="17" t="s">
        <v>241</v>
      </c>
      <c r="B27" s="50">
        <f>0.99*B26</f>
        <v>598.32480513588257</v>
      </c>
      <c r="F27" s="17" t="s">
        <v>252</v>
      </c>
      <c r="G27" s="53">
        <f>0.945*G26</f>
        <v>343.28484546394907</v>
      </c>
    </row>
    <row r="29" spans="1:7" x14ac:dyDescent="0.3">
      <c r="A29" s="20" t="s">
        <v>242</v>
      </c>
      <c r="B29" s="17"/>
      <c r="F29" s="20" t="s">
        <v>242</v>
      </c>
      <c r="G29" s="17"/>
    </row>
    <row r="30" spans="1:7" x14ac:dyDescent="0.3">
      <c r="A30" s="17" t="s">
        <v>243</v>
      </c>
      <c r="B30" s="17">
        <v>33.08</v>
      </c>
      <c r="F30" s="17" t="s">
        <v>243</v>
      </c>
      <c r="G30" s="27">
        <v>12687</v>
      </c>
    </row>
    <row r="31" spans="1:7" x14ac:dyDescent="0.3">
      <c r="A31" s="17" t="s">
        <v>244</v>
      </c>
      <c r="B31" s="50">
        <f>4951.62+B27</f>
        <v>5549.9448051358822</v>
      </c>
      <c r="F31" s="17" t="s">
        <v>244</v>
      </c>
      <c r="G31" s="53">
        <f>2731+G27</f>
        <v>3074.2848454639488</v>
      </c>
    </row>
    <row r="32" spans="1:7" x14ac:dyDescent="0.3">
      <c r="A32" s="17"/>
      <c r="B32" s="50">
        <f>SUM(B30:B31)</f>
        <v>5583.0248051358822</v>
      </c>
      <c r="F32" s="17"/>
      <c r="G32" s="53">
        <f>SUM(G30:G31)</f>
        <v>15761.28484546395</v>
      </c>
    </row>
    <row r="33" spans="1:7" x14ac:dyDescent="0.3">
      <c r="A33" s="17" t="s">
        <v>245</v>
      </c>
      <c r="B33" s="50">
        <f>B31*C11</f>
        <v>115.89338471053303</v>
      </c>
      <c r="F33" s="17" t="s">
        <v>245</v>
      </c>
      <c r="G33" s="53">
        <f>G31*H11</f>
        <v>324.06113261792336</v>
      </c>
    </row>
    <row r="34" spans="1:7" x14ac:dyDescent="0.3">
      <c r="A34" s="20" t="s">
        <v>55</v>
      </c>
      <c r="B34" s="51">
        <f>SUM(B32:B33)</f>
        <v>5698.9181898464149</v>
      </c>
      <c r="F34" s="20" t="s">
        <v>55</v>
      </c>
      <c r="G34" s="54">
        <f>SUM(G32:G33)</f>
        <v>16085.345978081874</v>
      </c>
    </row>
    <row r="35" spans="1:7" x14ac:dyDescent="0.3">
      <c r="A35" s="17" t="s">
        <v>246</v>
      </c>
      <c r="B35" s="51">
        <v>5698.9182000000001</v>
      </c>
      <c r="F35" s="17" t="s">
        <v>246</v>
      </c>
      <c r="G35" s="54">
        <v>16085.35</v>
      </c>
    </row>
    <row r="37" spans="1:7" x14ac:dyDescent="0.3">
      <c r="A37" t="s">
        <v>247</v>
      </c>
      <c r="B37" s="47">
        <f>B35/B25</f>
        <v>0.81505380239714575</v>
      </c>
      <c r="F37" t="s">
        <v>247</v>
      </c>
      <c r="G37" s="47">
        <f>G35/G25</f>
        <v>2.4638488938755616</v>
      </c>
    </row>
    <row r="39" spans="1:7" x14ac:dyDescent="0.3">
      <c r="A39" t="s">
        <v>248</v>
      </c>
      <c r="B39" s="48">
        <f>B33/B32</f>
        <v>2.0758171198509007E-2</v>
      </c>
      <c r="F39" t="s">
        <v>248</v>
      </c>
      <c r="G39" s="48">
        <f>G33/G32</f>
        <v>2.0560578391626949E-2</v>
      </c>
    </row>
  </sheetData>
  <mergeCells count="6">
    <mergeCell ref="A3:C3"/>
    <mergeCell ref="A10:C10"/>
    <mergeCell ref="A1:C1"/>
    <mergeCell ref="F1:H1"/>
    <mergeCell ref="F3:H3"/>
    <mergeCell ref="F10:H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E638A-8C4A-491A-9D06-197D13F2ADAD}">
  <dimension ref="A2:B19"/>
  <sheetViews>
    <sheetView workbookViewId="0">
      <selection activeCell="A20" sqref="A20"/>
    </sheetView>
  </sheetViews>
  <sheetFormatPr defaultRowHeight="14.4" x14ac:dyDescent="0.3"/>
  <sheetData>
    <row r="2" spans="1:2" x14ac:dyDescent="0.3">
      <c r="B2" t="s">
        <v>253</v>
      </c>
    </row>
    <row r="3" spans="1:2" x14ac:dyDescent="0.3">
      <c r="B3" t="s">
        <v>264</v>
      </c>
    </row>
    <row r="4" spans="1:2" x14ac:dyDescent="0.3">
      <c r="A4">
        <v>1</v>
      </c>
      <c r="B4" t="s">
        <v>254</v>
      </c>
    </row>
    <row r="5" spans="1:2" x14ac:dyDescent="0.3">
      <c r="A5">
        <v>2</v>
      </c>
      <c r="B5" t="s">
        <v>255</v>
      </c>
    </row>
    <row r="6" spans="1:2" x14ac:dyDescent="0.3">
      <c r="A6">
        <v>3</v>
      </c>
      <c r="B6" t="s">
        <v>257</v>
      </c>
    </row>
    <row r="7" spans="1:2" x14ac:dyDescent="0.3">
      <c r="A7">
        <v>4</v>
      </c>
      <c r="B7" t="s">
        <v>258</v>
      </c>
    </row>
    <row r="8" spans="1:2" x14ac:dyDescent="0.3">
      <c r="A8">
        <v>5</v>
      </c>
      <c r="B8" t="s">
        <v>259</v>
      </c>
    </row>
    <row r="9" spans="1:2" x14ac:dyDescent="0.3">
      <c r="A9">
        <v>6</v>
      </c>
      <c r="B9" t="s">
        <v>260</v>
      </c>
    </row>
    <row r="10" spans="1:2" x14ac:dyDescent="0.3">
      <c r="A10">
        <v>7</v>
      </c>
      <c r="B10" t="s">
        <v>261</v>
      </c>
    </row>
    <row r="11" spans="1:2" x14ac:dyDescent="0.3">
      <c r="A11">
        <v>8</v>
      </c>
      <c r="B11" t="s">
        <v>262</v>
      </c>
    </row>
    <row r="12" spans="1:2" x14ac:dyDescent="0.3">
      <c r="A12">
        <v>9</v>
      </c>
      <c r="B12" t="s">
        <v>263</v>
      </c>
    </row>
    <row r="14" spans="1:2" x14ac:dyDescent="0.3">
      <c r="B14" t="s">
        <v>256</v>
      </c>
    </row>
    <row r="15" spans="1:2" x14ac:dyDescent="0.3">
      <c r="A15">
        <v>1</v>
      </c>
      <c r="B15" t="s">
        <v>265</v>
      </c>
    </row>
    <row r="16" spans="1:2" x14ac:dyDescent="0.3">
      <c r="A16">
        <v>2</v>
      </c>
      <c r="B16" t="s">
        <v>267</v>
      </c>
    </row>
    <row r="17" spans="1:2" x14ac:dyDescent="0.3">
      <c r="A17">
        <v>3</v>
      </c>
      <c r="B17" t="s">
        <v>266</v>
      </c>
    </row>
    <row r="18" spans="1:2" x14ac:dyDescent="0.3">
      <c r="A18">
        <v>4</v>
      </c>
      <c r="B18" t="s">
        <v>268</v>
      </c>
    </row>
    <row r="19" spans="1:2" x14ac:dyDescent="0.3">
      <c r="A19">
        <v>5</v>
      </c>
      <c r="B19" t="s">
        <v>269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FC870-9549-4FA7-B46A-3FA32242220F}">
  <dimension ref="A1:B8"/>
  <sheetViews>
    <sheetView workbookViewId="0">
      <selection activeCell="C14" sqref="C14"/>
    </sheetView>
  </sheetViews>
  <sheetFormatPr defaultRowHeight="14.4" x14ac:dyDescent="0.3"/>
  <sheetData>
    <row r="1" spans="1:2" x14ac:dyDescent="0.3">
      <c r="B1" t="s">
        <v>270</v>
      </c>
    </row>
    <row r="3" spans="1:2" x14ac:dyDescent="0.3">
      <c r="A3">
        <v>1</v>
      </c>
      <c r="B3" t="s">
        <v>271</v>
      </c>
    </row>
    <row r="4" spans="1:2" x14ac:dyDescent="0.3">
      <c r="A4">
        <v>2</v>
      </c>
      <c r="B4" t="s">
        <v>272</v>
      </c>
    </row>
    <row r="5" spans="1:2" x14ac:dyDescent="0.3">
      <c r="A5">
        <v>3</v>
      </c>
      <c r="B5" t="s">
        <v>273</v>
      </c>
    </row>
    <row r="6" spans="1:2" x14ac:dyDescent="0.3">
      <c r="A6">
        <v>4</v>
      </c>
      <c r="B6" t="s">
        <v>274</v>
      </c>
    </row>
    <row r="7" spans="1:2" x14ac:dyDescent="0.3">
      <c r="A7">
        <v>5</v>
      </c>
      <c r="B7" t="s">
        <v>275</v>
      </c>
    </row>
    <row r="8" spans="1:2" x14ac:dyDescent="0.3">
      <c r="A8">
        <v>6</v>
      </c>
      <c r="B8" t="s">
        <v>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Whirlpool</vt:lpstr>
      <vt:lpstr>Voltas</vt:lpstr>
      <vt:lpstr>ROE</vt:lpstr>
      <vt:lpstr>Reasons</vt:lpstr>
      <vt:lpstr>Whirlpool reasons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Ms. MORE PRIYA ATMARAM MM2224266</cp:lastModifiedBy>
  <dcterms:created xsi:type="dcterms:W3CDTF">2023-03-21T14:44:58Z</dcterms:created>
  <dcterms:modified xsi:type="dcterms:W3CDTF">2023-10-21T13:50:08Z</dcterms:modified>
</cp:coreProperties>
</file>