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dbbf14e0e309b/Программы/HPNotebook/IssoStMechLight/IssoStMechLight/IssoStMechLight/Resources/"/>
    </mc:Choice>
  </mc:AlternateContent>
  <xr:revisionPtr revIDLastSave="773" documentId="8_{6BB26518-4018-44C6-AE20-0AC2B7E3DC3D}" xr6:coauthVersionLast="43" xr6:coauthVersionMax="43" xr10:uidLastSave="{3F039AEF-92E7-4316-9C05-56A9C512C14D}"/>
  <bookViews>
    <workbookView xWindow="-108" yWindow="-108" windowWidth="23256" windowHeight="12576" activeTab="1" xr2:uid="{53BFEAB7-1938-419A-9422-D23ABB9C1BDC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22" i="2" l="1"/>
  <c r="AQ22" i="2"/>
  <c r="AP22" i="2"/>
  <c r="AO22" i="2"/>
  <c r="AN22" i="2"/>
  <c r="AM22" i="2"/>
  <c r="AL27" i="2"/>
  <c r="AL26" i="2"/>
  <c r="AL25" i="2"/>
  <c r="AL24" i="2"/>
  <c r="AL23" i="2"/>
  <c r="AL22" i="2"/>
  <c r="AJ22" i="2" a="1"/>
  <c r="AJ22" i="2" s="1"/>
  <c r="AG27" i="2"/>
  <c r="AF27" i="2"/>
  <c r="AD27" i="2"/>
  <c r="AC27" i="2"/>
  <c r="AG26" i="2"/>
  <c r="AF26" i="2"/>
  <c r="AD26" i="2"/>
  <c r="AC26" i="2"/>
  <c r="AE25" i="2"/>
  <c r="AB25" i="2"/>
  <c r="AF24" i="2"/>
  <c r="AC24" i="2"/>
  <c r="AG23" i="2"/>
  <c r="AF23" i="2"/>
  <c r="AJ25" i="2" l="1"/>
  <c r="AJ24" i="2"/>
  <c r="AJ27" i="2"/>
  <c r="AJ23" i="2"/>
  <c r="AJ26" i="2"/>
  <c r="I21" i="2"/>
  <c r="H21" i="2"/>
  <c r="F21" i="2"/>
  <c r="E21" i="2"/>
  <c r="I20" i="2"/>
  <c r="H20" i="2"/>
  <c r="F20" i="2"/>
  <c r="E20" i="2"/>
  <c r="G19" i="2"/>
  <c r="D19" i="2"/>
  <c r="I18" i="2"/>
  <c r="H18" i="2"/>
  <c r="F18" i="2"/>
  <c r="E18" i="2"/>
  <c r="I17" i="2"/>
  <c r="H17" i="2"/>
  <c r="F17" i="2"/>
  <c r="E17" i="2"/>
  <c r="G16" i="2"/>
  <c r="D16" i="2"/>
  <c r="J4" i="2"/>
  <c r="I2" i="2"/>
  <c r="J2" i="2" s="1"/>
  <c r="I3" i="2"/>
  <c r="J3" i="2" s="1"/>
  <c r="AC16" i="2"/>
  <c r="AB16" i="2"/>
  <c r="AD15" i="2"/>
  <c r="AC15" i="2"/>
  <c r="AB15" i="2"/>
  <c r="AD14" i="2"/>
  <c r="AC14" i="2"/>
  <c r="AB14" i="2"/>
  <c r="AA15" i="2" l="1"/>
  <c r="Z15" i="2"/>
  <c r="Y15" i="2"/>
  <c r="AA14" i="2"/>
  <c r="Z14" i="2"/>
  <c r="Y14" i="2"/>
  <c r="AC13" i="2"/>
  <c r="AB13" i="2"/>
  <c r="AC12" i="2"/>
  <c r="AB12" i="2"/>
  <c r="AC11" i="2"/>
  <c r="AB11" i="2"/>
  <c r="W13" i="2"/>
  <c r="W12" i="2"/>
  <c r="W11" i="2"/>
  <c r="W10" i="2"/>
  <c r="AA9" i="2"/>
  <c r="Z9" i="2"/>
  <c r="Y9" i="2"/>
  <c r="X9" i="2"/>
  <c r="W9" i="2"/>
  <c r="W8" i="2"/>
  <c r="V14" i="2"/>
  <c r="V9" i="2"/>
  <c r="N21" i="2"/>
  <c r="Y16" i="2" s="1"/>
  <c r="N18" i="2"/>
  <c r="N17" i="2"/>
  <c r="S16" i="2"/>
  <c r="AD11" i="2" s="1"/>
  <c r="P16" i="2"/>
  <c r="O16" i="2"/>
  <c r="Q13" i="2"/>
  <c r="Y13" i="2" s="1"/>
  <c r="Q12" i="2"/>
  <c r="S11" i="2"/>
  <c r="R11" i="2"/>
  <c r="P11" i="2"/>
  <c r="X11" i="2" s="1"/>
  <c r="Q10" i="2"/>
  <c r="Y10" i="2" s="1"/>
  <c r="S8" i="2"/>
  <c r="AA8" i="2" s="1"/>
  <c r="R8" i="2"/>
  <c r="Z8" i="2" s="1"/>
  <c r="P8" i="2"/>
  <c r="X8" i="2" s="1"/>
  <c r="N13" i="2"/>
  <c r="V13" i="2" s="1"/>
  <c r="N12" i="2"/>
  <c r="V12" i="2" s="1"/>
  <c r="N10" i="2"/>
  <c r="V10" i="2" s="1"/>
  <c r="S21" i="2"/>
  <c r="AD16" i="2" s="1"/>
  <c r="P21" i="2"/>
  <c r="AA16" i="2" s="1"/>
  <c r="O21" i="2"/>
  <c r="Z16" i="2" s="1"/>
  <c r="S18" i="2"/>
  <c r="AD13" i="2" s="1"/>
  <c r="S17" i="2"/>
  <c r="AD12" i="2" s="1"/>
  <c r="P17" i="2"/>
  <c r="O17" i="2"/>
  <c r="F13" i="2"/>
  <c r="P13" i="2" s="1"/>
  <c r="X13" i="2" s="1"/>
  <c r="I10" i="2"/>
  <c r="S10" i="2" s="1"/>
  <c r="AA10" i="2" s="1"/>
  <c r="I13" i="2"/>
  <c r="S13" i="2" s="1"/>
  <c r="F10" i="2"/>
  <c r="P10" i="2" s="1"/>
  <c r="X10" i="2" s="1"/>
  <c r="H13" i="2"/>
  <c r="R13" i="2" s="1"/>
  <c r="E13" i="2"/>
  <c r="I12" i="2"/>
  <c r="S12" i="2" s="1"/>
  <c r="F12" i="2"/>
  <c r="P12" i="2" s="1"/>
  <c r="X12" i="2" s="1"/>
  <c r="H10" i="2"/>
  <c r="R10" i="2" s="1"/>
  <c r="Z10" i="2" s="1"/>
  <c r="E10" i="2"/>
  <c r="I9" i="2"/>
  <c r="F9" i="2"/>
  <c r="H12" i="2"/>
  <c r="R12" i="2" s="1"/>
  <c r="E12" i="2"/>
  <c r="H9" i="2"/>
  <c r="E9" i="2"/>
  <c r="G11" i="2"/>
  <c r="Q11" i="2" s="1"/>
  <c r="G8" i="2"/>
  <c r="Q8" i="2" s="1"/>
  <c r="Y8" i="2" s="1"/>
  <c r="D11" i="2"/>
  <c r="N11" i="2" s="1"/>
  <c r="V11" i="2" s="1"/>
  <c r="D8" i="2"/>
  <c r="N8" i="2" s="1"/>
  <c r="V8" i="2" s="1"/>
  <c r="AA11" i="2" l="1"/>
  <c r="Y12" i="2"/>
  <c r="Z11" i="2"/>
  <c r="Z12" i="2"/>
  <c r="AA12" i="2"/>
  <c r="N16" i="2"/>
  <c r="Y11" i="2" s="1"/>
  <c r="AI8" i="2" s="1" a="1"/>
  <c r="O18" i="2"/>
  <c r="Z13" i="2" s="1"/>
  <c r="P18" i="2"/>
  <c r="AA13" i="2" s="1"/>
  <c r="AI8" i="2" l="1"/>
  <c r="AI12" i="2"/>
  <c r="AQ9" i="2"/>
  <c r="AK8" i="2"/>
  <c r="AL15" i="2"/>
  <c r="AO13" i="2"/>
  <c r="AM12" i="2"/>
  <c r="AL10" i="2"/>
  <c r="AO8" i="2"/>
  <c r="AP15" i="2"/>
  <c r="AJ14" i="2"/>
  <c r="AQ12" i="2"/>
  <c r="AP10" i="2"/>
  <c r="AJ9" i="2"/>
  <c r="AK16" i="2"/>
  <c r="AN14" i="2"/>
  <c r="AL13" i="2"/>
  <c r="AK11" i="2"/>
  <c r="AN9" i="2"/>
  <c r="AO16" i="2"/>
  <c r="AI15" i="2"/>
  <c r="AK10" i="2"/>
  <c r="AJ8" i="2"/>
  <c r="AK15" i="2"/>
  <c r="AN13" i="2"/>
  <c r="AQ11" i="2"/>
  <c r="AO10" i="2"/>
  <c r="AO15" i="2"/>
  <c r="AI14" i="2"/>
  <c r="AJ11" i="2"/>
  <c r="AJ16" i="2"/>
  <c r="AP12" i="2"/>
  <c r="AM9" i="2"/>
  <c r="AQ14" i="2"/>
  <c r="AP13" i="2"/>
  <c r="AO11" i="2"/>
  <c r="AI10" i="2"/>
  <c r="AL8" i="2"/>
  <c r="AM15" i="2"/>
  <c r="AK14" i="2"/>
  <c r="AJ12" i="2"/>
  <c r="AM10" i="2"/>
  <c r="AP8" i="2"/>
  <c r="AQ15" i="2"/>
  <c r="AO14" i="2"/>
  <c r="AN12" i="2"/>
  <c r="AQ10" i="2"/>
  <c r="AK9" i="2"/>
  <c r="AL16" i="2"/>
  <c r="AJ15" i="2"/>
  <c r="AI13" i="2"/>
  <c r="AL11" i="2"/>
  <c r="AO9" i="2"/>
  <c r="AP16" i="2"/>
  <c r="AM8" i="2"/>
  <c r="AN15" i="2"/>
  <c r="AM13" i="2"/>
  <c r="AP11" i="2"/>
  <c r="AJ10" i="2"/>
  <c r="AQ8" i="2"/>
  <c r="AI16" i="2"/>
  <c r="AQ13" i="2"/>
  <c r="AK12" i="2"/>
  <c r="AN10" i="2"/>
  <c r="AL9" i="2"/>
  <c r="AM16" i="2"/>
  <c r="AL14" i="2"/>
  <c r="AO12" i="2"/>
  <c r="AI11" i="2"/>
  <c r="AP9" i="2"/>
  <c r="AQ16" i="2"/>
  <c r="AP14" i="2"/>
  <c r="AJ13" i="2"/>
  <c r="AM11" i="2"/>
  <c r="AN8" i="2"/>
  <c r="AL12" i="2"/>
  <c r="AI9" i="2"/>
  <c r="AM14" i="2"/>
  <c r="AN11" i="2"/>
  <c r="AN16" i="2"/>
  <c r="AK13" i="2"/>
  <c r="AT8" i="2" l="1" a="1"/>
  <c r="AT9" i="2" s="1"/>
  <c r="AT8" i="2" l="1"/>
  <c r="AT12" i="2"/>
  <c r="AT13" i="2"/>
  <c r="AT15" i="2"/>
  <c r="AT14" i="2"/>
  <c r="AT11" i="2"/>
  <c r="AT16" i="2"/>
  <c r="AT10" i="2"/>
  <c r="AW16" i="2" l="1"/>
  <c r="AV16" i="2"/>
  <c r="AW12" i="2"/>
  <c r="AV8" i="2"/>
  <c r="AV12" i="2"/>
  <c r="AW8" i="2"/>
</calcChain>
</file>

<file path=xl/sharedStrings.xml><?xml version="1.0" encoding="utf-8"?>
<sst xmlns="http://schemas.openxmlformats.org/spreadsheetml/2006/main" count="129" uniqueCount="73">
  <si>
    <t>Расчёт однопролётной балки методом конечных элементов</t>
  </si>
  <si>
    <t>Получается два балочных элемента</t>
  </si>
  <si>
    <t>Векторы возможных перемещений: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</si>
  <si>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</si>
  <si>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</si>
  <si>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</si>
  <si>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</si>
  <si>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t>Угол наклона стержня в глобальной системе координат:</t>
  </si>
  <si>
    <t>°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</si>
  <si>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</si>
  <si>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</si>
  <si>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</si>
  <si>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</si>
  <si>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</si>
  <si>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</si>
  <si>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</si>
  <si>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=</t>
    </r>
  </si>
  <si>
    <t>Единичные перемещения и реакции опор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</si>
  <si>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</si>
  <si>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t>Н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</si>
  <si>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</si>
  <si>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</si>
  <si>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Горизонтальное смещение</t>
  </si>
  <si>
    <t>Вертикальное смещение</t>
  </si>
  <si>
    <t>Поворот</t>
  </si>
  <si>
    <t>Поворот узла 1</t>
  </si>
  <si>
    <t>Смещение узла 1 верт.</t>
  </si>
  <si>
    <t>Смещение узла 1 гор.</t>
  </si>
  <si>
    <t>Смещение узла 2 гор.</t>
  </si>
  <si>
    <t>Смещение узла 2 верт.</t>
  </si>
  <si>
    <t>Поворот узла 2</t>
  </si>
  <si>
    <t>Гор. реакция связи 1</t>
  </si>
  <si>
    <t>Повор. реакция связи 1</t>
  </si>
  <si>
    <t>Гор. реакция связи 2</t>
  </si>
  <si>
    <t>Повор. реакция связи 2</t>
  </si>
  <si>
    <t>Элемент 1</t>
  </si>
  <si>
    <t>Верт. реакция связи 1</t>
  </si>
  <si>
    <t>Верт. реакция связи 2</t>
  </si>
  <si>
    <t>E</t>
  </si>
  <si>
    <t>I</t>
  </si>
  <si>
    <t>A</t>
  </si>
  <si>
    <t>Стержень 1</t>
  </si>
  <si>
    <t>Стержень 2</t>
  </si>
  <si>
    <t>L</t>
  </si>
  <si>
    <t>Узловые силы</t>
  </si>
  <si>
    <t>Сила</t>
  </si>
  <si>
    <t>Элемент 2</t>
  </si>
  <si>
    <t>Матрицы внутренней жёсткости для элементов:</t>
  </si>
  <si>
    <t>Матрицы внутренней жёсткости с учётом ограничений</t>
  </si>
  <si>
    <t>Общая матрица жёсткости системы</t>
  </si>
  <si>
    <t>Смещение узла 3 гор.</t>
  </si>
  <si>
    <t>Смещение узла 3 верт.</t>
  </si>
  <si>
    <t>Поворот узла 3</t>
  </si>
  <si>
    <t>Гор. реакция связи 3</t>
  </si>
  <si>
    <t>Верт. реакция связи  3</t>
  </si>
  <si>
    <t>Повор. реакция связи 3</t>
  </si>
  <si>
    <t>Система</t>
  </si>
  <si>
    <t>Перемещения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</si>
  <si>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</si>
  <si>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</si>
  <si>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φ</t>
    </r>
    <r>
      <rPr>
        <vertAlign val="subscript"/>
        <sz val="11"/>
        <color theme="1"/>
        <rFont val="Calibri"/>
        <family val="2"/>
        <charset val="204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</si>
  <si>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</si>
  <si>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</si>
  <si>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φ</t>
    </r>
    <r>
      <rPr>
        <vertAlign val="subscript"/>
        <sz val="11"/>
        <color theme="1"/>
        <rFont val="Calibri"/>
        <family val="2"/>
        <charset val="204"/>
      </rPr>
      <t>3</t>
    </r>
  </si>
  <si>
    <r>
      <t>φ</t>
    </r>
    <r>
      <rPr>
        <vertAlign val="subscript"/>
        <sz val="11"/>
        <color theme="1"/>
        <rFont val="Calibri"/>
        <family val="2"/>
        <charset val="204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</si>
  <si>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</si>
  <si>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</si>
  <si>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М</t>
  </si>
  <si>
    <r>
      <t>R</t>
    </r>
    <r>
      <rPr>
        <b/>
        <vertAlign val="subscript"/>
        <sz val="11"/>
        <color theme="1"/>
        <rFont val="Calibri"/>
        <family val="2"/>
        <charset val="204"/>
        <scheme val="minor"/>
      </rPr>
      <t>y</t>
    </r>
  </si>
  <si>
    <t>a</t>
  </si>
  <si>
    <t>b</t>
  </si>
  <si>
    <t>Ma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</si>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</sst>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8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b/>
      <vertAlign val="subscript"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4" fontId="0" fillId="5" borderId="0" xfId="0" applyNumberFormat="1" applyFill="1" applyBorder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1</xdr:row>
      <xdr:rowOff>106680</xdr:rowOff>
    </xdr:from>
    <xdr:to>
      <xdr:col>7</xdr:col>
      <xdr:colOff>83820</xdr:colOff>
      <xdr:row>9</xdr:row>
      <xdr:rowOff>4500</xdr:rowOff>
    </xdr:to>
    <xdr:grpSp>
      <xdr:nvGrpSpPr>
        <xdr:cNvPr id="35" name="Группа 34">
          <a:extLst>
            <a:ext uri="{FF2B5EF4-FFF2-40B4-BE49-F238E27FC236}">
              <a16:creationId xmlns:a16="http://schemas.microsoft.com/office/drawing/2014/main" id="{4E1D6910-169C-4275-A1F7-39EBA864E304}"/>
            </a:ext>
          </a:extLst>
        </xdr:cNvPr>
        <xdr:cNvGrpSpPr/>
      </xdr:nvGrpSpPr>
      <xdr:grpSpPr>
        <a:xfrm>
          <a:off x="1059180" y="289560"/>
          <a:ext cx="3291840" cy="1406580"/>
          <a:chOff x="1059180" y="289560"/>
          <a:chExt cx="3291840" cy="1360860"/>
        </a:xfrm>
      </xdr:grpSpPr>
      <xdr:cxnSp macro="">
        <xdr:nvCxnSpPr>
          <xdr:cNvPr id="8" name="Прямая со стрелкой 7">
            <a:extLst>
              <a:ext uri="{FF2B5EF4-FFF2-40B4-BE49-F238E27FC236}">
                <a16:creationId xmlns:a16="http://schemas.microsoft.com/office/drawing/2014/main" id="{33BFC900-6EF7-44EE-B5DF-0BAD8C525708}"/>
              </a:ext>
            </a:extLst>
          </xdr:cNvPr>
          <xdr:cNvCxnSpPr/>
        </xdr:nvCxnSpPr>
        <xdr:spPr>
          <a:xfrm>
            <a:off x="2659380" y="426720"/>
            <a:ext cx="0" cy="40386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grpSp>
        <xdr:nvGrpSpPr>
          <xdr:cNvPr id="34" name="Группа 33">
            <a:extLst>
              <a:ext uri="{FF2B5EF4-FFF2-40B4-BE49-F238E27FC236}">
                <a16:creationId xmlns:a16="http://schemas.microsoft.com/office/drawing/2014/main" id="{DF23C996-B5B3-45F1-8D2E-E57382310020}"/>
              </a:ext>
            </a:extLst>
          </xdr:cNvPr>
          <xdr:cNvGrpSpPr/>
        </xdr:nvGrpSpPr>
        <xdr:grpSpPr>
          <a:xfrm>
            <a:off x="1059180" y="289560"/>
            <a:ext cx="3291840" cy="1360860"/>
            <a:chOff x="1059180" y="289560"/>
            <a:chExt cx="3291840" cy="1360860"/>
          </a:xfrm>
        </xdr:grpSpPr>
        <xdr:cxnSp macro="">
          <xdr:nvCxnSpPr>
            <xdr:cNvPr id="3" name="Прямая соединительная линия 2">
              <a:extLst>
                <a:ext uri="{FF2B5EF4-FFF2-40B4-BE49-F238E27FC236}">
                  <a16:creationId xmlns:a16="http://schemas.microsoft.com/office/drawing/2014/main" id="{5DE12D9B-6C45-4B67-A71D-16B9FA5E682F}"/>
                </a:ext>
              </a:extLst>
            </xdr:cNvPr>
            <xdr:cNvCxnSpPr/>
          </xdr:nvCxnSpPr>
          <xdr:spPr>
            <a:xfrm>
              <a:off x="1234440" y="822960"/>
              <a:ext cx="2880000" cy="0"/>
            </a:xfrm>
            <a:prstGeom prst="line">
              <a:avLst/>
            </a:prstGeom>
            <a:ln>
              <a:headEnd type="oval"/>
              <a:tailEnd type="oval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" name="Равнобедренный треугольник 3">
              <a:extLst>
                <a:ext uri="{FF2B5EF4-FFF2-40B4-BE49-F238E27FC236}">
                  <a16:creationId xmlns:a16="http://schemas.microsoft.com/office/drawing/2014/main" id="{5F016D01-653D-4836-AFB4-1D26BA89E4C1}"/>
                </a:ext>
              </a:extLst>
            </xdr:cNvPr>
            <xdr:cNvSpPr/>
          </xdr:nvSpPr>
          <xdr:spPr>
            <a:xfrm>
              <a:off x="1158240" y="845820"/>
              <a:ext cx="160020" cy="228600"/>
            </a:xfrm>
            <a:prstGeom prst="triangl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cxnSp macro="">
          <xdr:nvCxnSpPr>
            <xdr:cNvPr id="6" name="Прямая соединительная линия 5">
              <a:extLst>
                <a:ext uri="{FF2B5EF4-FFF2-40B4-BE49-F238E27FC236}">
                  <a16:creationId xmlns:a16="http://schemas.microsoft.com/office/drawing/2014/main" id="{F3A2C551-AC2A-435A-BA35-E3849A9679CE}"/>
                </a:ext>
              </a:extLst>
            </xdr:cNvPr>
            <xdr:cNvCxnSpPr/>
          </xdr:nvCxnSpPr>
          <xdr:spPr>
            <a:xfrm>
              <a:off x="4122420" y="815340"/>
              <a:ext cx="0" cy="230400"/>
            </a:xfrm>
            <a:prstGeom prst="line">
              <a:avLst/>
            </a:prstGeom>
            <a:ln>
              <a:tailEnd type="oval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:a16="http://schemas.microsoft.com/office/drawing/2014/main" id="{E4A1D142-A29D-4612-9A41-B9EF17B3DC52}"/>
                </a:ext>
              </a:extLst>
            </xdr:cNvPr>
            <xdr:cNvCxnSpPr>
              <a:stCxn id="4" idx="3"/>
            </xdr:cNvCxnSpPr>
          </xdr:nvCxnSpPr>
          <xdr:spPr>
            <a:xfrm flipH="1">
              <a:off x="1226820" y="1074420"/>
              <a:ext cx="0" cy="5760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Прямая соединительная линия 11">
              <a:extLst>
                <a:ext uri="{FF2B5EF4-FFF2-40B4-BE49-F238E27FC236}">
                  <a16:creationId xmlns:a16="http://schemas.microsoft.com/office/drawing/2014/main" id="{D64245C0-2151-4B0A-B180-2152F87E13E0}"/>
                </a:ext>
              </a:extLst>
            </xdr:cNvPr>
            <xdr:cNvCxnSpPr/>
          </xdr:nvCxnSpPr>
          <xdr:spPr>
            <a:xfrm>
              <a:off x="4122420" y="1059180"/>
              <a:ext cx="0" cy="5760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Прямая со стрелкой 13">
              <a:extLst>
                <a:ext uri="{FF2B5EF4-FFF2-40B4-BE49-F238E27FC236}">
                  <a16:creationId xmlns:a16="http://schemas.microsoft.com/office/drawing/2014/main" id="{5B34EA8C-B14C-4D44-999E-6B30DE3ACDE1}"/>
                </a:ext>
              </a:extLst>
            </xdr:cNvPr>
            <xdr:cNvCxnSpPr/>
          </xdr:nvCxnSpPr>
          <xdr:spPr>
            <a:xfrm>
              <a:off x="1226820" y="1546860"/>
              <a:ext cx="2880000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Прямая соединительная линия 15">
              <a:extLst>
                <a:ext uri="{FF2B5EF4-FFF2-40B4-BE49-F238E27FC236}">
                  <a16:creationId xmlns:a16="http://schemas.microsoft.com/office/drawing/2014/main" id="{9EC5389C-0ADB-461B-B35A-C00D8B83520A}"/>
                </a:ext>
              </a:extLst>
            </xdr:cNvPr>
            <xdr:cNvCxnSpPr/>
          </xdr:nvCxnSpPr>
          <xdr:spPr>
            <a:xfrm>
              <a:off x="2659380" y="830580"/>
              <a:ext cx="0" cy="5040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Прямая со стрелкой 17">
              <a:extLst>
                <a:ext uri="{FF2B5EF4-FFF2-40B4-BE49-F238E27FC236}">
                  <a16:creationId xmlns:a16="http://schemas.microsoft.com/office/drawing/2014/main" id="{93721751-2F7B-4A90-965B-B7F1923515DC}"/>
                </a:ext>
              </a:extLst>
            </xdr:cNvPr>
            <xdr:cNvCxnSpPr/>
          </xdr:nvCxnSpPr>
          <xdr:spPr>
            <a:xfrm>
              <a:off x="1219200" y="1280160"/>
              <a:ext cx="1440180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2012DA7-0730-4DBD-B438-365BDF49CBE3}"/>
                </a:ext>
              </a:extLst>
            </xdr:cNvPr>
            <xdr:cNvSpPr txBox="1"/>
          </xdr:nvSpPr>
          <xdr:spPr>
            <a:xfrm>
              <a:off x="2689860" y="289560"/>
              <a:ext cx="62421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P=10</a:t>
              </a:r>
              <a:r>
                <a:rPr lang="ru-RU" sz="1100"/>
                <a:t>кН</a:t>
              </a:r>
            </a:p>
          </xdr:txBody>
        </xdr: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26B4152-05BB-4F74-BD70-8B1747DEB135}"/>
                </a:ext>
              </a:extLst>
            </xdr:cNvPr>
            <xdr:cNvSpPr txBox="1"/>
          </xdr:nvSpPr>
          <xdr:spPr>
            <a:xfrm>
              <a:off x="2400300" y="1325880"/>
              <a:ext cx="48609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l=8</a:t>
              </a:r>
              <a:r>
                <a:rPr lang="en-US" sz="1100" baseline="0"/>
                <a:t> </a:t>
              </a:r>
              <a:r>
                <a:rPr lang="ru-RU" sz="1100" baseline="0"/>
                <a:t>м</a:t>
              </a:r>
              <a:endParaRPr lang="ru-RU" sz="1100"/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F5618D5-94F8-475E-9964-C8EAD08381C3}"/>
                </a:ext>
              </a:extLst>
            </xdr:cNvPr>
            <xdr:cNvSpPr txBox="1"/>
          </xdr:nvSpPr>
          <xdr:spPr>
            <a:xfrm>
              <a:off x="1760220" y="1036320"/>
              <a:ext cx="5338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l</a:t>
              </a:r>
              <a:r>
                <a:rPr lang="ru-RU" sz="1100" baseline="-25000"/>
                <a:t>1</a:t>
              </a:r>
              <a:r>
                <a:rPr lang="en-US" sz="1100"/>
                <a:t>=</a:t>
              </a:r>
              <a:r>
                <a:rPr lang="ru-RU" sz="1100"/>
                <a:t>4</a:t>
              </a:r>
              <a:r>
                <a:rPr lang="en-US" sz="1100" baseline="0"/>
                <a:t> </a:t>
              </a:r>
              <a:r>
                <a:rPr lang="ru-RU" sz="1100" baseline="0"/>
                <a:t>м</a:t>
              </a:r>
              <a:endParaRPr lang="ru-RU" sz="1100"/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187A60D-C676-4D3C-B63F-88AFEC66AA32}"/>
                </a:ext>
              </a:extLst>
            </xdr:cNvPr>
            <xdr:cNvSpPr txBox="1"/>
          </xdr:nvSpPr>
          <xdr:spPr>
            <a:xfrm>
              <a:off x="1059180" y="571500"/>
              <a:ext cx="262636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200" b="1">
                  <a:solidFill>
                    <a:schemeClr val="accent6">
                      <a:lumMod val="75000"/>
                    </a:schemeClr>
                  </a:solidFill>
                </a:rPr>
                <a:t>1</a:t>
              </a:r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F833C3B-9F2E-4CCD-A627-71909BBAF7B2}"/>
                </a:ext>
              </a:extLst>
            </xdr:cNvPr>
            <xdr:cNvSpPr txBox="1"/>
          </xdr:nvSpPr>
          <xdr:spPr>
            <a:xfrm flipH="1">
              <a:off x="2667000" y="571500"/>
              <a:ext cx="2667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200" b="1">
                  <a:solidFill>
                    <a:schemeClr val="accent6">
                      <a:lumMod val="75000"/>
                    </a:schemeClr>
                  </a:solidFill>
                </a:rPr>
                <a:t>2</a:t>
              </a: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FD659CD-5D72-46BD-A87C-9D8EF52EFC33}"/>
                </a:ext>
              </a:extLst>
            </xdr:cNvPr>
            <xdr:cNvSpPr txBox="1"/>
          </xdr:nvSpPr>
          <xdr:spPr>
            <a:xfrm flipH="1">
              <a:off x="4084320" y="579120"/>
              <a:ext cx="2667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200" b="1">
                  <a:solidFill>
                    <a:schemeClr val="accent6">
                      <a:lumMod val="75000"/>
                    </a:schemeClr>
                  </a:solidFill>
                </a:rPr>
                <a:t>3</a:t>
              </a:r>
            </a:p>
          </xdr:txBody>
        </xdr:sp>
      </xdr:grpSp>
    </xdr:grpSp>
    <xdr:clientData/>
  </xdr:twoCellAnchor>
  <xdr:twoCellAnchor>
    <xdr:from>
      <xdr:col>6</xdr:col>
      <xdr:colOff>22860</xdr:colOff>
      <xdr:row>14</xdr:row>
      <xdr:rowOff>144780</xdr:rowOff>
    </xdr:from>
    <xdr:to>
      <xdr:col>8</xdr:col>
      <xdr:colOff>399660</xdr:colOff>
      <xdr:row>16</xdr:row>
      <xdr:rowOff>146640</xdr:rowOff>
    </xdr:to>
    <xdr:grpSp>
      <xdr:nvGrpSpPr>
        <xdr:cNvPr id="33" name="Группа 32">
          <a:extLst>
            <a:ext uri="{FF2B5EF4-FFF2-40B4-BE49-F238E27FC236}">
              <a16:creationId xmlns:a16="http://schemas.microsoft.com/office/drawing/2014/main" id="{DF8A47C5-5CA5-482F-9FF7-9AD087375EB5}"/>
            </a:ext>
          </a:extLst>
        </xdr:cNvPr>
        <xdr:cNvGrpSpPr/>
      </xdr:nvGrpSpPr>
      <xdr:grpSpPr>
        <a:xfrm>
          <a:off x="3680460" y="2750820"/>
          <a:ext cx="1596000" cy="382860"/>
          <a:chOff x="3528060" y="2468880"/>
          <a:chExt cx="1596000" cy="382860"/>
        </a:xfrm>
      </xdr:grpSpPr>
      <xdr:cxnSp macro="">
        <xdr:nvCxnSpPr>
          <xdr:cNvPr id="26" name="Прямая соединительная линия 25">
            <a:extLst>
              <a:ext uri="{FF2B5EF4-FFF2-40B4-BE49-F238E27FC236}">
                <a16:creationId xmlns:a16="http://schemas.microsoft.com/office/drawing/2014/main" id="{7B849C07-BBB5-4510-A290-3118E68840BB}"/>
              </a:ext>
            </a:extLst>
          </xdr:cNvPr>
          <xdr:cNvCxnSpPr/>
        </xdr:nvCxnSpPr>
        <xdr:spPr>
          <a:xfrm flipV="1">
            <a:off x="3604260" y="2644140"/>
            <a:ext cx="14400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>
            <a:extLst>
              <a:ext uri="{FF2B5EF4-FFF2-40B4-BE49-F238E27FC236}">
                <a16:creationId xmlns:a16="http://schemas.microsoft.com/office/drawing/2014/main" id="{E362D049-FC52-4927-8332-5273816C9DDE}"/>
              </a:ext>
            </a:extLst>
          </xdr:cNvPr>
          <xdr:cNvCxnSpPr/>
        </xdr:nvCxnSpPr>
        <xdr:spPr>
          <a:xfrm>
            <a:off x="35966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>
            <a:extLst>
              <a:ext uri="{FF2B5EF4-FFF2-40B4-BE49-F238E27FC236}">
                <a16:creationId xmlns:a16="http://schemas.microsoft.com/office/drawing/2014/main" id="{A94FD32C-3C78-4650-85FA-97AE72F48F62}"/>
              </a:ext>
            </a:extLst>
          </xdr:cNvPr>
          <xdr:cNvCxnSpPr/>
        </xdr:nvCxnSpPr>
        <xdr:spPr>
          <a:xfrm>
            <a:off x="50444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Прямоугольник 30">
            <a:extLst>
              <a:ext uri="{FF2B5EF4-FFF2-40B4-BE49-F238E27FC236}">
                <a16:creationId xmlns:a16="http://schemas.microsoft.com/office/drawing/2014/main" id="{97E42521-C06D-48A5-8D6B-F371E41A5A8F}"/>
              </a:ext>
            </a:extLst>
          </xdr:cNvPr>
          <xdr:cNvSpPr/>
        </xdr:nvSpPr>
        <xdr:spPr>
          <a:xfrm>
            <a:off x="3528060" y="246888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32" name="Прямоугольник 31">
            <a:extLst>
              <a:ext uri="{FF2B5EF4-FFF2-40B4-BE49-F238E27FC236}">
                <a16:creationId xmlns:a16="http://schemas.microsoft.com/office/drawing/2014/main" id="{E317B19C-6045-4711-899A-A93E71EDA06A}"/>
              </a:ext>
            </a:extLst>
          </xdr:cNvPr>
          <xdr:cNvSpPr/>
        </xdr:nvSpPr>
        <xdr:spPr>
          <a:xfrm>
            <a:off x="5052060" y="249174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oneCellAnchor>
    <xdr:from>
      <xdr:col>5</xdr:col>
      <xdr:colOff>381000</xdr:colOff>
      <xdr:row>17</xdr:row>
      <xdr:rowOff>11430</xdr:rowOff>
    </xdr:from>
    <xdr:ext cx="740972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ED36412-C425-4229-951B-309782FC894B}"/>
                </a:ext>
              </a:extLst>
            </xdr:cNvPr>
            <xdr:cNvSpPr txBox="1"/>
          </xdr:nvSpPr>
          <xdr:spPr>
            <a:xfrm>
              <a:off x="3429000" y="3150870"/>
              <a:ext cx="740972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ED36412-C425-4229-951B-309782FC894B}"/>
                </a:ext>
              </a:extLst>
            </xdr:cNvPr>
            <xdr:cNvSpPr txBox="1"/>
          </xdr:nvSpPr>
          <xdr:spPr>
            <a:xfrm>
              <a:off x="3429000" y="3150870"/>
              <a:ext cx="740972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𝑀_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1𝑦=6𝐸𝐼/𝑙^2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594360</xdr:colOff>
      <xdr:row>17</xdr:row>
      <xdr:rowOff>15240</xdr:rowOff>
    </xdr:from>
    <xdr:ext cx="744243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4C1F73D-0629-4C22-A511-C08EE0A3AAFA}"/>
                </a:ext>
              </a:extLst>
            </xdr:cNvPr>
            <xdr:cNvSpPr txBox="1"/>
          </xdr:nvSpPr>
          <xdr:spPr>
            <a:xfrm>
              <a:off x="4861560" y="3154680"/>
              <a:ext cx="74424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4C1F73D-0629-4C22-A511-C08EE0A3AAFA}"/>
                </a:ext>
              </a:extLst>
            </xdr:cNvPr>
            <xdr:cNvSpPr txBox="1"/>
          </xdr:nvSpPr>
          <xdr:spPr>
            <a:xfrm>
              <a:off x="4861560" y="3154680"/>
              <a:ext cx="74424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𝑀_21𝑦=6𝐸𝐼/𝑙^2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373380</xdr:colOff>
      <xdr:row>19</xdr:row>
      <xdr:rowOff>68580</xdr:rowOff>
    </xdr:from>
    <xdr:ext cx="769185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BCF085B-055D-4339-BFFD-A64A8766D98F}"/>
                </a:ext>
              </a:extLst>
            </xdr:cNvPr>
            <xdr:cNvSpPr txBox="1"/>
          </xdr:nvSpPr>
          <xdr:spPr>
            <a:xfrm>
              <a:off x="3421380" y="3589020"/>
              <a:ext cx="769185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BCF085B-055D-4339-BFFD-A64A8766D98F}"/>
                </a:ext>
              </a:extLst>
            </xdr:cNvPr>
            <xdr:cNvSpPr txBox="1"/>
          </xdr:nvSpPr>
          <xdr:spPr>
            <a:xfrm>
              <a:off x="3421380" y="3589020"/>
              <a:ext cx="769185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𝑌_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1𝑦=12𝐸𝐼/𝑙^3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510540</xdr:colOff>
      <xdr:row>19</xdr:row>
      <xdr:rowOff>68580</xdr:rowOff>
    </xdr:from>
    <xdr:ext cx="897297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C54AB55-9120-4E5C-A953-AF5F9B3AE903}"/>
                </a:ext>
              </a:extLst>
            </xdr:cNvPr>
            <xdr:cNvSpPr txBox="1"/>
          </xdr:nvSpPr>
          <xdr:spPr>
            <a:xfrm>
              <a:off x="4777740" y="3589020"/>
              <a:ext cx="89729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C54AB55-9120-4E5C-A953-AF5F9B3AE903}"/>
                </a:ext>
              </a:extLst>
            </xdr:cNvPr>
            <xdr:cNvSpPr txBox="1"/>
          </xdr:nvSpPr>
          <xdr:spPr>
            <a:xfrm>
              <a:off x="4777740" y="3589020"/>
              <a:ext cx="89729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𝑌_21𝑦=−12𝐸𝐼/𝑙^3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6</xdr:col>
      <xdr:colOff>45720</xdr:colOff>
      <xdr:row>22</xdr:row>
      <xdr:rowOff>137160</xdr:rowOff>
    </xdr:from>
    <xdr:to>
      <xdr:col>8</xdr:col>
      <xdr:colOff>422520</xdr:colOff>
      <xdr:row>24</xdr:row>
      <xdr:rowOff>139020</xdr:rowOff>
    </xdr:to>
    <xdr:grpSp>
      <xdr:nvGrpSpPr>
        <xdr:cNvPr id="37" name="Группа 36">
          <a:extLst>
            <a:ext uri="{FF2B5EF4-FFF2-40B4-BE49-F238E27FC236}">
              <a16:creationId xmlns:a16="http://schemas.microsoft.com/office/drawing/2014/main" id="{2B50C2D6-DB06-4DD5-AE18-984F0946E102}"/>
            </a:ext>
          </a:extLst>
        </xdr:cNvPr>
        <xdr:cNvGrpSpPr/>
      </xdr:nvGrpSpPr>
      <xdr:grpSpPr>
        <a:xfrm>
          <a:off x="3703320" y="4297680"/>
          <a:ext cx="1596000" cy="382860"/>
          <a:chOff x="3528060" y="2468880"/>
          <a:chExt cx="1596000" cy="382860"/>
        </a:xfrm>
      </xdr:grpSpPr>
      <xdr:cxnSp macro="">
        <xdr:nvCxnSpPr>
          <xdr:cNvPr id="40" name="Прямая соединительная линия 39">
            <a:extLst>
              <a:ext uri="{FF2B5EF4-FFF2-40B4-BE49-F238E27FC236}">
                <a16:creationId xmlns:a16="http://schemas.microsoft.com/office/drawing/2014/main" id="{8100D304-14AB-418B-82FE-12ADF1C3E05A}"/>
              </a:ext>
            </a:extLst>
          </xdr:cNvPr>
          <xdr:cNvCxnSpPr/>
        </xdr:nvCxnSpPr>
        <xdr:spPr>
          <a:xfrm flipV="1">
            <a:off x="3604260" y="2644140"/>
            <a:ext cx="14400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Прямая соединительная линия 40">
            <a:extLst>
              <a:ext uri="{FF2B5EF4-FFF2-40B4-BE49-F238E27FC236}">
                <a16:creationId xmlns:a16="http://schemas.microsoft.com/office/drawing/2014/main" id="{95194A9A-9989-4C4F-B333-8A4C87D8D7E7}"/>
              </a:ext>
            </a:extLst>
          </xdr:cNvPr>
          <xdr:cNvCxnSpPr/>
        </xdr:nvCxnSpPr>
        <xdr:spPr>
          <a:xfrm>
            <a:off x="35966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Прямая соединительная линия 41">
            <a:extLst>
              <a:ext uri="{FF2B5EF4-FFF2-40B4-BE49-F238E27FC236}">
                <a16:creationId xmlns:a16="http://schemas.microsoft.com/office/drawing/2014/main" id="{B5E0B472-F15B-4830-8FC2-4128BB599D28}"/>
              </a:ext>
            </a:extLst>
          </xdr:cNvPr>
          <xdr:cNvCxnSpPr/>
        </xdr:nvCxnSpPr>
        <xdr:spPr>
          <a:xfrm>
            <a:off x="50444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Прямоугольник 42">
            <a:extLst>
              <a:ext uri="{FF2B5EF4-FFF2-40B4-BE49-F238E27FC236}">
                <a16:creationId xmlns:a16="http://schemas.microsoft.com/office/drawing/2014/main" id="{999C8B5C-16B7-4BB4-AB54-5F1FC0A461C1}"/>
              </a:ext>
            </a:extLst>
          </xdr:cNvPr>
          <xdr:cNvSpPr/>
        </xdr:nvSpPr>
        <xdr:spPr>
          <a:xfrm>
            <a:off x="3528060" y="246888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4" name="Прямоугольник 43">
            <a:extLst>
              <a:ext uri="{FF2B5EF4-FFF2-40B4-BE49-F238E27FC236}">
                <a16:creationId xmlns:a16="http://schemas.microsoft.com/office/drawing/2014/main" id="{C58A480C-18A5-4566-8615-C3A8411F017B}"/>
              </a:ext>
            </a:extLst>
          </xdr:cNvPr>
          <xdr:cNvSpPr/>
        </xdr:nvSpPr>
        <xdr:spPr>
          <a:xfrm>
            <a:off x="5052060" y="249174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6</xdr:col>
      <xdr:colOff>22860</xdr:colOff>
      <xdr:row>13</xdr:row>
      <xdr:rowOff>129540</xdr:rowOff>
    </xdr:from>
    <xdr:to>
      <xdr:col>8</xdr:col>
      <xdr:colOff>327660</xdr:colOff>
      <xdr:row>15</xdr:row>
      <xdr:rowOff>181469</xdr:rowOff>
    </xdr:to>
    <xdr:grpSp>
      <xdr:nvGrpSpPr>
        <xdr:cNvPr id="7" name="Группа 6">
          <a:extLst>
            <a:ext uri="{FF2B5EF4-FFF2-40B4-BE49-F238E27FC236}">
              <a16:creationId xmlns:a16="http://schemas.microsoft.com/office/drawing/2014/main" id="{24964410-2F16-4C8E-BA5A-5625F9724DA5}"/>
            </a:ext>
          </a:extLst>
        </xdr:cNvPr>
        <xdr:cNvGrpSpPr/>
      </xdr:nvGrpSpPr>
      <xdr:grpSpPr>
        <a:xfrm>
          <a:off x="3680460" y="2552700"/>
          <a:ext cx="1524000" cy="417689"/>
          <a:chOff x="3634740" y="2209800"/>
          <a:chExt cx="1524000" cy="417689"/>
        </a:xfrm>
      </xdr:grpSpPr>
      <xdr:sp macro="" textlink="">
        <xdr:nvSpPr>
          <xdr:cNvPr id="38" name="Полилиния: фигура 37">
            <a:extLst>
              <a:ext uri="{FF2B5EF4-FFF2-40B4-BE49-F238E27FC236}">
                <a16:creationId xmlns:a16="http://schemas.microsoft.com/office/drawing/2014/main" id="{99F37DAC-5A6E-45AB-BEB8-E20E1E8B9BD8}"/>
              </a:ext>
            </a:extLst>
          </xdr:cNvPr>
          <xdr:cNvSpPr/>
        </xdr:nvSpPr>
        <xdr:spPr>
          <a:xfrm>
            <a:off x="3703320" y="2429889"/>
            <a:ext cx="1455420" cy="197600"/>
          </a:xfrm>
          <a:custGeom>
            <a:avLst/>
            <a:gdLst>
              <a:gd name="connsiteX0" fmla="*/ 0 w 1455420"/>
              <a:gd name="connsiteY0" fmla="*/ 16131 h 197600"/>
              <a:gd name="connsiteX1" fmla="*/ 350520 w 1455420"/>
              <a:gd name="connsiteY1" fmla="*/ 16131 h 197600"/>
              <a:gd name="connsiteX2" fmla="*/ 914400 w 1455420"/>
              <a:gd name="connsiteY2" fmla="*/ 183771 h 197600"/>
              <a:gd name="connsiteX3" fmla="*/ 1455420 w 1455420"/>
              <a:gd name="connsiteY3" fmla="*/ 176151 h 197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55420" h="197600">
                <a:moveTo>
                  <a:pt x="0" y="16131"/>
                </a:moveTo>
                <a:cubicBezTo>
                  <a:pt x="99060" y="2161"/>
                  <a:pt x="198120" y="-11809"/>
                  <a:pt x="350520" y="16131"/>
                </a:cubicBezTo>
                <a:cubicBezTo>
                  <a:pt x="502920" y="44071"/>
                  <a:pt x="730250" y="157101"/>
                  <a:pt x="914400" y="183771"/>
                </a:cubicBezTo>
                <a:cubicBezTo>
                  <a:pt x="1098550" y="210441"/>
                  <a:pt x="1276985" y="193296"/>
                  <a:pt x="1455420" y="176151"/>
                </a:cubicBezTo>
              </a:path>
            </a:pathLst>
          </a:cu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5" name="Прямоугольник 44">
            <a:extLst>
              <a:ext uri="{FF2B5EF4-FFF2-40B4-BE49-F238E27FC236}">
                <a16:creationId xmlns:a16="http://schemas.microsoft.com/office/drawing/2014/main" id="{1DC1F608-E7F6-468C-974A-79D4E0449603}"/>
              </a:ext>
            </a:extLst>
          </xdr:cNvPr>
          <xdr:cNvSpPr/>
        </xdr:nvSpPr>
        <xdr:spPr>
          <a:xfrm>
            <a:off x="3634740" y="2209800"/>
            <a:ext cx="72000" cy="360000"/>
          </a:xfrm>
          <a:prstGeom prst="rect">
            <a:avLst/>
          </a:prstGeom>
          <a:pattFill prst="ltUpDiag">
            <a:fgClr>
              <a:schemeClr val="accent6">
                <a:lumMod val="60000"/>
                <a:lumOff val="40000"/>
              </a:schemeClr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5" name="Прямая соединительная линия 4">
            <a:extLst>
              <a:ext uri="{FF2B5EF4-FFF2-40B4-BE49-F238E27FC236}">
                <a16:creationId xmlns:a16="http://schemas.microsoft.com/office/drawing/2014/main" id="{5E205049-D2C4-4E96-92B6-9033B1E9CC96}"/>
              </a:ext>
            </a:extLst>
          </xdr:cNvPr>
          <xdr:cNvCxnSpPr/>
        </xdr:nvCxnSpPr>
        <xdr:spPr>
          <a:xfrm flipV="1">
            <a:off x="3701220" y="2209800"/>
            <a:ext cx="0" cy="360000"/>
          </a:xfrm>
          <a:prstGeom prst="line">
            <a:avLst/>
          </a:prstGeom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45720</xdr:colOff>
      <xdr:row>22</xdr:row>
      <xdr:rowOff>121920</xdr:rowOff>
    </xdr:from>
    <xdr:to>
      <xdr:col>8</xdr:col>
      <xdr:colOff>342900</xdr:colOff>
      <xdr:row>24</xdr:row>
      <xdr:rowOff>152494</xdr:rowOff>
    </xdr:to>
    <xdr:grpSp>
      <xdr:nvGrpSpPr>
        <xdr:cNvPr id="15" name="Группа 14">
          <a:extLst>
            <a:ext uri="{FF2B5EF4-FFF2-40B4-BE49-F238E27FC236}">
              <a16:creationId xmlns:a16="http://schemas.microsoft.com/office/drawing/2014/main" id="{DD5FB5B1-A9D1-45AB-B5CE-A1B2C773C93F}"/>
            </a:ext>
          </a:extLst>
        </xdr:cNvPr>
        <xdr:cNvGrpSpPr/>
      </xdr:nvGrpSpPr>
      <xdr:grpSpPr>
        <a:xfrm>
          <a:off x="3703320" y="4282440"/>
          <a:ext cx="1516380" cy="411574"/>
          <a:chOff x="3703320" y="4236720"/>
          <a:chExt cx="1516380" cy="411574"/>
        </a:xfrm>
      </xdr:grpSpPr>
      <xdr:grpSp>
        <xdr:nvGrpSpPr>
          <xdr:cNvPr id="9" name="Группа 8">
            <a:extLst>
              <a:ext uri="{FF2B5EF4-FFF2-40B4-BE49-F238E27FC236}">
                <a16:creationId xmlns:a16="http://schemas.microsoft.com/office/drawing/2014/main" id="{EE9A8E2E-551D-4F93-A33D-019D1FE92FA9}"/>
              </a:ext>
            </a:extLst>
          </xdr:cNvPr>
          <xdr:cNvGrpSpPr/>
        </xdr:nvGrpSpPr>
        <xdr:grpSpPr>
          <a:xfrm rot="1906157">
            <a:off x="3703320" y="4236720"/>
            <a:ext cx="76200" cy="367620"/>
            <a:chOff x="7315200" y="3512820"/>
            <a:chExt cx="76200" cy="367620"/>
          </a:xfrm>
        </xdr:grpSpPr>
        <xdr:sp macro="" textlink="">
          <xdr:nvSpPr>
            <xdr:cNvPr id="46" name="Прямоугольник 45">
              <a:extLst>
                <a:ext uri="{FF2B5EF4-FFF2-40B4-BE49-F238E27FC236}">
                  <a16:creationId xmlns:a16="http://schemas.microsoft.com/office/drawing/2014/main" id="{C22423DB-E408-4814-A9F2-1513A6F75030}"/>
                </a:ext>
              </a:extLst>
            </xdr:cNvPr>
            <xdr:cNvSpPr/>
          </xdr:nvSpPr>
          <xdr:spPr>
            <a:xfrm>
              <a:off x="7315200" y="3520440"/>
              <a:ext cx="72000" cy="360000"/>
            </a:xfrm>
            <a:prstGeom prst="rect">
              <a:avLst/>
            </a:prstGeom>
            <a:pattFill prst="ltUpDiag">
              <a:fgClr>
                <a:schemeClr val="accent6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cxnSp macro="">
          <xdr:nvCxnSpPr>
            <xdr:cNvPr id="47" name="Прямая соединительная линия 46">
              <a:extLst>
                <a:ext uri="{FF2B5EF4-FFF2-40B4-BE49-F238E27FC236}">
                  <a16:creationId xmlns:a16="http://schemas.microsoft.com/office/drawing/2014/main" id="{5CDA2ABE-52E9-42F1-9FD8-FD69DBB1991D}"/>
                </a:ext>
              </a:extLst>
            </xdr:cNvPr>
            <xdr:cNvCxnSpPr/>
          </xdr:nvCxnSpPr>
          <xdr:spPr>
            <a:xfrm flipV="1">
              <a:off x="7391400" y="3512820"/>
              <a:ext cx="0" cy="360000"/>
            </a:xfrm>
            <a:prstGeom prst="line">
              <a:avLst/>
            </a:prstGeom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3" name="Полилиния: фигура 12">
            <a:extLst>
              <a:ext uri="{FF2B5EF4-FFF2-40B4-BE49-F238E27FC236}">
                <a16:creationId xmlns:a16="http://schemas.microsoft.com/office/drawing/2014/main" id="{B216EF10-2E7C-4104-8056-C5F29F075136}"/>
              </a:ext>
            </a:extLst>
          </xdr:cNvPr>
          <xdr:cNvSpPr/>
        </xdr:nvSpPr>
        <xdr:spPr>
          <a:xfrm>
            <a:off x="3764280" y="4389016"/>
            <a:ext cx="1455420" cy="259278"/>
          </a:xfrm>
          <a:custGeom>
            <a:avLst/>
            <a:gdLst>
              <a:gd name="connsiteX0" fmla="*/ 0 w 1455420"/>
              <a:gd name="connsiteY0" fmla="*/ 38204 h 259278"/>
              <a:gd name="connsiteX1" fmla="*/ 327660 w 1455420"/>
              <a:gd name="connsiteY1" fmla="*/ 259184 h 259278"/>
              <a:gd name="connsiteX2" fmla="*/ 1112520 w 1455420"/>
              <a:gd name="connsiteY2" fmla="*/ 15344 h 259278"/>
              <a:gd name="connsiteX3" fmla="*/ 1455420 w 1455420"/>
              <a:gd name="connsiteY3" fmla="*/ 45824 h 2592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55420" h="259278">
                <a:moveTo>
                  <a:pt x="0" y="38204"/>
                </a:moveTo>
                <a:cubicBezTo>
                  <a:pt x="71120" y="150599"/>
                  <a:pt x="142240" y="262994"/>
                  <a:pt x="327660" y="259184"/>
                </a:cubicBezTo>
                <a:cubicBezTo>
                  <a:pt x="513080" y="255374"/>
                  <a:pt x="924560" y="50904"/>
                  <a:pt x="1112520" y="15344"/>
                </a:cubicBezTo>
                <a:cubicBezTo>
                  <a:pt x="1300480" y="-20216"/>
                  <a:pt x="1377950" y="12804"/>
                  <a:pt x="1455420" y="45824"/>
                </a:cubicBezTo>
              </a:path>
            </a:pathLst>
          </a:cu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oneCellAnchor>
    <xdr:from>
      <xdr:col>5</xdr:col>
      <xdr:colOff>373380</xdr:colOff>
      <xdr:row>25</xdr:row>
      <xdr:rowOff>15240</xdr:rowOff>
    </xdr:from>
    <xdr:ext cx="865814" cy="3173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18C197CF-C219-42BA-8765-7C5D08CE90E2}"/>
                </a:ext>
              </a:extLst>
            </xdr:cNvPr>
            <xdr:cNvSpPr txBox="1"/>
          </xdr:nvSpPr>
          <xdr:spPr>
            <a:xfrm>
              <a:off x="3421380" y="4709160"/>
              <a:ext cx="865814" cy="317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18C197CF-C219-42BA-8765-7C5D08CE90E2}"/>
                </a:ext>
              </a:extLst>
            </xdr:cNvPr>
            <xdr:cNvSpPr txBox="1"/>
          </xdr:nvSpPr>
          <xdr:spPr>
            <a:xfrm>
              <a:off x="3421380" y="4709160"/>
              <a:ext cx="865814" cy="317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en-US" sz="1100" b="0" i="0">
                  <a:latin typeface="Cambria Math" panose="02040503050406030204" pitchFamily="18" charset="0"/>
                </a:rPr>
                <a:t>=−4𝐸𝐼/𝑙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83820</xdr:colOff>
      <xdr:row>25</xdr:row>
      <xdr:rowOff>0</xdr:rowOff>
    </xdr:from>
    <xdr:ext cx="863250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6DBC94E4-C267-419C-BDA7-B604D4D6DA25}"/>
                </a:ext>
              </a:extLst>
            </xdr:cNvPr>
            <xdr:cNvSpPr txBox="1"/>
          </xdr:nvSpPr>
          <xdr:spPr>
            <a:xfrm>
              <a:off x="4960620" y="4693920"/>
              <a:ext cx="86325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6DBC94E4-C267-419C-BDA7-B604D4D6DA25}"/>
                </a:ext>
              </a:extLst>
            </xdr:cNvPr>
            <xdr:cNvSpPr txBox="1"/>
          </xdr:nvSpPr>
          <xdr:spPr>
            <a:xfrm>
              <a:off x="4960620" y="4693920"/>
              <a:ext cx="86325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𝑀_21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</a:t>
              </a:r>
              <a:r>
                <a:rPr lang="en-US" sz="1100" b="0" i="0">
                  <a:latin typeface="Cambria Math" panose="02040503050406030204" pitchFamily="18" charset="0"/>
                </a:rPr>
                <a:t>=−2𝐸𝐼/𝑙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396240</xdr:colOff>
      <xdr:row>27</xdr:row>
      <xdr:rowOff>99060</xdr:rowOff>
    </xdr:from>
    <xdr:ext cx="681149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5919921C-9571-42EB-9C8D-CAAC8BA73AFE}"/>
                </a:ext>
              </a:extLst>
            </xdr:cNvPr>
            <xdr:cNvSpPr txBox="1"/>
          </xdr:nvSpPr>
          <xdr:spPr>
            <a:xfrm>
              <a:off x="3444240" y="5173980"/>
              <a:ext cx="681149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5919921C-9571-42EB-9C8D-CAAC8BA73AFE}"/>
                </a:ext>
              </a:extLst>
            </xdr:cNvPr>
            <xdr:cNvSpPr txBox="1"/>
          </xdr:nvSpPr>
          <xdr:spPr>
            <a:xfrm>
              <a:off x="3444240" y="5173980"/>
              <a:ext cx="681149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11𝑟</a:t>
              </a:r>
              <a:r>
                <a:rPr lang="en-US" sz="1100" b="0" i="0">
                  <a:latin typeface="Cambria Math" panose="02040503050406030204" pitchFamily="18" charset="0"/>
                </a:rPr>
                <a:t>=6𝐸𝐼/𝑙^2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27</xdr:row>
      <xdr:rowOff>76200</xdr:rowOff>
    </xdr:from>
    <xdr:ext cx="810094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F44308B8-DED1-4445-BEC6-1664B5104C3C}"/>
                </a:ext>
              </a:extLst>
            </xdr:cNvPr>
            <xdr:cNvSpPr txBox="1"/>
          </xdr:nvSpPr>
          <xdr:spPr>
            <a:xfrm>
              <a:off x="4953000" y="5151120"/>
              <a:ext cx="810094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F44308B8-DED1-4445-BEC6-1664B5104C3C}"/>
                </a:ext>
              </a:extLst>
            </xdr:cNvPr>
            <xdr:cNvSpPr txBox="1"/>
          </xdr:nvSpPr>
          <xdr:spPr>
            <a:xfrm>
              <a:off x="4953000" y="5151120"/>
              <a:ext cx="810094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1𝑟</a:t>
              </a:r>
              <a:r>
                <a:rPr lang="en-US" sz="1100" b="0" i="0">
                  <a:latin typeface="Cambria Math" panose="02040503050406030204" pitchFamily="18" charset="0"/>
                </a:rPr>
                <a:t>=−6𝐸𝐼/𝑙^2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10</xdr:col>
      <xdr:colOff>441960</xdr:colOff>
      <xdr:row>14</xdr:row>
      <xdr:rowOff>144780</xdr:rowOff>
    </xdr:from>
    <xdr:to>
      <xdr:col>13</xdr:col>
      <xdr:colOff>209160</xdr:colOff>
      <xdr:row>16</xdr:row>
      <xdr:rowOff>146640</xdr:rowOff>
    </xdr:to>
    <xdr:grpSp>
      <xdr:nvGrpSpPr>
        <xdr:cNvPr id="52" name="Группа 51">
          <a:extLst>
            <a:ext uri="{FF2B5EF4-FFF2-40B4-BE49-F238E27FC236}">
              <a16:creationId xmlns:a16="http://schemas.microsoft.com/office/drawing/2014/main" id="{C98BDC52-0858-4296-B601-20C305029969}"/>
            </a:ext>
          </a:extLst>
        </xdr:cNvPr>
        <xdr:cNvGrpSpPr/>
      </xdr:nvGrpSpPr>
      <xdr:grpSpPr>
        <a:xfrm>
          <a:off x="6537960" y="2750820"/>
          <a:ext cx="1596000" cy="382860"/>
          <a:chOff x="3528060" y="2468880"/>
          <a:chExt cx="1596000" cy="382860"/>
        </a:xfrm>
      </xdr:grpSpPr>
      <xdr:cxnSp macro="">
        <xdr:nvCxnSpPr>
          <xdr:cNvPr id="53" name="Прямая соединительная линия 52">
            <a:extLst>
              <a:ext uri="{FF2B5EF4-FFF2-40B4-BE49-F238E27FC236}">
                <a16:creationId xmlns:a16="http://schemas.microsoft.com/office/drawing/2014/main" id="{21353248-8E34-4575-84FD-7799F6AEBE2E}"/>
              </a:ext>
            </a:extLst>
          </xdr:cNvPr>
          <xdr:cNvCxnSpPr/>
        </xdr:nvCxnSpPr>
        <xdr:spPr>
          <a:xfrm flipV="1">
            <a:off x="3604260" y="2644140"/>
            <a:ext cx="14400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Прямая соединительная линия 53">
            <a:extLst>
              <a:ext uri="{FF2B5EF4-FFF2-40B4-BE49-F238E27FC236}">
                <a16:creationId xmlns:a16="http://schemas.microsoft.com/office/drawing/2014/main" id="{2FCD429B-5EA7-42FB-A8EA-3D2FB356AA2C}"/>
              </a:ext>
            </a:extLst>
          </xdr:cNvPr>
          <xdr:cNvCxnSpPr/>
        </xdr:nvCxnSpPr>
        <xdr:spPr>
          <a:xfrm>
            <a:off x="35966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Прямая соединительная линия 54">
            <a:extLst>
              <a:ext uri="{FF2B5EF4-FFF2-40B4-BE49-F238E27FC236}">
                <a16:creationId xmlns:a16="http://schemas.microsoft.com/office/drawing/2014/main" id="{A3907FD5-CDF4-4255-BC93-B2A0C66C94F3}"/>
              </a:ext>
            </a:extLst>
          </xdr:cNvPr>
          <xdr:cNvCxnSpPr/>
        </xdr:nvCxnSpPr>
        <xdr:spPr>
          <a:xfrm>
            <a:off x="50444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Прямоугольник 55">
            <a:extLst>
              <a:ext uri="{FF2B5EF4-FFF2-40B4-BE49-F238E27FC236}">
                <a16:creationId xmlns:a16="http://schemas.microsoft.com/office/drawing/2014/main" id="{8564E61E-D127-4BC2-B474-D9572C3F794F}"/>
              </a:ext>
            </a:extLst>
          </xdr:cNvPr>
          <xdr:cNvSpPr/>
        </xdr:nvSpPr>
        <xdr:spPr>
          <a:xfrm>
            <a:off x="3528060" y="246888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7" name="Прямоугольник 56">
            <a:extLst>
              <a:ext uri="{FF2B5EF4-FFF2-40B4-BE49-F238E27FC236}">
                <a16:creationId xmlns:a16="http://schemas.microsoft.com/office/drawing/2014/main" id="{56C62D13-92E4-40D9-8D91-4B5F8672BED8}"/>
              </a:ext>
            </a:extLst>
          </xdr:cNvPr>
          <xdr:cNvSpPr/>
        </xdr:nvSpPr>
        <xdr:spPr>
          <a:xfrm>
            <a:off x="5052060" y="249174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11</xdr:col>
      <xdr:colOff>220980</xdr:colOff>
      <xdr:row>14</xdr:row>
      <xdr:rowOff>152400</xdr:rowOff>
    </xdr:from>
    <xdr:to>
      <xdr:col>11</xdr:col>
      <xdr:colOff>220980</xdr:colOff>
      <xdr:row>16</xdr:row>
      <xdr:rowOff>131400</xdr:rowOff>
    </xdr:to>
    <xdr:cxnSp macro="">
      <xdr:nvCxnSpPr>
        <xdr:cNvPr id="58" name="Прямая соединительная линия 57">
          <a:extLst>
            <a:ext uri="{FF2B5EF4-FFF2-40B4-BE49-F238E27FC236}">
              <a16:creationId xmlns:a16="http://schemas.microsoft.com/office/drawing/2014/main" id="{E0326217-C249-4025-BA47-D93A1BAEF14D}"/>
            </a:ext>
          </a:extLst>
        </xdr:cNvPr>
        <xdr:cNvCxnSpPr/>
      </xdr:nvCxnSpPr>
      <xdr:spPr>
        <a:xfrm flipV="1">
          <a:off x="6926580" y="2712720"/>
          <a:ext cx="0" cy="3600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14</xdr:row>
      <xdr:rowOff>152400</xdr:rowOff>
    </xdr:from>
    <xdr:to>
      <xdr:col>11</xdr:col>
      <xdr:colOff>224400</xdr:colOff>
      <xdr:row>16</xdr:row>
      <xdr:rowOff>131400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5C5F417B-BF9B-4864-BF40-03D5CB65B7DC}"/>
            </a:ext>
          </a:extLst>
        </xdr:cNvPr>
        <xdr:cNvSpPr/>
      </xdr:nvSpPr>
      <xdr:spPr>
        <a:xfrm>
          <a:off x="6858000" y="2712720"/>
          <a:ext cx="72000" cy="360000"/>
        </a:xfrm>
        <a:prstGeom prst="rect">
          <a:avLst/>
        </a:prstGeom>
        <a:pattFill prst="ltUpDiag">
          <a:fgClr>
            <a:schemeClr val="accent6">
              <a:lumMod val="60000"/>
              <a:lumOff val="40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11</xdr:col>
      <xdr:colOff>182880</xdr:colOff>
      <xdr:row>17</xdr:row>
      <xdr:rowOff>53340</xdr:rowOff>
    </xdr:from>
    <xdr:ext cx="10716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2DBADB1A-C8FB-4D0A-9C9B-E625C01E02D6}"/>
                </a:ext>
              </a:extLst>
            </xdr:cNvPr>
            <xdr:cNvSpPr txBox="1"/>
          </xdr:nvSpPr>
          <xdr:spPr>
            <a:xfrm>
              <a:off x="6888480" y="3192780"/>
              <a:ext cx="10716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2DBADB1A-C8FB-4D0A-9C9B-E625C01E02D6}"/>
                </a:ext>
              </a:extLst>
            </xdr:cNvPr>
            <xdr:cNvSpPr txBox="1"/>
          </xdr:nvSpPr>
          <xdr:spPr>
            <a:xfrm>
              <a:off x="6888480" y="3192780"/>
              <a:ext cx="10716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𝑀_11𝑥=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236220</xdr:colOff>
      <xdr:row>18</xdr:row>
      <xdr:rowOff>129540</xdr:rowOff>
    </xdr:from>
    <xdr:ext cx="964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8A2E7AB9-03F8-4158-AACD-4CA020AB4003}"/>
                </a:ext>
              </a:extLst>
            </xdr:cNvPr>
            <xdr:cNvSpPr txBox="1"/>
          </xdr:nvSpPr>
          <xdr:spPr>
            <a:xfrm>
              <a:off x="6941820" y="3467100"/>
              <a:ext cx="964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11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8A2E7AB9-03F8-4158-AACD-4CA020AB4003}"/>
                </a:ext>
              </a:extLst>
            </xdr:cNvPr>
            <xdr:cNvSpPr txBox="1"/>
          </xdr:nvSpPr>
          <xdr:spPr>
            <a:xfrm>
              <a:off x="6941820" y="3467100"/>
              <a:ext cx="964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𝑌_11𝑥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𝑌〗_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1𝑥</a:t>
              </a:r>
              <a:r>
                <a:rPr lang="en-US" sz="1100" b="0" i="0">
                  <a:latin typeface="Cambria Math" panose="02040503050406030204" pitchFamily="18" charset="0"/>
                </a:rPr>
                <a:t>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525780</xdr:colOff>
      <xdr:row>20</xdr:row>
      <xdr:rowOff>0</xdr:rowOff>
    </xdr:from>
    <xdr:ext cx="664477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2D999201-D002-49AD-BF0B-06380D75BA06}"/>
                </a:ext>
              </a:extLst>
            </xdr:cNvPr>
            <xdr:cNvSpPr txBox="1"/>
          </xdr:nvSpPr>
          <xdr:spPr>
            <a:xfrm>
              <a:off x="6621780" y="3718560"/>
              <a:ext cx="66447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𝐸𝐴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2D999201-D002-49AD-BF0B-06380D75BA06}"/>
                </a:ext>
              </a:extLst>
            </xdr:cNvPr>
            <xdr:cNvSpPr txBox="1"/>
          </xdr:nvSpPr>
          <xdr:spPr>
            <a:xfrm>
              <a:off x="6621780" y="3718560"/>
              <a:ext cx="66447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𝑋_11𝑥=</a:t>
              </a:r>
              <a:r>
                <a:rPr lang="en-US" sz="1100" b="0" i="0">
                  <a:latin typeface="Cambria Math" panose="02040503050406030204" pitchFamily="18" charset="0"/>
                </a:rPr>
                <a:t>𝐸𝐴/𝑙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11</xdr:col>
      <xdr:colOff>224400</xdr:colOff>
      <xdr:row>15</xdr:row>
      <xdr:rowOff>141900</xdr:rowOff>
    </xdr:from>
    <xdr:to>
      <xdr:col>12</xdr:col>
      <xdr:colOff>11040</xdr:colOff>
      <xdr:row>15</xdr:row>
      <xdr:rowOff>141900</xdr:rowOff>
    </xdr:to>
    <xdr:cxnSp macro="">
      <xdr:nvCxnSpPr>
        <xdr:cNvPr id="63" name="Прямая соединительная линия 62">
          <a:extLst>
            <a:ext uri="{FF2B5EF4-FFF2-40B4-BE49-F238E27FC236}">
              <a16:creationId xmlns:a16="http://schemas.microsoft.com/office/drawing/2014/main" id="{FB52F1D5-2BBB-4514-812E-4212FE013A3C}"/>
            </a:ext>
          </a:extLst>
        </xdr:cNvPr>
        <xdr:cNvCxnSpPr/>
      </xdr:nvCxnSpPr>
      <xdr:spPr>
        <a:xfrm>
          <a:off x="6930000" y="2885100"/>
          <a:ext cx="39624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15</xdr:row>
      <xdr:rowOff>137160</xdr:rowOff>
    </xdr:from>
    <xdr:to>
      <xdr:col>5</xdr:col>
      <xdr:colOff>518160</xdr:colOff>
      <xdr:row>17</xdr:row>
      <xdr:rowOff>99060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C505947E-E4A7-49D5-AD92-4FB20458E67F}"/>
            </a:ext>
          </a:extLst>
        </xdr:cNvPr>
        <xdr:cNvCxnSpPr/>
      </xdr:nvCxnSpPr>
      <xdr:spPr>
        <a:xfrm flipV="1">
          <a:off x="3566160" y="288036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14</xdr:row>
      <xdr:rowOff>144780</xdr:rowOff>
    </xdr:from>
    <xdr:to>
      <xdr:col>8</xdr:col>
      <xdr:colOff>556260</xdr:colOff>
      <xdr:row>16</xdr:row>
      <xdr:rowOff>53340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6BE351C8-0CE1-4409-901A-86DF5138FDC4}"/>
            </a:ext>
          </a:extLst>
        </xdr:cNvPr>
        <xdr:cNvCxnSpPr/>
      </xdr:nvCxnSpPr>
      <xdr:spPr>
        <a:xfrm>
          <a:off x="5433060" y="270510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13</xdr:row>
      <xdr:rowOff>137160</xdr:rowOff>
    </xdr:from>
    <xdr:to>
      <xdr:col>6</xdr:col>
      <xdr:colOff>238080</xdr:colOff>
      <xdr:row>15</xdr:row>
      <xdr:rowOff>131400</xdr:rowOff>
    </xdr:to>
    <xdr:sp macro="" textlink="">
      <xdr:nvSpPr>
        <xdr:cNvPr id="72" name="Дуга 71">
          <a:extLst>
            <a:ext uri="{FF2B5EF4-FFF2-40B4-BE49-F238E27FC236}">
              <a16:creationId xmlns:a16="http://schemas.microsoft.com/office/drawing/2014/main" id="{02C89CD7-3A67-48DE-8E23-097109ACC7D3}"/>
            </a:ext>
          </a:extLst>
        </xdr:cNvPr>
        <xdr:cNvSpPr/>
      </xdr:nvSpPr>
      <xdr:spPr>
        <a:xfrm>
          <a:off x="3535680" y="2514600"/>
          <a:ext cx="360000" cy="360000"/>
        </a:xfrm>
        <a:prstGeom prst="arc">
          <a:avLst>
            <a:gd name="adj1" fmla="val 5281504"/>
            <a:gd name="adj2" fmla="val 0"/>
          </a:avLst>
        </a:prstGeom>
        <a:ln>
          <a:head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68580</xdr:colOff>
      <xdr:row>13</xdr:row>
      <xdr:rowOff>106680</xdr:rowOff>
    </xdr:from>
    <xdr:to>
      <xdr:col>8</xdr:col>
      <xdr:colOff>428580</xdr:colOff>
      <xdr:row>15</xdr:row>
      <xdr:rowOff>100920</xdr:rowOff>
    </xdr:to>
    <xdr:sp macro="" textlink="">
      <xdr:nvSpPr>
        <xdr:cNvPr id="73" name="Дуга 72">
          <a:extLst>
            <a:ext uri="{FF2B5EF4-FFF2-40B4-BE49-F238E27FC236}">
              <a16:creationId xmlns:a16="http://schemas.microsoft.com/office/drawing/2014/main" id="{5A034B5D-E2C7-4BC1-ABBE-5EA077116095}"/>
            </a:ext>
          </a:extLst>
        </xdr:cNvPr>
        <xdr:cNvSpPr/>
      </xdr:nvSpPr>
      <xdr:spPr>
        <a:xfrm>
          <a:off x="4945380" y="2484120"/>
          <a:ext cx="360000" cy="360000"/>
        </a:xfrm>
        <a:prstGeom prst="arc">
          <a:avLst>
            <a:gd name="adj1" fmla="val 5281504"/>
            <a:gd name="adj2" fmla="val 0"/>
          </a:avLst>
        </a:prstGeom>
        <a:ln>
          <a:head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190500</xdr:colOff>
      <xdr:row>22</xdr:row>
      <xdr:rowOff>114300</xdr:rowOff>
    </xdr:from>
    <xdr:to>
      <xdr:col>8</xdr:col>
      <xdr:colOff>550500</xdr:colOff>
      <xdr:row>24</xdr:row>
      <xdr:rowOff>93300</xdr:rowOff>
    </xdr:to>
    <xdr:sp macro="" textlink="">
      <xdr:nvSpPr>
        <xdr:cNvPr id="74" name="Дуга 73">
          <a:extLst>
            <a:ext uri="{FF2B5EF4-FFF2-40B4-BE49-F238E27FC236}">
              <a16:creationId xmlns:a16="http://schemas.microsoft.com/office/drawing/2014/main" id="{8B70C9D6-C894-429C-A2EB-D2385B2F2D93}"/>
            </a:ext>
          </a:extLst>
        </xdr:cNvPr>
        <xdr:cNvSpPr/>
      </xdr:nvSpPr>
      <xdr:spPr>
        <a:xfrm>
          <a:off x="5067300" y="4229100"/>
          <a:ext cx="360000" cy="360000"/>
        </a:xfrm>
        <a:prstGeom prst="arc">
          <a:avLst>
            <a:gd name="adj1" fmla="val 5281504"/>
            <a:gd name="adj2" fmla="val 0"/>
          </a:avLst>
        </a:prstGeom>
        <a:ln>
          <a:headEnd type="non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457200</xdr:colOff>
      <xdr:row>22</xdr:row>
      <xdr:rowOff>76200</xdr:rowOff>
    </xdr:from>
    <xdr:to>
      <xdr:col>6</xdr:col>
      <xdr:colOff>207600</xdr:colOff>
      <xdr:row>24</xdr:row>
      <xdr:rowOff>55200</xdr:rowOff>
    </xdr:to>
    <xdr:sp macro="" textlink="">
      <xdr:nvSpPr>
        <xdr:cNvPr id="75" name="Дуга 74">
          <a:extLst>
            <a:ext uri="{FF2B5EF4-FFF2-40B4-BE49-F238E27FC236}">
              <a16:creationId xmlns:a16="http://schemas.microsoft.com/office/drawing/2014/main" id="{D4289E57-ABCD-4B5F-B1AD-8F3BA40880C7}"/>
            </a:ext>
          </a:extLst>
        </xdr:cNvPr>
        <xdr:cNvSpPr/>
      </xdr:nvSpPr>
      <xdr:spPr>
        <a:xfrm>
          <a:off x="3505200" y="4191000"/>
          <a:ext cx="360000" cy="360000"/>
        </a:xfrm>
        <a:prstGeom prst="arc">
          <a:avLst>
            <a:gd name="adj1" fmla="val 5281504"/>
            <a:gd name="adj2" fmla="val 0"/>
          </a:avLst>
        </a:prstGeom>
        <a:ln>
          <a:headEnd type="non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12</xdr:col>
      <xdr:colOff>243840</xdr:colOff>
      <xdr:row>20</xdr:row>
      <xdr:rowOff>7620</xdr:rowOff>
    </xdr:from>
    <xdr:ext cx="796693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ED233EFB-4C46-4E59-B1F2-AA9D25E35B76}"/>
                </a:ext>
              </a:extLst>
            </xdr:cNvPr>
            <xdr:cNvSpPr txBox="1"/>
          </xdr:nvSpPr>
          <xdr:spPr>
            <a:xfrm>
              <a:off x="7559040" y="3726180"/>
              <a:ext cx="79669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𝐸𝐴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ED233EFB-4C46-4E59-B1F2-AA9D25E35B76}"/>
                </a:ext>
              </a:extLst>
            </xdr:cNvPr>
            <xdr:cNvSpPr txBox="1"/>
          </xdr:nvSpPr>
          <xdr:spPr>
            <a:xfrm>
              <a:off x="7559040" y="3726180"/>
              <a:ext cx="79669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1𝑥=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𝐸𝐴/𝑙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9</xdr:col>
      <xdr:colOff>30480</xdr:colOff>
      <xdr:row>23</xdr:row>
      <xdr:rowOff>22860</xdr:rowOff>
    </xdr:from>
    <xdr:to>
      <xdr:col>9</xdr:col>
      <xdr:colOff>30480</xdr:colOff>
      <xdr:row>24</xdr:row>
      <xdr:rowOff>114300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6E233D2E-42F1-46FA-B93D-0E9264CC9794}"/>
            </a:ext>
          </a:extLst>
        </xdr:cNvPr>
        <xdr:cNvCxnSpPr/>
      </xdr:nvCxnSpPr>
      <xdr:spPr>
        <a:xfrm>
          <a:off x="5516880" y="432054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23</xdr:row>
      <xdr:rowOff>7620</xdr:rowOff>
    </xdr:from>
    <xdr:to>
      <xdr:col>5</xdr:col>
      <xdr:colOff>388620</xdr:colOff>
      <xdr:row>24</xdr:row>
      <xdr:rowOff>167640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25FD1CF0-AE82-483C-BF7C-069513BFDD68}"/>
            </a:ext>
          </a:extLst>
        </xdr:cNvPr>
        <xdr:cNvCxnSpPr/>
      </xdr:nvCxnSpPr>
      <xdr:spPr>
        <a:xfrm flipV="1">
          <a:off x="3436620" y="430530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365760</xdr:colOff>
      <xdr:row>22</xdr:row>
      <xdr:rowOff>163830</xdr:rowOff>
    </xdr:from>
    <xdr:ext cx="41989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192F64A3-55E6-4784-980E-214A2ECD880D}"/>
                </a:ext>
              </a:extLst>
            </xdr:cNvPr>
            <xdr:cNvSpPr txBox="1"/>
          </xdr:nvSpPr>
          <xdr:spPr>
            <a:xfrm>
              <a:off x="6461760" y="4324350"/>
              <a:ext cx="41989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192F64A3-55E6-4784-980E-214A2ECD880D}"/>
                </a:ext>
              </a:extLst>
            </xdr:cNvPr>
            <xdr:cNvSpPr txBox="1"/>
          </xdr:nvSpPr>
          <xdr:spPr>
            <a:xfrm>
              <a:off x="6461760" y="4324350"/>
              <a:ext cx="41989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11𝑥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1𝑥+𝑟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1𝑥+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∙𝑋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∙𝑌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+𝑟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∙𝑀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381000</xdr:colOff>
      <xdr:row>24</xdr:row>
      <xdr:rowOff>121920</xdr:rowOff>
    </xdr:from>
    <xdr:ext cx="12236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613CE952-C065-455B-AB59-9D391EDF7B35}"/>
                </a:ext>
              </a:extLst>
            </xdr:cNvPr>
            <xdr:cNvSpPr txBox="1"/>
          </xdr:nvSpPr>
          <xdr:spPr>
            <a:xfrm>
              <a:off x="6477000" y="4617720"/>
              <a:ext cx="12236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613CE952-C065-455B-AB59-9D391EDF7B35}"/>
                </a:ext>
              </a:extLst>
            </xdr:cNvPr>
            <xdr:cNvSpPr txBox="1"/>
          </xdr:nvSpPr>
          <xdr:spPr>
            <a:xfrm>
              <a:off x="6477000" y="4617720"/>
              <a:ext cx="12236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∙𝑋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2</xdr:row>
      <xdr:rowOff>68580</xdr:rowOff>
    </xdr:from>
    <xdr:to>
      <xdr:col>4</xdr:col>
      <xdr:colOff>285360</xdr:colOff>
      <xdr:row>4</xdr:row>
      <xdr:rowOff>85680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AA24DBF2-593A-465D-9147-016B988DD069}"/>
            </a:ext>
          </a:extLst>
        </xdr:cNvPr>
        <xdr:cNvGrpSpPr/>
      </xdr:nvGrpSpPr>
      <xdr:grpSpPr>
        <a:xfrm>
          <a:off x="1127760" y="434340"/>
          <a:ext cx="1596000" cy="382860"/>
          <a:chOff x="3528060" y="2468880"/>
          <a:chExt cx="1596000" cy="382860"/>
        </a:xfrm>
      </xdr:grpSpPr>
      <xdr:cxnSp macro="">
        <xdr:nvCxnSpPr>
          <xdr:cNvPr id="3" name="Прямая соединительная линия 2">
            <a:extLst>
              <a:ext uri="{FF2B5EF4-FFF2-40B4-BE49-F238E27FC236}">
                <a16:creationId xmlns:a16="http://schemas.microsoft.com/office/drawing/2014/main" id="{44AA9B7C-33D6-4634-9AB3-FCDD2B95ED8D}"/>
              </a:ext>
            </a:extLst>
          </xdr:cNvPr>
          <xdr:cNvCxnSpPr/>
        </xdr:nvCxnSpPr>
        <xdr:spPr>
          <a:xfrm flipV="1">
            <a:off x="3604260" y="2644140"/>
            <a:ext cx="14400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Прямая соединительная линия 3">
            <a:extLst>
              <a:ext uri="{FF2B5EF4-FFF2-40B4-BE49-F238E27FC236}">
                <a16:creationId xmlns:a16="http://schemas.microsoft.com/office/drawing/2014/main" id="{D9F028CF-395E-4B40-AF9F-0809128A53C5}"/>
              </a:ext>
            </a:extLst>
          </xdr:cNvPr>
          <xdr:cNvCxnSpPr/>
        </xdr:nvCxnSpPr>
        <xdr:spPr>
          <a:xfrm>
            <a:off x="35966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Прямая соединительная линия 4">
            <a:extLst>
              <a:ext uri="{FF2B5EF4-FFF2-40B4-BE49-F238E27FC236}">
                <a16:creationId xmlns:a16="http://schemas.microsoft.com/office/drawing/2014/main" id="{DA93243A-C3B2-4A10-A92E-D3770FB4A42E}"/>
              </a:ext>
            </a:extLst>
          </xdr:cNvPr>
          <xdr:cNvCxnSpPr/>
        </xdr:nvCxnSpPr>
        <xdr:spPr>
          <a:xfrm>
            <a:off x="5044440" y="2476500"/>
            <a:ext cx="0" cy="36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id="{AE062C75-B501-43BD-9C5A-DAFBD28CC940}"/>
              </a:ext>
            </a:extLst>
          </xdr:cNvPr>
          <xdr:cNvSpPr/>
        </xdr:nvSpPr>
        <xdr:spPr>
          <a:xfrm>
            <a:off x="3528060" y="246888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id="{F0F32CA5-3BD7-41A1-8180-972762976C6A}"/>
              </a:ext>
            </a:extLst>
          </xdr:cNvPr>
          <xdr:cNvSpPr/>
        </xdr:nvSpPr>
        <xdr:spPr>
          <a:xfrm>
            <a:off x="5052060" y="2491740"/>
            <a:ext cx="72000" cy="360000"/>
          </a:xfrm>
          <a:prstGeom prst="rect">
            <a:avLst/>
          </a:prstGeom>
          <a:pattFill prst="wdUpDiag">
            <a:fgClr>
              <a:schemeClr val="accent1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15D8-1718-45BB-8A64-DDA12F7264A9}">
  <dimension ref="A1:Q26"/>
  <sheetViews>
    <sheetView workbookViewId="0">
      <selection activeCell="J34" sqref="J34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I2" t="s">
        <v>7</v>
      </c>
      <c r="O2">
        <v>30</v>
      </c>
      <c r="P2" s="3" t="s">
        <v>8</v>
      </c>
    </row>
    <row r="8" spans="1:17" ht="16.2" x14ac:dyDescent="0.3">
      <c r="M8" s="4" t="s">
        <v>19</v>
      </c>
      <c r="N8" s="4" t="s">
        <v>18</v>
      </c>
      <c r="P8" s="4" t="s">
        <v>19</v>
      </c>
      <c r="Q8" s="4" t="s">
        <v>18</v>
      </c>
    </row>
    <row r="9" spans="1:17" ht="16.2" x14ac:dyDescent="0.3">
      <c r="M9" s="1" t="s">
        <v>20</v>
      </c>
      <c r="N9" s="1" t="s">
        <v>20</v>
      </c>
      <c r="P9" s="1" t="s">
        <v>20</v>
      </c>
      <c r="Q9" s="1" t="s">
        <v>21</v>
      </c>
    </row>
    <row r="11" spans="1:17" x14ac:dyDescent="0.3">
      <c r="B11" t="s">
        <v>1</v>
      </c>
    </row>
    <row r="13" spans="1:17" x14ac:dyDescent="0.3">
      <c r="B13" t="s">
        <v>2</v>
      </c>
      <c r="G13" t="s">
        <v>17</v>
      </c>
    </row>
    <row r="16" spans="1:17" ht="15.6" x14ac:dyDescent="0.3">
      <c r="C16" s="2" t="s">
        <v>4</v>
      </c>
    </row>
    <row r="17" spans="2:3" ht="15.6" x14ac:dyDescent="0.3">
      <c r="B17" s="1" t="s">
        <v>3</v>
      </c>
      <c r="C17" s="2" t="s">
        <v>5</v>
      </c>
    </row>
    <row r="18" spans="2:3" ht="15.6" x14ac:dyDescent="0.3">
      <c r="C18" s="2" t="s">
        <v>6</v>
      </c>
    </row>
    <row r="20" spans="2:3" ht="15.6" x14ac:dyDescent="0.3">
      <c r="C20" s="2" t="s">
        <v>9</v>
      </c>
    </row>
    <row r="21" spans="2:3" ht="15.6" x14ac:dyDescent="0.3">
      <c r="B21" s="1" t="s">
        <v>15</v>
      </c>
      <c r="C21" s="2" t="s">
        <v>10</v>
      </c>
    </row>
    <row r="22" spans="2:3" ht="15.6" x14ac:dyDescent="0.3">
      <c r="C22" s="2" t="s">
        <v>11</v>
      </c>
    </row>
    <row r="24" spans="2:3" ht="15.6" x14ac:dyDescent="0.3">
      <c r="C24" s="2" t="s">
        <v>12</v>
      </c>
    </row>
    <row r="25" spans="2:3" ht="15.6" x14ac:dyDescent="0.3">
      <c r="B25" s="1" t="s">
        <v>16</v>
      </c>
      <c r="C25" s="2" t="s">
        <v>13</v>
      </c>
    </row>
    <row r="26" spans="2:3" ht="15.6" x14ac:dyDescent="0.3">
      <c r="C26" s="2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1851-94EA-4FF9-909B-EF084FDCE1C4}">
  <dimension ref="B1:AW27"/>
  <sheetViews>
    <sheetView tabSelected="1" topLeftCell="Y21" workbookViewId="0">
      <selection activeCell="AS22" sqref="AS22"/>
    </sheetView>
  </sheetViews>
  <sheetFormatPr defaultRowHeight="14.4" x14ac:dyDescent="0.3"/>
  <cols>
    <col min="3" max="3" width="15.21875" customWidth="1"/>
    <col min="4" max="9" width="10.88671875" customWidth="1"/>
    <col min="13" max="13" width="14.6640625" bestFit="1" customWidth="1"/>
    <col min="14" max="14" width="9.5546875" bestFit="1" customWidth="1"/>
    <col min="15" max="15" width="10.44140625" bestFit="1" customWidth="1"/>
    <col min="16" max="16" width="8" bestFit="1" customWidth="1"/>
    <col min="17" max="17" width="9.5546875" bestFit="1" customWidth="1"/>
    <col min="18" max="18" width="10.44140625" bestFit="1" customWidth="1"/>
    <col min="19" max="19" width="8" bestFit="1" customWidth="1"/>
    <col min="21" max="21" width="14.6640625" bestFit="1" customWidth="1"/>
    <col min="22" max="22" width="9.5546875" bestFit="1" customWidth="1"/>
    <col min="23" max="23" width="10.44140625" bestFit="1" customWidth="1"/>
    <col min="24" max="24" width="7.88671875" bestFit="1" customWidth="1"/>
    <col min="25" max="25" width="9.5546875" bestFit="1" customWidth="1"/>
    <col min="26" max="26" width="10.44140625" bestFit="1" customWidth="1"/>
    <col min="27" max="27" width="7.88671875" bestFit="1" customWidth="1"/>
    <col min="28" max="28" width="9.5546875" bestFit="1" customWidth="1"/>
    <col min="29" max="29" width="10.44140625" bestFit="1" customWidth="1"/>
    <col min="30" max="30" width="7.88671875" bestFit="1" customWidth="1"/>
    <col min="31" max="31" width="9.5546875" bestFit="1" customWidth="1"/>
    <col min="32" max="32" width="10.44140625" bestFit="1" customWidth="1"/>
    <col min="33" max="33" width="7.88671875" bestFit="1" customWidth="1"/>
    <col min="34" max="34" width="14.6640625" bestFit="1" customWidth="1"/>
    <col min="35" max="35" width="9.5546875" bestFit="1" customWidth="1"/>
    <col min="36" max="36" width="10.44140625" bestFit="1" customWidth="1"/>
    <col min="37" max="37" width="7.88671875" bestFit="1" customWidth="1"/>
    <col min="38" max="38" width="9.5546875" bestFit="1" customWidth="1"/>
    <col min="39" max="39" width="10.44140625" bestFit="1" customWidth="1"/>
    <col min="40" max="40" width="7.88671875" bestFit="1" customWidth="1"/>
    <col min="41" max="41" width="9.5546875" bestFit="1" customWidth="1"/>
    <col min="42" max="42" width="10.44140625" bestFit="1" customWidth="1"/>
    <col min="43" max="43" width="7.88671875" bestFit="1" customWidth="1"/>
    <col min="46" max="46" width="13.33203125" bestFit="1" customWidth="1"/>
  </cols>
  <sheetData>
    <row r="1" spans="2:49" x14ac:dyDescent="0.3">
      <c r="G1" s="1" t="s">
        <v>41</v>
      </c>
      <c r="H1" s="1" t="s">
        <v>42</v>
      </c>
    </row>
    <row r="2" spans="2:49" x14ac:dyDescent="0.3">
      <c r="B2">
        <v>1</v>
      </c>
      <c r="C2" t="s">
        <v>22</v>
      </c>
      <c r="F2" s="14" t="s">
        <v>38</v>
      </c>
      <c r="G2" s="1">
        <v>1</v>
      </c>
      <c r="H2" s="1">
        <v>1</v>
      </c>
      <c r="I2">
        <f>K12*((G5+H5)^2)/(16*G2*G3)</f>
        <v>-40</v>
      </c>
      <c r="J2">
        <f>I2*3</f>
        <v>-120</v>
      </c>
    </row>
    <row r="3" spans="2:49" x14ac:dyDescent="0.3">
      <c r="B3">
        <v>2</v>
      </c>
      <c r="C3" t="s">
        <v>23</v>
      </c>
      <c r="F3" s="14" t="s">
        <v>39</v>
      </c>
      <c r="G3" s="1">
        <v>1</v>
      </c>
      <c r="H3" s="1">
        <v>1</v>
      </c>
      <c r="I3">
        <f>K12*((G5+H5)^3)/(48*G2*G3)</f>
        <v>-106.66666666666667</v>
      </c>
      <c r="J3">
        <f>I3*3</f>
        <v>-320</v>
      </c>
    </row>
    <row r="4" spans="2:49" x14ac:dyDescent="0.3">
      <c r="B4">
        <v>3</v>
      </c>
      <c r="C4" t="s">
        <v>24</v>
      </c>
      <c r="F4" s="14" t="s">
        <v>40</v>
      </c>
      <c r="G4" s="1">
        <v>1</v>
      </c>
      <c r="H4" s="1">
        <v>1</v>
      </c>
      <c r="J4">
        <f>I4*3</f>
        <v>0</v>
      </c>
    </row>
    <row r="5" spans="2:49" x14ac:dyDescent="0.3">
      <c r="F5" s="14" t="s">
        <v>43</v>
      </c>
      <c r="G5" s="1">
        <v>4</v>
      </c>
      <c r="H5" s="1">
        <v>4</v>
      </c>
    </row>
    <row r="6" spans="2:49" ht="24" customHeight="1" x14ac:dyDescent="0.3">
      <c r="C6" s="33" t="s">
        <v>47</v>
      </c>
      <c r="D6" s="33"/>
      <c r="E6" s="33"/>
      <c r="F6" s="33"/>
      <c r="G6" s="33"/>
      <c r="H6" s="33"/>
      <c r="I6" s="33"/>
      <c r="K6" s="15" t="s">
        <v>44</v>
      </c>
      <c r="M6" s="33" t="s">
        <v>48</v>
      </c>
      <c r="N6" s="33"/>
      <c r="O6" s="33"/>
      <c r="P6" s="33"/>
      <c r="Q6" s="33"/>
      <c r="R6" s="33"/>
      <c r="S6" s="33"/>
      <c r="U6" s="34" t="s">
        <v>49</v>
      </c>
      <c r="V6" s="34"/>
      <c r="W6" s="34"/>
      <c r="X6" s="34"/>
      <c r="Y6" s="34"/>
      <c r="Z6" s="34"/>
      <c r="AA6" s="34"/>
      <c r="AB6" s="34"/>
      <c r="AC6" s="34"/>
      <c r="AD6" s="34"/>
    </row>
    <row r="7" spans="2:49" ht="28.8" customHeight="1" thickBot="1" x14ac:dyDescent="0.35">
      <c r="C7" s="13" t="s">
        <v>35</v>
      </c>
      <c r="D7" s="6" t="s">
        <v>27</v>
      </c>
      <c r="E7" s="5" t="s">
        <v>26</v>
      </c>
      <c r="F7" s="5" t="s">
        <v>25</v>
      </c>
      <c r="G7" s="5" t="s">
        <v>28</v>
      </c>
      <c r="H7" s="5" t="s">
        <v>29</v>
      </c>
      <c r="I7" s="5" t="s">
        <v>30</v>
      </c>
      <c r="K7" s="17" t="s">
        <v>45</v>
      </c>
      <c r="M7" s="13" t="s">
        <v>35</v>
      </c>
      <c r="N7" s="6" t="s">
        <v>27</v>
      </c>
      <c r="O7" s="5" t="s">
        <v>26</v>
      </c>
      <c r="P7" s="5" t="s">
        <v>25</v>
      </c>
      <c r="Q7" s="5" t="s">
        <v>28</v>
      </c>
      <c r="R7" s="5" t="s">
        <v>29</v>
      </c>
      <c r="S7" s="5" t="s">
        <v>30</v>
      </c>
      <c r="U7" s="13" t="s">
        <v>56</v>
      </c>
      <c r="V7" s="6" t="s">
        <v>27</v>
      </c>
      <c r="W7" s="5" t="s">
        <v>26</v>
      </c>
      <c r="X7" s="5" t="s">
        <v>25</v>
      </c>
      <c r="Y7" s="5" t="s">
        <v>28</v>
      </c>
      <c r="Z7" s="5" t="s">
        <v>29</v>
      </c>
      <c r="AA7" s="5" t="s">
        <v>30</v>
      </c>
      <c r="AB7" s="5" t="s">
        <v>50</v>
      </c>
      <c r="AC7" s="5" t="s">
        <v>51</v>
      </c>
      <c r="AD7" s="5" t="s">
        <v>52</v>
      </c>
      <c r="AH7" s="13" t="s">
        <v>56</v>
      </c>
      <c r="AI7" s="6"/>
      <c r="AJ7" s="5"/>
      <c r="AK7" s="5"/>
      <c r="AL7" s="5"/>
      <c r="AM7" s="5"/>
      <c r="AN7" s="5"/>
      <c r="AO7" s="5"/>
      <c r="AP7" s="5"/>
      <c r="AQ7" s="5"/>
      <c r="AT7" s="15" t="s">
        <v>57</v>
      </c>
      <c r="AV7" s="15" t="s">
        <v>67</v>
      </c>
      <c r="AW7" s="15" t="s">
        <v>68</v>
      </c>
    </row>
    <row r="8" spans="2:49" ht="30.6" customHeight="1" x14ac:dyDescent="0.3">
      <c r="C8" s="8" t="s">
        <v>31</v>
      </c>
      <c r="D8" s="29">
        <f>G2*G4/G5</f>
        <v>0.25</v>
      </c>
      <c r="E8" s="30">
        <v>0</v>
      </c>
      <c r="F8" s="30">
        <v>0</v>
      </c>
      <c r="G8" s="30">
        <f>-G2*G4/G5</f>
        <v>-0.25</v>
      </c>
      <c r="H8" s="30">
        <v>0</v>
      </c>
      <c r="I8" s="30">
        <v>0</v>
      </c>
      <c r="K8" s="16">
        <v>0</v>
      </c>
      <c r="M8" s="8" t="s">
        <v>31</v>
      </c>
      <c r="N8" s="9">
        <f>D8</f>
        <v>0.25</v>
      </c>
      <c r="O8" s="18">
        <v>0</v>
      </c>
      <c r="P8" s="10">
        <f t="shared" ref="P8:P13" si="0">F8</f>
        <v>0</v>
      </c>
      <c r="Q8" s="10">
        <f t="shared" ref="Q8:Q13" si="1">G8</f>
        <v>-0.25</v>
      </c>
      <c r="R8" s="10">
        <f t="shared" ref="R8:R13" si="2">H8</f>
        <v>0</v>
      </c>
      <c r="S8" s="10">
        <f t="shared" ref="S8:S13" si="3">I8</f>
        <v>0</v>
      </c>
      <c r="U8" s="8" t="s">
        <v>31</v>
      </c>
      <c r="V8" s="25">
        <f>N8</f>
        <v>0.25</v>
      </c>
      <c r="W8" s="25">
        <f>O8</f>
        <v>0</v>
      </c>
      <c r="X8" s="25">
        <f t="shared" ref="X8:X13" si="4">P8</f>
        <v>0</v>
      </c>
      <c r="Y8" s="25">
        <f t="shared" ref="Y8:Y10" si="5">Q8</f>
        <v>-0.25</v>
      </c>
      <c r="Z8" s="25">
        <f t="shared" ref="Z8:Z10" si="6">R8</f>
        <v>0</v>
      </c>
      <c r="AA8" s="25">
        <f t="shared" ref="AA8:AA10" si="7">S8</f>
        <v>0</v>
      </c>
      <c r="AB8" s="26">
        <v>0</v>
      </c>
      <c r="AC8" s="26">
        <v>0</v>
      </c>
      <c r="AD8" s="26">
        <v>0</v>
      </c>
      <c r="AF8" s="16">
        <v>0</v>
      </c>
      <c r="AH8" s="8"/>
      <c r="AI8" s="21">
        <f t="array" ref="AI8:AQ16">MINVERSE(V8:AD16)</f>
        <v>8</v>
      </c>
      <c r="AJ8" s="21">
        <v>0</v>
      </c>
      <c r="AK8" s="21">
        <v>0</v>
      </c>
      <c r="AL8" s="21">
        <v>4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S8" s="1" t="s">
        <v>58</v>
      </c>
      <c r="AT8" s="23">
        <f t="array" ref="AT8:AT16">MMULT(AI8:AQ16,AF8:AF16)</f>
        <v>0</v>
      </c>
      <c r="AV8" s="1">
        <f>AT8*D10+AT9*E10+AT10*F10+AT11*G10+AT12*H10+AT13*I10</f>
        <v>0</v>
      </c>
      <c r="AW8" s="1">
        <f>AT8*D9+AT9*E9+AT10*F9+AT11*G9+AT12*H9+AT13*I9</f>
        <v>5</v>
      </c>
    </row>
    <row r="9" spans="2:49" ht="30.6" customHeight="1" x14ac:dyDescent="0.3">
      <c r="C9" s="8" t="s">
        <v>36</v>
      </c>
      <c r="D9" s="31">
        <v>0</v>
      </c>
      <c r="E9" s="32">
        <f>12*G2*G3/(G5^3)</f>
        <v>0.1875</v>
      </c>
      <c r="F9" s="32">
        <f>6*G2*G3/(G5^2)</f>
        <v>0.375</v>
      </c>
      <c r="G9" s="32">
        <v>0</v>
      </c>
      <c r="H9" s="32">
        <f>-12*G2*G3/(G5^3)</f>
        <v>-0.1875</v>
      </c>
      <c r="I9" s="32">
        <f>6*G2*G3/(G5^2)</f>
        <v>0.375</v>
      </c>
      <c r="K9" s="12">
        <v>0</v>
      </c>
      <c r="M9" s="8" t="s">
        <v>36</v>
      </c>
      <c r="N9" s="19">
        <v>0</v>
      </c>
      <c r="O9" s="18">
        <v>1</v>
      </c>
      <c r="P9" s="18">
        <v>0</v>
      </c>
      <c r="Q9" s="18">
        <v>0</v>
      </c>
      <c r="R9" s="18">
        <v>0</v>
      </c>
      <c r="S9" s="18">
        <v>0</v>
      </c>
      <c r="U9" s="8" t="s">
        <v>36</v>
      </c>
      <c r="V9" s="25">
        <f t="shared" ref="V9:V13" si="8">N9</f>
        <v>0</v>
      </c>
      <c r="W9" s="25">
        <f t="shared" ref="W9:W13" si="9">O9</f>
        <v>1</v>
      </c>
      <c r="X9" s="25">
        <f t="shared" si="4"/>
        <v>0</v>
      </c>
      <c r="Y9" s="25">
        <f t="shared" si="5"/>
        <v>0</v>
      </c>
      <c r="Z9" s="25">
        <f t="shared" si="6"/>
        <v>0</v>
      </c>
      <c r="AA9" s="25">
        <f t="shared" si="7"/>
        <v>0</v>
      </c>
      <c r="AB9" s="26">
        <v>0</v>
      </c>
      <c r="AC9" s="26">
        <v>0</v>
      </c>
      <c r="AD9" s="26">
        <v>0</v>
      </c>
      <c r="AF9" s="12">
        <v>0</v>
      </c>
      <c r="AH9" s="8"/>
      <c r="AI9" s="21">
        <v>0</v>
      </c>
      <c r="AJ9" s="21">
        <v>1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S9" s="1" t="s">
        <v>59</v>
      </c>
      <c r="AT9" s="23">
        <v>0</v>
      </c>
      <c r="AV9" s="1"/>
    </row>
    <row r="10" spans="2:49" ht="30.6" customHeight="1" x14ac:dyDescent="0.3">
      <c r="C10" s="8" t="s">
        <v>32</v>
      </c>
      <c r="D10" s="31">
        <v>0</v>
      </c>
      <c r="E10" s="32">
        <f>6*G2*G3/(G5^2)</f>
        <v>0.375</v>
      </c>
      <c r="F10" s="32">
        <f>4*G2*G3/(G5)</f>
        <v>1</v>
      </c>
      <c r="G10" s="32">
        <v>0</v>
      </c>
      <c r="H10" s="32">
        <f>-6*G2*G3/(G5^2)</f>
        <v>-0.375</v>
      </c>
      <c r="I10" s="32">
        <f>2*G2*G3/(G5)</f>
        <v>0.5</v>
      </c>
      <c r="K10" s="12">
        <v>0</v>
      </c>
      <c r="M10" s="8" t="s">
        <v>32</v>
      </c>
      <c r="N10" s="9">
        <f t="shared" ref="N10:N13" si="10">D10</f>
        <v>0</v>
      </c>
      <c r="O10" s="18">
        <v>0</v>
      </c>
      <c r="P10" s="10">
        <f t="shared" si="0"/>
        <v>1</v>
      </c>
      <c r="Q10" s="10">
        <f t="shared" si="1"/>
        <v>0</v>
      </c>
      <c r="R10" s="10">
        <f t="shared" si="2"/>
        <v>-0.375</v>
      </c>
      <c r="S10" s="10">
        <f t="shared" si="3"/>
        <v>0.5</v>
      </c>
      <c r="U10" s="8" t="s">
        <v>32</v>
      </c>
      <c r="V10" s="25">
        <f t="shared" si="8"/>
        <v>0</v>
      </c>
      <c r="W10" s="25">
        <f t="shared" si="9"/>
        <v>0</v>
      </c>
      <c r="X10" s="25">
        <f t="shared" si="4"/>
        <v>1</v>
      </c>
      <c r="Y10" s="25">
        <f t="shared" si="5"/>
        <v>0</v>
      </c>
      <c r="Z10" s="25">
        <f t="shared" si="6"/>
        <v>-0.375</v>
      </c>
      <c r="AA10" s="25">
        <f t="shared" si="7"/>
        <v>0.5</v>
      </c>
      <c r="AB10" s="26">
        <v>0</v>
      </c>
      <c r="AC10" s="26">
        <v>0</v>
      </c>
      <c r="AD10" s="26">
        <v>0</v>
      </c>
      <c r="AF10" s="12">
        <v>0</v>
      </c>
      <c r="AH10" s="8"/>
      <c r="AI10" s="21">
        <v>0</v>
      </c>
      <c r="AJ10" s="21">
        <v>0</v>
      </c>
      <c r="AK10" s="21">
        <v>2.6666666666666665</v>
      </c>
      <c r="AL10" s="21">
        <v>0</v>
      </c>
      <c r="AM10" s="21">
        <v>4</v>
      </c>
      <c r="AN10" s="21">
        <v>-0.33333333333333331</v>
      </c>
      <c r="AO10" s="21">
        <v>0</v>
      </c>
      <c r="AP10" s="21">
        <v>0</v>
      </c>
      <c r="AQ10" s="21">
        <v>-1.333333333333333</v>
      </c>
      <c r="AS10" s="24" t="s">
        <v>60</v>
      </c>
      <c r="AT10" s="23">
        <v>-40</v>
      </c>
      <c r="AV10" s="1"/>
    </row>
    <row r="11" spans="2:49" ht="30.6" customHeight="1" x14ac:dyDescent="0.3">
      <c r="C11" s="7" t="s">
        <v>33</v>
      </c>
      <c r="D11" s="31">
        <f>-G2*G4/G5</f>
        <v>-0.25</v>
      </c>
      <c r="E11" s="32">
        <v>0</v>
      </c>
      <c r="F11" s="32">
        <v>0</v>
      </c>
      <c r="G11" s="32">
        <f>G2*G4/G5</f>
        <v>0.25</v>
      </c>
      <c r="H11" s="32">
        <v>0</v>
      </c>
      <c r="I11" s="32">
        <v>0</v>
      </c>
      <c r="K11" s="16">
        <v>0</v>
      </c>
      <c r="M11" s="7" t="s">
        <v>33</v>
      </c>
      <c r="N11" s="9">
        <f t="shared" si="10"/>
        <v>-0.25</v>
      </c>
      <c r="O11" s="18">
        <v>0</v>
      </c>
      <c r="P11" s="10">
        <f t="shared" si="0"/>
        <v>0</v>
      </c>
      <c r="Q11" s="10">
        <f t="shared" si="1"/>
        <v>0.25</v>
      </c>
      <c r="R11" s="10">
        <f t="shared" si="2"/>
        <v>0</v>
      </c>
      <c r="S11" s="10">
        <f t="shared" si="3"/>
        <v>0</v>
      </c>
      <c r="U11" s="7" t="s">
        <v>33</v>
      </c>
      <c r="V11" s="25">
        <f t="shared" si="8"/>
        <v>-0.25</v>
      </c>
      <c r="W11" s="25">
        <f t="shared" si="9"/>
        <v>0</v>
      </c>
      <c r="X11" s="25">
        <f t="shared" si="4"/>
        <v>0</v>
      </c>
      <c r="Y11" s="27">
        <f t="shared" ref="Y11:AA13" si="11">Q11+N16</f>
        <v>0.5</v>
      </c>
      <c r="Z11" s="27">
        <f t="shared" si="11"/>
        <v>0</v>
      </c>
      <c r="AA11" s="27">
        <f t="shared" si="11"/>
        <v>0</v>
      </c>
      <c r="AB11" s="28">
        <f t="shared" ref="AB11:AD16" si="12">Q16</f>
        <v>0</v>
      </c>
      <c r="AC11" s="28">
        <f t="shared" si="12"/>
        <v>0</v>
      </c>
      <c r="AD11" s="28">
        <f t="shared" si="12"/>
        <v>0</v>
      </c>
      <c r="AF11" s="16">
        <v>0</v>
      </c>
      <c r="AH11" s="7"/>
      <c r="AI11" s="21">
        <v>4</v>
      </c>
      <c r="AJ11" s="21">
        <v>0</v>
      </c>
      <c r="AK11" s="21">
        <v>0</v>
      </c>
      <c r="AL11" s="21">
        <v>4</v>
      </c>
      <c r="AM11" s="21">
        <v>0</v>
      </c>
      <c r="AN11" s="21">
        <v>0</v>
      </c>
      <c r="AO11" s="22">
        <v>0</v>
      </c>
      <c r="AP11" s="22">
        <v>0</v>
      </c>
      <c r="AQ11" s="22">
        <v>0</v>
      </c>
      <c r="AS11" s="1" t="s">
        <v>61</v>
      </c>
      <c r="AT11" s="23">
        <v>0</v>
      </c>
      <c r="AV11" s="1"/>
    </row>
    <row r="12" spans="2:49" ht="30.6" customHeight="1" x14ac:dyDescent="0.3">
      <c r="C12" s="8" t="s">
        <v>37</v>
      </c>
      <c r="D12" s="31">
        <v>0</v>
      </c>
      <c r="E12" s="32">
        <f>-12*G2*G3/(G5^3)</f>
        <v>-0.1875</v>
      </c>
      <c r="F12" s="32">
        <f>-6*G2*G3/(G5^2)</f>
        <v>-0.375</v>
      </c>
      <c r="G12" s="32">
        <v>0</v>
      </c>
      <c r="H12" s="32">
        <f>12*G2*G3/(G5^3)</f>
        <v>0.1875</v>
      </c>
      <c r="I12" s="32">
        <f>-6*G2*G3/(G5^2)</f>
        <v>-0.375</v>
      </c>
      <c r="K12" s="12">
        <v>-10</v>
      </c>
      <c r="M12" s="8" t="s">
        <v>37</v>
      </c>
      <c r="N12" s="9">
        <f t="shared" si="10"/>
        <v>0</v>
      </c>
      <c r="O12" s="18">
        <v>0</v>
      </c>
      <c r="P12" s="10">
        <f t="shared" si="0"/>
        <v>-0.375</v>
      </c>
      <c r="Q12" s="10">
        <f t="shared" si="1"/>
        <v>0</v>
      </c>
      <c r="R12" s="10">
        <f t="shared" si="2"/>
        <v>0.1875</v>
      </c>
      <c r="S12" s="10">
        <f t="shared" si="3"/>
        <v>-0.375</v>
      </c>
      <c r="U12" s="8" t="s">
        <v>37</v>
      </c>
      <c r="V12" s="25">
        <f t="shared" si="8"/>
        <v>0</v>
      </c>
      <c r="W12" s="25">
        <f t="shared" si="9"/>
        <v>0</v>
      </c>
      <c r="X12" s="25">
        <f t="shared" si="4"/>
        <v>-0.375</v>
      </c>
      <c r="Y12" s="27">
        <f t="shared" si="11"/>
        <v>0</v>
      </c>
      <c r="Z12" s="27">
        <f t="shared" si="11"/>
        <v>0.375</v>
      </c>
      <c r="AA12" s="27">
        <f t="shared" si="11"/>
        <v>0</v>
      </c>
      <c r="AB12" s="28">
        <f t="shared" si="12"/>
        <v>0</v>
      </c>
      <c r="AC12" s="28">
        <f t="shared" si="12"/>
        <v>0</v>
      </c>
      <c r="AD12" s="28">
        <f t="shared" si="12"/>
        <v>0.375</v>
      </c>
      <c r="AF12" s="12">
        <v>-10</v>
      </c>
      <c r="AH12" s="8"/>
      <c r="AI12" s="21">
        <v>0</v>
      </c>
      <c r="AJ12" s="21">
        <v>0</v>
      </c>
      <c r="AK12" s="21">
        <v>4</v>
      </c>
      <c r="AL12" s="21">
        <v>0</v>
      </c>
      <c r="AM12" s="21">
        <v>10.666666666666666</v>
      </c>
      <c r="AN12" s="21">
        <v>0</v>
      </c>
      <c r="AO12" s="22">
        <v>0</v>
      </c>
      <c r="AP12" s="22">
        <v>0</v>
      </c>
      <c r="AQ12" s="22">
        <v>-3.9999999999999996</v>
      </c>
      <c r="AS12" s="1" t="s">
        <v>62</v>
      </c>
      <c r="AT12" s="23">
        <v>-106.66666666666666</v>
      </c>
      <c r="AV12" s="1">
        <f>AT8*D10+AT9*E10+AT10*F10+AT11*G10+AT12*H10+AT13*I10 + AT11*D18+AT12*E18+AT13*F18+AT14*G18+AT15*H18+AT16*I18</f>
        <v>-20</v>
      </c>
      <c r="AW12" s="1">
        <f>AT8*D12+AT9*E12+AT10*F12+AT11*G12+AT12*H12+AT13*I12 + AT11*D17+AT12*E17+AT13*F17+AT14*G17+AT15*H17+AT16*I17</f>
        <v>-10</v>
      </c>
    </row>
    <row r="13" spans="2:49" ht="30.6" customHeight="1" x14ac:dyDescent="0.3">
      <c r="C13" s="8" t="s">
        <v>34</v>
      </c>
      <c r="D13" s="31">
        <v>0</v>
      </c>
      <c r="E13" s="32">
        <f>6*G2*G3/(G5^2)</f>
        <v>0.375</v>
      </c>
      <c r="F13" s="32">
        <f>2*G2*G3/(G5)</f>
        <v>0.5</v>
      </c>
      <c r="G13" s="32">
        <v>0</v>
      </c>
      <c r="H13" s="32">
        <f>-6*G2*G3/(G5^2)</f>
        <v>-0.375</v>
      </c>
      <c r="I13" s="32">
        <f>4*G2*G3/(G5)</f>
        <v>1</v>
      </c>
      <c r="K13" s="12">
        <v>0</v>
      </c>
      <c r="M13" s="8" t="s">
        <v>34</v>
      </c>
      <c r="N13" s="9">
        <f t="shared" si="10"/>
        <v>0</v>
      </c>
      <c r="O13" s="18">
        <v>0</v>
      </c>
      <c r="P13" s="10">
        <f t="shared" si="0"/>
        <v>0.5</v>
      </c>
      <c r="Q13" s="10">
        <f t="shared" si="1"/>
        <v>0</v>
      </c>
      <c r="R13" s="10">
        <f t="shared" si="2"/>
        <v>-0.375</v>
      </c>
      <c r="S13" s="10">
        <f t="shared" si="3"/>
        <v>1</v>
      </c>
      <c r="U13" s="8" t="s">
        <v>34</v>
      </c>
      <c r="V13" s="25">
        <f t="shared" si="8"/>
        <v>0</v>
      </c>
      <c r="W13" s="25">
        <f t="shared" si="9"/>
        <v>0</v>
      </c>
      <c r="X13" s="25">
        <f t="shared" si="4"/>
        <v>0.5</v>
      </c>
      <c r="Y13" s="27">
        <f t="shared" si="11"/>
        <v>0</v>
      </c>
      <c r="Z13" s="27">
        <f t="shared" si="11"/>
        <v>0</v>
      </c>
      <c r="AA13" s="27">
        <f t="shared" si="11"/>
        <v>2</v>
      </c>
      <c r="AB13" s="28">
        <f t="shared" si="12"/>
        <v>0</v>
      </c>
      <c r="AC13" s="28">
        <f t="shared" si="12"/>
        <v>0</v>
      </c>
      <c r="AD13" s="28">
        <f t="shared" si="12"/>
        <v>0.5</v>
      </c>
      <c r="AF13" s="12">
        <v>0</v>
      </c>
      <c r="AH13" s="8"/>
      <c r="AI13" s="21">
        <v>0</v>
      </c>
      <c r="AJ13" s="21">
        <v>0</v>
      </c>
      <c r="AK13" s="21">
        <v>-0.33333333333333331</v>
      </c>
      <c r="AL13" s="21">
        <v>0</v>
      </c>
      <c r="AM13" s="21">
        <v>0</v>
      </c>
      <c r="AN13" s="21">
        <v>0.66666666666666663</v>
      </c>
      <c r="AO13" s="22">
        <v>0</v>
      </c>
      <c r="AP13" s="22">
        <v>0</v>
      </c>
      <c r="AQ13" s="22">
        <v>-0.33333333333333331</v>
      </c>
      <c r="AS13" s="24" t="s">
        <v>64</v>
      </c>
      <c r="AT13" s="23">
        <v>0</v>
      </c>
      <c r="AV13" s="1"/>
    </row>
    <row r="14" spans="2:49" ht="31.8" customHeight="1" x14ac:dyDescent="0.3">
      <c r="U14" s="7" t="s">
        <v>53</v>
      </c>
      <c r="V14" s="26">
        <f>0</f>
        <v>0</v>
      </c>
      <c r="W14" s="26">
        <v>0</v>
      </c>
      <c r="X14" s="26">
        <v>0</v>
      </c>
      <c r="Y14" s="25">
        <f>N19</f>
        <v>0</v>
      </c>
      <c r="Z14" s="25">
        <f t="shared" ref="Z14:AA14" si="13">O19</f>
        <v>0</v>
      </c>
      <c r="AA14" s="25">
        <f t="shared" si="13"/>
        <v>0</v>
      </c>
      <c r="AB14" s="28">
        <f t="shared" si="12"/>
        <v>1</v>
      </c>
      <c r="AC14" s="28">
        <f t="shared" si="12"/>
        <v>0</v>
      </c>
      <c r="AD14" s="28">
        <f t="shared" si="12"/>
        <v>0</v>
      </c>
      <c r="AF14" s="12">
        <v>0</v>
      </c>
      <c r="AH14" s="7"/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2">
        <v>1</v>
      </c>
      <c r="AP14" s="22">
        <v>0</v>
      </c>
      <c r="AQ14" s="22">
        <v>0</v>
      </c>
      <c r="AS14" s="1" t="s">
        <v>65</v>
      </c>
      <c r="AT14" s="23">
        <v>0</v>
      </c>
      <c r="AV14" s="1"/>
    </row>
    <row r="15" spans="2:49" ht="29.4" thickBot="1" x14ac:dyDescent="0.35">
      <c r="C15" s="13" t="s">
        <v>46</v>
      </c>
      <c r="D15" s="6" t="s">
        <v>27</v>
      </c>
      <c r="E15" s="5" t="s">
        <v>26</v>
      </c>
      <c r="F15" s="5" t="s">
        <v>25</v>
      </c>
      <c r="G15" s="5" t="s">
        <v>28</v>
      </c>
      <c r="H15" s="5" t="s">
        <v>29</v>
      </c>
      <c r="I15" s="5" t="s">
        <v>30</v>
      </c>
      <c r="K15" s="17" t="s">
        <v>45</v>
      </c>
      <c r="M15" s="13" t="s">
        <v>35</v>
      </c>
      <c r="N15" s="6" t="s">
        <v>27</v>
      </c>
      <c r="O15" s="5" t="s">
        <v>26</v>
      </c>
      <c r="P15" s="5" t="s">
        <v>25</v>
      </c>
      <c r="Q15" s="5" t="s">
        <v>28</v>
      </c>
      <c r="R15" s="5" t="s">
        <v>29</v>
      </c>
      <c r="S15" s="5" t="s">
        <v>30</v>
      </c>
      <c r="U15" s="8" t="s">
        <v>54</v>
      </c>
      <c r="V15" s="26">
        <v>0</v>
      </c>
      <c r="W15" s="26">
        <v>0</v>
      </c>
      <c r="X15" s="26">
        <v>0</v>
      </c>
      <c r="Y15" s="25">
        <f t="shared" ref="Y15:AA15" si="14">N20</f>
        <v>0</v>
      </c>
      <c r="Z15" s="25">
        <f t="shared" si="14"/>
        <v>0</v>
      </c>
      <c r="AA15" s="25">
        <f t="shared" si="14"/>
        <v>0</v>
      </c>
      <c r="AB15" s="28">
        <f t="shared" si="12"/>
        <v>0</v>
      </c>
      <c r="AC15" s="28">
        <f t="shared" si="12"/>
        <v>1</v>
      </c>
      <c r="AD15" s="28">
        <f t="shared" si="12"/>
        <v>0</v>
      </c>
      <c r="AF15" s="12">
        <v>0</v>
      </c>
      <c r="AH15" s="8"/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2">
        <v>0</v>
      </c>
      <c r="AP15" s="22">
        <v>1</v>
      </c>
      <c r="AQ15" s="22">
        <v>0</v>
      </c>
      <c r="AS15" s="1" t="s">
        <v>66</v>
      </c>
      <c r="AT15" s="23">
        <v>0</v>
      </c>
      <c r="AV15" s="1"/>
    </row>
    <row r="16" spans="2:49" ht="28.8" x14ac:dyDescent="0.3">
      <c r="C16" s="8" t="s">
        <v>31</v>
      </c>
      <c r="D16" s="9">
        <f>H2*H4/H5</f>
        <v>0.25</v>
      </c>
      <c r="E16" s="10">
        <v>0</v>
      </c>
      <c r="F16" s="10">
        <v>0</v>
      </c>
      <c r="G16" s="10">
        <f>-H2*H4/H5</f>
        <v>-0.25</v>
      </c>
      <c r="H16" s="10">
        <v>0</v>
      </c>
      <c r="I16" s="10">
        <v>0</v>
      </c>
      <c r="K16" s="16">
        <v>0</v>
      </c>
      <c r="M16" s="8" t="s">
        <v>31</v>
      </c>
      <c r="N16" s="9">
        <f>D16</f>
        <v>0.25</v>
      </c>
      <c r="O16" s="10">
        <f>E16</f>
        <v>0</v>
      </c>
      <c r="P16" s="10">
        <f t="shared" ref="P16:P21" si="15">F16</f>
        <v>0</v>
      </c>
      <c r="Q16" s="18">
        <v>0</v>
      </c>
      <c r="R16" s="18">
        <v>0</v>
      </c>
      <c r="S16" s="10">
        <f t="shared" ref="S16:S21" si="16">I16</f>
        <v>0</v>
      </c>
      <c r="U16" s="8" t="s">
        <v>55</v>
      </c>
      <c r="V16" s="26">
        <v>0</v>
      </c>
      <c r="W16" s="26">
        <v>0</v>
      </c>
      <c r="X16" s="26">
        <v>0</v>
      </c>
      <c r="Y16" s="25">
        <f t="shared" ref="Y16:AA16" si="17">N21</f>
        <v>0</v>
      </c>
      <c r="Z16" s="25">
        <f t="shared" si="17"/>
        <v>0.375</v>
      </c>
      <c r="AA16" s="25">
        <f t="shared" si="17"/>
        <v>0.5</v>
      </c>
      <c r="AB16" s="28">
        <f t="shared" si="12"/>
        <v>0</v>
      </c>
      <c r="AC16" s="28">
        <f t="shared" si="12"/>
        <v>0</v>
      </c>
      <c r="AD16" s="28">
        <f t="shared" si="12"/>
        <v>1</v>
      </c>
      <c r="AF16" s="12">
        <v>0</v>
      </c>
      <c r="AH16" s="8"/>
      <c r="AI16" s="21">
        <v>0</v>
      </c>
      <c r="AJ16" s="21">
        <v>0</v>
      </c>
      <c r="AK16" s="21">
        <v>-1.3333333333333333</v>
      </c>
      <c r="AL16" s="21">
        <v>0</v>
      </c>
      <c r="AM16" s="21">
        <v>-4</v>
      </c>
      <c r="AN16" s="21">
        <v>-0.33333333333333331</v>
      </c>
      <c r="AO16" s="22">
        <v>0</v>
      </c>
      <c r="AP16" s="22">
        <v>0</v>
      </c>
      <c r="AQ16" s="22">
        <v>2.6666666666666665</v>
      </c>
      <c r="AS16" s="24" t="s">
        <v>63</v>
      </c>
      <c r="AT16" s="23">
        <v>40</v>
      </c>
      <c r="AV16" s="1">
        <f>AT11*D21+AT12*E21+AT13*F21+AT14*G21+AT15*H21+AT16*I21</f>
        <v>0</v>
      </c>
      <c r="AW16" s="1">
        <f>AT11*D20+AT12*E20+AT13*F20+AT14*G20+AT15*H20+AT16*I20</f>
        <v>5</v>
      </c>
    </row>
    <row r="17" spans="3:44" ht="28.8" x14ac:dyDescent="0.3">
      <c r="C17" s="8" t="s">
        <v>36</v>
      </c>
      <c r="D17" s="11">
        <v>0</v>
      </c>
      <c r="E17" s="12">
        <f>12*H2*H3/(H5^3)</f>
        <v>0.1875</v>
      </c>
      <c r="F17" s="12">
        <f>6*H2*H3/(H5^2)</f>
        <v>0.375</v>
      </c>
      <c r="G17" s="12">
        <v>0</v>
      </c>
      <c r="H17" s="12">
        <f>-12*H2*H3/(H5^3)</f>
        <v>-0.1875</v>
      </c>
      <c r="I17" s="12">
        <f>6*H2*H3/(H5^2)</f>
        <v>0.375</v>
      </c>
      <c r="K17" s="12">
        <v>0</v>
      </c>
      <c r="M17" s="8" t="s">
        <v>36</v>
      </c>
      <c r="N17" s="9">
        <f t="shared" ref="N17:N21" si="18">D17</f>
        <v>0</v>
      </c>
      <c r="O17" s="10">
        <f t="shared" ref="O17:O21" si="19">E17</f>
        <v>0.1875</v>
      </c>
      <c r="P17" s="10">
        <f t="shared" si="15"/>
        <v>0.375</v>
      </c>
      <c r="Q17" s="18">
        <v>0</v>
      </c>
      <c r="R17" s="18">
        <v>0</v>
      </c>
      <c r="S17" s="10">
        <f t="shared" si="16"/>
        <v>0.375</v>
      </c>
      <c r="U17" s="20"/>
      <c r="V17" s="21"/>
      <c r="W17" s="21"/>
      <c r="X17" s="21"/>
      <c r="Y17" s="21"/>
      <c r="Z17" s="21"/>
      <c r="AA17" s="21"/>
    </row>
    <row r="18" spans="3:44" ht="28.8" x14ac:dyDescent="0.3">
      <c r="C18" s="8" t="s">
        <v>32</v>
      </c>
      <c r="D18" s="11">
        <v>0</v>
      </c>
      <c r="E18" s="12">
        <f>6*H2*H3/(H5^2)</f>
        <v>0.375</v>
      </c>
      <c r="F18" s="12">
        <f>4*H2*H3/(H5)</f>
        <v>1</v>
      </c>
      <c r="G18" s="12">
        <v>0</v>
      </c>
      <c r="H18" s="12">
        <f>-6*H2*H3/(H5^2)</f>
        <v>-0.375</v>
      </c>
      <c r="I18" s="12">
        <f>2*H2*H3/(H5)</f>
        <v>0.5</v>
      </c>
      <c r="K18" s="12">
        <v>0</v>
      </c>
      <c r="M18" s="8" t="s">
        <v>32</v>
      </c>
      <c r="N18" s="9">
        <f t="shared" si="18"/>
        <v>0</v>
      </c>
      <c r="O18" s="10">
        <f t="shared" si="19"/>
        <v>0.375</v>
      </c>
      <c r="P18" s="10">
        <f t="shared" si="15"/>
        <v>1</v>
      </c>
      <c r="Q18" s="18">
        <v>0</v>
      </c>
      <c r="R18" s="18">
        <v>0</v>
      </c>
      <c r="S18" s="10">
        <f t="shared" si="16"/>
        <v>0.5</v>
      </c>
      <c r="U18" s="20"/>
      <c r="V18" s="21"/>
      <c r="W18" s="21"/>
      <c r="X18" s="21"/>
      <c r="Y18" s="21"/>
      <c r="Z18" s="21"/>
      <c r="AA18" s="21"/>
    </row>
    <row r="19" spans="3:44" ht="28.8" x14ac:dyDescent="0.3">
      <c r="C19" s="7" t="s">
        <v>33</v>
      </c>
      <c r="D19" s="11">
        <f>-H2*H4/H5</f>
        <v>-0.25</v>
      </c>
      <c r="E19" s="12">
        <v>0</v>
      </c>
      <c r="F19" s="12">
        <v>0</v>
      </c>
      <c r="G19" s="12">
        <f>H2*H4/H5</f>
        <v>0.25</v>
      </c>
      <c r="H19" s="12">
        <v>0</v>
      </c>
      <c r="I19" s="12">
        <v>0</v>
      </c>
      <c r="K19" s="16">
        <v>0</v>
      </c>
      <c r="M19" s="7" t="s">
        <v>33</v>
      </c>
      <c r="N19" s="19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</row>
    <row r="20" spans="3:44" ht="28.8" x14ac:dyDescent="0.3">
      <c r="C20" s="8" t="s">
        <v>37</v>
      </c>
      <c r="D20" s="11">
        <v>0</v>
      </c>
      <c r="E20" s="12">
        <f>-12*H2*H3/(H5^3)</f>
        <v>-0.1875</v>
      </c>
      <c r="F20" s="12">
        <f>-6*H2*H3/(H5^2)</f>
        <v>-0.375</v>
      </c>
      <c r="G20" s="12">
        <v>0</v>
      </c>
      <c r="H20" s="12">
        <f>12*H2*H3/(H5^3)</f>
        <v>0.1875</v>
      </c>
      <c r="I20" s="12">
        <f>-6*H2*H3/(H5^2)</f>
        <v>-0.375</v>
      </c>
      <c r="K20" s="12">
        <v>-10</v>
      </c>
      <c r="M20" s="8" t="s">
        <v>37</v>
      </c>
      <c r="N20" s="19">
        <v>0</v>
      </c>
      <c r="O20" s="18">
        <v>0</v>
      </c>
      <c r="P20" s="18">
        <v>0</v>
      </c>
      <c r="Q20" s="18">
        <v>0</v>
      </c>
      <c r="R20" s="18">
        <v>1</v>
      </c>
      <c r="S20" s="18">
        <v>0</v>
      </c>
    </row>
    <row r="21" spans="3:44" ht="28.8" x14ac:dyDescent="0.3">
      <c r="C21" s="8" t="s">
        <v>34</v>
      </c>
      <c r="D21" s="11">
        <v>0</v>
      </c>
      <c r="E21" s="12">
        <f>6*H2*H3/(H5^2)</f>
        <v>0.375</v>
      </c>
      <c r="F21" s="12">
        <f>2*H2*H3/(H5)</f>
        <v>0.5</v>
      </c>
      <c r="G21" s="12">
        <v>0</v>
      </c>
      <c r="H21" s="12">
        <f>-6*H2*H3/(H5^2)</f>
        <v>-0.375</v>
      </c>
      <c r="I21" s="12">
        <f>4*H2*H3/(H5)</f>
        <v>1</v>
      </c>
      <c r="K21" s="12">
        <v>0</v>
      </c>
      <c r="M21" s="8" t="s">
        <v>34</v>
      </c>
      <c r="N21" s="9">
        <f t="shared" si="18"/>
        <v>0</v>
      </c>
      <c r="O21" s="10">
        <f t="shared" si="19"/>
        <v>0.375</v>
      </c>
      <c r="P21" s="10">
        <f t="shared" si="15"/>
        <v>0.5</v>
      </c>
      <c r="Q21" s="18">
        <v>0</v>
      </c>
      <c r="R21" s="18">
        <v>0</v>
      </c>
      <c r="S21" s="10">
        <f t="shared" si="16"/>
        <v>1</v>
      </c>
    </row>
    <row r="22" spans="3:44" x14ac:dyDescent="0.3">
      <c r="AB22" s="35">
        <v>0.33700000000000002</v>
      </c>
      <c r="AC22" s="35">
        <v>0</v>
      </c>
      <c r="AD22" s="35">
        <v>0</v>
      </c>
      <c r="AE22" s="35">
        <v>-0.33700000000000002</v>
      </c>
      <c r="AF22" s="35">
        <v>0</v>
      </c>
      <c r="AG22" s="35">
        <v>0</v>
      </c>
      <c r="AH22">
        <v>0</v>
      </c>
      <c r="AJ22">
        <f t="array" ref="AJ22:AJ27">MMULT(AB22:AG27,AH22:AH27)</f>
        <v>0</v>
      </c>
      <c r="AL22">
        <f>AH$22*AB22+AH$23*AC22+AH$24*AD22+AH$25*AE22+AH$26*AF22+AH$27*AG22</f>
        <v>0</v>
      </c>
      <c r="AM22">
        <f>AB22*$AH22+AB23*$AH23+AB24*$AH24+AB25*$AH25+AB26*$AH26+AB27*$AH27</f>
        <v>0</v>
      </c>
      <c r="AN22">
        <f>AC22*$AH22+AC23*$AH23+AC24*$AH24+AC25*$AH25+AC26*$AH26+AC27*$AH27</f>
        <v>699.71399999999994</v>
      </c>
      <c r="AO22">
        <f>AD22*$AH22+AD23*$AH23+AD24*$AH24+AD25*$AH25+AD26*$AH26+AD27*$AH27</f>
        <v>890.43299999999999</v>
      </c>
      <c r="AP22">
        <f>AE22*$AH22+AE23*$AH23+AE24*$AH24+AE25*$AH25+AE26*$AH26+AE27*$AH27</f>
        <v>0</v>
      </c>
      <c r="AQ22">
        <f>AF22*$AH22+AF23*$AH23+AF24*$AH24+AF25*$AH25+AF26*$AH26+AF27*$AH27</f>
        <v>-699.71399999999994</v>
      </c>
      <c r="AR22">
        <f>AG22*$AH22+AG23*$AH23+AG24*$AH24+AG25*$AH25+AG26*$AH26+AG27*$AH27</f>
        <v>1187.6669999999999</v>
      </c>
    </row>
    <row r="23" spans="3:44" x14ac:dyDescent="0.3">
      <c r="AB23" s="35">
        <v>0</v>
      </c>
      <c r="AC23" s="35">
        <v>0.45800000000000002</v>
      </c>
      <c r="AD23" s="35">
        <v>0.68</v>
      </c>
      <c r="AE23" s="35">
        <v>0</v>
      </c>
      <c r="AF23" s="35">
        <f>-AC23</f>
        <v>-0.45800000000000002</v>
      </c>
      <c r="AG23" s="35">
        <f>AD23</f>
        <v>0.68</v>
      </c>
      <c r="AH23">
        <v>0</v>
      </c>
      <c r="AJ23">
        <v>699.71399999999994</v>
      </c>
      <c r="AL23">
        <f>AH$22*AB23+AH$23*AC23+AH$24*AD23+AH$25*AE23+AH$26*AF23+AH$27*AG23</f>
        <v>699.71399999999994</v>
      </c>
    </row>
    <row r="24" spans="3:44" x14ac:dyDescent="0.3">
      <c r="AB24" s="35">
        <v>0</v>
      </c>
      <c r="AC24" s="35">
        <f>AD23</f>
        <v>0.68</v>
      </c>
      <c r="AD24" s="35">
        <v>1.347</v>
      </c>
      <c r="AE24" s="35">
        <v>0</v>
      </c>
      <c r="AF24" s="35">
        <f>-AG23</f>
        <v>-0.68</v>
      </c>
      <c r="AG24" s="35">
        <v>0.67300000000000004</v>
      </c>
      <c r="AH24">
        <v>0</v>
      </c>
      <c r="AJ24">
        <v>890.43299999999999</v>
      </c>
      <c r="AL24">
        <f>AH$22*AB24+AH$23*AC24+AH$24*AD24+AH$25*AE24+AH$26*AF24+AH$27*AG24</f>
        <v>890.43299999999999</v>
      </c>
    </row>
    <row r="25" spans="3:44" x14ac:dyDescent="0.3">
      <c r="AB25" s="35">
        <f>AE22</f>
        <v>-0.33700000000000002</v>
      </c>
      <c r="AC25" s="35">
        <v>0</v>
      </c>
      <c r="AD25" s="35">
        <v>0</v>
      </c>
      <c r="AE25" s="35">
        <f>AB22</f>
        <v>0.33700000000000002</v>
      </c>
      <c r="AF25" s="35">
        <v>0</v>
      </c>
      <c r="AG25" s="35">
        <v>0</v>
      </c>
      <c r="AH25">
        <v>0</v>
      </c>
      <c r="AJ25">
        <v>0</v>
      </c>
      <c r="AL25">
        <f>AH$22*AB25+AH$23*AC25+AH$24*AD25+AH$25*AE25+AH$26*AF25+AH$27*AG25</f>
        <v>0</v>
      </c>
    </row>
    <row r="26" spans="3:44" x14ac:dyDescent="0.3">
      <c r="AB26" s="35">
        <v>0</v>
      </c>
      <c r="AC26" s="35">
        <f>-AC23</f>
        <v>-0.45800000000000002</v>
      </c>
      <c r="AD26" s="35">
        <f>-AD23</f>
        <v>-0.68</v>
      </c>
      <c r="AE26" s="35">
        <v>0</v>
      </c>
      <c r="AF26" s="35">
        <f>AC23</f>
        <v>0.45800000000000002</v>
      </c>
      <c r="AG26" s="35">
        <f>AD26</f>
        <v>-0.68</v>
      </c>
      <c r="AH26">
        <v>-873</v>
      </c>
      <c r="AJ26">
        <v>-699.71399999999994</v>
      </c>
      <c r="AL26">
        <f>AH$22*AB26+AH$23*AC26+AH$24*AD26+AH$25*AE26+AH$26*AF26+AH$27*AG26</f>
        <v>-699.71399999999994</v>
      </c>
    </row>
    <row r="27" spans="3:44" x14ac:dyDescent="0.3">
      <c r="AB27" s="35">
        <v>0</v>
      </c>
      <c r="AC27" s="35">
        <f>AD23</f>
        <v>0.68</v>
      </c>
      <c r="AD27" s="35">
        <f>AG24</f>
        <v>0.67300000000000004</v>
      </c>
      <c r="AE27" s="35">
        <v>0</v>
      </c>
      <c r="AF27" s="35">
        <f>AG26</f>
        <v>-0.68</v>
      </c>
      <c r="AG27" s="35">
        <f>AD24</f>
        <v>1.347</v>
      </c>
      <c r="AH27">
        <v>441</v>
      </c>
      <c r="AJ27">
        <v>1187.6669999999999</v>
      </c>
      <c r="AL27">
        <f>AH$22*AB27+AH$23*AC27+AH$24*AD27+AH$25*AE27+AH$26*AF27+AH$27*AG27</f>
        <v>1187.6669999999999</v>
      </c>
    </row>
  </sheetData>
  <mergeCells count="3">
    <mergeCell ref="C6:I6"/>
    <mergeCell ref="M6:S6"/>
    <mergeCell ref="U6:A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CB5D-0F56-4D8F-A8BA-8D3869F728AB}">
  <dimension ref="C6:D8"/>
  <sheetViews>
    <sheetView workbookViewId="0">
      <selection activeCell="D8" sqref="D8"/>
    </sheetView>
  </sheetViews>
  <sheetFormatPr defaultRowHeight="14.4" x14ac:dyDescent="0.3"/>
  <sheetData>
    <row r="6" spans="3:4" x14ac:dyDescent="0.3">
      <c r="C6" t="s">
        <v>69</v>
      </c>
      <c r="D6" t="s">
        <v>70</v>
      </c>
    </row>
    <row r="8" spans="3:4" x14ac:dyDescent="0.3">
      <c r="C8" t="s">
        <v>71</v>
      </c>
      <c r="D8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Прибытков</dc:creator>
  <cp:lastModifiedBy>Сергей Прибытков</cp:lastModifiedBy>
  <cp:lastPrinted>2019-06-25T08:03:58Z</cp:lastPrinted>
  <dcterms:created xsi:type="dcterms:W3CDTF">2019-05-24T04:19:50Z</dcterms:created>
  <dcterms:modified xsi:type="dcterms:W3CDTF">2019-06-25T08:09:51Z</dcterms:modified>
</cp:coreProperties>
</file>