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rdp\Documents\"/>
    </mc:Choice>
  </mc:AlternateContent>
  <bookViews>
    <workbookView xWindow="0" yWindow="0" windowWidth="19785" windowHeight="6450" tabRatio="922"/>
  </bookViews>
  <sheets>
    <sheet name="Instalment Configuration" sheetId="28" r:id="rId1"/>
  </sheets>
  <externalReferences>
    <externalReference r:id="rId2"/>
  </externalReferences>
  <definedNames>
    <definedName name="BAC" localSheetId="0">'Instalment Configuration'!#REF!</definedName>
    <definedName name="BAC">#REF!</definedName>
    <definedName name="cuslist" localSheetId="0">'[1]Broker Specific Questions&amp;Lists'!$D$68:$D$73</definedName>
    <definedName name="cuslist">#REF!</definedName>
    <definedName name="custom" localSheetId="0">'[1]Broker Specific Questions&amp;Lists'!$C$62:$C$64</definedName>
    <definedName name="custom">#REF!</definedName>
    <definedName name="email" localSheetId="0">'[1]Email Configuration'!$C$128:$C$130</definedName>
    <definedName name="email">#REF!</definedName>
    <definedName name="List" localSheetId="0">'Instalment Configuration'!#REF!</definedName>
    <definedName name="List">#REF!</definedName>
    <definedName name="preferred">#REF!</definedName>
    <definedName name="SSL" localSheetId="0">'[1]SSL &amp; Domain'!$C$36:$C$38</definedName>
    <definedName name="SSL">#REF!</definedName>
  </definedNames>
  <calcPr calcId="152511"/>
  <fileRecoveryPr repairLoad="1"/>
</workbook>
</file>

<file path=xl/calcChain.xml><?xml version="1.0" encoding="utf-8"?>
<calcChain xmlns="http://schemas.openxmlformats.org/spreadsheetml/2006/main">
  <c r="N47" i="28" l="1"/>
  <c r="F58" i="28"/>
  <c r="F42" i="28"/>
  <c r="F36" i="28"/>
  <c r="F30" i="28"/>
  <c r="L24" i="28"/>
  <c r="D24" i="28"/>
  <c r="N29" i="28" l="1"/>
  <c r="F47" i="28"/>
  <c r="P24" i="28" l="1"/>
  <c r="P39" i="28" l="1"/>
  <c r="H51" i="28"/>
  <c r="N36" i="28"/>
  <c r="D45" i="28"/>
  <c r="L27" i="28"/>
  <c r="F27" i="28"/>
  <c r="N24" i="28"/>
  <c r="K24" i="28" s="1"/>
  <c r="L33" i="28" s="1"/>
  <c r="F24" i="28"/>
  <c r="C24" i="28" s="1"/>
  <c r="D33" i="28" l="1"/>
  <c r="D39" i="28"/>
  <c r="D27" i="28"/>
  <c r="C27" i="28" s="1"/>
  <c r="D30" i="28" s="1"/>
  <c r="C30" i="28" s="1"/>
  <c r="P27" i="28"/>
  <c r="K27" i="28" s="1"/>
  <c r="F33" i="28" l="1"/>
  <c r="C33" i="28" s="1"/>
  <c r="D36" i="28" s="1"/>
  <c r="K30" i="28"/>
  <c r="N33" i="28" s="1"/>
  <c r="K33" i="28" s="1"/>
  <c r="D51" i="28" l="1"/>
  <c r="C36" i="28"/>
  <c r="H45" i="28"/>
  <c r="C45" i="28" s="1"/>
  <c r="C48" i="28" s="1"/>
  <c r="F51" i="28" s="1"/>
  <c r="C51" i="28" s="1"/>
  <c r="F57" i="28" s="1"/>
  <c r="L39" i="28"/>
  <c r="L36" i="28"/>
  <c r="K36" i="28" s="1"/>
  <c r="N39" i="28" l="1"/>
  <c r="N45" i="28"/>
  <c r="F39" i="28"/>
  <c r="C39" i="28" s="1"/>
  <c r="F56" i="28" s="1"/>
  <c r="D42" i="28"/>
  <c r="C42" i="28" s="1"/>
  <c r="K39" i="28"/>
  <c r="D54" i="28"/>
  <c r="L42" i="28" l="1"/>
  <c r="N46" i="28"/>
</calcChain>
</file>

<file path=xl/sharedStrings.xml><?xml version="1.0" encoding="utf-8"?>
<sst xmlns="http://schemas.openxmlformats.org/spreadsheetml/2006/main" count="133" uniqueCount="70">
  <si>
    <t>Required?</t>
  </si>
  <si>
    <t>Value</t>
  </si>
  <si>
    <t>Compulsory</t>
  </si>
  <si>
    <t>Optional</t>
  </si>
  <si>
    <t>Instalment Configuration</t>
  </si>
  <si>
    <t>Instalment Item:</t>
  </si>
  <si>
    <t>Set Up Fee:</t>
  </si>
  <si>
    <t>Deposit Percentage:</t>
  </si>
  <si>
    <t>Net Interest Rate:</t>
  </si>
  <si>
    <t>Minimum Interest:</t>
  </si>
  <si>
    <t>Number of Instalments (Excluding Deposit):</t>
  </si>
  <si>
    <t>Standard Plan:</t>
  </si>
  <si>
    <t>Level Plan:</t>
  </si>
  <si>
    <t>Overall Premium =</t>
  </si>
  <si>
    <t>Premium</t>
  </si>
  <si>
    <t>+</t>
  </si>
  <si>
    <t>Set Up Fee</t>
  </si>
  <si>
    <t>Deposit Amount =</t>
  </si>
  <si>
    <t>Overall Premium</t>
  </si>
  <si>
    <t>x</t>
  </si>
  <si>
    <t>Deposit %</t>
  </si>
  <si>
    <t>Interest Amount =</t>
  </si>
  <si>
    <t>(Net Interest Rate</t>
  </si>
  <si>
    <t xml:space="preserve">/ </t>
  </si>
  <si>
    <t>100%)</t>
  </si>
  <si>
    <t>Financed Amount =</t>
  </si>
  <si>
    <t>(Overall Premium</t>
  </si>
  <si>
    <t>-</t>
  </si>
  <si>
    <t>Deposit Amount)</t>
  </si>
  <si>
    <t>Instalment Charge</t>
  </si>
  <si>
    <t>Interest Amount</t>
  </si>
  <si>
    <t>Financed Amount</t>
  </si>
  <si>
    <t>Deposit =</t>
  </si>
  <si>
    <t>No. of Instalments + 1</t>
  </si>
  <si>
    <t>Instalment Amount =</t>
  </si>
  <si>
    <t>(Financed Amount</t>
  </si>
  <si>
    <t>Interest Amount)</t>
  </si>
  <si>
    <t>No. of Instalments</t>
  </si>
  <si>
    <t>Deposit)</t>
  </si>
  <si>
    <t>Instalment Charge:</t>
  </si>
  <si>
    <t>Final Total Payable =</t>
  </si>
  <si>
    <t>Instalment Options</t>
  </si>
  <si>
    <t>Min Interest Check</t>
  </si>
  <si>
    <t>Interest amount</t>
  </si>
  <si>
    <t>min</t>
  </si>
  <si>
    <t>Minimum Premium for Instalments (total premium below this figure then instalments not available)</t>
  </si>
  <si>
    <t>The two main plans available are 'Standard' (Deposit, followed by instalment amounts) OR Level (x number of the same amount, one of which will be the deposit)</t>
  </si>
  <si>
    <t>Deposit</t>
  </si>
  <si>
    <t>Minimum Deposit Amount:</t>
  </si>
  <si>
    <t>A breakdown of how the instalment plans work can be seen below. The instalment plans will dynamically update to provide you with an example of what would be payable</t>
  </si>
  <si>
    <t>Premium With Set Up Fee</t>
  </si>
  <si>
    <t>Load Cap Amount</t>
  </si>
  <si>
    <t>Deposit Amount checked for minimum allowed=</t>
  </si>
  <si>
    <t>or</t>
  </si>
  <si>
    <t>Larger of Calculated Deposit or MinimumDepositAmount</t>
  </si>
  <si>
    <t>PremiumWith Fee</t>
  </si>
  <si>
    <t>Loan Amount =</t>
  </si>
  <si>
    <t>Loan Amount</t>
  </si>
  <si>
    <t>Capped Loan Amount =</t>
  </si>
  <si>
    <t>Loan amount is limited to Capped Amount if defined</t>
  </si>
  <si>
    <t>Adjusted Deposit due to Cap</t>
  </si>
  <si>
    <t>LoanAmount</t>
  </si>
  <si>
    <t xml:space="preserve">PremiumWithFee </t>
  </si>
  <si>
    <t>Loan Including Charge</t>
  </si>
  <si>
    <t>Monthly Payment</t>
  </si>
  <si>
    <t>Number Of Payments</t>
  </si>
  <si>
    <t>Used By Plan</t>
  </si>
  <si>
    <t>Standard and Level</t>
  </si>
  <si>
    <t>Standard Only</t>
  </si>
  <si>
    <t>Total Single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</si>
</sst>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.00000"/>
    <numFmt numFmtId="165" formatCode="0.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0"/>
      <name val="Calibri"/>
      <family val="2"/>
    </font>
    <font>
      <b/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6" applyNumberFormat="0" applyAlignment="0" applyProtection="0"/>
    <xf numFmtId="0" fontId="10" fillId="22" borderId="7" applyNumberFormat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6" applyNumberFormat="0" applyAlignment="0" applyProtection="0"/>
    <xf numFmtId="0" fontId="17" fillId="0" borderId="11" applyNumberFormat="0" applyFill="0" applyAlignment="0" applyProtection="0"/>
    <xf numFmtId="0" fontId="18" fillId="23" borderId="0" applyNumberFormat="0" applyBorder="0" applyAlignment="0" applyProtection="0"/>
    <xf numFmtId="0" fontId="5" fillId="24" borderId="12" applyNumberFormat="0" applyFont="0" applyAlignment="0" applyProtection="0"/>
    <xf numFmtId="0" fontId="19" fillId="21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5" fillId="24" borderId="12" applyNumberFormat="0" applyFont="0" applyAlignment="0" applyProtection="0"/>
    <xf numFmtId="0" fontId="29" fillId="0" borderId="0" applyNumberFormat="0" applyFill="0" applyBorder="0" applyAlignment="0" applyProtection="0"/>
    <xf numFmtId="44" fontId="36" fillId="0" borderId="0" applyFont="0" applyFill="0" applyBorder="0" applyAlignment="0" applyProtection="0"/>
  </cellStyleXfs>
  <cellXfs count="102">
    <xf numFmtId="0" fontId="0" fillId="0" borderId="0" xfId="0"/>
    <xf numFmtId="0" fontId="0" fillId="2" borderId="1" xfId="0" applyFill="1" applyBorder="1"/>
    <xf numFmtId="0" fontId="0" fillId="2" borderId="0" xfId="0" applyFill="1"/>
    <xf numFmtId="0" fontId="2" fillId="2" borderId="0" xfId="0" applyFont="1" applyFill="1"/>
    <xf numFmtId="0" fontId="23" fillId="2" borderId="0" xfId="0" applyFont="1" applyFill="1" applyAlignment="1"/>
    <xf numFmtId="0" fontId="4" fillId="2" borderId="0" xfId="0" applyFont="1" applyFill="1" applyAlignment="1">
      <alignment horizontal="left" vertical="center" wrapText="1" readingOrder="1"/>
    </xf>
    <xf numFmtId="0" fontId="24" fillId="2" borderId="0" xfId="0" applyFont="1" applyFill="1" applyAlignment="1">
      <alignment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 applyProtection="1">
      <alignment horizontal="right" vertical="center"/>
      <protection hidden="1"/>
    </xf>
    <xf numFmtId="0" fontId="0" fillId="2" borderId="0" xfId="0" applyFill="1" applyAlignment="1"/>
    <xf numFmtId="0" fontId="3" fillId="2" borderId="1" xfId="0" applyFont="1" applyFill="1" applyBorder="1" applyAlignment="1">
      <alignment vertical="center"/>
    </xf>
    <xf numFmtId="0" fontId="31" fillId="2" borderId="0" xfId="0" applyFont="1" applyFill="1" applyBorder="1" applyAlignment="1">
      <alignment horizontal="left" vertical="top" readingOrder="1"/>
    </xf>
    <xf numFmtId="0" fontId="3" fillId="2" borderId="0" xfId="0" applyFont="1" applyFill="1" applyAlignment="1">
      <alignment vertical="center"/>
    </xf>
    <xf numFmtId="0" fontId="1" fillId="25" borderId="3" xfId="0" applyFont="1" applyFill="1" applyBorder="1" applyAlignment="1">
      <alignment horizontal="right"/>
    </xf>
    <xf numFmtId="0" fontId="33" fillId="25" borderId="5" xfId="0" applyFont="1" applyFill="1" applyBorder="1" applyAlignment="1">
      <alignment horizontal="right"/>
    </xf>
    <xf numFmtId="0" fontId="33" fillId="25" borderId="5" xfId="0" applyFont="1" applyFill="1" applyBorder="1" applyAlignment="1">
      <alignment horizontal="center"/>
    </xf>
    <xf numFmtId="0" fontId="33" fillId="25" borderId="5" xfId="0" applyFont="1" applyFill="1" applyBorder="1" applyAlignment="1">
      <alignment horizontal="left"/>
    </xf>
    <xf numFmtId="0" fontId="0" fillId="25" borderId="5" xfId="0" applyFill="1" applyBorder="1" applyAlignment="1">
      <alignment horizontal="center"/>
    </xf>
    <xf numFmtId="0" fontId="0" fillId="25" borderId="5" xfId="0" applyFill="1" applyBorder="1" applyAlignment="1">
      <alignment horizontal="left"/>
    </xf>
    <xf numFmtId="0" fontId="0" fillId="25" borderId="4" xfId="0" applyFill="1" applyBorder="1" applyAlignment="1">
      <alignment horizontal="left"/>
    </xf>
    <xf numFmtId="0" fontId="35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right"/>
    </xf>
    <xf numFmtId="9" fontId="33" fillId="25" borderId="5" xfId="0" applyNumberFormat="1" applyFont="1" applyFill="1" applyBorder="1" applyAlignment="1">
      <alignment horizontal="left"/>
    </xf>
    <xf numFmtId="0" fontId="33" fillId="25" borderId="5" xfId="0" applyFont="1" applyFill="1" applyBorder="1" applyAlignment="1">
      <alignment horizontal="left"/>
    </xf>
    <xf numFmtId="0" fontId="30" fillId="2" borderId="0" xfId="0" applyFont="1" applyFill="1" applyAlignment="1">
      <alignment horizontal="right"/>
    </xf>
    <xf numFmtId="10" fontId="0" fillId="2" borderId="0" xfId="0" applyNumberFormat="1" applyFill="1" applyAlignment="1">
      <alignment horizontal="left"/>
    </xf>
    <xf numFmtId="0" fontId="35" fillId="2" borderId="0" xfId="0" applyNumberFormat="1" applyFont="1" applyFill="1" applyAlignment="1">
      <alignment horizontal="right"/>
    </xf>
    <xf numFmtId="10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0" fillId="2" borderId="0" xfId="0" applyNumberFormat="1" applyFill="1" applyAlignment="1">
      <alignment horizontal="left"/>
    </xf>
    <xf numFmtId="2" fontId="0" fillId="2" borderId="0" xfId="0" applyNumberFormat="1" applyFill="1"/>
    <xf numFmtId="1" fontId="0" fillId="2" borderId="0" xfId="0" applyNumberFormat="1" applyFill="1" applyAlignment="1">
      <alignment horizontal="left"/>
    </xf>
    <xf numFmtId="0" fontId="33" fillId="25" borderId="5" xfId="0" applyFont="1" applyFill="1" applyBorder="1"/>
    <xf numFmtId="0" fontId="0" fillId="2" borderId="0" xfId="0" applyFill="1" applyAlignment="1"/>
    <xf numFmtId="0" fontId="33" fillId="25" borderId="5" xfId="0" applyFont="1" applyFill="1" applyBorder="1" applyAlignment="1">
      <alignment horizontal="left"/>
    </xf>
    <xf numFmtId="0" fontId="0" fillId="25" borderId="4" xfId="0" applyFill="1" applyBorder="1" applyAlignment="1">
      <alignment horizontal="left"/>
    </xf>
    <xf numFmtId="0" fontId="0" fillId="2" borderId="0" xfId="0" applyFill="1" applyBorder="1"/>
    <xf numFmtId="2" fontId="33" fillId="25" borderId="5" xfId="0" applyNumberFormat="1" applyFont="1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0" fontId="33" fillId="25" borderId="5" xfId="0" applyFont="1" applyFill="1" applyBorder="1" applyAlignment="1">
      <alignment horizontal="left"/>
    </xf>
    <xf numFmtId="0" fontId="33" fillId="25" borderId="5" xfId="0" applyFont="1" applyFill="1" applyBorder="1" applyAlignment="1"/>
    <xf numFmtId="0" fontId="1" fillId="25" borderId="3" xfId="0" applyFont="1" applyFill="1" applyBorder="1" applyAlignment="1">
      <alignment horizontal="right" wrapText="1"/>
    </xf>
    <xf numFmtId="2" fontId="0" fillId="2" borderId="0" xfId="0" applyNumberFormat="1" applyFill="1" applyAlignment="1">
      <alignment horizontal="left"/>
    </xf>
    <xf numFmtId="0" fontId="33" fillId="25" borderId="4" xfId="0" applyFont="1" applyFill="1" applyBorder="1" applyAlignment="1"/>
    <xf numFmtId="0" fontId="0" fillId="2" borderId="0" xfId="0" applyFill="1" applyBorder="1" applyAlignment="1">
      <alignment horizontal="left"/>
    </xf>
    <xf numFmtId="2" fontId="0" fillId="2" borderId="0" xfId="0" applyNumberFormat="1" applyFill="1" applyAlignment="1">
      <alignment horizontal="right"/>
    </xf>
    <xf numFmtId="0" fontId="0" fillId="2" borderId="0" xfId="0" quotePrefix="1" applyFill="1"/>
    <xf numFmtId="2" fontId="33" fillId="25" borderId="16" xfId="0" applyNumberFormat="1" applyFont="1" applyFill="1" applyBorder="1" applyAlignment="1">
      <alignment vertical="center" wrapText="1"/>
    </xf>
    <xf numFmtId="2" fontId="33" fillId="25" borderId="15" xfId="0" applyNumberFormat="1" applyFont="1" applyFill="1" applyBorder="1" applyAlignment="1">
      <alignment vertical="center" wrapText="1"/>
    </xf>
    <xf numFmtId="2" fontId="33" fillId="25" borderId="0" xfId="0" applyNumberFormat="1" applyFont="1" applyFill="1" applyBorder="1" applyAlignment="1">
      <alignment vertical="center" wrapText="1"/>
    </xf>
    <xf numFmtId="2" fontId="33" fillId="25" borderId="21" xfId="0" applyNumberFormat="1" applyFont="1" applyFill="1" applyBorder="1" applyAlignment="1">
      <alignment vertical="center" wrapText="1"/>
    </xf>
    <xf numFmtId="44" fontId="37" fillId="25" borderId="17" xfId="46" applyFont="1" applyFill="1" applyBorder="1" applyAlignment="1">
      <alignment vertical="center" wrapText="1"/>
    </xf>
    <xf numFmtId="44" fontId="37" fillId="25" borderId="22" xfId="46" applyFont="1" applyFill="1" applyBorder="1" applyAlignment="1">
      <alignment vertical="center" wrapText="1"/>
    </xf>
    <xf numFmtId="1" fontId="37" fillId="25" borderId="20" xfId="46" applyNumberFormat="1" applyFont="1" applyFill="1" applyBorder="1" applyAlignment="1">
      <alignment vertical="center" wrapText="1"/>
    </xf>
    <xf numFmtId="165" fontId="30" fillId="2" borderId="0" xfId="0" applyNumberFormat="1" applyFont="1" applyFill="1" applyAlignment="1">
      <alignment horizontal="right"/>
    </xf>
    <xf numFmtId="44" fontId="0" fillId="2" borderId="0" xfId="46" applyFont="1" applyFill="1" applyAlignment="1">
      <alignment horizontal="right"/>
    </xf>
    <xf numFmtId="0" fontId="1" fillId="25" borderId="3" xfId="0" applyFont="1" applyFill="1" applyBorder="1" applyAlignment="1">
      <alignment horizontal="left" wrapText="1"/>
    </xf>
    <xf numFmtId="2" fontId="33" fillId="25" borderId="18" xfId="0" applyNumberFormat="1" applyFont="1" applyFill="1" applyBorder="1" applyAlignment="1">
      <alignment horizontal="left" vertical="center" wrapText="1"/>
    </xf>
    <xf numFmtId="2" fontId="33" fillId="25" borderId="19" xfId="0" applyNumberFormat="1" applyFont="1" applyFill="1" applyBorder="1" applyAlignment="1">
      <alignment horizontal="left" vertical="center" wrapText="1"/>
    </xf>
    <xf numFmtId="0" fontId="27" fillId="2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4" fontId="0" fillId="27" borderId="0" xfId="46" applyFont="1" applyFill="1" applyAlignment="1">
      <alignment horizontal="center"/>
    </xf>
    <xf numFmtId="0" fontId="26" fillId="25" borderId="2" xfId="0" applyFont="1" applyFill="1" applyBorder="1" applyAlignment="1">
      <alignment horizontal="left" vertical="center" readingOrder="1"/>
    </xf>
    <xf numFmtId="0" fontId="0" fillId="0" borderId="2" xfId="0" applyBorder="1" applyAlignment="1"/>
    <xf numFmtId="0" fontId="0" fillId="2" borderId="0" xfId="0" applyFill="1" applyBorder="1" applyAlignment="1">
      <alignment horizontal="left"/>
    </xf>
    <xf numFmtId="0" fontId="33" fillId="25" borderId="5" xfId="0" applyFont="1" applyFill="1" applyBorder="1" applyAlignment="1">
      <alignment horizontal="center"/>
    </xf>
    <xf numFmtId="0" fontId="33" fillId="25" borderId="4" xfId="0" applyFont="1" applyFill="1" applyBorder="1" applyAlignment="1">
      <alignment horizontal="center"/>
    </xf>
    <xf numFmtId="0" fontId="32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33" fillId="25" borderId="5" xfId="0" applyFont="1" applyFill="1" applyBorder="1" applyAlignment="1">
      <alignment horizontal="left"/>
    </xf>
    <xf numFmtId="0" fontId="0" fillId="25" borderId="4" xfId="0" applyFill="1" applyBorder="1" applyAlignment="1">
      <alignment horizontal="left"/>
    </xf>
    <xf numFmtId="0" fontId="33" fillId="25" borderId="5" xfId="0" applyFont="1" applyFill="1" applyBorder="1" applyAlignment="1"/>
    <xf numFmtId="0" fontId="0" fillId="25" borderId="4" xfId="0" applyFill="1" applyBorder="1" applyAlignment="1"/>
    <xf numFmtId="0" fontId="27" fillId="26" borderId="3" xfId="0" applyFont="1" applyFill="1" applyBorder="1" applyAlignment="1" applyProtection="1">
      <alignment horizontal="center" vertical="center"/>
      <protection locked="0"/>
    </xf>
    <xf numFmtId="0" fontId="0" fillId="26" borderId="4" xfId="0" applyFill="1" applyBorder="1" applyAlignment="1" applyProtection="1">
      <alignment horizontal="center" vertical="center"/>
      <protection locked="0"/>
    </xf>
    <xf numFmtId="0" fontId="26" fillId="25" borderId="2" xfId="0" applyFont="1" applyFill="1" applyBorder="1" applyAlignment="1">
      <alignment horizontal="left" vertical="center" wrapText="1" readingOrder="1"/>
    </xf>
    <xf numFmtId="0" fontId="0" fillId="0" borderId="2" xfId="0" applyBorder="1" applyAlignment="1">
      <alignment wrapText="1" readingOrder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2" borderId="0" xfId="0" applyFont="1" applyFill="1" applyAlignment="1">
      <alignment horizontal="center" wrapText="1"/>
    </xf>
    <xf numFmtId="10" fontId="27" fillId="26" borderId="3" xfId="0" applyNumberFormat="1" applyFont="1" applyFill="1" applyBorder="1" applyAlignment="1" applyProtection="1">
      <alignment horizontal="center" vertical="center"/>
      <protection locked="0"/>
    </xf>
    <xf numFmtId="10" fontId="0" fillId="26" borderId="4" xfId="0" applyNumberFormat="1" applyFill="1" applyBorder="1" applyAlignment="1" applyProtection="1">
      <alignment horizontal="center" vertical="center"/>
      <protection locked="0"/>
    </xf>
    <xf numFmtId="2" fontId="33" fillId="25" borderId="3" xfId="0" applyNumberFormat="1" applyFont="1" applyFill="1" applyBorder="1" applyAlignment="1">
      <alignment horizontal="center" vertical="center" wrapText="1"/>
    </xf>
    <xf numFmtId="2" fontId="33" fillId="25" borderId="5" xfId="0" applyNumberFormat="1" applyFont="1" applyFill="1" applyBorder="1" applyAlignment="1">
      <alignment horizontal="center" vertical="center" wrapText="1"/>
    </xf>
    <xf numFmtId="2" fontId="33" fillId="25" borderId="4" xfId="0" applyNumberFormat="1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0" fillId="2" borderId="1" xfId="0" applyFill="1" applyBorder="1" applyAlignment="1"/>
    <xf numFmtId="0" fontId="4" fillId="2" borderId="0" xfId="0" applyFont="1" applyFill="1" applyAlignment="1">
      <alignment horizontal="left" vertical="center" readingOrder="1"/>
    </xf>
    <xf numFmtId="0" fontId="0" fillId="0" borderId="0" xfId="0" applyAlignment="1"/>
    <xf numFmtId="0" fontId="25" fillId="25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urrency" xfId="46" builtinId="4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 2" xfId="43"/>
    <cellStyle name="Hyperlink 3" xfId="45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Note 3" xfId="44"/>
    <cellStyle name="Output 2" xfId="39"/>
    <cellStyle name="Title 2" xfId="40"/>
    <cellStyle name="Total 2" xfId="41"/>
    <cellStyle name="Warning Text 2" xfId="42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mmerce/Master%20Spec's/eBroker%20for%20Bike/Bike%20eBroker%20Configuration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Main Menu"/>
      <sheetName val="Contacts"/>
      <sheetName val="SSL &amp; Domain"/>
      <sheetName val="Open Interchange"/>
      <sheetName val="Postcode Anywhere"/>
      <sheetName val="Vehicle Lookup"/>
      <sheetName val="Payment Provider"/>
      <sheetName val="Instalment Configuration"/>
      <sheetName val="Configuration"/>
      <sheetName val="Add-Ons"/>
      <sheetName val="Broker Specific Questions&amp;Lists"/>
      <sheetName val="Standard Questions Custom Lists"/>
      <sheetName val="Email Configuration"/>
      <sheetName val="PostQuote Configuration"/>
      <sheetName val="PostQuote Intro Text"/>
      <sheetName val="Branding"/>
      <sheetName val="Bike Google Analytics"/>
      <sheetName val="BrokerAdmin"/>
    </sheetNames>
    <sheetDataSet>
      <sheetData sheetId="0"/>
      <sheetData sheetId="1"/>
      <sheetData sheetId="2"/>
      <sheetData sheetId="3">
        <row r="36">
          <cell r="C36" t="str">
            <v>Please Select..</v>
          </cell>
        </row>
        <row r="37">
          <cell r="C37" t="str">
            <v>Yes</v>
          </cell>
        </row>
        <row r="38">
          <cell r="C38" t="str">
            <v>No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62">
          <cell r="C62" t="str">
            <v>Please Select..</v>
          </cell>
        </row>
        <row r="63">
          <cell r="C63" t="str">
            <v>Yes</v>
          </cell>
        </row>
        <row r="64">
          <cell r="C64" t="str">
            <v>No</v>
          </cell>
        </row>
        <row r="68">
          <cell r="D68" t="str">
            <v>Please Select..</v>
          </cell>
        </row>
        <row r="69">
          <cell r="D69" t="str">
            <v>Custom List 1</v>
          </cell>
        </row>
        <row r="70">
          <cell r="D70" t="str">
            <v>Custom List 2</v>
          </cell>
        </row>
        <row r="71">
          <cell r="D71" t="str">
            <v>Custom List 3</v>
          </cell>
        </row>
        <row r="72">
          <cell r="D72" t="str">
            <v>Custom List 4</v>
          </cell>
        </row>
        <row r="73">
          <cell r="D73" t="str">
            <v>Custom List 5</v>
          </cell>
        </row>
      </sheetData>
      <sheetData sheetId="12"/>
      <sheetData sheetId="13">
        <row r="128">
          <cell r="C128" t="str">
            <v>Please Select..</v>
          </cell>
        </row>
        <row r="129">
          <cell r="C129" t="str">
            <v>Yes</v>
          </cell>
        </row>
        <row r="130">
          <cell r="C130" t="str">
            <v>No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"/>
  <sheetViews>
    <sheetView tabSelected="1" topLeftCell="A7" zoomScale="90" zoomScaleNormal="90" workbookViewId="0">
      <selection activeCell="F36" sqref="F36"/>
    </sheetView>
  </sheetViews>
  <sheetFormatPr defaultRowHeight="15" x14ac:dyDescent="0.25"/>
  <cols>
    <col min="1" max="1" width="2.28515625" style="2" customWidth="1"/>
    <col min="2" max="2" width="4.7109375" style="2" customWidth="1"/>
    <col min="3" max="3" width="20.42578125" style="2" customWidth="1"/>
    <col min="4" max="4" width="17.85546875" style="2" customWidth="1"/>
    <col min="5" max="5" width="5.42578125" style="2" customWidth="1"/>
    <col min="6" max="6" width="15.5703125" style="2" customWidth="1"/>
    <col min="7" max="7" width="5.28515625" style="2" customWidth="1"/>
    <col min="8" max="8" width="10.140625" style="2" customWidth="1"/>
    <col min="9" max="9" width="4" style="2" customWidth="1"/>
    <col min="10" max="10" width="10.5703125" style="2" customWidth="1"/>
    <col min="11" max="11" width="19.85546875" style="2" bestFit="1" customWidth="1"/>
    <col min="12" max="12" width="18.140625" style="2" bestFit="1" customWidth="1"/>
    <col min="13" max="13" width="6.5703125" style="2" customWidth="1"/>
    <col min="14" max="14" width="16.7109375" style="2" bestFit="1" customWidth="1"/>
    <col min="15" max="17" width="10.5703125" style="2" customWidth="1"/>
    <col min="18" max="18" width="9.140625" style="2" customWidth="1"/>
    <col min="19" max="16384" width="9.140625" style="2"/>
  </cols>
  <sheetData>
    <row r="1" spans="2:20" s="1" customFormat="1" ht="27.75" customHeight="1" thickBot="1" x14ac:dyDescent="0.3">
      <c r="B1" s="97"/>
      <c r="C1" s="97"/>
      <c r="D1" s="11" t="s">
        <v>4</v>
      </c>
    </row>
    <row r="2" spans="2:20" x14ac:dyDescent="0.25">
      <c r="C2" s="5"/>
      <c r="D2" s="10"/>
      <c r="E2" s="10"/>
      <c r="F2" s="10"/>
      <c r="G2" s="10"/>
      <c r="H2" s="10"/>
      <c r="I2" s="10"/>
      <c r="J2" s="10"/>
      <c r="K2" s="10"/>
      <c r="Q2" s="3"/>
    </row>
    <row r="3" spans="2:20" ht="15" customHeight="1" x14ac:dyDescent="0.25">
      <c r="C3" s="12" t="s">
        <v>41</v>
      </c>
      <c r="D3" s="10"/>
      <c r="E3" s="10"/>
      <c r="F3" s="10"/>
      <c r="G3" s="10"/>
      <c r="H3" s="10"/>
      <c r="I3" s="10"/>
      <c r="J3" s="10"/>
      <c r="K3" s="10"/>
      <c r="Q3" s="3"/>
    </row>
    <row r="4" spans="2:20" x14ac:dyDescent="0.25">
      <c r="C4" s="98"/>
      <c r="D4" s="99"/>
      <c r="E4" s="99"/>
      <c r="F4" s="99"/>
      <c r="G4" s="99"/>
      <c r="H4" s="99"/>
      <c r="I4" s="99"/>
      <c r="J4" s="99"/>
      <c r="K4" s="99"/>
    </row>
    <row r="5" spans="2:20" x14ac:dyDescent="0.25">
      <c r="C5" s="68" t="s">
        <v>5</v>
      </c>
      <c r="D5" s="69"/>
      <c r="E5" s="100" t="s">
        <v>0</v>
      </c>
      <c r="F5" s="101"/>
      <c r="G5" s="63" t="s">
        <v>1</v>
      </c>
      <c r="H5" s="64"/>
      <c r="I5" s="4"/>
      <c r="J5" s="63" t="s">
        <v>66</v>
      </c>
      <c r="K5" s="64"/>
      <c r="L5" s="37"/>
      <c r="M5" s="37"/>
      <c r="N5" s="37"/>
      <c r="O5" s="37"/>
      <c r="P5" s="37"/>
      <c r="Q5" s="37"/>
      <c r="R5" s="37"/>
      <c r="S5" s="37"/>
      <c r="T5" s="40"/>
    </row>
    <row r="6" spans="2:20" ht="15" customHeight="1" x14ac:dyDescent="0.25">
      <c r="C6" s="68" t="s">
        <v>6</v>
      </c>
      <c r="D6" s="69"/>
      <c r="E6" s="73" t="s">
        <v>3</v>
      </c>
      <c r="F6" s="74"/>
      <c r="G6" s="75">
        <v>12.99</v>
      </c>
      <c r="H6" s="76"/>
      <c r="I6" s="9"/>
      <c r="J6" s="65" t="s">
        <v>67</v>
      </c>
      <c r="K6" s="66"/>
      <c r="L6" s="37"/>
      <c r="M6" s="37"/>
      <c r="N6" s="37"/>
      <c r="O6" s="37"/>
      <c r="P6" s="37"/>
      <c r="Q6" s="37"/>
      <c r="R6" s="37"/>
      <c r="S6" s="37"/>
      <c r="T6" s="40"/>
    </row>
    <row r="7" spans="2:20" ht="15" customHeight="1" x14ac:dyDescent="0.25">
      <c r="C7" s="68" t="s">
        <v>7</v>
      </c>
      <c r="D7" s="69"/>
      <c r="E7" s="73" t="s">
        <v>2</v>
      </c>
      <c r="F7" s="74"/>
      <c r="G7" s="90">
        <v>0.3</v>
      </c>
      <c r="H7" s="91"/>
      <c r="I7" s="8"/>
      <c r="J7" s="65" t="s">
        <v>68</v>
      </c>
      <c r="K7" s="66"/>
      <c r="L7" s="37"/>
      <c r="M7" s="37"/>
      <c r="N7" s="37"/>
      <c r="O7" s="37"/>
      <c r="P7" s="37"/>
      <c r="Q7" s="37"/>
      <c r="R7" s="37"/>
      <c r="S7" s="37"/>
      <c r="T7" s="40"/>
    </row>
    <row r="8" spans="2:20" ht="15" customHeight="1" x14ac:dyDescent="0.25">
      <c r="C8" s="68" t="s">
        <v>48</v>
      </c>
      <c r="D8" s="69"/>
      <c r="E8" s="73" t="s">
        <v>3</v>
      </c>
      <c r="F8" s="74"/>
      <c r="G8" s="75">
        <v>35</v>
      </c>
      <c r="H8" s="76"/>
      <c r="I8" s="8"/>
      <c r="J8" s="65" t="s">
        <v>68</v>
      </c>
      <c r="K8" s="66"/>
      <c r="L8" s="37"/>
      <c r="M8" s="37"/>
      <c r="N8" s="37"/>
      <c r="O8" s="37"/>
      <c r="P8" s="37"/>
      <c r="Q8" s="37"/>
      <c r="R8" s="37"/>
      <c r="S8" s="37"/>
      <c r="T8" s="40"/>
    </row>
    <row r="9" spans="2:20" ht="15" customHeight="1" x14ac:dyDescent="0.25">
      <c r="C9" s="68" t="s">
        <v>51</v>
      </c>
      <c r="D9" s="69"/>
      <c r="E9" s="73" t="s">
        <v>3</v>
      </c>
      <c r="F9" s="74"/>
      <c r="G9" s="75"/>
      <c r="H9" s="76"/>
      <c r="I9" s="8"/>
      <c r="J9" s="65" t="s">
        <v>68</v>
      </c>
      <c r="K9" s="66"/>
      <c r="L9" s="37"/>
      <c r="M9" s="37"/>
      <c r="N9" s="37"/>
      <c r="O9" s="37"/>
      <c r="P9" s="37"/>
      <c r="Q9" s="37"/>
      <c r="R9" s="37"/>
      <c r="S9" s="37"/>
      <c r="T9" s="40"/>
    </row>
    <row r="10" spans="2:20" ht="15" customHeight="1" x14ac:dyDescent="0.25">
      <c r="C10" s="68" t="s">
        <v>8</v>
      </c>
      <c r="D10" s="69"/>
      <c r="E10" s="73" t="s">
        <v>2</v>
      </c>
      <c r="F10" s="74"/>
      <c r="G10" s="90">
        <v>0.09</v>
      </c>
      <c r="H10" s="91"/>
      <c r="I10" s="8"/>
      <c r="J10" s="65" t="s">
        <v>67</v>
      </c>
      <c r="K10" s="66"/>
      <c r="L10" s="37"/>
      <c r="M10" s="37"/>
      <c r="N10" s="37"/>
      <c r="O10" s="37"/>
      <c r="P10" s="37"/>
      <c r="Q10" s="37"/>
      <c r="R10" s="37"/>
      <c r="S10" s="37"/>
      <c r="T10" s="40"/>
    </row>
    <row r="11" spans="2:20" ht="15" customHeight="1" x14ac:dyDescent="0.25">
      <c r="C11" s="68" t="s">
        <v>39</v>
      </c>
      <c r="D11" s="69"/>
      <c r="E11" s="73" t="s">
        <v>3</v>
      </c>
      <c r="F11" s="74"/>
      <c r="G11" s="75">
        <v>35</v>
      </c>
      <c r="H11" s="76"/>
      <c r="I11" s="8"/>
      <c r="J11" s="65" t="s">
        <v>67</v>
      </c>
      <c r="K11" s="66"/>
      <c r="L11" s="37"/>
      <c r="M11" s="37"/>
      <c r="N11" s="37"/>
      <c r="O11" s="37"/>
      <c r="P11" s="37"/>
      <c r="Q11" s="37"/>
      <c r="R11" s="37"/>
      <c r="S11" s="37"/>
      <c r="T11" s="40"/>
    </row>
    <row r="12" spans="2:20" ht="15" customHeight="1" x14ac:dyDescent="0.25">
      <c r="C12" s="68" t="s">
        <v>10</v>
      </c>
      <c r="D12" s="69"/>
      <c r="E12" s="73" t="s">
        <v>2</v>
      </c>
      <c r="F12" s="74"/>
      <c r="G12" s="81">
        <v>9</v>
      </c>
      <c r="H12" s="82"/>
      <c r="I12" s="8"/>
      <c r="J12" s="65" t="s">
        <v>67</v>
      </c>
      <c r="K12" s="66"/>
      <c r="L12" s="37"/>
      <c r="M12" s="37"/>
      <c r="N12" s="37"/>
      <c r="O12" s="37"/>
      <c r="P12" s="37"/>
      <c r="Q12" s="37"/>
      <c r="R12" s="37"/>
      <c r="S12" s="37"/>
      <c r="T12" s="40"/>
    </row>
    <row r="13" spans="2:20" ht="15" customHeight="1" x14ac:dyDescent="0.25">
      <c r="C13" s="68" t="s">
        <v>9</v>
      </c>
      <c r="D13" s="69"/>
      <c r="E13" s="73" t="s">
        <v>3</v>
      </c>
      <c r="F13" s="74"/>
      <c r="G13" s="75"/>
      <c r="H13" s="76"/>
      <c r="I13" s="8"/>
      <c r="J13" s="65" t="s">
        <v>67</v>
      </c>
      <c r="K13" s="66"/>
      <c r="L13" s="37"/>
      <c r="M13" s="37"/>
      <c r="N13" s="37"/>
      <c r="O13" s="37"/>
      <c r="P13" s="37"/>
      <c r="Q13" s="37"/>
      <c r="R13" s="37"/>
      <c r="S13" s="37"/>
      <c r="T13" s="40"/>
    </row>
    <row r="14" spans="2:20" ht="35.25" customHeight="1" x14ac:dyDescent="0.25">
      <c r="C14" s="83" t="s">
        <v>45</v>
      </c>
      <c r="D14" s="84"/>
      <c r="E14" s="73" t="s">
        <v>3</v>
      </c>
      <c r="F14" s="74"/>
      <c r="G14" s="75"/>
      <c r="H14" s="76"/>
      <c r="I14" s="8"/>
      <c r="J14" s="65" t="s">
        <v>67</v>
      </c>
      <c r="K14" s="66"/>
      <c r="L14" s="37"/>
      <c r="M14" s="37"/>
      <c r="N14" s="37"/>
      <c r="O14" s="37"/>
      <c r="P14" s="37"/>
      <c r="Q14" s="37"/>
      <c r="R14" s="37"/>
      <c r="S14" s="37"/>
      <c r="T14" s="40"/>
    </row>
    <row r="15" spans="2:20" x14ac:dyDescent="0.25">
      <c r="I15" s="7"/>
    </row>
    <row r="16" spans="2:20" ht="17.25" x14ac:dyDescent="0.25">
      <c r="C16" s="13" t="s">
        <v>46</v>
      </c>
      <c r="D16" s="6"/>
      <c r="E16" s="6"/>
      <c r="F16" s="6"/>
      <c r="G16" s="6"/>
      <c r="H16" s="6"/>
      <c r="I16" s="7"/>
      <c r="J16" s="6"/>
      <c r="K16" s="6"/>
    </row>
    <row r="17" spans="3:19" ht="8.25" customHeight="1" x14ac:dyDescent="0.25">
      <c r="I17" s="7"/>
    </row>
    <row r="19" spans="3:19" ht="31.5" customHeight="1" x14ac:dyDescent="0.25">
      <c r="C19" s="85" t="s">
        <v>49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10"/>
      <c r="P19" s="10"/>
      <c r="Q19" s="10"/>
      <c r="R19" s="10"/>
      <c r="S19" s="10"/>
    </row>
    <row r="20" spans="3:19" x14ac:dyDescent="0.25">
      <c r="E20" s="68" t="s">
        <v>69</v>
      </c>
      <c r="F20" s="69"/>
      <c r="G20" s="67">
        <v>1000</v>
      </c>
      <c r="H20" s="67"/>
    </row>
    <row r="21" spans="3:19" ht="17.25" x14ac:dyDescent="0.3">
      <c r="C21" s="87" t="s">
        <v>11</v>
      </c>
      <c r="D21" s="88"/>
      <c r="E21" s="88"/>
      <c r="F21" s="88"/>
      <c r="G21" s="88"/>
      <c r="H21" s="88"/>
      <c r="I21" s="88"/>
      <c r="K21" s="87" t="s">
        <v>12</v>
      </c>
      <c r="L21" s="89"/>
      <c r="M21" s="89"/>
      <c r="N21" s="89"/>
      <c r="O21" s="89"/>
      <c r="P21" s="89"/>
      <c r="Q21" s="89"/>
    </row>
    <row r="22" spans="3:19" ht="8.25" customHeight="1" x14ac:dyDescent="0.25"/>
    <row r="23" spans="3:19" ht="30" x14ac:dyDescent="0.25">
      <c r="C23" s="45" t="s">
        <v>50</v>
      </c>
      <c r="D23" s="15" t="s">
        <v>14</v>
      </c>
      <c r="E23" s="16" t="s">
        <v>15</v>
      </c>
      <c r="F23" s="17" t="s">
        <v>16</v>
      </c>
      <c r="G23" s="18"/>
      <c r="H23" s="19"/>
      <c r="I23" s="20"/>
      <c r="K23" s="14" t="s">
        <v>13</v>
      </c>
      <c r="L23" s="15" t="s">
        <v>14</v>
      </c>
      <c r="M23" s="16" t="s">
        <v>15</v>
      </c>
      <c r="N23" s="17" t="s">
        <v>16</v>
      </c>
      <c r="O23" s="16" t="s">
        <v>15</v>
      </c>
      <c r="P23" s="27" t="s">
        <v>29</v>
      </c>
      <c r="Q23" s="20"/>
    </row>
    <row r="24" spans="3:19" x14ac:dyDescent="0.25">
      <c r="C24" s="58">
        <f>D24+F24</f>
        <v>1012.99</v>
      </c>
      <c r="D24" s="59">
        <f>G20</f>
        <v>1000</v>
      </c>
      <c r="E24" s="23" t="s">
        <v>15</v>
      </c>
      <c r="F24" s="24">
        <f>G6</f>
        <v>12.99</v>
      </c>
      <c r="G24" s="23"/>
      <c r="H24" s="24"/>
      <c r="I24" s="24"/>
      <c r="K24" s="58">
        <f>L24+N24+P24</f>
        <v>1047.99</v>
      </c>
      <c r="L24" s="59">
        <f>G20</f>
        <v>1000</v>
      </c>
      <c r="M24" s="23" t="s">
        <v>15</v>
      </c>
      <c r="N24" s="24">
        <f>G6</f>
        <v>12.99</v>
      </c>
      <c r="O24" s="23" t="s">
        <v>15</v>
      </c>
      <c r="P24" s="24">
        <f>G11</f>
        <v>35</v>
      </c>
      <c r="Q24" s="24"/>
    </row>
    <row r="25" spans="3:19" x14ac:dyDescent="0.25">
      <c r="C25" s="25"/>
      <c r="D25" s="22"/>
      <c r="E25" s="23"/>
      <c r="F25" s="24"/>
      <c r="G25" s="23"/>
      <c r="H25" s="24"/>
      <c r="I25" s="24"/>
      <c r="K25" s="25"/>
      <c r="L25" s="22"/>
      <c r="M25" s="23"/>
      <c r="N25" s="24"/>
      <c r="O25" s="23"/>
      <c r="P25" s="24"/>
      <c r="Q25" s="24"/>
    </row>
    <row r="26" spans="3:19" x14ac:dyDescent="0.25">
      <c r="C26" s="14" t="s">
        <v>17</v>
      </c>
      <c r="D26" s="44" t="s">
        <v>55</v>
      </c>
      <c r="E26" s="16" t="s">
        <v>19</v>
      </c>
      <c r="F26" s="44" t="s">
        <v>20</v>
      </c>
      <c r="G26" s="44"/>
      <c r="H26" s="44"/>
      <c r="I26" s="47"/>
      <c r="K26" s="14" t="s">
        <v>21</v>
      </c>
      <c r="L26" s="15" t="s">
        <v>22</v>
      </c>
      <c r="M26" s="16" t="s">
        <v>23</v>
      </c>
      <c r="N26" s="26" t="s">
        <v>24</v>
      </c>
      <c r="O26" s="16" t="s">
        <v>19</v>
      </c>
      <c r="P26" s="77" t="s">
        <v>18</v>
      </c>
      <c r="Q26" s="78"/>
    </row>
    <row r="27" spans="3:19" x14ac:dyDescent="0.25">
      <c r="C27" s="58">
        <f>D27*F27</f>
        <v>303.89699999999999</v>
      </c>
      <c r="D27" s="22">
        <f>C24</f>
        <v>1012.99</v>
      </c>
      <c r="E27" s="23" t="s">
        <v>19</v>
      </c>
      <c r="F27" s="29">
        <f>G7</f>
        <v>0.3</v>
      </c>
      <c r="G27" s="70"/>
      <c r="H27" s="70"/>
      <c r="I27" s="24"/>
      <c r="K27" s="58">
        <f>(L27/N27)*P27</f>
        <v>94.319099999999992</v>
      </c>
      <c r="L27" s="31">
        <f>G10</f>
        <v>0.09</v>
      </c>
      <c r="M27" s="23" t="s">
        <v>23</v>
      </c>
      <c r="N27" s="29">
        <v>1</v>
      </c>
      <c r="O27" s="23" t="s">
        <v>19</v>
      </c>
      <c r="P27" s="24">
        <f>K24</f>
        <v>1047.99</v>
      </c>
      <c r="Q27" s="24"/>
    </row>
    <row r="28" spans="3:19" x14ac:dyDescent="0.25">
      <c r="C28" s="28"/>
      <c r="D28" s="22"/>
      <c r="E28" s="23"/>
      <c r="F28" s="29"/>
      <c r="G28" s="48"/>
      <c r="H28" s="48"/>
      <c r="I28" s="24"/>
      <c r="K28" s="30"/>
      <c r="L28" s="31"/>
      <c r="M28" s="23"/>
      <c r="N28" s="29"/>
      <c r="O28" s="23"/>
      <c r="P28" s="24"/>
      <c r="Q28" s="24"/>
    </row>
    <row r="29" spans="3:19" ht="45" x14ac:dyDescent="0.25">
      <c r="C29" s="45" t="s">
        <v>52</v>
      </c>
      <c r="D29" s="71" t="s">
        <v>54</v>
      </c>
      <c r="E29" s="71"/>
      <c r="F29" s="71"/>
      <c r="G29" s="71"/>
      <c r="H29" s="71"/>
      <c r="I29" s="72"/>
      <c r="K29" s="14" t="s">
        <v>42</v>
      </c>
      <c r="L29" s="15" t="s">
        <v>43</v>
      </c>
      <c r="M29" s="16" t="s">
        <v>44</v>
      </c>
      <c r="N29" s="41">
        <f>G13</f>
        <v>0</v>
      </c>
      <c r="O29" s="16"/>
      <c r="P29" s="38"/>
      <c r="Q29" s="39"/>
    </row>
    <row r="30" spans="3:19" x14ac:dyDescent="0.25">
      <c r="C30" s="58">
        <f>MAX(D30,F30)</f>
        <v>303.89699999999999</v>
      </c>
      <c r="D30" s="22">
        <f>C27</f>
        <v>303.89699999999999</v>
      </c>
      <c r="E30" s="23" t="s">
        <v>53</v>
      </c>
      <c r="F30" s="46">
        <f>G8</f>
        <v>35</v>
      </c>
      <c r="G30" s="70"/>
      <c r="H30" s="70"/>
      <c r="I30" s="24"/>
      <c r="K30" s="58">
        <f>MAX(G13,K27)</f>
        <v>94.319099999999992</v>
      </c>
      <c r="M30" s="23"/>
      <c r="N30" s="23"/>
    </row>
    <row r="32" spans="3:19" x14ac:dyDescent="0.25">
      <c r="C32" s="14" t="s">
        <v>56</v>
      </c>
      <c r="D32" s="15" t="s">
        <v>26</v>
      </c>
      <c r="E32" s="16" t="s">
        <v>27</v>
      </c>
      <c r="F32" s="17" t="s">
        <v>28</v>
      </c>
      <c r="G32" s="16"/>
      <c r="H32" s="77"/>
      <c r="I32" s="78"/>
      <c r="K32" s="14" t="s">
        <v>25</v>
      </c>
      <c r="L32" s="15" t="s">
        <v>18</v>
      </c>
      <c r="M32" s="16" t="s">
        <v>15</v>
      </c>
      <c r="N32" s="17" t="s">
        <v>30</v>
      </c>
      <c r="O32" s="16"/>
      <c r="P32" s="77"/>
      <c r="Q32" s="78"/>
    </row>
    <row r="33" spans="3:17" x14ac:dyDescent="0.25">
      <c r="C33" s="58">
        <f>(D33-F33)</f>
        <v>709.09300000000007</v>
      </c>
      <c r="D33" s="22">
        <f>C24</f>
        <v>1012.99</v>
      </c>
      <c r="E33" s="23" t="s">
        <v>27</v>
      </c>
      <c r="F33" s="24">
        <f>C27</f>
        <v>303.89699999999999</v>
      </c>
      <c r="G33" s="23"/>
      <c r="H33" s="24"/>
      <c r="I33" s="24"/>
      <c r="K33" s="58">
        <f>L33+N33</f>
        <v>1142.3090999999999</v>
      </c>
      <c r="L33" s="22">
        <f>K24</f>
        <v>1047.99</v>
      </c>
      <c r="M33" s="23" t="s">
        <v>15</v>
      </c>
      <c r="N33" s="42">
        <f>K30</f>
        <v>94.319099999999992</v>
      </c>
      <c r="O33" s="23"/>
      <c r="P33" s="24"/>
      <c r="Q33" s="24"/>
    </row>
    <row r="34" spans="3:17" x14ac:dyDescent="0.25">
      <c r="K34" s="25"/>
      <c r="L34" s="22"/>
      <c r="M34" s="23"/>
      <c r="N34" s="24"/>
      <c r="O34" s="23"/>
      <c r="P34" s="24"/>
      <c r="Q34" s="24"/>
    </row>
    <row r="35" spans="3:17" ht="30" x14ac:dyDescent="0.25">
      <c r="C35" s="45" t="s">
        <v>58</v>
      </c>
      <c r="D35" s="71" t="s">
        <v>59</v>
      </c>
      <c r="E35" s="71"/>
      <c r="F35" s="71"/>
      <c r="G35" s="71"/>
      <c r="H35" s="71"/>
      <c r="I35" s="72"/>
      <c r="K35" s="14" t="s">
        <v>32</v>
      </c>
      <c r="L35" s="15" t="s">
        <v>31</v>
      </c>
      <c r="M35" s="16" t="s">
        <v>23</v>
      </c>
      <c r="N35" s="26" t="s">
        <v>33</v>
      </c>
      <c r="O35" s="16"/>
      <c r="P35" s="38"/>
      <c r="Q35" s="39"/>
    </row>
    <row r="36" spans="3:17" x14ac:dyDescent="0.25">
      <c r="C36" s="58">
        <f>IF(AND(G9&gt;0,C33&gt;G9),G9,C33)</f>
        <v>709.09300000000007</v>
      </c>
      <c r="D36" s="49" t="str">
        <f>CONCATENATE("Loan ",C33)</f>
        <v>Loan 709.093</v>
      </c>
      <c r="E36" s="23" t="s">
        <v>53</v>
      </c>
      <c r="F36" s="24" t="str">
        <f>CONCATENATE("Cap ",G9)</f>
        <v xml:space="preserve">Cap </v>
      </c>
      <c r="K36" s="28">
        <f>L36/N36</f>
        <v>114.23090999999999</v>
      </c>
      <c r="L36" s="34">
        <f>K33</f>
        <v>1142.3090999999999</v>
      </c>
      <c r="M36" s="23" t="s">
        <v>23</v>
      </c>
      <c r="N36" s="35">
        <f>G12+1</f>
        <v>10</v>
      </c>
      <c r="P36" s="24"/>
    </row>
    <row r="37" spans="3:17" x14ac:dyDescent="0.25">
      <c r="K37" s="25"/>
      <c r="M37" s="23"/>
      <c r="N37" s="24"/>
    </row>
    <row r="38" spans="3:17" ht="30" x14ac:dyDescent="0.25">
      <c r="C38" s="60" t="s">
        <v>60</v>
      </c>
      <c r="D38" s="15" t="s">
        <v>62</v>
      </c>
      <c r="E38" s="16" t="s">
        <v>27</v>
      </c>
      <c r="F38" s="43" t="s">
        <v>61</v>
      </c>
      <c r="G38" s="16"/>
      <c r="H38" s="77"/>
      <c r="I38" s="78"/>
      <c r="K38" s="14" t="s">
        <v>34</v>
      </c>
      <c r="L38" s="15" t="s">
        <v>35</v>
      </c>
      <c r="M38" s="16" t="s">
        <v>27</v>
      </c>
      <c r="N38" s="17" t="s">
        <v>38</v>
      </c>
      <c r="O38" s="16" t="s">
        <v>23</v>
      </c>
      <c r="P38" s="79" t="s">
        <v>37</v>
      </c>
      <c r="Q38" s="80"/>
    </row>
    <row r="39" spans="3:17" x14ac:dyDescent="0.25">
      <c r="C39" s="58">
        <f>D39-F39</f>
        <v>303.89699999999993</v>
      </c>
      <c r="D39" s="2">
        <f>C24</f>
        <v>1012.99</v>
      </c>
      <c r="E39" s="50" t="s">
        <v>27</v>
      </c>
      <c r="F39" s="34">
        <f>C36</f>
        <v>709.09300000000007</v>
      </c>
      <c r="K39" s="28">
        <f>IF(P39 &lt;&gt;0,(L39-N39)/P39,0)</f>
        <v>114.23090999999999</v>
      </c>
      <c r="L39" s="2">
        <f>K33</f>
        <v>1142.3090999999999</v>
      </c>
      <c r="M39" s="23" t="s">
        <v>27</v>
      </c>
      <c r="N39" s="24">
        <f>K36</f>
        <v>114.23090999999999</v>
      </c>
      <c r="O39" s="23" t="s">
        <v>23</v>
      </c>
      <c r="P39" s="24">
        <f>G12</f>
        <v>9</v>
      </c>
    </row>
    <row r="41" spans="3:17" ht="30" x14ac:dyDescent="0.25">
      <c r="C41" s="45" t="s">
        <v>63</v>
      </c>
      <c r="D41" s="15" t="s">
        <v>57</v>
      </c>
      <c r="E41" s="16" t="s">
        <v>15</v>
      </c>
      <c r="F41" s="43" t="s">
        <v>29</v>
      </c>
      <c r="G41" s="16"/>
      <c r="H41" s="77"/>
      <c r="I41" s="78"/>
      <c r="L41" s="92" t="s">
        <v>40</v>
      </c>
      <c r="M41" s="93"/>
      <c r="N41" s="94"/>
    </row>
    <row r="42" spans="3:17" x14ac:dyDescent="0.25">
      <c r="C42" s="58">
        <f>D42+F42</f>
        <v>744.09300000000007</v>
      </c>
      <c r="D42" s="34">
        <f>C36</f>
        <v>709.09300000000007</v>
      </c>
      <c r="E42" s="50" t="s">
        <v>15</v>
      </c>
      <c r="F42" s="2">
        <f>G11</f>
        <v>35</v>
      </c>
      <c r="L42" s="95">
        <f>K39*N36</f>
        <v>1142.3090999999999</v>
      </c>
      <c r="M42" s="96"/>
      <c r="N42" s="96"/>
    </row>
    <row r="44" spans="3:17" x14ac:dyDescent="0.25">
      <c r="C44" s="14" t="s">
        <v>21</v>
      </c>
      <c r="D44" s="15" t="s">
        <v>22</v>
      </c>
      <c r="E44" s="16" t="s">
        <v>23</v>
      </c>
      <c r="F44" s="26" t="s">
        <v>24</v>
      </c>
      <c r="G44" s="16" t="s">
        <v>19</v>
      </c>
      <c r="H44" s="77" t="s">
        <v>57</v>
      </c>
      <c r="I44" s="78"/>
    </row>
    <row r="45" spans="3:17" x14ac:dyDescent="0.25">
      <c r="C45" s="58">
        <f>(D45/F45)*H45</f>
        <v>63.818370000000002</v>
      </c>
      <c r="D45" s="32">
        <f>G10</f>
        <v>0.09</v>
      </c>
      <c r="E45" s="23" t="s">
        <v>23</v>
      </c>
      <c r="F45" s="33">
        <v>1</v>
      </c>
      <c r="G45" s="2" t="s">
        <v>19</v>
      </c>
      <c r="H45" s="24">
        <f>C33</f>
        <v>709.09300000000007</v>
      </c>
      <c r="L45" s="51" t="s">
        <v>47</v>
      </c>
      <c r="M45" s="52"/>
      <c r="N45" s="55">
        <f>K36</f>
        <v>114.23090999999999</v>
      </c>
    </row>
    <row r="46" spans="3:17" x14ac:dyDescent="0.25">
      <c r="C46" s="21"/>
      <c r="D46" s="32"/>
      <c r="E46" s="23"/>
      <c r="F46" s="33"/>
      <c r="H46" s="24"/>
      <c r="L46" s="54" t="s">
        <v>64</v>
      </c>
      <c r="M46" s="53"/>
      <c r="N46" s="56">
        <f>K39</f>
        <v>114.23090999999999</v>
      </c>
    </row>
    <row r="47" spans="3:17" x14ac:dyDescent="0.25">
      <c r="C47" s="14" t="s">
        <v>42</v>
      </c>
      <c r="D47" s="15" t="s">
        <v>43</v>
      </c>
      <c r="E47" s="16" t="s">
        <v>44</v>
      </c>
      <c r="F47" s="41">
        <f>G13</f>
        <v>0</v>
      </c>
      <c r="G47" s="16"/>
      <c r="H47" s="77"/>
      <c r="I47" s="78"/>
      <c r="L47" s="61" t="s">
        <v>65</v>
      </c>
      <c r="M47" s="62"/>
      <c r="N47" s="57">
        <f>G12</f>
        <v>9</v>
      </c>
    </row>
    <row r="48" spans="3:17" x14ac:dyDescent="0.25">
      <c r="C48" s="58">
        <f>MAX(G13,C45)</f>
        <v>63.818370000000002</v>
      </c>
      <c r="E48" s="23"/>
      <c r="F48" s="23"/>
    </row>
    <row r="49" spans="3:9" x14ac:dyDescent="0.25">
      <c r="C49" s="25"/>
      <c r="E49" s="23"/>
      <c r="F49" s="23"/>
    </row>
    <row r="50" spans="3:9" x14ac:dyDescent="0.25">
      <c r="C50" s="14" t="s">
        <v>34</v>
      </c>
      <c r="D50" s="36" t="s">
        <v>35</v>
      </c>
      <c r="E50" s="16" t="s">
        <v>15</v>
      </c>
      <c r="F50" s="17" t="s">
        <v>36</v>
      </c>
      <c r="G50" s="16" t="s">
        <v>23</v>
      </c>
      <c r="H50" s="79" t="s">
        <v>37</v>
      </c>
      <c r="I50" s="80"/>
    </row>
    <row r="51" spans="3:9" x14ac:dyDescent="0.25">
      <c r="C51" s="58">
        <f>IF(H51&lt;&gt;0,(D51+F51)/H51,0)</f>
        <v>85.879041111111121</v>
      </c>
      <c r="D51" s="2">
        <f>C33</f>
        <v>709.09300000000007</v>
      </c>
      <c r="E51" s="23" t="s">
        <v>15</v>
      </c>
      <c r="F51" s="24">
        <f>C48</f>
        <v>63.818370000000002</v>
      </c>
      <c r="G51" s="23" t="s">
        <v>23</v>
      </c>
      <c r="H51" s="24">
        <f>G12</f>
        <v>9</v>
      </c>
    </row>
    <row r="53" spans="3:9" x14ac:dyDescent="0.25">
      <c r="D53" s="92" t="s">
        <v>40</v>
      </c>
      <c r="E53" s="93"/>
      <c r="F53" s="94"/>
    </row>
    <row r="54" spans="3:9" x14ac:dyDescent="0.25">
      <c r="D54" s="95">
        <f>(C51*H51)+C27</f>
        <v>1076.80837</v>
      </c>
      <c r="E54" s="96"/>
      <c r="F54" s="96"/>
    </row>
    <row r="56" spans="3:9" x14ac:dyDescent="0.25">
      <c r="D56" s="51" t="s">
        <v>47</v>
      </c>
      <c r="E56" s="52"/>
      <c r="F56" s="55">
        <f>C39</f>
        <v>303.89699999999993</v>
      </c>
    </row>
    <row r="57" spans="3:9" x14ac:dyDescent="0.25">
      <c r="D57" s="54" t="s">
        <v>64</v>
      </c>
      <c r="E57" s="53"/>
      <c r="F57" s="56">
        <f>C51</f>
        <v>85.879041111111121</v>
      </c>
    </row>
    <row r="58" spans="3:9" x14ac:dyDescent="0.25">
      <c r="D58" s="61" t="s">
        <v>65</v>
      </c>
      <c r="E58" s="62"/>
      <c r="F58" s="57">
        <f>G12</f>
        <v>9</v>
      </c>
    </row>
  </sheetData>
  <sheetProtection selectLockedCells="1"/>
  <mergeCells count="66">
    <mergeCell ref="D53:F53"/>
    <mergeCell ref="D54:F54"/>
    <mergeCell ref="L41:N41"/>
    <mergeCell ref="L42:N42"/>
    <mergeCell ref="B1:C1"/>
    <mergeCell ref="C4:K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10:D10"/>
    <mergeCell ref="P26:Q26"/>
    <mergeCell ref="C13:D13"/>
    <mergeCell ref="E13:F13"/>
    <mergeCell ref="G13:H13"/>
    <mergeCell ref="C14:D14"/>
    <mergeCell ref="E14:F14"/>
    <mergeCell ref="G14:H14"/>
    <mergeCell ref="C19:N19"/>
    <mergeCell ref="C21:I21"/>
    <mergeCell ref="K21:Q21"/>
    <mergeCell ref="P32:Q32"/>
    <mergeCell ref="H44:I44"/>
    <mergeCell ref="H50:I50"/>
    <mergeCell ref="P38:Q38"/>
    <mergeCell ref="H47:I47"/>
    <mergeCell ref="H38:I38"/>
    <mergeCell ref="H41:I41"/>
    <mergeCell ref="L47:M47"/>
    <mergeCell ref="D35:I35"/>
    <mergeCell ref="E8:F8"/>
    <mergeCell ref="C8:D8"/>
    <mergeCell ref="G8:H8"/>
    <mergeCell ref="C9:D9"/>
    <mergeCell ref="E9:F9"/>
    <mergeCell ref="G9:H9"/>
    <mergeCell ref="H32:I32"/>
    <mergeCell ref="C12:D12"/>
    <mergeCell ref="E12:F12"/>
    <mergeCell ref="G12:H12"/>
    <mergeCell ref="E10:F10"/>
    <mergeCell ref="G10:H10"/>
    <mergeCell ref="C11:D11"/>
    <mergeCell ref="E11:F11"/>
    <mergeCell ref="G11:H11"/>
    <mergeCell ref="D58:E58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G20:H20"/>
    <mergeCell ref="E20:F20"/>
    <mergeCell ref="G27:H27"/>
    <mergeCell ref="G30:H30"/>
    <mergeCell ref="D29:I29"/>
  </mergeCells>
  <conditionalFormatting sqref="I15:I17">
    <cfRule type="iconSet" priority="4">
      <iconSet iconSet="3Symbols">
        <cfvo type="percent" val="0"/>
        <cfvo type="num" val="0" gte="0"/>
        <cfvo type="num" val="0" gte="0"/>
      </iconSet>
    </cfRule>
  </conditionalFormatting>
  <conditionalFormatting sqref="G6:H8 G10:H14">
    <cfRule type="notContainsBlanks" dxfId="1" priority="3">
      <formula>LEN(TRIM(G6))&gt;0</formula>
    </cfRule>
  </conditionalFormatting>
  <conditionalFormatting sqref="G9:H9">
    <cfRule type="notContainsBlanks" dxfId="0" priority="1">
      <formula>LEN(TRIM(G9))&gt;0</formula>
    </cfRule>
  </conditionalFormatting>
  <dataValidations disablePrompts="1" count="1">
    <dataValidation type="decimal" allowBlank="1" showInputMessage="1" showErrorMessage="1" sqref="G13:H13">
      <formula1>0</formula1>
      <formula2>99999999</formula2>
    </dataValidation>
  </dataValidation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Instalment Configuration</vt:lpstr>
    </vt:vector>
  </TitlesOfParts>
  <Company>Open 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Means</dc:creator>
  <cp:lastModifiedBy>Patrick Ward</cp:lastModifiedBy>
  <cp:lastPrinted>2013-12-23T16:27:13Z</cp:lastPrinted>
  <dcterms:created xsi:type="dcterms:W3CDTF">2013-12-23T15:00:00Z</dcterms:created>
  <dcterms:modified xsi:type="dcterms:W3CDTF">2016-06-13T14:06:27Z</dcterms:modified>
</cp:coreProperties>
</file>