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534a1defcf7f9d1a/Company Models CloudSave/ORCL/"/>
    </mc:Choice>
  </mc:AlternateContent>
  <xr:revisionPtr revIDLastSave="1315" documentId="8_{784ADDE8-1A76-4D28-8788-11FE1C44B4B3}" xr6:coauthVersionLast="47" xr6:coauthVersionMax="47" xr10:uidLastSave="{0D66A445-206C-4B65-AFE6-F2C3B090C41D}"/>
  <bookViews>
    <workbookView xWindow="5100" yWindow="2560" windowWidth="26720" windowHeight="17120" activeTab="1" xr2:uid="{C079B699-8A16-46DB-B769-137A43C54A59}"/>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 i="2" l="1" a="1"/>
  <c r="A30" i="2" s="1"/>
  <c r="B30" i="2" a="1"/>
  <c r="B30" i="2" s="1"/>
  <c r="B33" i="2" s="1"/>
  <c r="Q48" i="3"/>
  <c r="Q51" i="3" s="1"/>
  <c r="Q138" i="3" s="1"/>
  <c r="Q47" i="3"/>
  <c r="R48" i="3"/>
  <c r="R47" i="3"/>
  <c r="S48" i="3"/>
  <c r="S47" i="3"/>
  <c r="O138" i="3"/>
  <c r="P138" i="3"/>
  <c r="U138" i="3"/>
  <c r="V138" i="3"/>
  <c r="W138" i="3"/>
  <c r="X138" i="3"/>
  <c r="Y138" i="3"/>
  <c r="Z138" i="3"/>
  <c r="AA138" i="3"/>
  <c r="AB138" i="3"/>
  <c r="AC138" i="3"/>
  <c r="AD138" i="3"/>
  <c r="AE138" i="3"/>
  <c r="AF138" i="3"/>
  <c r="AG138" i="3"/>
  <c r="AH138" i="3"/>
  <c r="AI138" i="3"/>
  <c r="AJ138" i="3"/>
  <c r="AK138" i="3"/>
  <c r="O139" i="3"/>
  <c r="P139" i="3"/>
  <c r="U139" i="3"/>
  <c r="V139" i="3"/>
  <c r="W139" i="3"/>
  <c r="X139" i="3"/>
  <c r="Y139" i="3"/>
  <c r="Z139" i="3"/>
  <c r="AA139" i="3"/>
  <c r="AB139" i="3"/>
  <c r="AC139" i="3"/>
  <c r="AD139" i="3"/>
  <c r="AE139" i="3"/>
  <c r="AF139" i="3"/>
  <c r="AG139" i="3"/>
  <c r="AH139" i="3"/>
  <c r="AI139" i="3"/>
  <c r="AJ139" i="3"/>
  <c r="AK139" i="3"/>
  <c r="O140" i="3"/>
  <c r="P140" i="3"/>
  <c r="Q140" i="3"/>
  <c r="R140" i="3"/>
  <c r="S140" i="3"/>
  <c r="T140" i="3"/>
  <c r="U140" i="3"/>
  <c r="V140" i="3"/>
  <c r="W140" i="3"/>
  <c r="X140" i="3"/>
  <c r="Y140" i="3"/>
  <c r="Z140" i="3"/>
  <c r="AA140" i="3"/>
  <c r="AB140" i="3"/>
  <c r="AC140" i="3"/>
  <c r="AD140" i="3"/>
  <c r="AE140" i="3"/>
  <c r="AF140" i="3"/>
  <c r="AG140" i="3"/>
  <c r="AH140" i="3"/>
  <c r="AI140" i="3"/>
  <c r="AJ140" i="3"/>
  <c r="AK140" i="3"/>
  <c r="O141" i="3"/>
  <c r="P141" i="3"/>
  <c r="Q141" i="3"/>
  <c r="R141" i="3"/>
  <c r="S141" i="3"/>
  <c r="T141" i="3"/>
  <c r="U141" i="3"/>
  <c r="V141" i="3"/>
  <c r="W141" i="3"/>
  <c r="X141" i="3"/>
  <c r="Y141" i="3"/>
  <c r="Z141" i="3"/>
  <c r="AA141" i="3"/>
  <c r="AB141" i="3"/>
  <c r="AC141" i="3"/>
  <c r="AD141" i="3"/>
  <c r="AE141" i="3"/>
  <c r="AF141" i="3"/>
  <c r="AG141" i="3"/>
  <c r="AH141" i="3"/>
  <c r="AI141" i="3"/>
  <c r="AJ141" i="3"/>
  <c r="AK141" i="3"/>
  <c r="N141" i="3"/>
  <c r="N140" i="3"/>
  <c r="N139" i="3"/>
  <c r="N138" i="3"/>
  <c r="S129" i="3"/>
  <c r="S134" i="3" s="1"/>
  <c r="T129" i="3"/>
  <c r="T134" i="3" s="1"/>
  <c r="U129" i="3"/>
  <c r="U134" i="3" s="1"/>
  <c r="V129" i="3"/>
  <c r="V134" i="3" s="1"/>
  <c r="W129" i="3"/>
  <c r="W131" i="3" s="1"/>
  <c r="X129" i="3"/>
  <c r="X131" i="3" s="1"/>
  <c r="Y129" i="3"/>
  <c r="Y131" i="3" s="1"/>
  <c r="Z129" i="3"/>
  <c r="Z131" i="3" s="1"/>
  <c r="O130" i="3"/>
  <c r="O129" i="3" s="1"/>
  <c r="P130" i="3"/>
  <c r="P129" i="3" s="1"/>
  <c r="Q130" i="3"/>
  <c r="Q129" i="3" s="1"/>
  <c r="R130" i="3"/>
  <c r="R129" i="3" s="1"/>
  <c r="S130" i="3"/>
  <c r="T130" i="3"/>
  <c r="U130" i="3"/>
  <c r="V130" i="3"/>
  <c r="W130" i="3"/>
  <c r="X130" i="3"/>
  <c r="Y130" i="3"/>
  <c r="Z130" i="3"/>
  <c r="T131" i="3"/>
  <c r="U131" i="3"/>
  <c r="V131" i="3"/>
  <c r="T132" i="3"/>
  <c r="U132" i="3"/>
  <c r="V132" i="3"/>
  <c r="W132" i="3"/>
  <c r="X132" i="3"/>
  <c r="Y132" i="3"/>
  <c r="Z132" i="3"/>
  <c r="S133" i="3"/>
  <c r="T133" i="3"/>
  <c r="U133" i="3"/>
  <c r="V133" i="3"/>
  <c r="W133" i="3"/>
  <c r="X133" i="3"/>
  <c r="Y133" i="3"/>
  <c r="Z133" i="3"/>
  <c r="N130" i="3"/>
  <c r="N129" i="3"/>
  <c r="N134" i="3" s="1"/>
  <c r="AA134" i="3"/>
  <c r="AA133" i="3"/>
  <c r="AA132" i="3"/>
  <c r="AA131" i="3"/>
  <c r="AA129" i="3"/>
  <c r="N3" i="3"/>
  <c r="J15" i="3"/>
  <c r="J17" i="3" s="1"/>
  <c r="J18" i="3" s="1"/>
  <c r="K15" i="3"/>
  <c r="L15" i="3"/>
  <c r="M15" i="3"/>
  <c r="K17" i="3"/>
  <c r="L17" i="3"/>
  <c r="M17" i="3"/>
  <c r="K18" i="3"/>
  <c r="L18" i="3"/>
  <c r="M18" i="3"/>
  <c r="J23" i="3"/>
  <c r="J25" i="3" s="1"/>
  <c r="J26" i="3" s="1"/>
  <c r="K23" i="3"/>
  <c r="K25" i="3" s="1"/>
  <c r="K26" i="3" s="1"/>
  <c r="L23" i="3"/>
  <c r="L25" i="3" s="1"/>
  <c r="L26" i="3" s="1"/>
  <c r="M23" i="3"/>
  <c r="M25" i="3" s="1"/>
  <c r="M26" i="3" s="1"/>
  <c r="J31" i="3"/>
  <c r="J36" i="3" s="1"/>
  <c r="J38" i="3" s="1"/>
  <c r="J39" i="3" s="1"/>
  <c r="K31" i="3"/>
  <c r="K36" i="3" s="1"/>
  <c r="K38" i="3" s="1"/>
  <c r="K39" i="3" s="1"/>
  <c r="L31" i="3"/>
  <c r="L36" i="3" s="1"/>
  <c r="L38" i="3" s="1"/>
  <c r="L39" i="3" s="1"/>
  <c r="M31" i="3"/>
  <c r="M36" i="3" s="1"/>
  <c r="M38" i="3" s="1"/>
  <c r="M39" i="3" s="1"/>
  <c r="J33" i="3"/>
  <c r="J34" i="3" s="1"/>
  <c r="K33" i="3"/>
  <c r="K34" i="3" s="1"/>
  <c r="L33" i="3"/>
  <c r="L34" i="3" s="1"/>
  <c r="M33" i="3"/>
  <c r="M34" i="3" s="1"/>
  <c r="J37" i="3"/>
  <c r="K37" i="3"/>
  <c r="L37" i="3"/>
  <c r="M37" i="3"/>
  <c r="J41" i="3"/>
  <c r="K41" i="3"/>
  <c r="K44" i="3" s="1"/>
  <c r="L41" i="3"/>
  <c r="L44" i="3" s="1"/>
  <c r="M41" i="3"/>
  <c r="M44" i="3" s="1"/>
  <c r="J42" i="3"/>
  <c r="J44" i="3" s="1"/>
  <c r="K42" i="3"/>
  <c r="L42" i="3"/>
  <c r="M42" i="3"/>
  <c r="J43" i="3"/>
  <c r="K43" i="3"/>
  <c r="L43" i="3"/>
  <c r="M43" i="3"/>
  <c r="J51" i="3"/>
  <c r="K51" i="3"/>
  <c r="L51" i="3"/>
  <c r="M51" i="3"/>
  <c r="J56" i="3"/>
  <c r="K56" i="3"/>
  <c r="L56" i="3"/>
  <c r="M56" i="3"/>
  <c r="J57" i="3"/>
  <c r="J66" i="3" s="1"/>
  <c r="J70" i="3" s="1"/>
  <c r="J72" i="3" s="1"/>
  <c r="K57" i="3"/>
  <c r="K66" i="3" s="1"/>
  <c r="K70" i="3" s="1"/>
  <c r="K72" i="3" s="1"/>
  <c r="L57" i="3"/>
  <c r="L66" i="3" s="1"/>
  <c r="L70" i="3" s="1"/>
  <c r="L72" i="3" s="1"/>
  <c r="M57" i="3"/>
  <c r="M66" i="3" s="1"/>
  <c r="M70" i="3" s="1"/>
  <c r="M72" i="3" s="1"/>
  <c r="J65" i="3"/>
  <c r="K65" i="3"/>
  <c r="L65" i="3"/>
  <c r="M65" i="3"/>
  <c r="J85" i="3"/>
  <c r="K85" i="3"/>
  <c r="L85" i="3"/>
  <c r="M85" i="3"/>
  <c r="J92" i="3"/>
  <c r="J93" i="3" s="1"/>
  <c r="K92" i="3"/>
  <c r="K93" i="3" s="1"/>
  <c r="L92" i="3"/>
  <c r="L93" i="3" s="1"/>
  <c r="M92" i="3"/>
  <c r="M93" i="3" s="1"/>
  <c r="J100" i="3"/>
  <c r="K100" i="3"/>
  <c r="L100" i="3"/>
  <c r="M100" i="3"/>
  <c r="J106" i="3"/>
  <c r="K106" i="3"/>
  <c r="L106" i="3"/>
  <c r="M106" i="3"/>
  <c r="J107" i="3"/>
  <c r="K107" i="3"/>
  <c r="K116" i="3" s="1"/>
  <c r="L107" i="3"/>
  <c r="L116" i="3" s="1"/>
  <c r="M107" i="3"/>
  <c r="M116" i="3" s="1"/>
  <c r="J113" i="3"/>
  <c r="J115" i="3" s="1"/>
  <c r="J116" i="3" s="1"/>
  <c r="K113" i="3"/>
  <c r="L113" i="3"/>
  <c r="M113" i="3"/>
  <c r="K115" i="3"/>
  <c r="L115" i="3"/>
  <c r="M115" i="3"/>
  <c r="J120" i="3"/>
  <c r="K120" i="3"/>
  <c r="L120" i="3"/>
  <c r="M120" i="3"/>
  <c r="I120" i="3"/>
  <c r="I113" i="3"/>
  <c r="I115" i="3" s="1"/>
  <c r="I116" i="3" s="1"/>
  <c r="I106" i="3"/>
  <c r="I107" i="3" s="1"/>
  <c r="I100" i="3"/>
  <c r="I92" i="3"/>
  <c r="I93" i="3" s="1"/>
  <c r="I85" i="3"/>
  <c r="I65" i="3"/>
  <c r="I56" i="3"/>
  <c r="I51" i="3"/>
  <c r="I57" i="3" s="1"/>
  <c r="I66" i="3" s="1"/>
  <c r="I70" i="3" s="1"/>
  <c r="I72" i="3" s="1"/>
  <c r="I43" i="3"/>
  <c r="I42" i="3"/>
  <c r="I41" i="3"/>
  <c r="I44" i="3" s="1"/>
  <c r="I37" i="3"/>
  <c r="I31" i="3"/>
  <c r="I33" i="3" s="1"/>
  <c r="I34" i="3" s="1"/>
  <c r="I25" i="3"/>
  <c r="I26" i="3" s="1"/>
  <c r="I23" i="3"/>
  <c r="I15" i="3"/>
  <c r="I17" i="3" s="1"/>
  <c r="I18" i="3" s="1"/>
  <c r="R3" i="3"/>
  <c r="Q3" i="3" s="1"/>
  <c r="P3" i="3" s="1"/>
  <c r="O3" i="3" s="1"/>
  <c r="S3" i="3"/>
  <c r="AA130" i="3"/>
  <c r="S84" i="3"/>
  <c r="S85" i="3" s="1"/>
  <c r="T84" i="3"/>
  <c r="T85" i="3" s="1"/>
  <c r="V44" i="3"/>
  <c r="AB9" i="3"/>
  <c r="Y41" i="3"/>
  <c r="O41" i="3"/>
  <c r="P41" i="3"/>
  <c r="T41" i="3"/>
  <c r="U41" i="3"/>
  <c r="V41" i="3"/>
  <c r="W41" i="3"/>
  <c r="X41" i="3"/>
  <c r="X44" i="3" s="1"/>
  <c r="Y44" i="3"/>
  <c r="Z41" i="3"/>
  <c r="Z44" i="3" s="1"/>
  <c r="AA41" i="3"/>
  <c r="AA44" i="3" s="1"/>
  <c r="AB41" i="3"/>
  <c r="AB44" i="3" s="1"/>
  <c r="AC41" i="3"/>
  <c r="AC44" i="3" s="1"/>
  <c r="AD41" i="3"/>
  <c r="AD44" i="3" s="1"/>
  <c r="AE41" i="3"/>
  <c r="AF41" i="3"/>
  <c r="AG41" i="3"/>
  <c r="AH41" i="3"/>
  <c r="AI41" i="3"/>
  <c r="AJ41" i="3"/>
  <c r="AK41" i="3"/>
  <c r="O42" i="3"/>
  <c r="P42" i="3"/>
  <c r="T42" i="3"/>
  <c r="U42" i="3"/>
  <c r="V42" i="3"/>
  <c r="W42" i="3"/>
  <c r="X42" i="3"/>
  <c r="Y42" i="3"/>
  <c r="Z42" i="3"/>
  <c r="AA42" i="3"/>
  <c r="AB42" i="3"/>
  <c r="AC42" i="3"/>
  <c r="AD42" i="3"/>
  <c r="AE42" i="3"/>
  <c r="AF42" i="3"/>
  <c r="AG42" i="3"/>
  <c r="AH42" i="3"/>
  <c r="AI42" i="3"/>
  <c r="AJ42" i="3"/>
  <c r="AK42" i="3"/>
  <c r="O43" i="3"/>
  <c r="O44" i="3" s="1"/>
  <c r="P43" i="3"/>
  <c r="P44" i="3" s="1"/>
  <c r="T43" i="3"/>
  <c r="U43" i="3"/>
  <c r="V43" i="3"/>
  <c r="W43" i="3"/>
  <c r="X43" i="3"/>
  <c r="Y43" i="3"/>
  <c r="Z43" i="3"/>
  <c r="AA43" i="3"/>
  <c r="AB43" i="3"/>
  <c r="AC43" i="3"/>
  <c r="AD43" i="3"/>
  <c r="AE43" i="3"/>
  <c r="AE44" i="3" s="1"/>
  <c r="AF43" i="3"/>
  <c r="AF44" i="3" s="1"/>
  <c r="AG43" i="3"/>
  <c r="AH43" i="3"/>
  <c r="AI43" i="3"/>
  <c r="AJ43" i="3"/>
  <c r="AK43" i="3"/>
  <c r="N43" i="3"/>
  <c r="N44" i="3" s="1"/>
  <c r="N42" i="3"/>
  <c r="N41" i="3"/>
  <c r="O120" i="3"/>
  <c r="P120" i="3"/>
  <c r="Q120" i="3"/>
  <c r="R120" i="3"/>
  <c r="S120" i="3"/>
  <c r="T120" i="3"/>
  <c r="U120" i="3"/>
  <c r="V120" i="3"/>
  <c r="W120" i="3"/>
  <c r="X120" i="3"/>
  <c r="Y120" i="3"/>
  <c r="Z120" i="3"/>
  <c r="AA120" i="3"/>
  <c r="AB120" i="3"/>
  <c r="AC120" i="3"/>
  <c r="AD120" i="3"/>
  <c r="AE120" i="3"/>
  <c r="AF120" i="3"/>
  <c r="AG120" i="3"/>
  <c r="AH120" i="3"/>
  <c r="AI120" i="3"/>
  <c r="AJ120" i="3"/>
  <c r="AK120" i="3"/>
  <c r="N120" i="3"/>
  <c r="O115" i="3"/>
  <c r="P115" i="3"/>
  <c r="Q115" i="3"/>
  <c r="R115" i="3"/>
  <c r="Y115" i="3"/>
  <c r="Z115" i="3"/>
  <c r="Z116" i="3" s="1"/>
  <c r="AA115" i="3"/>
  <c r="AA116" i="3" s="1"/>
  <c r="AB115" i="3"/>
  <c r="AB116" i="3" s="1"/>
  <c r="AC115" i="3"/>
  <c r="AC116" i="3" s="1"/>
  <c r="AD115" i="3"/>
  <c r="AD116" i="3" s="1"/>
  <c r="AE115" i="3"/>
  <c r="AF115" i="3"/>
  <c r="AG115" i="3"/>
  <c r="AH115" i="3"/>
  <c r="AI115" i="3"/>
  <c r="AJ115" i="3"/>
  <c r="AK115" i="3"/>
  <c r="O116" i="3"/>
  <c r="P116" i="3"/>
  <c r="Q116" i="3"/>
  <c r="R116" i="3"/>
  <c r="AE116" i="3"/>
  <c r="AF116" i="3"/>
  <c r="AG116" i="3"/>
  <c r="AH116" i="3"/>
  <c r="AI116" i="3"/>
  <c r="AJ116" i="3"/>
  <c r="AK116" i="3"/>
  <c r="N115" i="3"/>
  <c r="N116" i="3" s="1"/>
  <c r="O113" i="3"/>
  <c r="P113" i="3"/>
  <c r="Q113" i="3"/>
  <c r="R113" i="3"/>
  <c r="S113" i="3"/>
  <c r="S115" i="3" s="1"/>
  <c r="T113" i="3"/>
  <c r="T115" i="3" s="1"/>
  <c r="U113" i="3"/>
  <c r="U115" i="3" s="1"/>
  <c r="V113" i="3"/>
  <c r="V115" i="3" s="1"/>
  <c r="W113" i="3"/>
  <c r="W115" i="3" s="1"/>
  <c r="X113" i="3"/>
  <c r="X115" i="3" s="1"/>
  <c r="Y113" i="3"/>
  <c r="Z113" i="3"/>
  <c r="AA113" i="3"/>
  <c r="AB113" i="3"/>
  <c r="AC113" i="3"/>
  <c r="AD113" i="3"/>
  <c r="AE113" i="3"/>
  <c r="AF113" i="3"/>
  <c r="AG113" i="3"/>
  <c r="AH113" i="3"/>
  <c r="AI113" i="3"/>
  <c r="AJ113" i="3"/>
  <c r="AK113" i="3"/>
  <c r="N113" i="3"/>
  <c r="O106" i="3"/>
  <c r="P106" i="3"/>
  <c r="Q106" i="3"/>
  <c r="R106" i="3"/>
  <c r="S106" i="3"/>
  <c r="T106" i="3"/>
  <c r="U106" i="3"/>
  <c r="V106" i="3"/>
  <c r="W106" i="3"/>
  <c r="X106" i="3"/>
  <c r="Y106" i="3"/>
  <c r="Z106" i="3"/>
  <c r="Z107" i="3" s="1"/>
  <c r="AA106" i="3"/>
  <c r="AA107" i="3" s="1"/>
  <c r="AB106" i="3"/>
  <c r="AB107" i="3" s="1"/>
  <c r="AC106" i="3"/>
  <c r="AC107" i="3" s="1"/>
  <c r="AD106" i="3"/>
  <c r="AD107" i="3" s="1"/>
  <c r="AE106" i="3"/>
  <c r="AF106" i="3"/>
  <c r="AG106" i="3"/>
  <c r="AH106" i="3"/>
  <c r="AI106" i="3"/>
  <c r="AJ106" i="3"/>
  <c r="AK106" i="3"/>
  <c r="O107" i="3"/>
  <c r="P107" i="3"/>
  <c r="Q107" i="3"/>
  <c r="R107" i="3"/>
  <c r="AE107" i="3"/>
  <c r="AF107" i="3"/>
  <c r="AG107" i="3"/>
  <c r="AH107" i="3"/>
  <c r="AI107" i="3"/>
  <c r="AJ107" i="3"/>
  <c r="AK107" i="3"/>
  <c r="N106" i="3"/>
  <c r="N107" i="3" s="1"/>
  <c r="O100" i="3"/>
  <c r="P100" i="3"/>
  <c r="Q100" i="3"/>
  <c r="R100" i="3"/>
  <c r="S100" i="3"/>
  <c r="T100" i="3"/>
  <c r="U100" i="3"/>
  <c r="V100" i="3"/>
  <c r="V107" i="3" s="1"/>
  <c r="W100" i="3"/>
  <c r="W107" i="3" s="1"/>
  <c r="X100" i="3"/>
  <c r="Y100" i="3"/>
  <c r="Z100" i="3"/>
  <c r="AA100" i="3"/>
  <c r="AB100" i="3"/>
  <c r="AC100" i="3"/>
  <c r="AD100" i="3"/>
  <c r="AE100" i="3"/>
  <c r="AF100" i="3"/>
  <c r="AG100" i="3"/>
  <c r="AH100" i="3"/>
  <c r="AI100" i="3"/>
  <c r="AJ100" i="3"/>
  <c r="AK100" i="3"/>
  <c r="N100" i="3"/>
  <c r="O92" i="3"/>
  <c r="P92" i="3"/>
  <c r="Q92" i="3"/>
  <c r="R92" i="3"/>
  <c r="S92" i="3"/>
  <c r="T92" i="3"/>
  <c r="U92" i="3"/>
  <c r="V92" i="3"/>
  <c r="W92" i="3"/>
  <c r="X92" i="3"/>
  <c r="Y92" i="3"/>
  <c r="Y93" i="3" s="1"/>
  <c r="Z92" i="3"/>
  <c r="Z93" i="3" s="1"/>
  <c r="AA92" i="3"/>
  <c r="AA93" i="3" s="1"/>
  <c r="AB92" i="3"/>
  <c r="AB93" i="3" s="1"/>
  <c r="AC92" i="3"/>
  <c r="AC93" i="3" s="1"/>
  <c r="AD92" i="3"/>
  <c r="AD93" i="3" s="1"/>
  <c r="AE92" i="3"/>
  <c r="AF92" i="3"/>
  <c r="AG92" i="3"/>
  <c r="AH92" i="3"/>
  <c r="AI92" i="3"/>
  <c r="AJ92" i="3"/>
  <c r="AK92" i="3"/>
  <c r="O93" i="3"/>
  <c r="P93" i="3"/>
  <c r="Q93" i="3"/>
  <c r="R93" i="3"/>
  <c r="AE93" i="3"/>
  <c r="AF93" i="3"/>
  <c r="AG93" i="3"/>
  <c r="AH93" i="3"/>
  <c r="AI93" i="3"/>
  <c r="AJ93" i="3"/>
  <c r="AK93" i="3"/>
  <c r="N92" i="3"/>
  <c r="N93" i="3" s="1"/>
  <c r="O85" i="3"/>
  <c r="P85" i="3"/>
  <c r="Q85" i="3"/>
  <c r="R85" i="3"/>
  <c r="U85" i="3"/>
  <c r="V85" i="3"/>
  <c r="V93" i="3" s="1"/>
  <c r="W85" i="3"/>
  <c r="W93" i="3" s="1"/>
  <c r="X85" i="3"/>
  <c r="Y85" i="3"/>
  <c r="Z85" i="3"/>
  <c r="AA85" i="3"/>
  <c r="AB85" i="3"/>
  <c r="AC85" i="3"/>
  <c r="AD85" i="3"/>
  <c r="AE85" i="3"/>
  <c r="AF85" i="3"/>
  <c r="AG85" i="3"/>
  <c r="AH85" i="3"/>
  <c r="AI85" i="3"/>
  <c r="AJ85" i="3"/>
  <c r="AK85" i="3"/>
  <c r="N85" i="3"/>
  <c r="O65" i="3"/>
  <c r="P65" i="3"/>
  <c r="Q65" i="3"/>
  <c r="R65" i="3"/>
  <c r="S65" i="3"/>
  <c r="T65" i="3"/>
  <c r="U65" i="3"/>
  <c r="V65" i="3"/>
  <c r="W65" i="3"/>
  <c r="X65" i="3"/>
  <c r="Y65" i="3"/>
  <c r="Z65" i="3"/>
  <c r="AA65" i="3"/>
  <c r="AB65" i="3"/>
  <c r="AC65" i="3"/>
  <c r="AD65" i="3"/>
  <c r="AE65" i="3"/>
  <c r="AF65" i="3"/>
  <c r="AG65" i="3"/>
  <c r="AH65" i="3"/>
  <c r="AI65" i="3"/>
  <c r="AJ65" i="3"/>
  <c r="AK65" i="3"/>
  <c r="N65" i="3"/>
  <c r="O56" i="3"/>
  <c r="P56" i="3"/>
  <c r="Q56" i="3"/>
  <c r="R56" i="3"/>
  <c r="S56" i="3"/>
  <c r="T56" i="3"/>
  <c r="U56" i="3"/>
  <c r="V56" i="3"/>
  <c r="W56" i="3"/>
  <c r="X56" i="3"/>
  <c r="Y56" i="3"/>
  <c r="Z56" i="3"/>
  <c r="AA56" i="3"/>
  <c r="AB56" i="3"/>
  <c r="AC56" i="3"/>
  <c r="AD56" i="3"/>
  <c r="AE56" i="3"/>
  <c r="AF56" i="3"/>
  <c r="AG56" i="3"/>
  <c r="AH56" i="3"/>
  <c r="AI56" i="3"/>
  <c r="AJ56" i="3"/>
  <c r="AK56" i="3"/>
  <c r="N56" i="3"/>
  <c r="AA37" i="3"/>
  <c r="O51" i="3"/>
  <c r="P51" i="3"/>
  <c r="R51" i="3"/>
  <c r="S51" i="3"/>
  <c r="S131" i="3" s="1"/>
  <c r="T51" i="3"/>
  <c r="U51" i="3"/>
  <c r="V51" i="3"/>
  <c r="W51" i="3"/>
  <c r="X51" i="3"/>
  <c r="Y51" i="3"/>
  <c r="Z51" i="3"/>
  <c r="AA51" i="3"/>
  <c r="AB51" i="3"/>
  <c r="AC51" i="3"/>
  <c r="AD51" i="3"/>
  <c r="AE51" i="3"/>
  <c r="AF51" i="3"/>
  <c r="AG51" i="3"/>
  <c r="AH51" i="3"/>
  <c r="AI51" i="3"/>
  <c r="AJ51" i="3"/>
  <c r="AK51" i="3"/>
  <c r="N51" i="3"/>
  <c r="O37" i="3"/>
  <c r="P37" i="3"/>
  <c r="Q37" i="3"/>
  <c r="R37" i="3"/>
  <c r="S37" i="3"/>
  <c r="T37" i="3"/>
  <c r="U37" i="3"/>
  <c r="V37" i="3"/>
  <c r="W37" i="3"/>
  <c r="X37" i="3"/>
  <c r="Y37" i="3"/>
  <c r="Z37" i="3"/>
  <c r="AB37" i="3"/>
  <c r="AC37" i="3"/>
  <c r="AD37" i="3"/>
  <c r="AE37" i="3"/>
  <c r="AF37" i="3"/>
  <c r="AG37" i="3"/>
  <c r="AH37" i="3"/>
  <c r="AI37" i="3"/>
  <c r="AJ37" i="3"/>
  <c r="AK37" i="3"/>
  <c r="N37" i="3"/>
  <c r="AK31" i="3"/>
  <c r="AK33" i="3" s="1"/>
  <c r="AK34" i="3" s="1"/>
  <c r="AJ31" i="3"/>
  <c r="AJ33" i="3" s="1"/>
  <c r="AJ34" i="3" s="1"/>
  <c r="AI31" i="3"/>
  <c r="AI33" i="3" s="1"/>
  <c r="AI34" i="3" s="1"/>
  <c r="AH31" i="3"/>
  <c r="AH33" i="3" s="1"/>
  <c r="AH34" i="3" s="1"/>
  <c r="AG31" i="3"/>
  <c r="AG33" i="3" s="1"/>
  <c r="AG34" i="3" s="1"/>
  <c r="AF31" i="3"/>
  <c r="AF33" i="3" s="1"/>
  <c r="AF34" i="3" s="1"/>
  <c r="AE31" i="3"/>
  <c r="AE33" i="3" s="1"/>
  <c r="AE34" i="3" s="1"/>
  <c r="AD31" i="3"/>
  <c r="AD33" i="3" s="1"/>
  <c r="AD34" i="3" s="1"/>
  <c r="AC31" i="3"/>
  <c r="AC33" i="3" s="1"/>
  <c r="AC34" i="3" s="1"/>
  <c r="AB31" i="3"/>
  <c r="AB33" i="3" s="1"/>
  <c r="AB34" i="3" s="1"/>
  <c r="AA31" i="3"/>
  <c r="AA33" i="3" s="1"/>
  <c r="AA34" i="3" s="1"/>
  <c r="Z31" i="3"/>
  <c r="Z33" i="3" s="1"/>
  <c r="Z34" i="3" s="1"/>
  <c r="Y31" i="3"/>
  <c r="Y33" i="3" s="1"/>
  <c r="Y34" i="3" s="1"/>
  <c r="X31" i="3"/>
  <c r="X33" i="3" s="1"/>
  <c r="X34" i="3" s="1"/>
  <c r="W31" i="3"/>
  <c r="W33" i="3" s="1"/>
  <c r="W34" i="3" s="1"/>
  <c r="V31" i="3"/>
  <c r="V33" i="3" s="1"/>
  <c r="V34" i="3" s="1"/>
  <c r="U31" i="3"/>
  <c r="U33" i="3" s="1"/>
  <c r="U34" i="3" s="1"/>
  <c r="T31" i="3"/>
  <c r="T33" i="3" s="1"/>
  <c r="T34" i="3" s="1"/>
  <c r="S31" i="3"/>
  <c r="S33" i="3" s="1"/>
  <c r="S34" i="3" s="1"/>
  <c r="R31" i="3"/>
  <c r="R33" i="3" s="1"/>
  <c r="R34" i="3" s="1"/>
  <c r="Q31" i="3"/>
  <c r="Q33" i="3" s="1"/>
  <c r="Q34" i="3" s="1"/>
  <c r="P31" i="3"/>
  <c r="P33" i="3" s="1"/>
  <c r="P34" i="3" s="1"/>
  <c r="O31" i="3"/>
  <c r="O33" i="3" s="1"/>
  <c r="O34" i="3" s="1"/>
  <c r="N31" i="3"/>
  <c r="N33" i="3" s="1"/>
  <c r="N34" i="3" s="1"/>
  <c r="AK23" i="3"/>
  <c r="AK25" i="3" s="1"/>
  <c r="AK26" i="3" s="1"/>
  <c r="AJ23" i="3"/>
  <c r="AJ25" i="3" s="1"/>
  <c r="AJ26" i="3" s="1"/>
  <c r="AI23" i="3"/>
  <c r="AI25" i="3" s="1"/>
  <c r="AI26" i="3" s="1"/>
  <c r="AH23" i="3"/>
  <c r="AH25" i="3" s="1"/>
  <c r="AH26" i="3" s="1"/>
  <c r="AG23" i="3"/>
  <c r="AG25" i="3" s="1"/>
  <c r="AG26" i="3" s="1"/>
  <c r="AF23" i="3"/>
  <c r="AF25" i="3" s="1"/>
  <c r="AF26" i="3" s="1"/>
  <c r="AE23" i="3"/>
  <c r="AE25" i="3" s="1"/>
  <c r="AE26" i="3" s="1"/>
  <c r="AD23" i="3"/>
  <c r="AD25" i="3" s="1"/>
  <c r="AD26" i="3" s="1"/>
  <c r="AC23" i="3"/>
  <c r="AC25" i="3" s="1"/>
  <c r="AC26" i="3" s="1"/>
  <c r="AB23" i="3"/>
  <c r="AB25" i="3" s="1"/>
  <c r="AB26" i="3" s="1"/>
  <c r="AA23" i="3"/>
  <c r="AA25" i="3" s="1"/>
  <c r="AA26" i="3" s="1"/>
  <c r="Z23" i="3"/>
  <c r="Z25" i="3" s="1"/>
  <c r="Z26" i="3" s="1"/>
  <c r="Y23" i="3"/>
  <c r="Y25" i="3" s="1"/>
  <c r="Y26" i="3" s="1"/>
  <c r="X23" i="3"/>
  <c r="X25" i="3" s="1"/>
  <c r="X26" i="3" s="1"/>
  <c r="W23" i="3"/>
  <c r="W25" i="3" s="1"/>
  <c r="W26" i="3" s="1"/>
  <c r="V23" i="3"/>
  <c r="V25" i="3" s="1"/>
  <c r="V26" i="3" s="1"/>
  <c r="U23" i="3"/>
  <c r="U25" i="3" s="1"/>
  <c r="U26" i="3" s="1"/>
  <c r="T23" i="3"/>
  <c r="T25" i="3" s="1"/>
  <c r="T26" i="3" s="1"/>
  <c r="S23" i="3"/>
  <c r="S25" i="3" s="1"/>
  <c r="S26" i="3" s="1"/>
  <c r="R23" i="3"/>
  <c r="R25" i="3" s="1"/>
  <c r="R26" i="3" s="1"/>
  <c r="Q23" i="3"/>
  <c r="Q25" i="3" s="1"/>
  <c r="Q26" i="3" s="1"/>
  <c r="P23" i="3"/>
  <c r="P25" i="3" s="1"/>
  <c r="P26" i="3" s="1"/>
  <c r="O23" i="3"/>
  <c r="O25" i="3" s="1"/>
  <c r="O26" i="3" s="1"/>
  <c r="N23" i="3"/>
  <c r="N25" i="3" s="1"/>
  <c r="N26" i="3" s="1"/>
  <c r="O15" i="3"/>
  <c r="O17" i="3" s="1"/>
  <c r="O18" i="3" s="1"/>
  <c r="P15" i="3"/>
  <c r="P17" i="3" s="1"/>
  <c r="P18" i="3" s="1"/>
  <c r="Q15" i="3"/>
  <c r="Q17" i="3" s="1"/>
  <c r="Q18" i="3" s="1"/>
  <c r="R15" i="3"/>
  <c r="R17" i="3" s="1"/>
  <c r="R18" i="3" s="1"/>
  <c r="S15" i="3"/>
  <c r="S17" i="3" s="1"/>
  <c r="S18" i="3" s="1"/>
  <c r="T15" i="3"/>
  <c r="T17" i="3" s="1"/>
  <c r="T18" i="3" s="1"/>
  <c r="U15" i="3"/>
  <c r="U17" i="3" s="1"/>
  <c r="U18" i="3" s="1"/>
  <c r="V15" i="3"/>
  <c r="V17" i="3" s="1"/>
  <c r="V18" i="3" s="1"/>
  <c r="W15" i="3"/>
  <c r="W17" i="3" s="1"/>
  <c r="W18" i="3" s="1"/>
  <c r="X15" i="3"/>
  <c r="X17" i="3" s="1"/>
  <c r="X18" i="3" s="1"/>
  <c r="Y15" i="3"/>
  <c r="Y17" i="3" s="1"/>
  <c r="Y18" i="3" s="1"/>
  <c r="Z15" i="3"/>
  <c r="Z17" i="3" s="1"/>
  <c r="Z18" i="3" s="1"/>
  <c r="AA15" i="3"/>
  <c r="AA17" i="3" s="1"/>
  <c r="AA18" i="3" s="1"/>
  <c r="AB15" i="3"/>
  <c r="AB17" i="3" s="1"/>
  <c r="AB18" i="3" s="1"/>
  <c r="AC15" i="3"/>
  <c r="AC17" i="3" s="1"/>
  <c r="AC18" i="3" s="1"/>
  <c r="AD15" i="3"/>
  <c r="AD17" i="3" s="1"/>
  <c r="AD18" i="3" s="1"/>
  <c r="AE15" i="3"/>
  <c r="AE17" i="3" s="1"/>
  <c r="AE18" i="3" s="1"/>
  <c r="AF15" i="3"/>
  <c r="AF17" i="3" s="1"/>
  <c r="AF18" i="3" s="1"/>
  <c r="AG15" i="3"/>
  <c r="AG17" i="3" s="1"/>
  <c r="AG18" i="3" s="1"/>
  <c r="AH15" i="3"/>
  <c r="AH17" i="3" s="1"/>
  <c r="AH18" i="3" s="1"/>
  <c r="AI15" i="3"/>
  <c r="AI17" i="3" s="1"/>
  <c r="AI18" i="3" s="1"/>
  <c r="AJ15" i="3"/>
  <c r="AJ17" i="3" s="1"/>
  <c r="AJ18" i="3" s="1"/>
  <c r="AK15" i="3"/>
  <c r="AK17" i="3" s="1"/>
  <c r="AK18" i="3" s="1"/>
  <c r="N15" i="3"/>
  <c r="N17" i="3" s="1"/>
  <c r="N18" i="3" s="1"/>
  <c r="Q44" i="3"/>
  <c r="R44" i="3"/>
  <c r="S44" i="3"/>
  <c r="AG44" i="3"/>
  <c r="AH44" i="3"/>
  <c r="AI44" i="3"/>
  <c r="AJ44" i="3"/>
  <c r="AK44" i="3"/>
  <c r="AB3" i="3"/>
  <c r="AC3" i="3" s="1"/>
  <c r="AD3" i="3" s="1"/>
  <c r="AE3" i="3" s="1"/>
  <c r="AF3" i="3" s="1"/>
  <c r="AG3" i="3" s="1"/>
  <c r="AH3" i="3" s="1"/>
  <c r="X3" i="3"/>
  <c r="W3" i="3" s="1"/>
  <c r="V3" i="3" s="1"/>
  <c r="U3" i="3" s="1"/>
  <c r="T3" i="3" s="1"/>
  <c r="B3" i="1" a="1"/>
  <c r="B3" i="1" s="1"/>
  <c r="B2" i="1" a="1"/>
  <c r="B2" i="1" s="1"/>
  <c r="A32" i="2" l="1"/>
  <c r="C33" i="2" s="1"/>
  <c r="A28" i="2"/>
  <c r="R138" i="3"/>
  <c r="T138" i="3"/>
  <c r="S138" i="3"/>
  <c r="R134" i="3"/>
  <c r="R133" i="3"/>
  <c r="R131" i="3"/>
  <c r="Q133" i="3"/>
  <c r="Q131" i="3"/>
  <c r="Q134" i="3"/>
  <c r="P133" i="3"/>
  <c r="P132" i="3"/>
  <c r="P131" i="3"/>
  <c r="P134" i="3"/>
  <c r="O133" i="3"/>
  <c r="O132" i="3"/>
  <c r="O131" i="3"/>
  <c r="O134" i="3"/>
  <c r="Z134" i="3"/>
  <c r="Y134" i="3"/>
  <c r="X134" i="3"/>
  <c r="W134" i="3"/>
  <c r="N131" i="3"/>
  <c r="N132" i="3"/>
  <c r="N133" i="3"/>
  <c r="J74" i="3"/>
  <c r="J75" i="3"/>
  <c r="L74" i="3"/>
  <c r="L75" i="3"/>
  <c r="K74" i="3"/>
  <c r="K75" i="3"/>
  <c r="M74" i="3"/>
  <c r="M75" i="3"/>
  <c r="I75" i="3"/>
  <c r="I74" i="3"/>
  <c r="I36" i="3"/>
  <c r="I38" i="3" s="1"/>
  <c r="I39" i="3" s="1"/>
  <c r="B4" i="1"/>
  <c r="S107" i="3"/>
  <c r="S116" i="3" s="1"/>
  <c r="T107" i="3"/>
  <c r="T116" i="3" s="1"/>
  <c r="S93" i="3"/>
  <c r="T93" i="3"/>
  <c r="U107" i="3"/>
  <c r="U116" i="3" s="1"/>
  <c r="U93" i="3"/>
  <c r="T44" i="3"/>
  <c r="U44" i="3"/>
  <c r="V116" i="3"/>
  <c r="W116" i="3"/>
  <c r="W44" i="3"/>
  <c r="X107" i="3"/>
  <c r="X116" i="3" s="1"/>
  <c r="Y107" i="3"/>
  <c r="Y116" i="3" s="1"/>
  <c r="X93" i="3"/>
  <c r="W57" i="3"/>
  <c r="W66" i="3" s="1"/>
  <c r="W70" i="3" s="1"/>
  <c r="W72" i="3" s="1"/>
  <c r="W74" i="3" s="1"/>
  <c r="V57" i="3"/>
  <c r="V66" i="3" s="1"/>
  <c r="V70" i="3" s="1"/>
  <c r="V72" i="3" s="1"/>
  <c r="V74" i="3" s="1"/>
  <c r="AK57" i="3"/>
  <c r="AK66" i="3" s="1"/>
  <c r="AK70" i="3" s="1"/>
  <c r="AK72" i="3" s="1"/>
  <c r="AJ57" i="3"/>
  <c r="AJ66" i="3" s="1"/>
  <c r="AJ70" i="3" s="1"/>
  <c r="AJ72" i="3" s="1"/>
  <c r="AJ74" i="3" s="1"/>
  <c r="AI57" i="3"/>
  <c r="AI66" i="3" s="1"/>
  <c r="AI70" i="3" s="1"/>
  <c r="AI72" i="3" s="1"/>
  <c r="AI75" i="3" s="1"/>
  <c r="S57" i="3"/>
  <c r="S66" i="3" s="1"/>
  <c r="S70" i="3" s="1"/>
  <c r="S72" i="3" s="1"/>
  <c r="AH57" i="3"/>
  <c r="AH66" i="3" s="1"/>
  <c r="AH70" i="3" s="1"/>
  <c r="AH72" i="3" s="1"/>
  <c r="AH74" i="3" s="1"/>
  <c r="R57" i="3"/>
  <c r="R66" i="3" s="1"/>
  <c r="R70" i="3" s="1"/>
  <c r="R72" i="3" s="1"/>
  <c r="AE57" i="3"/>
  <c r="AE66" i="3" s="1"/>
  <c r="AE70" i="3" s="1"/>
  <c r="AE72" i="3" s="1"/>
  <c r="AE75" i="3" s="1"/>
  <c r="AF57" i="3"/>
  <c r="AF66" i="3" s="1"/>
  <c r="AF70" i="3" s="1"/>
  <c r="AF72" i="3" s="1"/>
  <c r="AF75" i="3" s="1"/>
  <c r="U57" i="3"/>
  <c r="U66" i="3" s="1"/>
  <c r="U70" i="3" s="1"/>
  <c r="U72" i="3" s="1"/>
  <c r="U75" i="3" s="1"/>
  <c r="T57" i="3"/>
  <c r="T66" i="3" s="1"/>
  <c r="T70" i="3" s="1"/>
  <c r="T72" i="3" s="1"/>
  <c r="T75" i="3" s="1"/>
  <c r="X57" i="3"/>
  <c r="X66" i="3" s="1"/>
  <c r="X70" i="3" s="1"/>
  <c r="X72" i="3" s="1"/>
  <c r="AG57" i="3"/>
  <c r="AG66" i="3" s="1"/>
  <c r="AG70" i="3" s="1"/>
  <c r="AG72" i="3" s="1"/>
  <c r="AG74" i="3" s="1"/>
  <c r="P57" i="3"/>
  <c r="P66" i="3" s="1"/>
  <c r="P70" i="3" s="1"/>
  <c r="P72" i="3" s="1"/>
  <c r="P75" i="3" s="1"/>
  <c r="O57" i="3"/>
  <c r="O66" i="3" s="1"/>
  <c r="O70" i="3" s="1"/>
  <c r="O72" i="3" s="1"/>
  <c r="O75" i="3" s="1"/>
  <c r="Q57" i="3"/>
  <c r="Q66" i="3" s="1"/>
  <c r="Q70" i="3" s="1"/>
  <c r="Q72" i="3" s="1"/>
  <c r="Q132" i="3" s="1"/>
  <c r="N57" i="3"/>
  <c r="AK75" i="3"/>
  <c r="AK74" i="3"/>
  <c r="AD57" i="3"/>
  <c r="AD66" i="3" s="1"/>
  <c r="AD70" i="3" s="1"/>
  <c r="AD72" i="3" s="1"/>
  <c r="N66" i="3"/>
  <c r="N70" i="3" s="1"/>
  <c r="N72" i="3" s="1"/>
  <c r="AC57" i="3"/>
  <c r="AC66" i="3" s="1"/>
  <c r="AC70" i="3" s="1"/>
  <c r="AC72" i="3" s="1"/>
  <c r="AB57" i="3"/>
  <c r="AB66" i="3" s="1"/>
  <c r="AB70" i="3" s="1"/>
  <c r="AB72" i="3" s="1"/>
  <c r="AA57" i="3"/>
  <c r="AA66" i="3" s="1"/>
  <c r="AA70" i="3" s="1"/>
  <c r="AA72" i="3" s="1"/>
  <c r="Y57" i="3"/>
  <c r="Y66" i="3" s="1"/>
  <c r="Y70" i="3" s="1"/>
  <c r="Y72" i="3" s="1"/>
  <c r="Z57" i="3"/>
  <c r="Z66" i="3" s="1"/>
  <c r="Z70" i="3" s="1"/>
  <c r="Z72" i="3" s="1"/>
  <c r="AD36" i="3"/>
  <c r="AD38" i="3" s="1"/>
  <c r="AD39" i="3" s="1"/>
  <c r="AC36" i="3"/>
  <c r="AC38" i="3" s="1"/>
  <c r="AC39" i="3" s="1"/>
  <c r="X36" i="3"/>
  <c r="X38" i="3" s="1"/>
  <c r="X39" i="3" s="1"/>
  <c r="W36" i="3"/>
  <c r="W38" i="3" s="1"/>
  <c r="W39" i="3" s="1"/>
  <c r="AB36" i="3"/>
  <c r="AB38" i="3" s="1"/>
  <c r="AB39" i="3" s="1"/>
  <c r="Z36" i="3"/>
  <c r="Z38" i="3" s="1"/>
  <c r="Z39" i="3" s="1"/>
  <c r="V36" i="3"/>
  <c r="V38" i="3" s="1"/>
  <c r="V39" i="3" s="1"/>
  <c r="AK36" i="3"/>
  <c r="AK38" i="3" s="1"/>
  <c r="AK39" i="3" s="1"/>
  <c r="U36" i="3"/>
  <c r="U38" i="3" s="1"/>
  <c r="U39" i="3" s="1"/>
  <c r="Y36" i="3"/>
  <c r="Y38" i="3" s="1"/>
  <c r="Y39" i="3" s="1"/>
  <c r="AJ36" i="3"/>
  <c r="AJ38" i="3" s="1"/>
  <c r="AJ39" i="3" s="1"/>
  <c r="T36" i="3"/>
  <c r="T38" i="3" s="1"/>
  <c r="T39" i="3" s="1"/>
  <c r="AI36" i="3"/>
  <c r="AI38" i="3" s="1"/>
  <c r="AI39" i="3" s="1"/>
  <c r="S36" i="3"/>
  <c r="S38" i="3" s="1"/>
  <c r="S39" i="3" s="1"/>
  <c r="N36" i="3"/>
  <c r="N38" i="3" s="1"/>
  <c r="N39" i="3" s="1"/>
  <c r="AH36" i="3"/>
  <c r="AH38" i="3" s="1"/>
  <c r="AH39" i="3" s="1"/>
  <c r="R36" i="3"/>
  <c r="R38" i="3" s="1"/>
  <c r="R39" i="3" s="1"/>
  <c r="AG36" i="3"/>
  <c r="AG38" i="3" s="1"/>
  <c r="AG39" i="3" s="1"/>
  <c r="Q36" i="3"/>
  <c r="Q38" i="3" s="1"/>
  <c r="Q39" i="3" s="1"/>
  <c r="AA36" i="3"/>
  <c r="AA38" i="3" s="1"/>
  <c r="AA39" i="3" s="1"/>
  <c r="AF36" i="3"/>
  <c r="AF38" i="3" s="1"/>
  <c r="AF39" i="3" s="1"/>
  <c r="P36" i="3"/>
  <c r="P38" i="3" s="1"/>
  <c r="P39" i="3" s="1"/>
  <c r="AE36" i="3"/>
  <c r="AE38" i="3" s="1"/>
  <c r="AE39" i="3" s="1"/>
  <c r="O36" i="3"/>
  <c r="O38" i="3" s="1"/>
  <c r="O39" i="3" s="1"/>
  <c r="C28" i="2" l="1"/>
  <c r="Q75" i="3"/>
  <c r="Q139" i="3"/>
  <c r="R74" i="3"/>
  <c r="R139" i="3"/>
  <c r="R132" i="3"/>
  <c r="S74" i="3"/>
  <c r="T139" i="3"/>
  <c r="S132" i="3"/>
  <c r="S139" i="3"/>
  <c r="V75" i="3"/>
  <c r="AI74" i="3"/>
  <c r="AJ75" i="3"/>
  <c r="AE74" i="3"/>
  <c r="AG75" i="3"/>
  <c r="U74" i="3"/>
  <c r="AH75" i="3"/>
  <c r="R75" i="3"/>
  <c r="AF74" i="3"/>
  <c r="O74" i="3"/>
  <c r="T74" i="3"/>
  <c r="Q74" i="3"/>
  <c r="S75" i="3"/>
  <c r="W75" i="3"/>
  <c r="P74" i="3"/>
  <c r="AB75" i="3"/>
  <c r="AB74" i="3"/>
  <c r="AA75" i="3"/>
  <c r="AA74" i="3"/>
  <c r="AC75" i="3"/>
  <c r="AC74" i="3"/>
  <c r="AD74" i="3"/>
  <c r="AD75" i="3"/>
  <c r="Y75" i="3"/>
  <c r="Y74" i="3"/>
  <c r="Z75" i="3"/>
  <c r="Z74" i="3"/>
  <c r="N74" i="3"/>
  <c r="N75" i="3"/>
  <c r="X75" i="3"/>
  <c r="X7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6"/>
        </ext>
      </extLst>
    </bk>
    <bk>
      <extLst>
        <ext uri="{3e2802c4-a4d2-4d8b-9148-e3be6c30e623}">
          <xlrd:rvb i="9"/>
        </ext>
      </extLst>
    </bk>
  </futureMetadata>
  <cellMetadata count="1">
    <bk>
      <rc t="1" v="0"/>
    </bk>
  </cellMetadata>
  <valueMetadata count="2">
    <bk>
      <rc t="2" v="0"/>
    </bk>
    <bk>
      <rc t="2" v="1"/>
    </bk>
  </valueMetadata>
</metadata>
</file>

<file path=xl/sharedStrings.xml><?xml version="1.0" encoding="utf-8"?>
<sst xmlns="http://schemas.openxmlformats.org/spreadsheetml/2006/main" count="184" uniqueCount="156">
  <si>
    <t>Price</t>
  </si>
  <si>
    <t>Shares</t>
  </si>
  <si>
    <t>Cash</t>
  </si>
  <si>
    <t>Debt</t>
  </si>
  <si>
    <t>EV</t>
  </si>
  <si>
    <t>ORCL</t>
  </si>
  <si>
    <t>Shares *in millions</t>
  </si>
  <si>
    <t>MC *in millions</t>
  </si>
  <si>
    <t>Company Name</t>
  </si>
  <si>
    <t>Ticker</t>
  </si>
  <si>
    <t>Country</t>
  </si>
  <si>
    <t>Sector</t>
  </si>
  <si>
    <t>Industry</t>
  </si>
  <si>
    <t>HQ</t>
  </si>
  <si>
    <t>Oracle Corp.</t>
  </si>
  <si>
    <t>USA</t>
  </si>
  <si>
    <t>Information Technology</t>
  </si>
  <si>
    <t>Software - Infrastructure</t>
  </si>
  <si>
    <t>Austin, Texas</t>
  </si>
  <si>
    <t>Info</t>
  </si>
  <si>
    <t>Oracle Corporation offers products and services that address enterprise information technology environments worldwide.</t>
  </si>
  <si>
    <t>Oracle Cloud</t>
  </si>
  <si>
    <r>
      <t xml:space="preserve">Its Oracle cloud software as a service offering include various cloud software applications, including </t>
    </r>
    <r>
      <rPr>
        <b/>
        <sz val="11"/>
        <color rgb="FF232A31"/>
        <rFont val="Arial"/>
        <family val="2"/>
      </rPr>
      <t xml:space="preserve">Oracle Fusion </t>
    </r>
    <r>
      <rPr>
        <sz val="11"/>
        <color rgb="FF232A31"/>
        <rFont val="Arial"/>
        <family val="2"/>
      </rPr>
      <t xml:space="preserve">cloud enterprise resource planning (ERP), </t>
    </r>
    <r>
      <rPr>
        <b/>
        <sz val="11"/>
        <color rgb="FF232A31"/>
        <rFont val="Arial"/>
        <family val="2"/>
      </rPr>
      <t xml:space="preserve">Oracle Fusion </t>
    </r>
    <r>
      <rPr>
        <sz val="11"/>
        <color rgb="FF232A31"/>
        <rFont val="Arial"/>
        <family val="2"/>
      </rPr>
      <t xml:space="preserve">cloud enterprise performance management, </t>
    </r>
    <r>
      <rPr>
        <b/>
        <sz val="11"/>
        <color rgb="FF232A31"/>
        <rFont val="Arial"/>
        <family val="2"/>
      </rPr>
      <t xml:space="preserve">Oracle Fusion </t>
    </r>
    <r>
      <rPr>
        <sz val="11"/>
        <color rgb="FF232A31"/>
        <rFont val="Arial"/>
        <family val="2"/>
      </rPr>
      <t xml:space="preserve">cloud supply chain and manufacturing management, </t>
    </r>
    <r>
      <rPr>
        <b/>
        <sz val="11"/>
        <color rgb="FF232A31"/>
        <rFont val="Arial"/>
        <family val="2"/>
      </rPr>
      <t xml:space="preserve">Oracle Fusion </t>
    </r>
    <r>
      <rPr>
        <sz val="11"/>
        <color rgb="FF232A31"/>
        <rFont val="Arial"/>
        <family val="2"/>
      </rPr>
      <t>cloud human capital management</t>
    </r>
  </si>
  <si>
    <t>Oracle Cerner healthcare</t>
  </si>
  <si>
    <t>Oracle Advertising, and NetSuite applications suite, as well as Oracle Fusion Sales, Service, and Marketing.</t>
  </si>
  <si>
    <t>The company also offers cloud-based industry solutions for various industries; Oracle application licenses; and Oracle license support services. </t>
  </si>
  <si>
    <t>In addition, it provides cloud and license business' infrastructure technologies, such as the Oracle Database and MySQL Database; Java, a software development language; and middleware, including development tools and others.</t>
  </si>
  <si>
    <t>The company's cloud and license business' infrastructure technologies also comprise cloud-based compute, storage, and networking capabilities; and Oracle autonomous database, MySQL HeatWave, Internet-of-Things, digital assistant, and blockchain.</t>
  </si>
  <si>
    <t>Other</t>
  </si>
  <si>
    <t>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
  </si>
  <si>
    <t>The company markets and sells its cloud, license, hardware, support, and services offerings directly to businesses in various industries, government agencies, and educational institutions, as well as through indirect channels.</t>
  </si>
  <si>
    <t>Founded</t>
  </si>
  <si>
    <t>Quarter</t>
  </si>
  <si>
    <t>Filing Date</t>
  </si>
  <si>
    <t>Period of Report</t>
  </si>
  <si>
    <t>Stock Prices</t>
  </si>
  <si>
    <t>High</t>
  </si>
  <si>
    <t>Low</t>
  </si>
  <si>
    <t>Average</t>
  </si>
  <si>
    <t>Income Statement *in millions, USD</t>
  </si>
  <si>
    <t>Revenue by Region *in millions</t>
  </si>
  <si>
    <t>Americas</t>
  </si>
  <si>
    <t>EMEA</t>
  </si>
  <si>
    <t>Asia Pacific</t>
  </si>
  <si>
    <t>Total Revenue</t>
  </si>
  <si>
    <t>Revenue by Business</t>
  </si>
  <si>
    <t>Cloud and License</t>
  </si>
  <si>
    <t>Hardware</t>
  </si>
  <si>
    <t>Services</t>
  </si>
  <si>
    <t>Total Revenues</t>
  </si>
  <si>
    <t>Expenses</t>
  </si>
  <si>
    <t>Gross Profit</t>
  </si>
  <si>
    <t>Gross Margin</t>
  </si>
  <si>
    <t>Consolidated</t>
  </si>
  <si>
    <t>Revenue</t>
  </si>
  <si>
    <t>Revenues</t>
  </si>
  <si>
    <t>Cloud services &amp; license support</t>
  </si>
  <si>
    <t>Cloud license &amp; on-premise license</t>
  </si>
  <si>
    <t xml:space="preserve">Hardware </t>
  </si>
  <si>
    <t>COGs</t>
  </si>
  <si>
    <t>Operating Expenses</t>
  </si>
  <si>
    <t>Sales &amp; marketing</t>
  </si>
  <si>
    <t>R&amp;D</t>
  </si>
  <si>
    <t>G&amp;A</t>
  </si>
  <si>
    <t>Amortization and intangible assets</t>
  </si>
  <si>
    <t>Acquisition related and other</t>
  </si>
  <si>
    <t>Restructuring</t>
  </si>
  <si>
    <t>Total Operating Expenses</t>
  </si>
  <si>
    <t>Operating Income</t>
  </si>
  <si>
    <t>Other Expenses</t>
  </si>
  <si>
    <t>Interest expense</t>
  </si>
  <si>
    <t>Non-operating (expenses) income</t>
  </si>
  <si>
    <t>Income before Taxes</t>
  </si>
  <si>
    <t>Net Income</t>
  </si>
  <si>
    <t>EPS - Basic</t>
  </si>
  <si>
    <t>EPS - Diluted</t>
  </si>
  <si>
    <t>Shares - Basic</t>
  </si>
  <si>
    <t>Shares - Diluted</t>
  </si>
  <si>
    <t>Taxes (expense)</t>
  </si>
  <si>
    <t>Balance Sheet *in millions, USD</t>
  </si>
  <si>
    <t>Cash Flow *in millions</t>
  </si>
  <si>
    <t>CFFO</t>
  </si>
  <si>
    <t>CapEx</t>
  </si>
  <si>
    <t>FCF</t>
  </si>
  <si>
    <t>Current Assets</t>
  </si>
  <si>
    <t>Equity</t>
  </si>
  <si>
    <t>Non-current Liabilities</t>
  </si>
  <si>
    <t>Current Liabilities</t>
  </si>
  <si>
    <t>Non-current Assets</t>
  </si>
  <si>
    <t>Cash &amp; cash equivalents</t>
  </si>
  <si>
    <t>Marketable securities</t>
  </si>
  <si>
    <t>Trades recievable</t>
  </si>
  <si>
    <t>Prepaid expenses &amp; other current assets</t>
  </si>
  <si>
    <t>Total Current Assets</t>
  </si>
  <si>
    <t>PP&amp;E</t>
  </si>
  <si>
    <t>Intangible assets</t>
  </si>
  <si>
    <t>Goodwill</t>
  </si>
  <si>
    <t>Deferred tax assets</t>
  </si>
  <si>
    <t>Other non-current assets</t>
  </si>
  <si>
    <t>Total Non-current Assets</t>
  </si>
  <si>
    <t>Total Assets</t>
  </si>
  <si>
    <t>AP</t>
  </si>
  <si>
    <t>Accrued compensation and related benefits</t>
  </si>
  <si>
    <t>Deferred revenues</t>
  </si>
  <si>
    <t>Other current liabilities</t>
  </si>
  <si>
    <t>Total Current Liabilities</t>
  </si>
  <si>
    <t>Notes payable &amp; other borrowings, current</t>
  </si>
  <si>
    <t>Notes payable &amp; other borrowings, non-current</t>
  </si>
  <si>
    <t>Income taxes payable</t>
  </si>
  <si>
    <t>Deferred tax liabilities</t>
  </si>
  <si>
    <t>Other non-current liabilities</t>
  </si>
  <si>
    <t>Total Non-current Liabilities</t>
  </si>
  <si>
    <t>Total Liabilities</t>
  </si>
  <si>
    <t>Preferred stock</t>
  </si>
  <si>
    <t>Common stock</t>
  </si>
  <si>
    <t>Accumulated deficit</t>
  </si>
  <si>
    <t>Accumulated other comprehensive loss</t>
  </si>
  <si>
    <t>Total Oracle's stockholders' equity</t>
  </si>
  <si>
    <t>Noncontrolling interests</t>
  </si>
  <si>
    <t>Total Equity</t>
  </si>
  <si>
    <t>Total Equity &amp; Liabilities</t>
  </si>
  <si>
    <t>SBI</t>
  </si>
  <si>
    <t>SBC</t>
  </si>
  <si>
    <t>SBB</t>
  </si>
  <si>
    <t>Dividends</t>
  </si>
  <si>
    <t>Stock Statistics</t>
  </si>
  <si>
    <t>Marketcap</t>
  </si>
  <si>
    <t>P/S</t>
  </si>
  <si>
    <t>P/E</t>
  </si>
  <si>
    <t>P/B</t>
  </si>
  <si>
    <t>P/FCF</t>
  </si>
  <si>
    <t>Growth</t>
  </si>
  <si>
    <t>Revenue %</t>
  </si>
  <si>
    <t>Earnings %</t>
  </si>
  <si>
    <t>FCF %</t>
  </si>
  <si>
    <t>Oracle Cloud Customers</t>
  </si>
  <si>
    <t>Bank of America</t>
  </si>
  <si>
    <t>Ahold USA</t>
  </si>
  <si>
    <t>Hitachi</t>
  </si>
  <si>
    <t>Medtronic</t>
  </si>
  <si>
    <t>United Health Group</t>
  </si>
  <si>
    <t>Zurich</t>
  </si>
  <si>
    <t>Universal</t>
  </si>
  <si>
    <t>CVS Health Corporation</t>
  </si>
  <si>
    <t>Diebold Nixdorf</t>
  </si>
  <si>
    <t>Labcorp</t>
  </si>
  <si>
    <t>McKesson Corporation</t>
  </si>
  <si>
    <t>FedEx</t>
  </si>
  <si>
    <t>Airbnb</t>
  </si>
  <si>
    <t>Genesys</t>
  </si>
  <si>
    <t xml:space="preserve">Exxon Mobil </t>
  </si>
  <si>
    <t>Adidas</t>
  </si>
  <si>
    <t>Arconic</t>
  </si>
  <si>
    <t>Uber Freight</t>
  </si>
  <si>
    <t>Zoom</t>
  </si>
  <si>
    <t>Seattle Sounders 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</si>
</sst>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
    <numFmt numFmtId="166"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232A31"/>
      <name val="Arial"/>
      <family val="2"/>
    </font>
    <font>
      <i/>
      <u/>
      <sz val="11"/>
      <color theme="1"/>
      <name val="Calibri"/>
      <family val="2"/>
      <scheme val="minor"/>
    </font>
    <font>
      <b/>
      <sz val="11"/>
      <color rgb="FF232A31"/>
      <name val="Arial"/>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3" fontId="2" fillId="0" borderId="0" xfId="0" applyNumberFormat="1" applyFont="1"/>
    <xf numFmtId="165" fontId="2" fillId="0" borderId="0" xfId="0" applyNumberFormat="1" applyFont="1"/>
    <xf numFmtId="0" fontId="1" fillId="2" borderId="0" xfId="0" applyFont="1" applyFill="1"/>
    <xf numFmtId="0" fontId="4" fillId="0" borderId="0" xfId="0" applyFont="1"/>
    <xf numFmtId="0" fontId="5" fillId="3" borderId="0" xfId="0" applyFont="1" applyFill="1"/>
    <xf numFmtId="0" fontId="2" fillId="0" borderId="0" xfId="0" applyFont="1"/>
    <xf numFmtId="0" fontId="0" fillId="0" borderId="0" xfId="0" applyAlignment="1">
      <alignment horizontal="left"/>
    </xf>
    <xf numFmtId="14" fontId="0" fillId="0" borderId="0" xfId="0" applyNumberFormat="1"/>
    <xf numFmtId="3" fontId="0" fillId="0" borderId="2" xfId="0" applyNumberFormat="1" applyBorder="1"/>
    <xf numFmtId="3" fontId="1" fillId="2" borderId="0" xfId="0" applyNumberFormat="1" applyFont="1" applyFill="1"/>
    <xf numFmtId="3" fontId="5" fillId="3" borderId="0" xfId="0" applyNumberFormat="1" applyFont="1" applyFill="1"/>
    <xf numFmtId="10" fontId="0" fillId="0" borderId="0" xfId="0" applyNumberFormat="1"/>
    <xf numFmtId="10" fontId="5" fillId="3" borderId="0" xfId="0" applyNumberFormat="1" applyFont="1" applyFill="1"/>
    <xf numFmtId="9" fontId="0" fillId="0" borderId="0" xfId="0" applyNumberFormat="1"/>
    <xf numFmtId="3" fontId="0" fillId="0" borderId="3" xfId="0" applyNumberFormat="1" applyBorder="1"/>
    <xf numFmtId="4" fontId="0" fillId="0" borderId="0" xfId="0" applyNumberFormat="1"/>
    <xf numFmtId="3" fontId="2" fillId="0" borderId="3" xfId="0" applyNumberFormat="1" applyFont="1" applyBorder="1"/>
    <xf numFmtId="3" fontId="3" fillId="2" borderId="0" xfId="0" applyNumberFormat="1" applyFont="1" applyFill="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
  <rv s="0">
    <v>http://en.wikipedia.org/wiki/Public_domain</v>
    <v>Public domain</v>
  </rv>
  <rv s="0">
    <v>http://pt.wikipedia.org/wiki/Oracle_Corporation</v>
    <v>Wikipedia</v>
  </rv>
  <rv s="1">
    <v>0</v>
    <v>1</v>
  </rv>
  <rv s="2">
    <v>6</v>
    <v>https://www.bing.com/th?id=AMMS_672116c618c664d13b2515d6587ba357&amp;qlt=95</v>
    <v>2</v>
    <v>0</v>
    <v>https://www.bing.com/images/search?form=xlimg&amp;q=oracle+corporation</v>
    <v>Image of ORACLE CORPORATION</v>
  </rv>
  <rv s="0">
    <v>https://www.bing.com/financeapi/forcetrigger?t=a1zbec&amp;q=XNYS%3aORCL&amp;form=skydnc</v>
    <v>Learn more on Bing</v>
  </rv>
  <rv s="3">
    <v>en-US</v>
    <v>a1zbec</v>
    <v>268435456</v>
    <v>1</v>
    <v>Powered by Refinitiv</v>
    <v>0</v>
    <v>ORACLE CORPORATION (XNYS:ORCL)</v>
    <v>3</v>
    <v>4</v>
    <v>Finance</v>
    <v>5</v>
    <v>127.54</v>
    <v>79.430000000000007</v>
    <v>1.0289999999999999</v>
    <v>-2.67</v>
    <v>-1.2959999999999998E-3</v>
    <v>-2.5924999999999997E-2</v>
    <v>-0.13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102.24939999999999</v>
    <v>3</v>
    <v>Software &amp; IT Services</v>
    <v>Stock</v>
    <v>45275.041589745313</v>
    <v>4</v>
    <v>99.87</v>
    <v>275771855040</v>
    <v>ORACLE CORPORATION</v>
    <v>ORACLE CORPORATION</v>
    <v>101.87</v>
    <v>28.473099999999999</v>
    <v>102.99</v>
    <v>100.32</v>
    <v>100.18</v>
    <v>2748922000</v>
    <v>ORCL</v>
    <v>ORACLE CORPORATION (XNYS:ORCL)</v>
    <v>22865164</v>
    <v>9876758</v>
    <v>2005</v>
  </rv>
  <rv s="4">
    <v>5</v>
  </rv>
  <rv s="0">
    <v>https://www.bing.com/financeapi/forcetrigger?t=c3orf2&amp;q=XNAS%3aRIVN&amp;form=skydnc</v>
    <v>Learn more on Bing</v>
  </rv>
  <rv s="5">
    <v>en-US</v>
    <v>c3orf2</v>
    <v>268435456</v>
    <v>1</v>
    <v>Powered by Refinitiv</v>
    <v>7</v>
    <v>RIVIAN AUTOMOTIVE, INC. (XNAS:RIVN)</v>
    <v>8</v>
    <v>9</v>
    <v>Finance</v>
    <v>10</v>
    <v>28.06</v>
    <v>11.68</v>
    <v>2.3260000000000001</v>
    <v>2.75</v>
    <v>-8.9170000000000004E-4</v>
    <v>0.139736</v>
    <v>-0.02</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22.535</v>
    <v>Automobiles &amp; Auto Parts</v>
    <v>Stock</v>
    <v>45275.041633645313</v>
    <v>7</v>
    <v>20.3</v>
    <v>21481605768</v>
    <v>RIVIAN AUTOMOTIVE, INC.</v>
    <v>RIVIAN AUTOMOTIVE, INC.</v>
    <v>20.315000000000001</v>
    <v>19.68</v>
    <v>22.43</v>
    <v>22.41</v>
    <v>957717600</v>
    <v>RIVN</v>
    <v>RIVIAN AUTOMOTIVE, INC. (XNAS:RIVN)</v>
    <v>82961234</v>
    <v>39998202</v>
    <v>2015</v>
  </rv>
  <rv s="4">
    <v>8</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1">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 s="0">
      <v>1</v>
      <v>Name</v>
      <v>LearnMoreOnLink</v>
    </spb>
    <spb s="7">
      <v>2</v>
      <v>2</v>
      <v>2</v>
      <v>2</v>
    </spb>
    <spb s="8">
      <v>1</v>
      <v>2</v>
      <v>1</v>
      <v>3</v>
      <v>1</v>
      <v>1</v>
      <v>1</v>
      <v>5</v>
      <v>5</v>
      <v>6</v>
      <v>7</v>
      <v>1</v>
      <v>1</v>
      <v>1</v>
      <v>5</v>
      <v>8</v>
      <v>9</v>
      <v>10</v>
      <v>5</v>
      <v>1</v>
      <v>1</v>
      <v>6</v>
    </spb>
    <spb s="5">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D7EE6-EEB0-4A88-BC20-744BB63E884F}">
  <dimension ref="A1:B7"/>
  <sheetViews>
    <sheetView workbookViewId="0">
      <selection activeCell="A12" sqref="A12"/>
    </sheetView>
  </sheetViews>
  <sheetFormatPr defaultRowHeight="14.5" x14ac:dyDescent="0.35"/>
  <cols>
    <col min="1" max="1" width="27" customWidth="1"/>
    <col min="2" max="2" width="12.08984375" bestFit="1" customWidth="1"/>
  </cols>
  <sheetData>
    <row r="1" spans="1:2" x14ac:dyDescent="0.35">
      <c r="A1" t="e" vm="1">
        <v>#VALUE!</v>
      </c>
    </row>
    <row r="2" spans="1:2" x14ac:dyDescent="0.35">
      <c r="A2" s="1" t="s">
        <v>0</v>
      </c>
      <c r="B2" s="2" cm="1">
        <f t="array" ref="B2">_FV(A1,"Price")</f>
        <v>100.32</v>
      </c>
    </row>
    <row r="3" spans="1:2" x14ac:dyDescent="0.35">
      <c r="A3" s="1" t="s">
        <v>6</v>
      </c>
      <c r="B3" s="3" cm="1">
        <f t="array" ref="B3">_FV(A1,"Shares outstanding",TRUE)/1000000</f>
        <v>2748.922</v>
      </c>
    </row>
    <row r="4" spans="1:2" x14ac:dyDescent="0.35">
      <c r="A4" s="1" t="s">
        <v>7</v>
      </c>
      <c r="B4" s="5">
        <f>B2*B3</f>
        <v>275771.85503999999</v>
      </c>
    </row>
    <row r="5" spans="1:2" x14ac:dyDescent="0.35">
      <c r="A5" s="1" t="s">
        <v>2</v>
      </c>
      <c r="B5" s="3"/>
    </row>
    <row r="6" spans="1:2" x14ac:dyDescent="0.35">
      <c r="A6" s="1" t="s">
        <v>3</v>
      </c>
      <c r="B6" s="3"/>
    </row>
    <row r="7" spans="1:2" x14ac:dyDescent="0.35">
      <c r="A7" s="1" t="s">
        <v>4</v>
      </c>
      <c r="B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5E79-03FC-4403-8754-46A3C05123EA}">
  <dimension ref="A1:C54"/>
  <sheetViews>
    <sheetView tabSelected="1" topLeftCell="A13" workbookViewId="0">
      <selection activeCell="C29" sqref="C29"/>
    </sheetView>
  </sheetViews>
  <sheetFormatPr defaultRowHeight="14.5" x14ac:dyDescent="0.35"/>
  <cols>
    <col min="1" max="1" width="21.90625" customWidth="1"/>
    <col min="2" max="2" width="14.26953125" bestFit="1" customWidth="1"/>
    <col min="3" max="3" width="17.1796875" bestFit="1" customWidth="1"/>
  </cols>
  <sheetData>
    <row r="1" spans="1:2" x14ac:dyDescent="0.35">
      <c r="A1" t="s">
        <v>8</v>
      </c>
      <c r="B1" s="10" t="s">
        <v>14</v>
      </c>
    </row>
    <row r="2" spans="1:2" x14ac:dyDescent="0.35">
      <c r="A2" t="s">
        <v>9</v>
      </c>
      <c r="B2" s="10" t="s">
        <v>5</v>
      </c>
    </row>
    <row r="3" spans="1:2" x14ac:dyDescent="0.35">
      <c r="A3" t="s">
        <v>10</v>
      </c>
      <c r="B3" s="10" t="s">
        <v>15</v>
      </c>
    </row>
    <row r="4" spans="1:2" x14ac:dyDescent="0.35">
      <c r="A4" t="s">
        <v>11</v>
      </c>
      <c r="B4" s="10" t="s">
        <v>16</v>
      </c>
    </row>
    <row r="5" spans="1:2" x14ac:dyDescent="0.35">
      <c r="A5" t="s">
        <v>12</v>
      </c>
      <c r="B5" s="10" t="s">
        <v>17</v>
      </c>
    </row>
    <row r="6" spans="1:2" x14ac:dyDescent="0.35">
      <c r="A6" t="s">
        <v>13</v>
      </c>
      <c r="B6" s="10" t="s">
        <v>18</v>
      </c>
    </row>
    <row r="7" spans="1:2" x14ac:dyDescent="0.35">
      <c r="A7" t="s">
        <v>31</v>
      </c>
      <c r="B7" s="10">
        <v>1977</v>
      </c>
    </row>
    <row r="10" spans="1:2" s="6" customFormat="1" x14ac:dyDescent="0.35">
      <c r="A10" s="6" t="s">
        <v>19</v>
      </c>
    </row>
    <row r="11" spans="1:2" x14ac:dyDescent="0.35">
      <c r="A11" s="7" t="s">
        <v>20</v>
      </c>
    </row>
    <row r="12" spans="1:2" x14ac:dyDescent="0.35">
      <c r="A12" s="7" t="s">
        <v>30</v>
      </c>
    </row>
    <row r="14" spans="1:2" s="8" customFormat="1" x14ac:dyDescent="0.35">
      <c r="A14" s="8" t="s">
        <v>21</v>
      </c>
    </row>
    <row r="15" spans="1:2" x14ac:dyDescent="0.35">
      <c r="A15" s="7" t="s">
        <v>22</v>
      </c>
    </row>
    <row r="16" spans="1:2" x14ac:dyDescent="0.35">
      <c r="A16" s="7" t="s">
        <v>23</v>
      </c>
    </row>
    <row r="17" spans="1:3" x14ac:dyDescent="0.35">
      <c r="A17" s="7" t="s">
        <v>24</v>
      </c>
    </row>
    <row r="18" spans="1:3" x14ac:dyDescent="0.35">
      <c r="A18" s="7" t="s">
        <v>25</v>
      </c>
    </row>
    <row r="19" spans="1:3" x14ac:dyDescent="0.35">
      <c r="A19" s="7" t="s">
        <v>26</v>
      </c>
    </row>
    <row r="20" spans="1:3" x14ac:dyDescent="0.35">
      <c r="A20" s="7" t="s">
        <v>27</v>
      </c>
    </row>
    <row r="22" spans="1:3" s="8" customFormat="1" x14ac:dyDescent="0.35">
      <c r="A22" s="8" t="s">
        <v>28</v>
      </c>
    </row>
    <row r="23" spans="1:3" x14ac:dyDescent="0.35">
      <c r="A23" s="7" t="s">
        <v>29</v>
      </c>
    </row>
    <row r="24" spans="1:3" x14ac:dyDescent="0.35">
      <c r="A24" s="7"/>
    </row>
    <row r="27" spans="1:3" x14ac:dyDescent="0.35">
      <c r="A27">
        <v>40</v>
      </c>
    </row>
    <row r="28" spans="1:3" x14ac:dyDescent="0.35">
      <c r="A28" s="22">
        <f>A27*B30</f>
        <v>38308704000</v>
      </c>
      <c r="C28" s="23">
        <f>A28-A32</f>
        <v>16827098232</v>
      </c>
    </row>
    <row r="30" spans="1:3" x14ac:dyDescent="0.35">
      <c r="A30" s="2" cm="1">
        <f t="array" ref="A30">_FV(C30,"Price")</f>
        <v>22.43</v>
      </c>
      <c r="B30" s="3" cm="1">
        <f t="array" ref="B30">_FV(C30,"Shares outstanding",TRUE)</f>
        <v>957717600</v>
      </c>
      <c r="C30" t="e" vm="2">
        <v>#VALUE!</v>
      </c>
    </row>
    <row r="32" spans="1:3" x14ac:dyDescent="0.35">
      <c r="A32" s="2">
        <f>A30*B30</f>
        <v>21481605768</v>
      </c>
      <c r="B32">
        <v>19.68</v>
      </c>
    </row>
    <row r="33" spans="1:3" x14ac:dyDescent="0.35">
      <c r="B33" s="22">
        <f>B32*B30</f>
        <v>18847882368</v>
      </c>
      <c r="C33" s="2">
        <f>A32-B33</f>
        <v>2633723400</v>
      </c>
    </row>
    <row r="34" spans="1:3" s="6" customFormat="1" x14ac:dyDescent="0.35">
      <c r="A34" s="6" t="s">
        <v>135</v>
      </c>
    </row>
    <row r="35" spans="1:3" x14ac:dyDescent="0.35">
      <c r="A35" t="s">
        <v>136</v>
      </c>
    </row>
    <row r="36" spans="1:3" x14ac:dyDescent="0.35">
      <c r="A36" t="s">
        <v>137</v>
      </c>
    </row>
    <row r="37" spans="1:3" x14ac:dyDescent="0.35">
      <c r="A37" t="s">
        <v>138</v>
      </c>
    </row>
    <row r="38" spans="1:3" x14ac:dyDescent="0.35">
      <c r="A38" t="s">
        <v>139</v>
      </c>
    </row>
    <row r="39" spans="1:3" x14ac:dyDescent="0.35">
      <c r="A39" t="s">
        <v>140</v>
      </c>
    </row>
    <row r="40" spans="1:3" x14ac:dyDescent="0.35">
      <c r="A40" t="s">
        <v>141</v>
      </c>
    </row>
    <row r="41" spans="1:3" x14ac:dyDescent="0.35">
      <c r="A41" t="s">
        <v>142</v>
      </c>
    </row>
    <row r="42" spans="1:3" x14ac:dyDescent="0.35">
      <c r="A42" t="s">
        <v>143</v>
      </c>
    </row>
    <row r="43" spans="1:3" x14ac:dyDescent="0.35">
      <c r="A43" t="s">
        <v>144</v>
      </c>
    </row>
    <row r="44" spans="1:3" x14ac:dyDescent="0.35">
      <c r="A44" t="s">
        <v>145</v>
      </c>
    </row>
    <row r="45" spans="1:3" x14ac:dyDescent="0.35">
      <c r="A45" t="s">
        <v>146</v>
      </c>
    </row>
    <row r="46" spans="1:3" x14ac:dyDescent="0.35">
      <c r="A46" t="s">
        <v>147</v>
      </c>
    </row>
    <row r="47" spans="1:3" x14ac:dyDescent="0.35">
      <c r="A47" t="s">
        <v>148</v>
      </c>
    </row>
    <row r="48" spans="1:3" x14ac:dyDescent="0.35">
      <c r="A48" t="s">
        <v>149</v>
      </c>
    </row>
    <row r="49" spans="1:1" x14ac:dyDescent="0.35">
      <c r="A49" t="s">
        <v>150</v>
      </c>
    </row>
    <row r="50" spans="1:1" x14ac:dyDescent="0.35">
      <c r="A50" t="s">
        <v>151</v>
      </c>
    </row>
    <row r="51" spans="1:1" x14ac:dyDescent="0.35">
      <c r="A51" t="s">
        <v>152</v>
      </c>
    </row>
    <row r="52" spans="1:1" x14ac:dyDescent="0.35">
      <c r="A52" t="s">
        <v>153</v>
      </c>
    </row>
    <row r="53" spans="1:1" x14ac:dyDescent="0.35">
      <c r="A53" t="s">
        <v>154</v>
      </c>
    </row>
    <row r="54" spans="1:1" x14ac:dyDescent="0.35">
      <c r="A54"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84B9B-EA17-4C2C-B5F3-7AFFA9F9C71D}">
  <dimension ref="B1:AK141"/>
  <sheetViews>
    <sheetView workbookViewId="0">
      <pane xSplit="2" ySplit="7" topLeftCell="C29" activePane="bottomRight" state="frozen"/>
      <selection pane="topRight" activeCell="C1" sqref="C1"/>
      <selection pane="bottomLeft" activeCell="A7" sqref="A7"/>
      <selection pane="bottomRight" activeCell="Q51" sqref="Q51"/>
    </sheetView>
  </sheetViews>
  <sheetFormatPr defaultRowHeight="14.5" x14ac:dyDescent="0.35"/>
  <cols>
    <col min="1" max="1" width="5.7265625" customWidth="1"/>
    <col min="2" max="2" width="19.36328125" customWidth="1"/>
    <col min="15" max="26" width="9.453125" bestFit="1" customWidth="1"/>
    <col min="27" max="27" width="11.81640625" bestFit="1" customWidth="1"/>
  </cols>
  <sheetData>
    <row r="1" spans="2:37" x14ac:dyDescent="0.35">
      <c r="B1" t="s">
        <v>32</v>
      </c>
    </row>
    <row r="2" spans="2:37" x14ac:dyDescent="0.35">
      <c r="B2" t="s">
        <v>33</v>
      </c>
      <c r="N2" s="11">
        <v>40360</v>
      </c>
      <c r="O2" s="11">
        <v>40722</v>
      </c>
      <c r="P2" s="11">
        <v>41086</v>
      </c>
      <c r="Q2" s="11">
        <v>41451</v>
      </c>
      <c r="R2" s="11">
        <v>41816</v>
      </c>
      <c r="S2" s="11">
        <v>42180</v>
      </c>
      <c r="T2" s="11">
        <v>42543</v>
      </c>
      <c r="U2" s="11">
        <v>42913</v>
      </c>
      <c r="V2" s="11">
        <v>43273</v>
      </c>
      <c r="W2" s="11">
        <v>43637</v>
      </c>
      <c r="X2" s="11">
        <v>44004</v>
      </c>
      <c r="Y2" s="11">
        <v>44368</v>
      </c>
      <c r="Z2" s="11">
        <v>44733</v>
      </c>
      <c r="AA2" s="11">
        <v>45097</v>
      </c>
    </row>
    <row r="3" spans="2:37" x14ac:dyDescent="0.35">
      <c r="B3" t="s">
        <v>34</v>
      </c>
      <c r="N3">
        <f>O3-1</f>
        <v>2010</v>
      </c>
      <c r="O3">
        <f>P3-1</f>
        <v>2011</v>
      </c>
      <c r="P3">
        <f t="shared" ref="P3:R3" si="0">Q3-1</f>
        <v>2012</v>
      </c>
      <c r="Q3">
        <f t="shared" si="0"/>
        <v>2013</v>
      </c>
      <c r="R3">
        <f t="shared" si="0"/>
        <v>2014</v>
      </c>
      <c r="S3">
        <f>T3-1</f>
        <v>2015</v>
      </c>
      <c r="T3">
        <f>U3-1</f>
        <v>2016</v>
      </c>
      <c r="U3">
        <f t="shared" ref="U3:W3" si="1">V3-1</f>
        <v>2017</v>
      </c>
      <c r="V3">
        <f t="shared" si="1"/>
        <v>2018</v>
      </c>
      <c r="W3">
        <f t="shared" si="1"/>
        <v>2019</v>
      </c>
      <c r="X3">
        <f>Y3-1</f>
        <v>2020</v>
      </c>
      <c r="Y3">
        <v>2021</v>
      </c>
      <c r="Z3">
        <v>2022</v>
      </c>
      <c r="AA3">
        <v>2023</v>
      </c>
      <c r="AB3">
        <f>AA3+1</f>
        <v>2024</v>
      </c>
      <c r="AC3">
        <f t="shared" ref="AC3:AH3" si="2">AB3+1</f>
        <v>2025</v>
      </c>
      <c r="AD3">
        <f t="shared" si="2"/>
        <v>2026</v>
      </c>
      <c r="AE3">
        <f t="shared" si="2"/>
        <v>2027</v>
      </c>
      <c r="AF3">
        <f t="shared" si="2"/>
        <v>2028</v>
      </c>
      <c r="AG3">
        <f t="shared" si="2"/>
        <v>2029</v>
      </c>
      <c r="AH3">
        <f t="shared" si="2"/>
        <v>2030</v>
      </c>
    </row>
    <row r="4" spans="2:37" s="6" customFormat="1" x14ac:dyDescent="0.35">
      <c r="B4" s="6" t="s">
        <v>35</v>
      </c>
    </row>
    <row r="5" spans="2:37" x14ac:dyDescent="0.35">
      <c r="B5" t="s">
        <v>36</v>
      </c>
      <c r="N5">
        <v>26.63</v>
      </c>
      <c r="O5">
        <v>36.5</v>
      </c>
      <c r="P5">
        <v>33.81</v>
      </c>
      <c r="Q5">
        <v>36.43</v>
      </c>
      <c r="R5">
        <v>42.35</v>
      </c>
      <c r="S5">
        <v>46.71</v>
      </c>
      <c r="T5">
        <v>42</v>
      </c>
      <c r="U5">
        <v>46.99</v>
      </c>
      <c r="V5">
        <v>53.48</v>
      </c>
      <c r="W5">
        <v>55.53</v>
      </c>
      <c r="X5">
        <v>57.33</v>
      </c>
      <c r="Y5">
        <v>80.72</v>
      </c>
      <c r="Z5">
        <v>106.34</v>
      </c>
      <c r="AA5">
        <v>106.23</v>
      </c>
    </row>
    <row r="6" spans="2:37" x14ac:dyDescent="0.35">
      <c r="B6" t="s">
        <v>37</v>
      </c>
      <c r="N6">
        <v>20.100000000000001</v>
      </c>
      <c r="O6">
        <v>21.66</v>
      </c>
      <c r="P6">
        <v>24.91</v>
      </c>
      <c r="Q6">
        <v>29.52</v>
      </c>
      <c r="R6">
        <v>31.82</v>
      </c>
      <c r="S6">
        <v>35.82</v>
      </c>
      <c r="T6">
        <v>33.130000000000003</v>
      </c>
      <c r="U6">
        <v>37.619999999999997</v>
      </c>
      <c r="V6">
        <v>44.04</v>
      </c>
      <c r="W6">
        <v>42.4</v>
      </c>
      <c r="X6">
        <v>39.71</v>
      </c>
      <c r="Y6">
        <v>54.87</v>
      </c>
      <c r="Z6">
        <v>66.72</v>
      </c>
      <c r="AA6">
        <v>60.78</v>
      </c>
    </row>
    <row r="7" spans="2:37" s="9" customFormat="1" x14ac:dyDescent="0.35">
      <c r="B7" s="9" t="s">
        <v>38</v>
      </c>
      <c r="N7" s="9">
        <v>19.52</v>
      </c>
      <c r="O7" s="9">
        <v>25.76</v>
      </c>
      <c r="P7" s="9">
        <v>24.56</v>
      </c>
      <c r="Q7" s="9">
        <v>28.15</v>
      </c>
      <c r="R7" s="9">
        <v>31.78</v>
      </c>
      <c r="S7" s="9">
        <v>36.75</v>
      </c>
      <c r="T7" s="9">
        <v>33.67</v>
      </c>
      <c r="U7" s="9">
        <v>37.06</v>
      </c>
      <c r="V7" s="9">
        <v>44.41</v>
      </c>
      <c r="W7" s="9">
        <v>46.82</v>
      </c>
      <c r="X7" s="9">
        <v>50.18</v>
      </c>
      <c r="Y7" s="9">
        <v>62.38</v>
      </c>
      <c r="Z7" s="9">
        <v>82.81</v>
      </c>
      <c r="AA7" s="9">
        <v>82.86</v>
      </c>
    </row>
    <row r="9" spans="2:37" x14ac:dyDescent="0.35">
      <c r="AB9" s="3">
        <f>Y15+Y23+Y31</f>
        <v>40481</v>
      </c>
    </row>
    <row r="10" spans="2:37" s="6" customFormat="1" x14ac:dyDescent="0.35">
      <c r="B10" s="6" t="s">
        <v>45</v>
      </c>
    </row>
    <row r="11" spans="2:37" s="14" customFormat="1" x14ac:dyDescent="0.35">
      <c r="B11" s="14" t="s">
        <v>46</v>
      </c>
    </row>
    <row r="12" spans="2:37" s="3" customFormat="1" x14ac:dyDescent="0.35">
      <c r="B12" s="3" t="s">
        <v>41</v>
      </c>
      <c r="S12" s="3">
        <v>16618</v>
      </c>
      <c r="T12" s="3">
        <v>16344</v>
      </c>
      <c r="U12" s="3">
        <v>17395</v>
      </c>
      <c r="V12" s="3">
        <v>18472</v>
      </c>
      <c r="W12" s="3">
        <v>18410</v>
      </c>
      <c r="X12" s="3">
        <v>18314</v>
      </c>
      <c r="Y12" s="3">
        <v>18783</v>
      </c>
      <c r="Z12" s="3">
        <v>20594</v>
      </c>
      <c r="AA12" s="3">
        <v>25821</v>
      </c>
    </row>
    <row r="13" spans="2:37" s="3" customFormat="1" x14ac:dyDescent="0.35">
      <c r="B13" s="3" t="s">
        <v>42</v>
      </c>
      <c r="S13" s="3">
        <v>8767</v>
      </c>
      <c r="T13" s="3">
        <v>8475</v>
      </c>
      <c r="U13" s="3">
        <v>8422</v>
      </c>
      <c r="V13" s="3">
        <v>9164</v>
      </c>
      <c r="W13" s="3">
        <v>9168</v>
      </c>
      <c r="X13" s="3">
        <v>9058</v>
      </c>
      <c r="Y13" s="3">
        <v>9928</v>
      </c>
      <c r="Z13" s="3">
        <v>10016</v>
      </c>
      <c r="AA13" s="3">
        <v>9930</v>
      </c>
    </row>
    <row r="14" spans="2:37" s="12" customFormat="1" x14ac:dyDescent="0.35">
      <c r="B14" s="12" t="s">
        <v>43</v>
      </c>
      <c r="S14" s="12">
        <v>4106</v>
      </c>
      <c r="T14" s="12">
        <v>4178</v>
      </c>
      <c r="U14" s="12">
        <v>4572</v>
      </c>
      <c r="V14" s="12">
        <v>4855</v>
      </c>
      <c r="W14" s="12">
        <v>5004</v>
      </c>
      <c r="X14" s="12">
        <v>5151</v>
      </c>
      <c r="Y14" s="12">
        <v>5390</v>
      </c>
      <c r="Z14" s="12">
        <v>5442</v>
      </c>
      <c r="AA14" s="12">
        <v>5335</v>
      </c>
    </row>
    <row r="15" spans="2:37" s="4" customFormat="1" x14ac:dyDescent="0.35">
      <c r="B15" s="4" t="s">
        <v>49</v>
      </c>
      <c r="I15" s="4">
        <f>SUM(I12:I14)</f>
        <v>0</v>
      </c>
      <c r="J15" s="4">
        <f t="shared" ref="J15:M15" si="3">SUM(J12:J14)</f>
        <v>0</v>
      </c>
      <c r="K15" s="4">
        <f t="shared" si="3"/>
        <v>0</v>
      </c>
      <c r="L15" s="4">
        <f t="shared" si="3"/>
        <v>0</v>
      </c>
      <c r="M15" s="4">
        <f t="shared" si="3"/>
        <v>0</v>
      </c>
      <c r="N15" s="4">
        <f>SUM(N12:N14)</f>
        <v>0</v>
      </c>
      <c r="O15" s="4">
        <f t="shared" ref="O15:AK15" si="4">SUM(O12:O14)</f>
        <v>0</v>
      </c>
      <c r="P15" s="4">
        <f t="shared" si="4"/>
        <v>0</v>
      </c>
      <c r="Q15" s="4">
        <f t="shared" si="4"/>
        <v>0</v>
      </c>
      <c r="R15" s="4">
        <f t="shared" si="4"/>
        <v>0</v>
      </c>
      <c r="S15" s="4">
        <f t="shared" si="4"/>
        <v>29491</v>
      </c>
      <c r="T15" s="4">
        <f t="shared" si="4"/>
        <v>28997</v>
      </c>
      <c r="U15" s="4">
        <f t="shared" si="4"/>
        <v>30389</v>
      </c>
      <c r="V15" s="4">
        <f t="shared" si="4"/>
        <v>32491</v>
      </c>
      <c r="W15" s="4">
        <f t="shared" si="4"/>
        <v>32582</v>
      </c>
      <c r="X15" s="4">
        <f t="shared" si="4"/>
        <v>32523</v>
      </c>
      <c r="Y15" s="4">
        <f t="shared" si="4"/>
        <v>34101</v>
      </c>
      <c r="Z15" s="4">
        <f t="shared" si="4"/>
        <v>36052</v>
      </c>
      <c r="AA15" s="4">
        <f t="shared" si="4"/>
        <v>41086</v>
      </c>
      <c r="AB15" s="4">
        <f t="shared" si="4"/>
        <v>0</v>
      </c>
      <c r="AC15" s="4">
        <f t="shared" si="4"/>
        <v>0</v>
      </c>
      <c r="AD15" s="4">
        <f t="shared" si="4"/>
        <v>0</v>
      </c>
      <c r="AE15" s="4">
        <f t="shared" si="4"/>
        <v>0</v>
      </c>
      <c r="AF15" s="4">
        <f t="shared" si="4"/>
        <v>0</v>
      </c>
      <c r="AG15" s="4">
        <f t="shared" si="4"/>
        <v>0</v>
      </c>
      <c r="AH15" s="4">
        <f t="shared" si="4"/>
        <v>0</v>
      </c>
      <c r="AI15" s="4">
        <f t="shared" si="4"/>
        <v>0</v>
      </c>
      <c r="AJ15" s="4">
        <f t="shared" si="4"/>
        <v>0</v>
      </c>
      <c r="AK15" s="4">
        <f t="shared" si="4"/>
        <v>0</v>
      </c>
    </row>
    <row r="16" spans="2:37" s="12" customFormat="1" x14ac:dyDescent="0.35">
      <c r="B16" s="12" t="s">
        <v>50</v>
      </c>
      <c r="S16" s="12">
        <v>8600</v>
      </c>
      <c r="T16" s="12">
        <v>9115</v>
      </c>
      <c r="U16" s="12">
        <v>9771</v>
      </c>
      <c r="V16" s="12">
        <v>10666</v>
      </c>
      <c r="W16" s="12">
        <v>10995</v>
      </c>
      <c r="X16" s="12">
        <v>10962</v>
      </c>
      <c r="Y16" s="12">
        <v>10932</v>
      </c>
      <c r="Z16" s="12">
        <v>11969</v>
      </c>
      <c r="AA16" s="12">
        <v>14960</v>
      </c>
    </row>
    <row r="17" spans="2:37" s="3" customFormat="1" x14ac:dyDescent="0.35">
      <c r="B17" s="3" t="s">
        <v>51</v>
      </c>
      <c r="I17" s="3">
        <f>I15-I16</f>
        <v>0</v>
      </c>
      <c r="J17" s="3">
        <f t="shared" ref="J17:M17" si="5">J15-J16</f>
        <v>0</v>
      </c>
      <c r="K17" s="3">
        <f t="shared" si="5"/>
        <v>0</v>
      </c>
      <c r="L17" s="3">
        <f t="shared" si="5"/>
        <v>0</v>
      </c>
      <c r="M17" s="3">
        <f t="shared" si="5"/>
        <v>0</v>
      </c>
      <c r="N17" s="3">
        <f>N15-N16</f>
        <v>0</v>
      </c>
      <c r="O17" s="3">
        <f t="shared" ref="O17:AK17" si="6">O15-O16</f>
        <v>0</v>
      </c>
      <c r="P17" s="3">
        <f t="shared" si="6"/>
        <v>0</v>
      </c>
      <c r="Q17" s="3">
        <f t="shared" si="6"/>
        <v>0</v>
      </c>
      <c r="R17" s="3">
        <f t="shared" si="6"/>
        <v>0</v>
      </c>
      <c r="S17" s="3">
        <f t="shared" si="6"/>
        <v>20891</v>
      </c>
      <c r="T17" s="3">
        <f t="shared" si="6"/>
        <v>19882</v>
      </c>
      <c r="U17" s="3">
        <f t="shared" si="6"/>
        <v>20618</v>
      </c>
      <c r="V17" s="3">
        <f t="shared" si="6"/>
        <v>21825</v>
      </c>
      <c r="W17" s="3">
        <f t="shared" si="6"/>
        <v>21587</v>
      </c>
      <c r="X17" s="3">
        <f t="shared" si="6"/>
        <v>21561</v>
      </c>
      <c r="Y17" s="3">
        <f t="shared" si="6"/>
        <v>23169</v>
      </c>
      <c r="Z17" s="3">
        <f t="shared" si="6"/>
        <v>24083</v>
      </c>
      <c r="AA17" s="3">
        <f t="shared" si="6"/>
        <v>26126</v>
      </c>
      <c r="AB17" s="3">
        <f t="shared" si="6"/>
        <v>0</v>
      </c>
      <c r="AC17" s="3">
        <f t="shared" si="6"/>
        <v>0</v>
      </c>
      <c r="AD17" s="3">
        <f t="shared" si="6"/>
        <v>0</v>
      </c>
      <c r="AE17" s="3">
        <f t="shared" si="6"/>
        <v>0</v>
      </c>
      <c r="AF17" s="3">
        <f t="shared" si="6"/>
        <v>0</v>
      </c>
      <c r="AG17" s="3">
        <f t="shared" si="6"/>
        <v>0</v>
      </c>
      <c r="AH17" s="3">
        <f t="shared" si="6"/>
        <v>0</v>
      </c>
      <c r="AI17" s="3">
        <f t="shared" si="6"/>
        <v>0</v>
      </c>
      <c r="AJ17" s="3">
        <f t="shared" si="6"/>
        <v>0</v>
      </c>
      <c r="AK17" s="3">
        <f t="shared" si="6"/>
        <v>0</v>
      </c>
    </row>
    <row r="18" spans="2:37" s="15" customFormat="1" x14ac:dyDescent="0.35">
      <c r="B18" s="15" t="s">
        <v>52</v>
      </c>
      <c r="I18" s="15" t="e">
        <f>I17/I15</f>
        <v>#DIV/0!</v>
      </c>
      <c r="J18" s="15" t="e">
        <f t="shared" ref="J18:M18" si="7">J17/J15</f>
        <v>#DIV/0!</v>
      </c>
      <c r="K18" s="15" t="e">
        <f t="shared" si="7"/>
        <v>#DIV/0!</v>
      </c>
      <c r="L18" s="15" t="e">
        <f t="shared" si="7"/>
        <v>#DIV/0!</v>
      </c>
      <c r="M18" s="15" t="e">
        <f t="shared" si="7"/>
        <v>#DIV/0!</v>
      </c>
      <c r="N18" s="15" t="e">
        <f>N17/N15</f>
        <v>#DIV/0!</v>
      </c>
      <c r="O18" s="15" t="e">
        <f t="shared" ref="O18:AK18" si="8">O17/O15</f>
        <v>#DIV/0!</v>
      </c>
      <c r="P18" s="15" t="e">
        <f t="shared" si="8"/>
        <v>#DIV/0!</v>
      </c>
      <c r="Q18" s="15" t="e">
        <f t="shared" si="8"/>
        <v>#DIV/0!</v>
      </c>
      <c r="R18" s="15" t="e">
        <f t="shared" si="8"/>
        <v>#DIV/0!</v>
      </c>
      <c r="S18" s="15">
        <f t="shared" si="8"/>
        <v>0.70838560916889903</v>
      </c>
      <c r="T18" s="15">
        <f t="shared" si="8"/>
        <v>0.68565713694520125</v>
      </c>
      <c r="U18" s="15">
        <f t="shared" si="8"/>
        <v>0.67846918292803315</v>
      </c>
      <c r="V18" s="15">
        <f t="shared" si="8"/>
        <v>0.67172447754762854</v>
      </c>
      <c r="W18" s="15">
        <f t="shared" si="8"/>
        <v>0.66254373580504577</v>
      </c>
      <c r="X18" s="15">
        <f t="shared" si="8"/>
        <v>0.66294622267318515</v>
      </c>
      <c r="Y18" s="15">
        <f t="shared" si="8"/>
        <v>0.67942289082431595</v>
      </c>
      <c r="Z18" s="15">
        <f t="shared" si="8"/>
        <v>0.66800732275601904</v>
      </c>
      <c r="AA18" s="15">
        <f t="shared" si="8"/>
        <v>0.63588570315922699</v>
      </c>
      <c r="AB18" s="15" t="e">
        <f t="shared" si="8"/>
        <v>#DIV/0!</v>
      </c>
      <c r="AC18" s="15" t="e">
        <f t="shared" si="8"/>
        <v>#DIV/0!</v>
      </c>
      <c r="AD18" s="15" t="e">
        <f t="shared" si="8"/>
        <v>#DIV/0!</v>
      </c>
      <c r="AE18" s="15" t="e">
        <f t="shared" si="8"/>
        <v>#DIV/0!</v>
      </c>
      <c r="AF18" s="15" t="e">
        <f t="shared" si="8"/>
        <v>#DIV/0!</v>
      </c>
      <c r="AG18" s="15" t="e">
        <f t="shared" si="8"/>
        <v>#DIV/0!</v>
      </c>
      <c r="AH18" s="15" t="e">
        <f t="shared" si="8"/>
        <v>#DIV/0!</v>
      </c>
      <c r="AI18" s="15" t="e">
        <f t="shared" si="8"/>
        <v>#DIV/0!</v>
      </c>
      <c r="AJ18" s="15" t="e">
        <f t="shared" si="8"/>
        <v>#DIV/0!</v>
      </c>
      <c r="AK18" s="15" t="e">
        <f t="shared" si="8"/>
        <v>#DIV/0!</v>
      </c>
    </row>
    <row r="19" spans="2:37" s="14" customFormat="1" x14ac:dyDescent="0.35">
      <c r="B19" s="14" t="s">
        <v>47</v>
      </c>
    </row>
    <row r="20" spans="2:37" s="3" customFormat="1" x14ac:dyDescent="0.35">
      <c r="B20" s="3" t="s">
        <v>41</v>
      </c>
      <c r="S20" s="3">
        <v>2741</v>
      </c>
      <c r="T20" s="3">
        <v>2405</v>
      </c>
      <c r="U20" s="3">
        <v>2089</v>
      </c>
      <c r="V20" s="3">
        <v>2001</v>
      </c>
      <c r="W20" s="3">
        <v>1889</v>
      </c>
      <c r="X20" s="3">
        <v>1758</v>
      </c>
      <c r="Y20" s="3">
        <v>1650</v>
      </c>
      <c r="Z20" s="3">
        <v>1558</v>
      </c>
      <c r="AA20" s="3">
        <v>1702</v>
      </c>
    </row>
    <row r="21" spans="2:37" s="3" customFormat="1" x14ac:dyDescent="0.35">
      <c r="B21" s="3" t="s">
        <v>42</v>
      </c>
      <c r="S21" s="3">
        <v>1519</v>
      </c>
      <c r="T21" s="3">
        <v>1377</v>
      </c>
      <c r="U21" s="3">
        <v>1221</v>
      </c>
      <c r="V21" s="3">
        <v>1201</v>
      </c>
      <c r="W21" s="3">
        <v>1082</v>
      </c>
      <c r="X21" s="3">
        <v>998</v>
      </c>
      <c r="Y21" s="3">
        <v>989</v>
      </c>
      <c r="Z21" s="3">
        <v>949</v>
      </c>
      <c r="AA21" s="3">
        <v>933</v>
      </c>
    </row>
    <row r="22" spans="2:37" s="12" customFormat="1" x14ac:dyDescent="0.35">
      <c r="B22" s="12" t="s">
        <v>43</v>
      </c>
      <c r="S22" s="12">
        <v>949</v>
      </c>
      <c r="T22" s="12">
        <v>887</v>
      </c>
      <c r="U22" s="12">
        <v>842</v>
      </c>
      <c r="V22" s="12">
        <v>791</v>
      </c>
      <c r="W22" s="12">
        <v>733</v>
      </c>
      <c r="X22" s="12">
        <v>687</v>
      </c>
      <c r="Y22" s="12">
        <v>720</v>
      </c>
      <c r="Z22" s="12">
        <v>676</v>
      </c>
      <c r="AA22" s="12">
        <v>639</v>
      </c>
    </row>
    <row r="23" spans="2:37" s="3" customFormat="1" x14ac:dyDescent="0.35">
      <c r="B23" s="3" t="s">
        <v>49</v>
      </c>
      <c r="I23" s="3">
        <f>SUM(I20:I22)</f>
        <v>0</v>
      </c>
      <c r="J23" s="3">
        <f t="shared" ref="J23:M23" si="9">SUM(J20:J22)</f>
        <v>0</v>
      </c>
      <c r="K23" s="3">
        <f t="shared" si="9"/>
        <v>0</v>
      </c>
      <c r="L23" s="3">
        <f t="shared" si="9"/>
        <v>0</v>
      </c>
      <c r="M23" s="3">
        <f t="shared" si="9"/>
        <v>0</v>
      </c>
      <c r="N23" s="3">
        <f>SUM(N20:N22)</f>
        <v>0</v>
      </c>
      <c r="O23" s="3">
        <f t="shared" ref="O23" si="10">SUM(O20:O22)</f>
        <v>0</v>
      </c>
      <c r="P23" s="3">
        <f t="shared" ref="P23" si="11">SUM(P20:P22)</f>
        <v>0</v>
      </c>
      <c r="Q23" s="3">
        <f t="shared" ref="Q23" si="12">SUM(Q20:Q22)</f>
        <v>0</v>
      </c>
      <c r="R23" s="3">
        <f t="shared" ref="R23" si="13">SUM(R20:R22)</f>
        <v>0</v>
      </c>
      <c r="S23" s="3">
        <f t="shared" ref="S23" si="14">SUM(S20:S22)</f>
        <v>5209</v>
      </c>
      <c r="T23" s="3">
        <f t="shared" ref="T23" si="15">SUM(T20:T22)</f>
        <v>4669</v>
      </c>
      <c r="U23" s="3">
        <f t="shared" ref="U23" si="16">SUM(U20:U22)</f>
        <v>4152</v>
      </c>
      <c r="V23" s="3">
        <f t="shared" ref="V23" si="17">SUM(V20:V22)</f>
        <v>3993</v>
      </c>
      <c r="W23" s="3">
        <f t="shared" ref="W23" si="18">SUM(W20:W22)</f>
        <v>3704</v>
      </c>
      <c r="X23" s="3">
        <f t="shared" ref="X23" si="19">SUM(X20:X22)</f>
        <v>3443</v>
      </c>
      <c r="Y23" s="3">
        <f t="shared" ref="Y23" si="20">SUM(Y20:Y22)</f>
        <v>3359</v>
      </c>
      <c r="Z23" s="3">
        <f t="shared" ref="Z23" si="21">SUM(Z20:Z22)</f>
        <v>3183</v>
      </c>
      <c r="AA23" s="3">
        <f t="shared" ref="AA23" si="22">SUM(AA20:AA22)</f>
        <v>3274</v>
      </c>
      <c r="AB23" s="3">
        <f t="shared" ref="AB23" si="23">SUM(AB20:AB22)</f>
        <v>0</v>
      </c>
      <c r="AC23" s="3">
        <f t="shared" ref="AC23" si="24">SUM(AC20:AC22)</f>
        <v>0</v>
      </c>
      <c r="AD23" s="3">
        <f t="shared" ref="AD23" si="25">SUM(AD20:AD22)</f>
        <v>0</v>
      </c>
      <c r="AE23" s="3">
        <f t="shared" ref="AE23" si="26">SUM(AE20:AE22)</f>
        <v>0</v>
      </c>
      <c r="AF23" s="3">
        <f t="shared" ref="AF23" si="27">SUM(AF20:AF22)</f>
        <v>0</v>
      </c>
      <c r="AG23" s="3">
        <f t="shared" ref="AG23" si="28">SUM(AG20:AG22)</f>
        <v>0</v>
      </c>
      <c r="AH23" s="3">
        <f t="shared" ref="AH23" si="29">SUM(AH20:AH22)</f>
        <v>0</v>
      </c>
      <c r="AI23" s="3">
        <f t="shared" ref="AI23" si="30">SUM(AI20:AI22)</f>
        <v>0</v>
      </c>
      <c r="AJ23" s="3">
        <f t="shared" ref="AJ23" si="31">SUM(AJ20:AJ22)</f>
        <v>0</v>
      </c>
      <c r="AK23" s="3">
        <f t="shared" ref="AK23" si="32">SUM(AK20:AK22)</f>
        <v>0</v>
      </c>
    </row>
    <row r="24" spans="2:37" s="12" customFormat="1" x14ac:dyDescent="0.35">
      <c r="B24" s="12" t="s">
        <v>50</v>
      </c>
      <c r="S24" s="12">
        <v>3134</v>
      </c>
      <c r="T24" s="12">
        <v>2898</v>
      </c>
      <c r="U24" s="12">
        <v>2443</v>
      </c>
      <c r="V24" s="12">
        <v>2186</v>
      </c>
      <c r="W24" s="12">
        <v>1847</v>
      </c>
      <c r="X24" s="12">
        <v>1540</v>
      </c>
      <c r="Y24" s="12">
        <v>1333</v>
      </c>
      <c r="Z24" s="12">
        <v>1305</v>
      </c>
      <c r="AA24" s="12">
        <v>1342</v>
      </c>
    </row>
    <row r="25" spans="2:37" s="3" customFormat="1" x14ac:dyDescent="0.35">
      <c r="B25" s="3" t="s">
        <v>51</v>
      </c>
      <c r="I25" s="3">
        <f>I23-I24</f>
        <v>0</v>
      </c>
      <c r="J25" s="3">
        <f t="shared" ref="J25:M25" si="33">J23-J24</f>
        <v>0</v>
      </c>
      <c r="K25" s="3">
        <f t="shared" si="33"/>
        <v>0</v>
      </c>
      <c r="L25" s="3">
        <f t="shared" si="33"/>
        <v>0</v>
      </c>
      <c r="M25" s="3">
        <f t="shared" si="33"/>
        <v>0</v>
      </c>
      <c r="N25" s="3">
        <f>N23-N24</f>
        <v>0</v>
      </c>
      <c r="O25" s="3">
        <f t="shared" ref="O25" si="34">O23-O24</f>
        <v>0</v>
      </c>
      <c r="P25" s="3">
        <f t="shared" ref="P25" si="35">P23-P24</f>
        <v>0</v>
      </c>
      <c r="Q25" s="3">
        <f t="shared" ref="Q25" si="36">Q23-Q24</f>
        <v>0</v>
      </c>
      <c r="R25" s="3">
        <f t="shared" ref="R25" si="37">R23-R24</f>
        <v>0</v>
      </c>
      <c r="S25" s="3">
        <f t="shared" ref="S25" si="38">S23-S24</f>
        <v>2075</v>
      </c>
      <c r="T25" s="3">
        <f t="shared" ref="T25" si="39">T23-T24</f>
        <v>1771</v>
      </c>
      <c r="U25" s="3">
        <f t="shared" ref="U25" si="40">U23-U24</f>
        <v>1709</v>
      </c>
      <c r="V25" s="3">
        <f t="shared" ref="V25" si="41">V23-V24</f>
        <v>1807</v>
      </c>
      <c r="W25" s="3">
        <f t="shared" ref="W25" si="42">W23-W24</f>
        <v>1857</v>
      </c>
      <c r="X25" s="3">
        <f t="shared" ref="X25" si="43">X23-X24</f>
        <v>1903</v>
      </c>
      <c r="Y25" s="3">
        <f t="shared" ref="Y25" si="44">Y23-Y24</f>
        <v>2026</v>
      </c>
      <c r="Z25" s="3">
        <f t="shared" ref="Z25" si="45">Z23-Z24</f>
        <v>1878</v>
      </c>
      <c r="AA25" s="3">
        <f t="shared" ref="AA25" si="46">AA23-AA24</f>
        <v>1932</v>
      </c>
      <c r="AB25" s="3">
        <f t="shared" ref="AB25" si="47">AB23-AB24</f>
        <v>0</v>
      </c>
      <c r="AC25" s="3">
        <f t="shared" ref="AC25" si="48">AC23-AC24</f>
        <v>0</v>
      </c>
      <c r="AD25" s="3">
        <f t="shared" ref="AD25" si="49">AD23-AD24</f>
        <v>0</v>
      </c>
      <c r="AE25" s="3">
        <f t="shared" ref="AE25" si="50">AE23-AE24</f>
        <v>0</v>
      </c>
      <c r="AF25" s="3">
        <f t="shared" ref="AF25" si="51">AF23-AF24</f>
        <v>0</v>
      </c>
      <c r="AG25" s="3">
        <f t="shared" ref="AG25" si="52">AG23-AG24</f>
        <v>0</v>
      </c>
      <c r="AH25" s="3">
        <f t="shared" ref="AH25" si="53">AH23-AH24</f>
        <v>0</v>
      </c>
      <c r="AI25" s="3">
        <f t="shared" ref="AI25" si="54">AI23-AI24</f>
        <v>0</v>
      </c>
      <c r="AJ25" s="3">
        <f t="shared" ref="AJ25" si="55">AJ23-AJ24</f>
        <v>0</v>
      </c>
      <c r="AK25" s="3">
        <f t="shared" ref="AK25" si="56">AK23-AK24</f>
        <v>0</v>
      </c>
    </row>
    <row r="26" spans="2:37" s="15" customFormat="1" x14ac:dyDescent="0.35">
      <c r="B26" s="15" t="s">
        <v>52</v>
      </c>
      <c r="I26" s="15" t="e">
        <f>I25/I23</f>
        <v>#DIV/0!</v>
      </c>
      <c r="J26" s="15" t="e">
        <f t="shared" ref="J26:M26" si="57">J25/J23</f>
        <v>#DIV/0!</v>
      </c>
      <c r="K26" s="15" t="e">
        <f t="shared" si="57"/>
        <v>#DIV/0!</v>
      </c>
      <c r="L26" s="15" t="e">
        <f t="shared" si="57"/>
        <v>#DIV/0!</v>
      </c>
      <c r="M26" s="15" t="e">
        <f t="shared" si="57"/>
        <v>#DIV/0!</v>
      </c>
      <c r="N26" s="15" t="e">
        <f>N25/N23</f>
        <v>#DIV/0!</v>
      </c>
      <c r="O26" s="15" t="e">
        <f t="shared" ref="O26" si="58">O25/O23</f>
        <v>#DIV/0!</v>
      </c>
      <c r="P26" s="15" t="e">
        <f t="shared" ref="P26" si="59">P25/P23</f>
        <v>#DIV/0!</v>
      </c>
      <c r="Q26" s="15" t="e">
        <f t="shared" ref="Q26" si="60">Q25/Q23</f>
        <v>#DIV/0!</v>
      </c>
      <c r="R26" s="15" t="e">
        <f t="shared" ref="R26" si="61">R25/R23</f>
        <v>#DIV/0!</v>
      </c>
      <c r="S26" s="15">
        <f t="shared" ref="S26" si="62">S25/S23</f>
        <v>0.39834901132655021</v>
      </c>
      <c r="T26" s="15">
        <f t="shared" ref="T26" si="63">T25/T23</f>
        <v>0.37931034482758619</v>
      </c>
      <c r="U26" s="15">
        <f t="shared" ref="U26" si="64">U25/U23</f>
        <v>0.41160886319845857</v>
      </c>
      <c r="V26" s="15">
        <f t="shared" ref="V26" si="65">V25/V23</f>
        <v>0.45254194840971701</v>
      </c>
      <c r="W26" s="15">
        <f t="shared" ref="W26" si="66">W25/W23</f>
        <v>0.50134989200863933</v>
      </c>
      <c r="X26" s="15">
        <f t="shared" ref="X26" si="67">X25/X23</f>
        <v>0.55271565495207664</v>
      </c>
      <c r="Y26" s="15">
        <f t="shared" ref="Y26" si="68">Y25/Y23</f>
        <v>0.60315570110151828</v>
      </c>
      <c r="Z26" s="15">
        <f t="shared" ref="Z26" si="69">Z25/Z23</f>
        <v>0.59000942507068799</v>
      </c>
      <c r="AA26" s="15">
        <f t="shared" ref="AA26" si="70">AA25/AA23</f>
        <v>0.59010384850335984</v>
      </c>
      <c r="AB26" s="15" t="e">
        <f t="shared" ref="AB26" si="71">AB25/AB23</f>
        <v>#DIV/0!</v>
      </c>
      <c r="AC26" s="15" t="e">
        <f t="shared" ref="AC26" si="72">AC25/AC23</f>
        <v>#DIV/0!</v>
      </c>
      <c r="AD26" s="15" t="e">
        <f t="shared" ref="AD26" si="73">AD25/AD23</f>
        <v>#DIV/0!</v>
      </c>
      <c r="AE26" s="15" t="e">
        <f t="shared" ref="AE26" si="74">AE25/AE23</f>
        <v>#DIV/0!</v>
      </c>
      <c r="AF26" s="15" t="e">
        <f t="shared" ref="AF26" si="75">AF25/AF23</f>
        <v>#DIV/0!</v>
      </c>
      <c r="AG26" s="15" t="e">
        <f t="shared" ref="AG26" si="76">AG25/AG23</f>
        <v>#DIV/0!</v>
      </c>
      <c r="AH26" s="15" t="e">
        <f t="shared" ref="AH26" si="77">AH25/AH23</f>
        <v>#DIV/0!</v>
      </c>
      <c r="AI26" s="15" t="e">
        <f t="shared" ref="AI26" si="78">AI25/AI23</f>
        <v>#DIV/0!</v>
      </c>
      <c r="AJ26" s="15" t="e">
        <f t="shared" ref="AJ26" si="79">AJ25/AJ23</f>
        <v>#DIV/0!</v>
      </c>
      <c r="AK26" s="15" t="e">
        <f t="shared" ref="AK26" si="80">AK25/AK23</f>
        <v>#DIV/0!</v>
      </c>
    </row>
    <row r="27" spans="2:37" s="14" customFormat="1" x14ac:dyDescent="0.35">
      <c r="B27" s="14" t="s">
        <v>48</v>
      </c>
    </row>
    <row r="28" spans="2:37" s="3" customFormat="1" x14ac:dyDescent="0.35">
      <c r="B28" s="3" t="s">
        <v>41</v>
      </c>
      <c r="S28" s="3">
        <v>1775</v>
      </c>
      <c r="T28" s="3">
        <v>1728</v>
      </c>
      <c r="U28" s="3">
        <v>1725</v>
      </c>
      <c r="V28" s="3">
        <v>1653</v>
      </c>
      <c r="W28" s="3">
        <v>1576</v>
      </c>
      <c r="X28" s="3">
        <v>1496</v>
      </c>
      <c r="Y28" s="3">
        <v>1397</v>
      </c>
      <c r="Z28" s="3">
        <v>1527</v>
      </c>
      <c r="AA28" s="3">
        <v>3703</v>
      </c>
    </row>
    <row r="29" spans="2:37" s="3" customFormat="1" x14ac:dyDescent="0.35">
      <c r="B29" s="3" t="s">
        <v>42</v>
      </c>
      <c r="S29" s="3">
        <v>1096</v>
      </c>
      <c r="T29" s="3">
        <v>1028</v>
      </c>
      <c r="U29" s="3">
        <v>987</v>
      </c>
      <c r="V29" s="3">
        <v>1046</v>
      </c>
      <c r="W29" s="3">
        <v>1021</v>
      </c>
      <c r="X29" s="3">
        <v>979</v>
      </c>
      <c r="Y29" s="3">
        <v>977</v>
      </c>
      <c r="Z29" s="3">
        <v>1046</v>
      </c>
      <c r="AA29" s="3">
        <v>1246</v>
      </c>
    </row>
    <row r="30" spans="2:37" s="12" customFormat="1" x14ac:dyDescent="0.35">
      <c r="B30" s="12" t="s">
        <v>43</v>
      </c>
      <c r="S30" s="12">
        <v>682</v>
      </c>
      <c r="T30" s="12">
        <v>635</v>
      </c>
      <c r="U30" s="12">
        <v>646</v>
      </c>
      <c r="V30" s="12">
        <v>695</v>
      </c>
      <c r="W30" s="12">
        <v>643</v>
      </c>
      <c r="X30" s="12">
        <v>631</v>
      </c>
      <c r="Y30" s="12">
        <v>647</v>
      </c>
      <c r="Z30" s="12">
        <v>632</v>
      </c>
      <c r="AA30" s="12">
        <v>645</v>
      </c>
    </row>
    <row r="31" spans="2:37" s="3" customFormat="1" x14ac:dyDescent="0.35">
      <c r="B31" s="3" t="s">
        <v>49</v>
      </c>
      <c r="I31" s="3">
        <f>SUM(I28:I30)</f>
        <v>0</v>
      </c>
      <c r="J31" s="3">
        <f t="shared" ref="J31:M31" si="81">SUM(J28:J30)</f>
        <v>0</v>
      </c>
      <c r="K31" s="3">
        <f t="shared" si="81"/>
        <v>0</v>
      </c>
      <c r="L31" s="3">
        <f t="shared" si="81"/>
        <v>0</v>
      </c>
      <c r="M31" s="3">
        <f t="shared" si="81"/>
        <v>0</v>
      </c>
      <c r="N31" s="3">
        <f>SUM(N28:N30)</f>
        <v>0</v>
      </c>
      <c r="O31" s="3">
        <f t="shared" ref="O31" si="82">SUM(O28:O30)</f>
        <v>0</v>
      </c>
      <c r="P31" s="3">
        <f t="shared" ref="P31" si="83">SUM(P28:P30)</f>
        <v>0</v>
      </c>
      <c r="Q31" s="3">
        <f t="shared" ref="Q31" si="84">SUM(Q28:Q30)</f>
        <v>0</v>
      </c>
      <c r="R31" s="3">
        <f t="shared" ref="R31" si="85">SUM(R28:R30)</f>
        <v>0</v>
      </c>
      <c r="S31" s="3">
        <f t="shared" ref="S31" si="86">SUM(S28:S30)</f>
        <v>3553</v>
      </c>
      <c r="T31" s="3">
        <f t="shared" ref="T31" si="87">SUM(T28:T30)</f>
        <v>3391</v>
      </c>
      <c r="U31" s="3">
        <f t="shared" ref="U31" si="88">SUM(U28:U30)</f>
        <v>3358</v>
      </c>
      <c r="V31" s="3">
        <f t="shared" ref="V31" si="89">SUM(V28:V30)</f>
        <v>3394</v>
      </c>
      <c r="W31" s="3">
        <f t="shared" ref="W31" si="90">SUM(W28:W30)</f>
        <v>3240</v>
      </c>
      <c r="X31" s="3">
        <f t="shared" ref="X31" si="91">SUM(X28:X30)</f>
        <v>3106</v>
      </c>
      <c r="Y31" s="3">
        <f t="shared" ref="Y31" si="92">SUM(Y28:Y30)</f>
        <v>3021</v>
      </c>
      <c r="Z31" s="3">
        <f t="shared" ref="Z31" si="93">SUM(Z28:Z30)</f>
        <v>3205</v>
      </c>
      <c r="AA31" s="3">
        <f t="shared" ref="AA31" si="94">SUM(AA28:AA30)</f>
        <v>5594</v>
      </c>
      <c r="AB31" s="3">
        <f t="shared" ref="AB31" si="95">SUM(AB28:AB30)</f>
        <v>0</v>
      </c>
      <c r="AC31" s="3">
        <f t="shared" ref="AC31" si="96">SUM(AC28:AC30)</f>
        <v>0</v>
      </c>
      <c r="AD31" s="3">
        <f t="shared" ref="AD31" si="97">SUM(AD28:AD30)</f>
        <v>0</v>
      </c>
      <c r="AE31" s="3">
        <f t="shared" ref="AE31" si="98">SUM(AE28:AE30)</f>
        <v>0</v>
      </c>
      <c r="AF31" s="3">
        <f t="shared" ref="AF31" si="99">SUM(AF28:AF30)</f>
        <v>0</v>
      </c>
      <c r="AG31" s="3">
        <f t="shared" ref="AG31" si="100">SUM(AG28:AG30)</f>
        <v>0</v>
      </c>
      <c r="AH31" s="3">
        <f t="shared" ref="AH31" si="101">SUM(AH28:AH30)</f>
        <v>0</v>
      </c>
      <c r="AI31" s="3">
        <f t="shared" ref="AI31" si="102">SUM(AI28:AI30)</f>
        <v>0</v>
      </c>
      <c r="AJ31" s="3">
        <f t="shared" ref="AJ31" si="103">SUM(AJ28:AJ30)</f>
        <v>0</v>
      </c>
      <c r="AK31" s="3">
        <f t="shared" ref="AK31" si="104">SUM(AK28:AK30)</f>
        <v>0</v>
      </c>
    </row>
    <row r="32" spans="2:37" s="12" customFormat="1" x14ac:dyDescent="0.35">
      <c r="B32" s="12" t="s">
        <v>50</v>
      </c>
      <c r="S32" s="12">
        <v>2810</v>
      </c>
      <c r="T32" s="12">
        <v>2634</v>
      </c>
      <c r="U32" s="12">
        <v>2668</v>
      </c>
      <c r="V32" s="12">
        <v>2739</v>
      </c>
      <c r="W32" s="12">
        <v>2703</v>
      </c>
      <c r="X32" s="12">
        <v>2656</v>
      </c>
      <c r="Y32" s="12">
        <v>2393</v>
      </c>
      <c r="Z32" s="12">
        <v>2539</v>
      </c>
      <c r="AA32" s="12">
        <v>4490</v>
      </c>
    </row>
    <row r="33" spans="2:37" s="3" customFormat="1" x14ac:dyDescent="0.35">
      <c r="B33" s="3" t="s">
        <v>51</v>
      </c>
      <c r="I33" s="3">
        <f>I31-I32</f>
        <v>0</v>
      </c>
      <c r="J33" s="3">
        <f t="shared" ref="J33:M33" si="105">J31-J32</f>
        <v>0</v>
      </c>
      <c r="K33" s="3">
        <f t="shared" si="105"/>
        <v>0</v>
      </c>
      <c r="L33" s="3">
        <f t="shared" si="105"/>
        <v>0</v>
      </c>
      <c r="M33" s="3">
        <f t="shared" si="105"/>
        <v>0</v>
      </c>
      <c r="N33" s="3">
        <f>N31-N32</f>
        <v>0</v>
      </c>
      <c r="O33" s="3">
        <f t="shared" ref="O33" si="106">O31-O32</f>
        <v>0</v>
      </c>
      <c r="P33" s="3">
        <f t="shared" ref="P33" si="107">P31-P32</f>
        <v>0</v>
      </c>
      <c r="Q33" s="3">
        <f t="shared" ref="Q33" si="108">Q31-Q32</f>
        <v>0</v>
      </c>
      <c r="R33" s="3">
        <f t="shared" ref="R33" si="109">R31-R32</f>
        <v>0</v>
      </c>
      <c r="S33" s="3">
        <f t="shared" ref="S33" si="110">S31-S32</f>
        <v>743</v>
      </c>
      <c r="T33" s="3">
        <f t="shared" ref="T33" si="111">T31-T32</f>
        <v>757</v>
      </c>
      <c r="U33" s="3">
        <f t="shared" ref="U33" si="112">U31-U32</f>
        <v>690</v>
      </c>
      <c r="V33" s="3">
        <f t="shared" ref="V33" si="113">V31-V32</f>
        <v>655</v>
      </c>
      <c r="W33" s="3">
        <f t="shared" ref="W33" si="114">W31-W32</f>
        <v>537</v>
      </c>
      <c r="X33" s="3">
        <f t="shared" ref="X33" si="115">X31-X32</f>
        <v>450</v>
      </c>
      <c r="Y33" s="3">
        <f t="shared" ref="Y33" si="116">Y31-Y32</f>
        <v>628</v>
      </c>
      <c r="Z33" s="3">
        <f t="shared" ref="Z33" si="117">Z31-Z32</f>
        <v>666</v>
      </c>
      <c r="AA33" s="3">
        <f t="shared" ref="AA33" si="118">AA31-AA32</f>
        <v>1104</v>
      </c>
      <c r="AB33" s="3">
        <f t="shared" ref="AB33" si="119">AB31-AB32</f>
        <v>0</v>
      </c>
      <c r="AC33" s="3">
        <f t="shared" ref="AC33" si="120">AC31-AC32</f>
        <v>0</v>
      </c>
      <c r="AD33" s="3">
        <f t="shared" ref="AD33" si="121">AD31-AD32</f>
        <v>0</v>
      </c>
      <c r="AE33" s="3">
        <f t="shared" ref="AE33" si="122">AE31-AE32</f>
        <v>0</v>
      </c>
      <c r="AF33" s="3">
        <f t="shared" ref="AF33" si="123">AF31-AF32</f>
        <v>0</v>
      </c>
      <c r="AG33" s="3">
        <f t="shared" ref="AG33" si="124">AG31-AG32</f>
        <v>0</v>
      </c>
      <c r="AH33" s="3">
        <f t="shared" ref="AH33" si="125">AH31-AH32</f>
        <v>0</v>
      </c>
      <c r="AI33" s="3">
        <f t="shared" ref="AI33" si="126">AI31-AI32</f>
        <v>0</v>
      </c>
      <c r="AJ33" s="3">
        <f t="shared" ref="AJ33" si="127">AJ31-AJ32</f>
        <v>0</v>
      </c>
      <c r="AK33" s="3">
        <f t="shared" ref="AK33" si="128">AK31-AK32</f>
        <v>0</v>
      </c>
    </row>
    <row r="34" spans="2:37" s="15" customFormat="1" x14ac:dyDescent="0.35">
      <c r="B34" s="15" t="s">
        <v>52</v>
      </c>
      <c r="I34" s="15" t="e">
        <f>I33/I31</f>
        <v>#DIV/0!</v>
      </c>
      <c r="J34" s="15" t="e">
        <f t="shared" ref="J34:M34" si="129">J33/J31</f>
        <v>#DIV/0!</v>
      </c>
      <c r="K34" s="15" t="e">
        <f t="shared" si="129"/>
        <v>#DIV/0!</v>
      </c>
      <c r="L34" s="15" t="e">
        <f t="shared" si="129"/>
        <v>#DIV/0!</v>
      </c>
      <c r="M34" s="15" t="e">
        <f t="shared" si="129"/>
        <v>#DIV/0!</v>
      </c>
      <c r="N34" s="15" t="e">
        <f>N33/N31</f>
        <v>#DIV/0!</v>
      </c>
      <c r="O34" s="15" t="e">
        <f t="shared" ref="O34" si="130">O33/O31</f>
        <v>#DIV/0!</v>
      </c>
      <c r="P34" s="15" t="e">
        <f t="shared" ref="P34" si="131">P33/P31</f>
        <v>#DIV/0!</v>
      </c>
      <c r="Q34" s="15" t="e">
        <f t="shared" ref="Q34" si="132">Q33/Q31</f>
        <v>#DIV/0!</v>
      </c>
      <c r="R34" s="15" t="e">
        <f t="shared" ref="R34" si="133">R33/R31</f>
        <v>#DIV/0!</v>
      </c>
      <c r="S34" s="15">
        <f t="shared" ref="S34" si="134">S33/S31</f>
        <v>0.20911905432029271</v>
      </c>
      <c r="T34" s="15">
        <f t="shared" ref="T34" si="135">T33/T31</f>
        <v>0.22323798289590091</v>
      </c>
      <c r="U34" s="15">
        <f t="shared" ref="U34" si="136">U33/U31</f>
        <v>0.20547945205479451</v>
      </c>
      <c r="V34" s="15">
        <f t="shared" ref="V34" si="137">V33/V31</f>
        <v>0.1929876252209782</v>
      </c>
      <c r="W34" s="15">
        <f t="shared" ref="W34" si="138">W33/W31</f>
        <v>0.16574074074074074</v>
      </c>
      <c r="X34" s="15">
        <f t="shared" ref="X34" si="139">X33/X31</f>
        <v>0.14488087572440439</v>
      </c>
      <c r="Y34" s="15">
        <f t="shared" ref="Y34" si="140">Y33/Y31</f>
        <v>0.20787818603111552</v>
      </c>
      <c r="Z34" s="15">
        <f t="shared" ref="Z34" si="141">Z33/Z31</f>
        <v>0.2078003120124805</v>
      </c>
      <c r="AA34" s="15">
        <f t="shared" ref="AA34" si="142">AA33/AA31</f>
        <v>0.19735430818734359</v>
      </c>
      <c r="AB34" s="15" t="e">
        <f t="shared" ref="AB34" si="143">AB33/AB31</f>
        <v>#DIV/0!</v>
      </c>
      <c r="AC34" s="15" t="e">
        <f t="shared" ref="AC34" si="144">AC33/AC31</f>
        <v>#DIV/0!</v>
      </c>
      <c r="AD34" s="15" t="e">
        <f t="shared" ref="AD34" si="145">AD33/AD31</f>
        <v>#DIV/0!</v>
      </c>
      <c r="AE34" s="15" t="e">
        <f t="shared" ref="AE34" si="146">AE33/AE31</f>
        <v>#DIV/0!</v>
      </c>
      <c r="AF34" s="15" t="e">
        <f t="shared" ref="AF34" si="147">AF33/AF31</f>
        <v>#DIV/0!</v>
      </c>
      <c r="AG34" s="15" t="e">
        <f t="shared" ref="AG34" si="148">AG33/AG31</f>
        <v>#DIV/0!</v>
      </c>
      <c r="AH34" s="15" t="e">
        <f t="shared" ref="AH34" si="149">AH33/AH31</f>
        <v>#DIV/0!</v>
      </c>
      <c r="AI34" s="15" t="e">
        <f t="shared" ref="AI34" si="150">AI33/AI31</f>
        <v>#DIV/0!</v>
      </c>
      <c r="AJ34" s="15" t="e">
        <f t="shared" ref="AJ34" si="151">AJ33/AJ31</f>
        <v>#DIV/0!</v>
      </c>
      <c r="AK34" s="15" t="e">
        <f t="shared" ref="AK34" si="152">AK33/AK31</f>
        <v>#DIV/0!</v>
      </c>
    </row>
    <row r="35" spans="2:37" s="16" customFormat="1" x14ac:dyDescent="0.35">
      <c r="B35" s="16" t="s">
        <v>53</v>
      </c>
    </row>
    <row r="36" spans="2:37" s="3" customFormat="1" x14ac:dyDescent="0.35">
      <c r="B36" s="3" t="s">
        <v>54</v>
      </c>
      <c r="I36" s="3">
        <f>I31+I23+I15</f>
        <v>0</v>
      </c>
      <c r="J36" s="3">
        <f t="shared" ref="J36:M36" si="153">J31+J23+J15</f>
        <v>0</v>
      </c>
      <c r="K36" s="3">
        <f t="shared" si="153"/>
        <v>0</v>
      </c>
      <c r="L36" s="3">
        <f t="shared" si="153"/>
        <v>0</v>
      </c>
      <c r="M36" s="3">
        <f t="shared" si="153"/>
        <v>0</v>
      </c>
      <c r="N36" s="3">
        <f>N31+N23+N15</f>
        <v>0</v>
      </c>
      <c r="O36" s="3">
        <f t="shared" ref="O36:AK36" si="154">O31+O23+O15</f>
        <v>0</v>
      </c>
      <c r="P36" s="3">
        <f t="shared" si="154"/>
        <v>0</v>
      </c>
      <c r="Q36" s="3">
        <f t="shared" si="154"/>
        <v>0</v>
      </c>
      <c r="R36" s="3">
        <f t="shared" si="154"/>
        <v>0</v>
      </c>
      <c r="S36" s="3">
        <f t="shared" si="154"/>
        <v>38253</v>
      </c>
      <c r="T36" s="3">
        <f t="shared" si="154"/>
        <v>37057</v>
      </c>
      <c r="U36" s="3">
        <f t="shared" si="154"/>
        <v>37899</v>
      </c>
      <c r="V36" s="3">
        <f t="shared" si="154"/>
        <v>39878</v>
      </c>
      <c r="W36" s="3">
        <f t="shared" si="154"/>
        <v>39526</v>
      </c>
      <c r="X36" s="3">
        <f t="shared" si="154"/>
        <v>39072</v>
      </c>
      <c r="Y36" s="3">
        <f t="shared" si="154"/>
        <v>40481</v>
      </c>
      <c r="Z36" s="3">
        <f t="shared" si="154"/>
        <v>42440</v>
      </c>
      <c r="AA36" s="3">
        <f t="shared" si="154"/>
        <v>49954</v>
      </c>
      <c r="AB36" s="3">
        <f t="shared" si="154"/>
        <v>0</v>
      </c>
      <c r="AC36" s="3">
        <f t="shared" si="154"/>
        <v>0</v>
      </c>
      <c r="AD36" s="3">
        <f t="shared" si="154"/>
        <v>0</v>
      </c>
      <c r="AE36" s="3">
        <f t="shared" si="154"/>
        <v>0</v>
      </c>
      <c r="AF36" s="3">
        <f t="shared" si="154"/>
        <v>0</v>
      </c>
      <c r="AG36" s="3">
        <f t="shared" si="154"/>
        <v>0</v>
      </c>
      <c r="AH36" s="3">
        <f t="shared" si="154"/>
        <v>0</v>
      </c>
      <c r="AI36" s="3">
        <f t="shared" si="154"/>
        <v>0</v>
      </c>
      <c r="AJ36" s="3">
        <f t="shared" si="154"/>
        <v>0</v>
      </c>
      <c r="AK36" s="3">
        <f t="shared" si="154"/>
        <v>0</v>
      </c>
    </row>
    <row r="37" spans="2:37" s="12" customFormat="1" x14ac:dyDescent="0.35">
      <c r="B37" s="12" t="s">
        <v>50</v>
      </c>
      <c r="I37" s="12">
        <f>I32+I24+I16</f>
        <v>0</v>
      </c>
      <c r="J37" s="12">
        <f t="shared" ref="J37:M37" si="155">J32+J24+J16</f>
        <v>0</v>
      </c>
      <c r="K37" s="12">
        <f t="shared" si="155"/>
        <v>0</v>
      </c>
      <c r="L37" s="12">
        <f t="shared" si="155"/>
        <v>0</v>
      </c>
      <c r="M37" s="12">
        <f t="shared" si="155"/>
        <v>0</v>
      </c>
      <c r="N37" s="12">
        <f>N32+N24+N16</f>
        <v>0</v>
      </c>
      <c r="O37" s="12">
        <f t="shared" ref="O37:AK37" si="156">O32+O24+O16</f>
        <v>0</v>
      </c>
      <c r="P37" s="12">
        <f t="shared" si="156"/>
        <v>0</v>
      </c>
      <c r="Q37" s="12">
        <f t="shared" si="156"/>
        <v>0</v>
      </c>
      <c r="R37" s="12">
        <f t="shared" si="156"/>
        <v>0</v>
      </c>
      <c r="S37" s="12">
        <f t="shared" si="156"/>
        <v>14544</v>
      </c>
      <c r="T37" s="12">
        <f t="shared" si="156"/>
        <v>14647</v>
      </c>
      <c r="U37" s="12">
        <f t="shared" si="156"/>
        <v>14882</v>
      </c>
      <c r="V37" s="12">
        <f t="shared" si="156"/>
        <v>15591</v>
      </c>
      <c r="W37" s="12">
        <f t="shared" si="156"/>
        <v>15545</v>
      </c>
      <c r="X37" s="12">
        <f t="shared" si="156"/>
        <v>15158</v>
      </c>
      <c r="Y37" s="12">
        <f t="shared" si="156"/>
        <v>14658</v>
      </c>
      <c r="Z37" s="12">
        <f t="shared" si="156"/>
        <v>15813</v>
      </c>
      <c r="AA37" s="12">
        <f>AA32+AA24+AA16</f>
        <v>20792</v>
      </c>
      <c r="AB37" s="12">
        <f t="shared" si="156"/>
        <v>0</v>
      </c>
      <c r="AC37" s="12">
        <f t="shared" si="156"/>
        <v>0</v>
      </c>
      <c r="AD37" s="12">
        <f t="shared" si="156"/>
        <v>0</v>
      </c>
      <c r="AE37" s="12">
        <f t="shared" si="156"/>
        <v>0</v>
      </c>
      <c r="AF37" s="12">
        <f t="shared" si="156"/>
        <v>0</v>
      </c>
      <c r="AG37" s="12">
        <f t="shared" si="156"/>
        <v>0</v>
      </c>
      <c r="AH37" s="12">
        <f t="shared" si="156"/>
        <v>0</v>
      </c>
      <c r="AI37" s="12">
        <f t="shared" si="156"/>
        <v>0</v>
      </c>
      <c r="AJ37" s="12">
        <f t="shared" si="156"/>
        <v>0</v>
      </c>
      <c r="AK37" s="12">
        <f t="shared" si="156"/>
        <v>0</v>
      </c>
    </row>
    <row r="38" spans="2:37" s="3" customFormat="1" x14ac:dyDescent="0.35">
      <c r="B38" s="3" t="s">
        <v>51</v>
      </c>
      <c r="I38" s="3">
        <f>I36-I37</f>
        <v>0</v>
      </c>
      <c r="J38" s="3">
        <f t="shared" ref="J38:M38" si="157">J36-J37</f>
        <v>0</v>
      </c>
      <c r="K38" s="3">
        <f t="shared" si="157"/>
        <v>0</v>
      </c>
      <c r="L38" s="3">
        <f t="shared" si="157"/>
        <v>0</v>
      </c>
      <c r="M38" s="3">
        <f t="shared" si="157"/>
        <v>0</v>
      </c>
      <c r="N38" s="3">
        <f>N36-N37</f>
        <v>0</v>
      </c>
      <c r="O38" s="3">
        <f t="shared" ref="O38:AK38" si="158">O36-O37</f>
        <v>0</v>
      </c>
      <c r="P38" s="3">
        <f t="shared" si="158"/>
        <v>0</v>
      </c>
      <c r="Q38" s="3">
        <f t="shared" si="158"/>
        <v>0</v>
      </c>
      <c r="R38" s="3">
        <f t="shared" si="158"/>
        <v>0</v>
      </c>
      <c r="S38" s="3">
        <f t="shared" si="158"/>
        <v>23709</v>
      </c>
      <c r="T38" s="3">
        <f t="shared" si="158"/>
        <v>22410</v>
      </c>
      <c r="U38" s="3">
        <f t="shared" si="158"/>
        <v>23017</v>
      </c>
      <c r="V38" s="3">
        <f t="shared" si="158"/>
        <v>24287</v>
      </c>
      <c r="W38" s="3">
        <f t="shared" si="158"/>
        <v>23981</v>
      </c>
      <c r="X38" s="3">
        <f t="shared" si="158"/>
        <v>23914</v>
      </c>
      <c r="Y38" s="3">
        <f t="shared" si="158"/>
        <v>25823</v>
      </c>
      <c r="Z38" s="3">
        <f t="shared" si="158"/>
        <v>26627</v>
      </c>
      <c r="AA38" s="3">
        <f t="shared" si="158"/>
        <v>29162</v>
      </c>
      <c r="AB38" s="3">
        <f t="shared" si="158"/>
        <v>0</v>
      </c>
      <c r="AC38" s="3">
        <f t="shared" si="158"/>
        <v>0</v>
      </c>
      <c r="AD38" s="3">
        <f t="shared" si="158"/>
        <v>0</v>
      </c>
      <c r="AE38" s="3">
        <f t="shared" si="158"/>
        <v>0</v>
      </c>
      <c r="AF38" s="3">
        <f t="shared" si="158"/>
        <v>0</v>
      </c>
      <c r="AG38" s="3">
        <f t="shared" si="158"/>
        <v>0</v>
      </c>
      <c r="AH38" s="3">
        <f t="shared" si="158"/>
        <v>0</v>
      </c>
      <c r="AI38" s="3">
        <f t="shared" si="158"/>
        <v>0</v>
      </c>
      <c r="AJ38" s="3">
        <f t="shared" si="158"/>
        <v>0</v>
      </c>
      <c r="AK38" s="3">
        <f t="shared" si="158"/>
        <v>0</v>
      </c>
    </row>
    <row r="39" spans="2:37" s="17" customFormat="1" x14ac:dyDescent="0.35">
      <c r="B39" s="17" t="s">
        <v>52</v>
      </c>
      <c r="I39" s="17" t="e">
        <f>I38/I36</f>
        <v>#DIV/0!</v>
      </c>
      <c r="J39" s="17" t="e">
        <f t="shared" ref="J39:M39" si="159">J38/J36</f>
        <v>#DIV/0!</v>
      </c>
      <c r="K39" s="17" t="e">
        <f t="shared" si="159"/>
        <v>#DIV/0!</v>
      </c>
      <c r="L39" s="17" t="e">
        <f t="shared" si="159"/>
        <v>#DIV/0!</v>
      </c>
      <c r="M39" s="17" t="e">
        <f t="shared" si="159"/>
        <v>#DIV/0!</v>
      </c>
      <c r="N39" s="17" t="e">
        <f>N38/N36</f>
        <v>#DIV/0!</v>
      </c>
      <c r="O39" s="17" t="e">
        <f t="shared" ref="O39:AK39" si="160">O38/O36</f>
        <v>#DIV/0!</v>
      </c>
      <c r="P39" s="17" t="e">
        <f t="shared" si="160"/>
        <v>#DIV/0!</v>
      </c>
      <c r="Q39" s="17" t="e">
        <f t="shared" si="160"/>
        <v>#DIV/0!</v>
      </c>
      <c r="R39" s="17" t="e">
        <f t="shared" si="160"/>
        <v>#DIV/0!</v>
      </c>
      <c r="S39" s="17">
        <f t="shared" si="160"/>
        <v>0.61979452591953577</v>
      </c>
      <c r="T39" s="17">
        <f t="shared" si="160"/>
        <v>0.60474404296084405</v>
      </c>
      <c r="U39" s="17">
        <f t="shared" si="160"/>
        <v>0.60732473152325916</v>
      </c>
      <c r="V39" s="17">
        <f t="shared" si="160"/>
        <v>0.6090325492752896</v>
      </c>
      <c r="W39" s="17">
        <f t="shared" si="160"/>
        <v>0.60671456762637255</v>
      </c>
      <c r="X39" s="17">
        <f t="shared" si="160"/>
        <v>0.6120495495495496</v>
      </c>
      <c r="Y39" s="17">
        <f t="shared" si="160"/>
        <v>0.63790420197129516</v>
      </c>
      <c r="Z39" s="17">
        <f t="shared" si="160"/>
        <v>0.62740339302544768</v>
      </c>
      <c r="AA39" s="17">
        <f t="shared" si="160"/>
        <v>0.58377707490891617</v>
      </c>
      <c r="AB39" s="17" t="e">
        <f t="shared" si="160"/>
        <v>#DIV/0!</v>
      </c>
      <c r="AC39" s="17" t="e">
        <f t="shared" si="160"/>
        <v>#DIV/0!</v>
      </c>
      <c r="AD39" s="17" t="e">
        <f t="shared" si="160"/>
        <v>#DIV/0!</v>
      </c>
      <c r="AE39" s="17" t="e">
        <f t="shared" si="160"/>
        <v>#DIV/0!</v>
      </c>
      <c r="AF39" s="17" t="e">
        <f t="shared" si="160"/>
        <v>#DIV/0!</v>
      </c>
      <c r="AG39" s="17" t="e">
        <f t="shared" si="160"/>
        <v>#DIV/0!</v>
      </c>
      <c r="AH39" s="17" t="e">
        <f t="shared" si="160"/>
        <v>#DIV/0!</v>
      </c>
      <c r="AI39" s="17" t="e">
        <f t="shared" si="160"/>
        <v>#DIV/0!</v>
      </c>
      <c r="AJ39" s="17" t="e">
        <f t="shared" si="160"/>
        <v>#DIV/0!</v>
      </c>
      <c r="AK39" s="17" t="e">
        <f t="shared" si="160"/>
        <v>#DIV/0!</v>
      </c>
    </row>
    <row r="40" spans="2:37" s="13" customFormat="1" x14ac:dyDescent="0.35">
      <c r="B40" s="13" t="s">
        <v>40</v>
      </c>
    </row>
    <row r="41" spans="2:37" s="3" customFormat="1" x14ac:dyDescent="0.35">
      <c r="B41" s="3" t="s">
        <v>41</v>
      </c>
      <c r="I41" s="3">
        <f>I28+I20+I12</f>
        <v>0</v>
      </c>
      <c r="J41" s="3">
        <f t="shared" ref="J41:M41" si="161">J28+J20+J12</f>
        <v>0</v>
      </c>
      <c r="K41" s="3">
        <f t="shared" si="161"/>
        <v>0</v>
      </c>
      <c r="L41" s="3">
        <f t="shared" si="161"/>
        <v>0</v>
      </c>
      <c r="M41" s="3">
        <f t="shared" si="161"/>
        <v>0</v>
      </c>
      <c r="N41" s="3">
        <f>N28+N20+N12</f>
        <v>0</v>
      </c>
      <c r="O41" s="3">
        <f t="shared" ref="O41:AK41" si="162">O28+O20+O12</f>
        <v>0</v>
      </c>
      <c r="P41" s="3">
        <f t="shared" si="162"/>
        <v>0</v>
      </c>
      <c r="Q41" s="3">
        <v>19719</v>
      </c>
      <c r="R41" s="3">
        <v>20323</v>
      </c>
      <c r="S41" s="3">
        <v>21107</v>
      </c>
      <c r="T41" s="3">
        <f t="shared" si="162"/>
        <v>20477</v>
      </c>
      <c r="U41" s="3">
        <f t="shared" si="162"/>
        <v>21209</v>
      </c>
      <c r="V41" s="3">
        <f t="shared" si="162"/>
        <v>22126</v>
      </c>
      <c r="W41" s="3">
        <f t="shared" si="162"/>
        <v>21875</v>
      </c>
      <c r="X41" s="3">
        <f t="shared" si="162"/>
        <v>21568</v>
      </c>
      <c r="Y41" s="3">
        <f>Y28+Y20+Y12</f>
        <v>21830</v>
      </c>
      <c r="Z41" s="3">
        <f t="shared" si="162"/>
        <v>23679</v>
      </c>
      <c r="AA41" s="3">
        <f t="shared" si="162"/>
        <v>31226</v>
      </c>
      <c r="AB41" s="3">
        <f t="shared" si="162"/>
        <v>0</v>
      </c>
      <c r="AC41" s="3">
        <f t="shared" si="162"/>
        <v>0</v>
      </c>
      <c r="AD41" s="3">
        <f t="shared" si="162"/>
        <v>0</v>
      </c>
      <c r="AE41" s="3">
        <f t="shared" si="162"/>
        <v>0</v>
      </c>
      <c r="AF41" s="3">
        <f t="shared" si="162"/>
        <v>0</v>
      </c>
      <c r="AG41" s="3">
        <f t="shared" si="162"/>
        <v>0</v>
      </c>
      <c r="AH41" s="3">
        <f t="shared" si="162"/>
        <v>0</v>
      </c>
      <c r="AI41" s="3">
        <f t="shared" si="162"/>
        <v>0</v>
      </c>
      <c r="AJ41" s="3">
        <f t="shared" si="162"/>
        <v>0</v>
      </c>
      <c r="AK41" s="3">
        <f t="shared" si="162"/>
        <v>0</v>
      </c>
    </row>
    <row r="42" spans="2:37" s="3" customFormat="1" x14ac:dyDescent="0.35">
      <c r="B42" s="3" t="s">
        <v>42</v>
      </c>
      <c r="I42" s="3">
        <f>I29+I21+I13</f>
        <v>0</v>
      </c>
      <c r="J42" s="3">
        <f t="shared" ref="J42:M42" si="163">J29+J21+J13</f>
        <v>0</v>
      </c>
      <c r="K42" s="3">
        <f t="shared" si="163"/>
        <v>0</v>
      </c>
      <c r="L42" s="3">
        <f t="shared" si="163"/>
        <v>0</v>
      </c>
      <c r="M42" s="3">
        <f t="shared" si="163"/>
        <v>0</v>
      </c>
      <c r="N42" s="3">
        <f>N29+N21+N13</f>
        <v>0</v>
      </c>
      <c r="O42" s="3">
        <f t="shared" ref="O42:AK42" si="164">O29+O21+O13</f>
        <v>0</v>
      </c>
      <c r="P42" s="3">
        <f t="shared" si="164"/>
        <v>0</v>
      </c>
      <c r="Q42" s="3">
        <v>11158</v>
      </c>
      <c r="R42" s="3">
        <v>11946</v>
      </c>
      <c r="S42" s="3">
        <v>11380</v>
      </c>
      <c r="T42" s="3">
        <f t="shared" si="164"/>
        <v>10880</v>
      </c>
      <c r="U42" s="3">
        <f t="shared" si="164"/>
        <v>10630</v>
      </c>
      <c r="V42" s="3">
        <f t="shared" si="164"/>
        <v>11411</v>
      </c>
      <c r="W42" s="3">
        <f t="shared" si="164"/>
        <v>11271</v>
      </c>
      <c r="X42" s="3">
        <f t="shared" si="164"/>
        <v>11035</v>
      </c>
      <c r="Y42" s="3">
        <f t="shared" si="164"/>
        <v>11894</v>
      </c>
      <c r="Z42" s="3">
        <f t="shared" si="164"/>
        <v>12011</v>
      </c>
      <c r="AA42" s="3">
        <f t="shared" si="164"/>
        <v>12109</v>
      </c>
      <c r="AB42" s="3">
        <f t="shared" si="164"/>
        <v>0</v>
      </c>
      <c r="AC42" s="3">
        <f t="shared" si="164"/>
        <v>0</v>
      </c>
      <c r="AD42" s="3">
        <f t="shared" si="164"/>
        <v>0</v>
      </c>
      <c r="AE42" s="3">
        <f t="shared" si="164"/>
        <v>0</v>
      </c>
      <c r="AF42" s="3">
        <f t="shared" si="164"/>
        <v>0</v>
      </c>
      <c r="AG42" s="3">
        <f t="shared" si="164"/>
        <v>0</v>
      </c>
      <c r="AH42" s="3">
        <f t="shared" si="164"/>
        <v>0</v>
      </c>
      <c r="AI42" s="3">
        <f t="shared" si="164"/>
        <v>0</v>
      </c>
      <c r="AJ42" s="3">
        <f t="shared" si="164"/>
        <v>0</v>
      </c>
      <c r="AK42" s="3">
        <f t="shared" si="164"/>
        <v>0</v>
      </c>
    </row>
    <row r="43" spans="2:37" s="12" customFormat="1" x14ac:dyDescent="0.35">
      <c r="B43" s="12" t="s">
        <v>43</v>
      </c>
      <c r="I43" s="12">
        <f>I30+I22+I14</f>
        <v>0</v>
      </c>
      <c r="J43" s="12">
        <f t="shared" ref="J43:M43" si="165">J30+J22+J14</f>
        <v>0</v>
      </c>
      <c r="K43" s="12">
        <f t="shared" si="165"/>
        <v>0</v>
      </c>
      <c r="L43" s="12">
        <f t="shared" si="165"/>
        <v>0</v>
      </c>
      <c r="M43" s="12">
        <f t="shared" si="165"/>
        <v>0</v>
      </c>
      <c r="N43" s="12">
        <f>N30+N22+N14</f>
        <v>0</v>
      </c>
      <c r="O43" s="12">
        <f t="shared" ref="O43:AK43" si="166">O30+O22+O14</f>
        <v>0</v>
      </c>
      <c r="P43" s="12">
        <f t="shared" si="166"/>
        <v>0</v>
      </c>
      <c r="Q43" s="12">
        <v>6303</v>
      </c>
      <c r="R43" s="12">
        <v>6006</v>
      </c>
      <c r="S43" s="12">
        <v>5739</v>
      </c>
      <c r="T43" s="12">
        <f t="shared" si="166"/>
        <v>5700</v>
      </c>
      <c r="U43" s="12">
        <f t="shared" si="166"/>
        <v>6060</v>
      </c>
      <c r="V43" s="12">
        <f t="shared" si="166"/>
        <v>6341</v>
      </c>
      <c r="W43" s="12">
        <f t="shared" si="166"/>
        <v>6380</v>
      </c>
      <c r="X43" s="12">
        <f t="shared" si="166"/>
        <v>6469</v>
      </c>
      <c r="Y43" s="12">
        <f t="shared" si="166"/>
        <v>6757</v>
      </c>
      <c r="Z43" s="12">
        <f t="shared" si="166"/>
        <v>6750</v>
      </c>
      <c r="AA43" s="12">
        <f t="shared" si="166"/>
        <v>6619</v>
      </c>
      <c r="AB43" s="12">
        <f t="shared" si="166"/>
        <v>0</v>
      </c>
      <c r="AC43" s="12">
        <f t="shared" si="166"/>
        <v>0</v>
      </c>
      <c r="AD43" s="12">
        <f t="shared" si="166"/>
        <v>0</v>
      </c>
      <c r="AE43" s="12">
        <f t="shared" si="166"/>
        <v>0</v>
      </c>
      <c r="AF43" s="12">
        <f t="shared" si="166"/>
        <v>0</v>
      </c>
      <c r="AG43" s="12">
        <f t="shared" si="166"/>
        <v>0</v>
      </c>
      <c r="AH43" s="12">
        <f t="shared" si="166"/>
        <v>0</v>
      </c>
      <c r="AI43" s="12">
        <f t="shared" si="166"/>
        <v>0</v>
      </c>
      <c r="AJ43" s="12">
        <f t="shared" si="166"/>
        <v>0</v>
      </c>
      <c r="AK43" s="12">
        <f t="shared" si="166"/>
        <v>0</v>
      </c>
    </row>
    <row r="44" spans="2:37" s="4" customFormat="1" x14ac:dyDescent="0.35">
      <c r="B44" s="4" t="s">
        <v>44</v>
      </c>
      <c r="I44" s="4">
        <f>SUM(I41:I43)</f>
        <v>0</v>
      </c>
      <c r="J44" s="4">
        <f t="shared" ref="J44:M44" si="167">SUM(J41:J43)</f>
        <v>0</v>
      </c>
      <c r="K44" s="4">
        <f t="shared" si="167"/>
        <v>0</v>
      </c>
      <c r="L44" s="4">
        <f t="shared" si="167"/>
        <v>0</v>
      </c>
      <c r="M44" s="4">
        <f t="shared" si="167"/>
        <v>0</v>
      </c>
      <c r="N44" s="4">
        <f>SUM(N41:N43)</f>
        <v>0</v>
      </c>
      <c r="O44" s="4">
        <f t="shared" ref="O44:AK44" si="168">SUM(O41:O43)</f>
        <v>0</v>
      </c>
      <c r="P44" s="4">
        <f t="shared" si="168"/>
        <v>0</v>
      </c>
      <c r="Q44" s="4">
        <f t="shared" si="168"/>
        <v>37180</v>
      </c>
      <c r="R44" s="4">
        <f t="shared" si="168"/>
        <v>38275</v>
      </c>
      <c r="S44" s="4">
        <f t="shared" si="168"/>
        <v>38226</v>
      </c>
      <c r="T44" s="4">
        <f t="shared" si="168"/>
        <v>37057</v>
      </c>
      <c r="U44" s="4">
        <f t="shared" si="168"/>
        <v>37899</v>
      </c>
      <c r="V44" s="4">
        <f>SUM(V41:V43)</f>
        <v>39878</v>
      </c>
      <c r="W44" s="4">
        <f t="shared" si="168"/>
        <v>39526</v>
      </c>
      <c r="X44" s="4">
        <f t="shared" si="168"/>
        <v>39072</v>
      </c>
      <c r="Y44" s="4">
        <f t="shared" si="168"/>
        <v>40481</v>
      </c>
      <c r="Z44" s="4">
        <f t="shared" si="168"/>
        <v>42440</v>
      </c>
      <c r="AA44" s="4">
        <f t="shared" si="168"/>
        <v>49954</v>
      </c>
      <c r="AB44" s="4">
        <f t="shared" si="168"/>
        <v>0</v>
      </c>
      <c r="AC44" s="4">
        <f t="shared" si="168"/>
        <v>0</v>
      </c>
      <c r="AD44" s="4">
        <f t="shared" si="168"/>
        <v>0</v>
      </c>
      <c r="AE44" s="4">
        <f t="shared" si="168"/>
        <v>0</v>
      </c>
      <c r="AF44" s="4">
        <f t="shared" si="168"/>
        <v>0</v>
      </c>
      <c r="AG44" s="4">
        <f t="shared" si="168"/>
        <v>0</v>
      </c>
      <c r="AH44" s="4">
        <f t="shared" si="168"/>
        <v>0</v>
      </c>
      <c r="AI44" s="4">
        <f t="shared" si="168"/>
        <v>0</v>
      </c>
      <c r="AJ44" s="4">
        <f t="shared" si="168"/>
        <v>0</v>
      </c>
      <c r="AK44" s="4">
        <f t="shared" si="168"/>
        <v>0</v>
      </c>
    </row>
    <row r="45" spans="2:37" s="13" customFormat="1" x14ac:dyDescent="0.35">
      <c r="B45" s="13" t="s">
        <v>39</v>
      </c>
    </row>
    <row r="46" spans="2:37" s="14" customFormat="1" x14ac:dyDescent="0.35">
      <c r="B46" s="14" t="s">
        <v>55</v>
      </c>
    </row>
    <row r="47" spans="2:37" s="3" customFormat="1" x14ac:dyDescent="0.35">
      <c r="B47" s="3" t="s">
        <v>56</v>
      </c>
      <c r="Q47" s="3">
        <f>17142+910</f>
        <v>18052</v>
      </c>
      <c r="R47" s="3">
        <f>18206+1121</f>
        <v>19327</v>
      </c>
      <c r="S47" s="3">
        <f>18847+1485</f>
        <v>20332</v>
      </c>
      <c r="T47" s="3">
        <v>21714</v>
      </c>
      <c r="U47" s="3">
        <v>23758</v>
      </c>
      <c r="V47" s="3">
        <v>26254</v>
      </c>
      <c r="W47" s="3">
        <v>26707</v>
      </c>
      <c r="X47" s="3">
        <v>27392</v>
      </c>
      <c r="Y47" s="3">
        <v>28700</v>
      </c>
      <c r="Z47" s="3">
        <v>30174</v>
      </c>
      <c r="AA47" s="3">
        <v>35307</v>
      </c>
    </row>
    <row r="48" spans="2:37" s="3" customFormat="1" x14ac:dyDescent="0.35">
      <c r="B48" s="3" t="s">
        <v>57</v>
      </c>
      <c r="Q48" s="3">
        <f>9411+457</f>
        <v>9868</v>
      </c>
      <c r="R48" s="3">
        <f>9416+456</f>
        <v>9872</v>
      </c>
      <c r="S48" s="3">
        <f>8535+608</f>
        <v>9143</v>
      </c>
      <c r="T48" s="3">
        <v>7276</v>
      </c>
      <c r="U48" s="3">
        <v>6523</v>
      </c>
      <c r="V48" s="3">
        <v>6190</v>
      </c>
      <c r="W48" s="3">
        <v>5855</v>
      </c>
      <c r="X48" s="3">
        <v>5127</v>
      </c>
      <c r="Y48" s="3">
        <v>5399</v>
      </c>
      <c r="Z48" s="3">
        <v>5878</v>
      </c>
      <c r="AA48" s="3">
        <v>5779</v>
      </c>
    </row>
    <row r="49" spans="2:37" s="3" customFormat="1" x14ac:dyDescent="0.35">
      <c r="B49" s="3" t="s">
        <v>58</v>
      </c>
      <c r="Q49" s="3">
        <v>5346</v>
      </c>
      <c r="R49" s="3">
        <v>5372</v>
      </c>
      <c r="S49" s="3">
        <v>5205</v>
      </c>
      <c r="T49" s="3">
        <v>4668</v>
      </c>
      <c r="U49" s="3">
        <v>4152</v>
      </c>
      <c r="V49" s="3">
        <v>3993</v>
      </c>
      <c r="W49" s="3">
        <v>3704</v>
      </c>
      <c r="X49" s="3">
        <v>3443</v>
      </c>
      <c r="Y49" s="3">
        <v>3359</v>
      </c>
      <c r="Z49" s="3">
        <v>3183</v>
      </c>
      <c r="AA49" s="3">
        <v>3274</v>
      </c>
    </row>
    <row r="50" spans="2:37" s="12" customFormat="1" x14ac:dyDescent="0.35">
      <c r="B50" s="12" t="s">
        <v>48</v>
      </c>
      <c r="Q50" s="12">
        <v>3914</v>
      </c>
      <c r="R50" s="12">
        <v>3704</v>
      </c>
      <c r="S50" s="12">
        <v>3546</v>
      </c>
      <c r="T50" s="12">
        <v>3389</v>
      </c>
      <c r="U50" s="12">
        <v>3359</v>
      </c>
      <c r="V50" s="12">
        <v>3394</v>
      </c>
      <c r="W50" s="12">
        <v>3240</v>
      </c>
      <c r="X50" s="12">
        <v>3106</v>
      </c>
      <c r="Y50" s="12">
        <v>3021</v>
      </c>
      <c r="Z50" s="12">
        <v>3205</v>
      </c>
      <c r="AA50" s="12">
        <v>5594</v>
      </c>
    </row>
    <row r="51" spans="2:37" s="4" customFormat="1" x14ac:dyDescent="0.35">
      <c r="B51" s="4" t="s">
        <v>54</v>
      </c>
      <c r="I51" s="4">
        <f>SUM(I47:I50)</f>
        <v>0</v>
      </c>
      <c r="J51" s="4">
        <f t="shared" ref="J51:M51" si="169">SUM(J47:J50)</f>
        <v>0</v>
      </c>
      <c r="K51" s="4">
        <f t="shared" si="169"/>
        <v>0</v>
      </c>
      <c r="L51" s="4">
        <f t="shared" si="169"/>
        <v>0</v>
      </c>
      <c r="M51" s="4">
        <f t="shared" si="169"/>
        <v>0</v>
      </c>
      <c r="N51" s="4">
        <f>SUM(N47:N50)</f>
        <v>0</v>
      </c>
      <c r="O51" s="4">
        <f t="shared" ref="O51:AK51" si="170">SUM(O47:O50)</f>
        <v>0</v>
      </c>
      <c r="P51" s="4">
        <f t="shared" si="170"/>
        <v>0</v>
      </c>
      <c r="Q51" s="4">
        <f t="shared" si="170"/>
        <v>37180</v>
      </c>
      <c r="R51" s="4">
        <f t="shared" si="170"/>
        <v>38275</v>
      </c>
      <c r="S51" s="4">
        <f t="shared" si="170"/>
        <v>38226</v>
      </c>
      <c r="T51" s="4">
        <f t="shared" si="170"/>
        <v>37047</v>
      </c>
      <c r="U51" s="4">
        <f t="shared" si="170"/>
        <v>37792</v>
      </c>
      <c r="V51" s="4">
        <f t="shared" si="170"/>
        <v>39831</v>
      </c>
      <c r="W51" s="4">
        <f t="shared" si="170"/>
        <v>39506</v>
      </c>
      <c r="X51" s="4">
        <f t="shared" si="170"/>
        <v>39068</v>
      </c>
      <c r="Y51" s="4">
        <f t="shared" si="170"/>
        <v>40479</v>
      </c>
      <c r="Z51" s="4">
        <f t="shared" si="170"/>
        <v>42440</v>
      </c>
      <c r="AA51" s="4">
        <f t="shared" si="170"/>
        <v>49954</v>
      </c>
      <c r="AB51" s="4">
        <f t="shared" si="170"/>
        <v>0</v>
      </c>
      <c r="AC51" s="4">
        <f t="shared" si="170"/>
        <v>0</v>
      </c>
      <c r="AD51" s="4">
        <f t="shared" si="170"/>
        <v>0</v>
      </c>
      <c r="AE51" s="4">
        <f t="shared" si="170"/>
        <v>0</v>
      </c>
      <c r="AF51" s="4">
        <f t="shared" si="170"/>
        <v>0</v>
      </c>
      <c r="AG51" s="4">
        <f t="shared" si="170"/>
        <v>0</v>
      </c>
      <c r="AH51" s="4">
        <f t="shared" si="170"/>
        <v>0</v>
      </c>
      <c r="AI51" s="4">
        <f t="shared" si="170"/>
        <v>0</v>
      </c>
      <c r="AJ51" s="4">
        <f t="shared" si="170"/>
        <v>0</v>
      </c>
      <c r="AK51" s="4">
        <f t="shared" si="170"/>
        <v>0</v>
      </c>
    </row>
    <row r="52" spans="2:37" s="14" customFormat="1" x14ac:dyDescent="0.35">
      <c r="B52" s="14" t="s">
        <v>59</v>
      </c>
    </row>
    <row r="53" spans="2:37" s="3" customFormat="1" x14ac:dyDescent="0.35">
      <c r="B53" s="3" t="s">
        <v>56</v>
      </c>
      <c r="T53" s="3">
        <v>2664</v>
      </c>
      <c r="U53" s="3">
        <v>3011</v>
      </c>
      <c r="V53" s="3">
        <v>3612</v>
      </c>
      <c r="W53" s="3">
        <v>3782</v>
      </c>
      <c r="X53" s="3">
        <v>4006</v>
      </c>
      <c r="Y53" s="3">
        <v>4353</v>
      </c>
      <c r="Z53" s="3">
        <v>5213</v>
      </c>
      <c r="AA53" s="3">
        <v>7763</v>
      </c>
    </row>
    <row r="54" spans="2:37" s="3" customFormat="1" x14ac:dyDescent="0.35">
      <c r="B54" s="3" t="s">
        <v>47</v>
      </c>
      <c r="T54" s="3">
        <v>2064</v>
      </c>
      <c r="U54" s="3">
        <v>1648</v>
      </c>
      <c r="V54" s="3">
        <v>1581</v>
      </c>
      <c r="W54" s="3">
        <v>1360</v>
      </c>
      <c r="X54" s="3">
        <v>1116</v>
      </c>
      <c r="Y54" s="3">
        <v>972</v>
      </c>
      <c r="Z54" s="3">
        <v>972</v>
      </c>
      <c r="AA54" s="3">
        <v>1040</v>
      </c>
    </row>
    <row r="55" spans="2:37" s="12" customFormat="1" x14ac:dyDescent="0.35">
      <c r="B55" s="12" t="s">
        <v>48</v>
      </c>
      <c r="T55" s="12">
        <v>2751</v>
      </c>
      <c r="U55" s="12">
        <v>2793</v>
      </c>
      <c r="V55" s="12">
        <v>2888</v>
      </c>
      <c r="W55" s="12">
        <v>2853</v>
      </c>
      <c r="X55" s="12">
        <v>2816</v>
      </c>
      <c r="Y55" s="12">
        <v>2530</v>
      </c>
      <c r="Z55" s="12">
        <v>2692</v>
      </c>
      <c r="AA55" s="12">
        <v>4761</v>
      </c>
    </row>
    <row r="56" spans="2:37" s="18" customFormat="1" x14ac:dyDescent="0.35">
      <c r="B56" s="18" t="s">
        <v>59</v>
      </c>
      <c r="I56" s="18">
        <f>SUM(I53:I55)</f>
        <v>0</v>
      </c>
      <c r="J56" s="18">
        <f t="shared" ref="J56:M56" si="171">SUM(J53:J55)</f>
        <v>0</v>
      </c>
      <c r="K56" s="18">
        <f t="shared" si="171"/>
        <v>0</v>
      </c>
      <c r="L56" s="18">
        <f t="shared" si="171"/>
        <v>0</v>
      </c>
      <c r="M56" s="18">
        <f t="shared" si="171"/>
        <v>0</v>
      </c>
      <c r="N56" s="18">
        <f>SUM(N53:N55)</f>
        <v>0</v>
      </c>
      <c r="O56" s="18">
        <f t="shared" ref="O56:AK56" si="172">SUM(O53:O55)</f>
        <v>0</v>
      </c>
      <c r="P56" s="18">
        <f t="shared" si="172"/>
        <v>0</v>
      </c>
      <c r="Q56" s="18">
        <f t="shared" si="172"/>
        <v>0</v>
      </c>
      <c r="R56" s="18">
        <f t="shared" si="172"/>
        <v>0</v>
      </c>
      <c r="S56" s="18">
        <f t="shared" si="172"/>
        <v>0</v>
      </c>
      <c r="T56" s="18">
        <f t="shared" si="172"/>
        <v>7479</v>
      </c>
      <c r="U56" s="18">
        <f t="shared" si="172"/>
        <v>7452</v>
      </c>
      <c r="V56" s="18">
        <f t="shared" si="172"/>
        <v>8081</v>
      </c>
      <c r="W56" s="18">
        <f t="shared" si="172"/>
        <v>7995</v>
      </c>
      <c r="X56" s="18">
        <f t="shared" si="172"/>
        <v>7938</v>
      </c>
      <c r="Y56" s="18">
        <f t="shared" si="172"/>
        <v>7855</v>
      </c>
      <c r="Z56" s="18">
        <f t="shared" si="172"/>
        <v>8877</v>
      </c>
      <c r="AA56" s="18">
        <f t="shared" si="172"/>
        <v>13564</v>
      </c>
      <c r="AB56" s="18">
        <f t="shared" si="172"/>
        <v>0</v>
      </c>
      <c r="AC56" s="18">
        <f t="shared" si="172"/>
        <v>0</v>
      </c>
      <c r="AD56" s="18">
        <f t="shared" si="172"/>
        <v>0</v>
      </c>
      <c r="AE56" s="18">
        <f t="shared" si="172"/>
        <v>0</v>
      </c>
      <c r="AF56" s="18">
        <f t="shared" si="172"/>
        <v>0</v>
      </c>
      <c r="AG56" s="18">
        <f t="shared" si="172"/>
        <v>0</v>
      </c>
      <c r="AH56" s="18">
        <f t="shared" si="172"/>
        <v>0</v>
      </c>
      <c r="AI56" s="18">
        <f t="shared" si="172"/>
        <v>0</v>
      </c>
      <c r="AJ56" s="18">
        <f t="shared" si="172"/>
        <v>0</v>
      </c>
      <c r="AK56" s="18">
        <f t="shared" si="172"/>
        <v>0</v>
      </c>
    </row>
    <row r="57" spans="2:37" s="4" customFormat="1" x14ac:dyDescent="0.35">
      <c r="B57" s="4" t="s">
        <v>51</v>
      </c>
      <c r="I57" s="4">
        <f>I51-I56</f>
        <v>0</v>
      </c>
      <c r="J57" s="4">
        <f t="shared" ref="J57:M57" si="173">J51-J56</f>
        <v>0</v>
      </c>
      <c r="K57" s="4">
        <f t="shared" si="173"/>
        <v>0</v>
      </c>
      <c r="L57" s="4">
        <f t="shared" si="173"/>
        <v>0</v>
      </c>
      <c r="M57" s="4">
        <f t="shared" si="173"/>
        <v>0</v>
      </c>
      <c r="N57" s="4">
        <f>N51-N56</f>
        <v>0</v>
      </c>
      <c r="O57" s="4">
        <f t="shared" ref="O57:AK57" si="174">O51-O56</f>
        <v>0</v>
      </c>
      <c r="P57" s="4">
        <f t="shared" si="174"/>
        <v>0</v>
      </c>
      <c r="Q57" s="4">
        <f t="shared" si="174"/>
        <v>37180</v>
      </c>
      <c r="R57" s="4">
        <f t="shared" si="174"/>
        <v>38275</v>
      </c>
      <c r="S57" s="4">
        <f t="shared" si="174"/>
        <v>38226</v>
      </c>
      <c r="T57" s="4">
        <f t="shared" si="174"/>
        <v>29568</v>
      </c>
      <c r="U57" s="4">
        <f t="shared" si="174"/>
        <v>30340</v>
      </c>
      <c r="V57" s="4">
        <f t="shared" si="174"/>
        <v>31750</v>
      </c>
      <c r="W57" s="4">
        <f t="shared" si="174"/>
        <v>31511</v>
      </c>
      <c r="X57" s="4">
        <f t="shared" si="174"/>
        <v>31130</v>
      </c>
      <c r="Y57" s="4">
        <f t="shared" si="174"/>
        <v>32624</v>
      </c>
      <c r="Z57" s="4">
        <f t="shared" si="174"/>
        <v>33563</v>
      </c>
      <c r="AA57" s="4">
        <f t="shared" si="174"/>
        <v>36390</v>
      </c>
      <c r="AB57" s="4">
        <f t="shared" si="174"/>
        <v>0</v>
      </c>
      <c r="AC57" s="4">
        <f t="shared" si="174"/>
        <v>0</v>
      </c>
      <c r="AD57" s="4">
        <f t="shared" si="174"/>
        <v>0</v>
      </c>
      <c r="AE57" s="4">
        <f t="shared" si="174"/>
        <v>0</v>
      </c>
      <c r="AF57" s="4">
        <f t="shared" si="174"/>
        <v>0</v>
      </c>
      <c r="AG57" s="4">
        <f t="shared" si="174"/>
        <v>0</v>
      </c>
      <c r="AH57" s="4">
        <f t="shared" si="174"/>
        <v>0</v>
      </c>
      <c r="AI57" s="4">
        <f t="shared" si="174"/>
        <v>0</v>
      </c>
      <c r="AJ57" s="4">
        <f t="shared" si="174"/>
        <v>0</v>
      </c>
      <c r="AK57" s="4">
        <f t="shared" si="174"/>
        <v>0</v>
      </c>
    </row>
    <row r="58" spans="2:37" s="14" customFormat="1" x14ac:dyDescent="0.35">
      <c r="B58" s="14" t="s">
        <v>60</v>
      </c>
    </row>
    <row r="59" spans="2:37" s="3" customFormat="1" x14ac:dyDescent="0.35">
      <c r="B59" s="3" t="s">
        <v>61</v>
      </c>
      <c r="T59" s="3">
        <v>7884</v>
      </c>
      <c r="U59" s="3">
        <v>8085</v>
      </c>
      <c r="V59" s="3">
        <v>8431</v>
      </c>
      <c r="W59" s="3">
        <v>8509</v>
      </c>
      <c r="X59" s="3">
        <v>8094</v>
      </c>
      <c r="Y59" s="3">
        <v>7682</v>
      </c>
      <c r="Z59" s="3">
        <v>8047</v>
      </c>
      <c r="AA59" s="3">
        <v>8833</v>
      </c>
    </row>
    <row r="60" spans="2:37" s="3" customFormat="1" x14ac:dyDescent="0.35">
      <c r="B60" s="3" t="s">
        <v>62</v>
      </c>
      <c r="T60" s="3">
        <v>5787</v>
      </c>
      <c r="U60" s="3">
        <v>6153</v>
      </c>
      <c r="V60" s="3">
        <v>6091</v>
      </c>
      <c r="W60" s="3">
        <v>6026</v>
      </c>
      <c r="X60" s="3">
        <v>6067</v>
      </c>
      <c r="Y60" s="3">
        <v>6527</v>
      </c>
      <c r="Z60" s="3">
        <v>7219</v>
      </c>
      <c r="AA60" s="3">
        <v>8623</v>
      </c>
    </row>
    <row r="61" spans="2:37" s="3" customFormat="1" x14ac:dyDescent="0.35">
      <c r="B61" s="3" t="s">
        <v>63</v>
      </c>
      <c r="T61" s="3">
        <v>1155</v>
      </c>
      <c r="U61" s="3">
        <v>1172</v>
      </c>
      <c r="V61" s="3">
        <v>1289</v>
      </c>
      <c r="W61" s="3">
        <v>1265</v>
      </c>
      <c r="X61" s="3">
        <v>1181</v>
      </c>
      <c r="Y61" s="3">
        <v>1254</v>
      </c>
      <c r="Z61" s="3">
        <v>1317</v>
      </c>
      <c r="AA61" s="3">
        <v>1579</v>
      </c>
    </row>
    <row r="62" spans="2:37" s="3" customFormat="1" x14ac:dyDescent="0.35">
      <c r="B62" s="3" t="s">
        <v>64</v>
      </c>
      <c r="T62" s="3">
        <v>1638</v>
      </c>
      <c r="U62" s="3">
        <v>1451</v>
      </c>
      <c r="V62" s="3">
        <v>1620</v>
      </c>
      <c r="W62" s="3">
        <v>1689</v>
      </c>
      <c r="X62" s="3">
        <v>1586</v>
      </c>
      <c r="Y62" s="3">
        <v>1379</v>
      </c>
      <c r="Z62" s="3">
        <v>1150</v>
      </c>
      <c r="AA62" s="3">
        <v>3582</v>
      </c>
    </row>
    <row r="63" spans="2:37" s="3" customFormat="1" x14ac:dyDescent="0.35">
      <c r="B63" s="3" t="s">
        <v>65</v>
      </c>
      <c r="T63" s="3">
        <v>42</v>
      </c>
      <c r="U63" s="3">
        <v>103</v>
      </c>
      <c r="V63" s="3">
        <v>52</v>
      </c>
      <c r="W63" s="3">
        <v>44</v>
      </c>
      <c r="X63" s="3">
        <v>56</v>
      </c>
      <c r="Y63" s="3">
        <v>138</v>
      </c>
      <c r="Z63" s="3">
        <v>4713</v>
      </c>
      <c r="AA63" s="3">
        <v>190</v>
      </c>
    </row>
    <row r="64" spans="2:37" s="12" customFormat="1" x14ac:dyDescent="0.35">
      <c r="B64" s="12" t="s">
        <v>66</v>
      </c>
      <c r="T64" s="12">
        <v>458</v>
      </c>
      <c r="U64" s="12">
        <v>463</v>
      </c>
      <c r="V64" s="12">
        <v>588</v>
      </c>
      <c r="W64" s="12">
        <v>443</v>
      </c>
      <c r="X64" s="12">
        <v>250</v>
      </c>
      <c r="Y64" s="12">
        <v>431</v>
      </c>
      <c r="Z64" s="12">
        <v>191</v>
      </c>
      <c r="AA64" s="12">
        <v>490</v>
      </c>
    </row>
    <row r="65" spans="2:37" s="18" customFormat="1" x14ac:dyDescent="0.35">
      <c r="B65" s="18" t="s">
        <v>67</v>
      </c>
      <c r="I65" s="18">
        <f>SUM(I59:I64)</f>
        <v>0</v>
      </c>
      <c r="J65" s="18">
        <f t="shared" ref="J65:M65" si="175">SUM(J59:J64)</f>
        <v>0</v>
      </c>
      <c r="K65" s="18">
        <f t="shared" si="175"/>
        <v>0</v>
      </c>
      <c r="L65" s="18">
        <f t="shared" si="175"/>
        <v>0</v>
      </c>
      <c r="M65" s="18">
        <f t="shared" si="175"/>
        <v>0</v>
      </c>
      <c r="N65" s="18">
        <f>SUM(N59:N64)</f>
        <v>0</v>
      </c>
      <c r="O65" s="18">
        <f t="shared" ref="O65:AK65" si="176">SUM(O59:O64)</f>
        <v>0</v>
      </c>
      <c r="P65" s="18">
        <f t="shared" si="176"/>
        <v>0</v>
      </c>
      <c r="Q65" s="18">
        <f t="shared" si="176"/>
        <v>0</v>
      </c>
      <c r="R65" s="18">
        <f t="shared" si="176"/>
        <v>0</v>
      </c>
      <c r="S65" s="18">
        <f t="shared" si="176"/>
        <v>0</v>
      </c>
      <c r="T65" s="18">
        <f t="shared" si="176"/>
        <v>16964</v>
      </c>
      <c r="U65" s="18">
        <f t="shared" si="176"/>
        <v>17427</v>
      </c>
      <c r="V65" s="18">
        <f t="shared" si="176"/>
        <v>18071</v>
      </c>
      <c r="W65" s="18">
        <f t="shared" si="176"/>
        <v>17976</v>
      </c>
      <c r="X65" s="18">
        <f t="shared" si="176"/>
        <v>17234</v>
      </c>
      <c r="Y65" s="18">
        <f t="shared" si="176"/>
        <v>17411</v>
      </c>
      <c r="Z65" s="18">
        <f t="shared" si="176"/>
        <v>22637</v>
      </c>
      <c r="AA65" s="18">
        <f t="shared" si="176"/>
        <v>23297</v>
      </c>
      <c r="AB65" s="18">
        <f t="shared" si="176"/>
        <v>0</v>
      </c>
      <c r="AC65" s="18">
        <f t="shared" si="176"/>
        <v>0</v>
      </c>
      <c r="AD65" s="18">
        <f t="shared" si="176"/>
        <v>0</v>
      </c>
      <c r="AE65" s="18">
        <f t="shared" si="176"/>
        <v>0</v>
      </c>
      <c r="AF65" s="18">
        <f t="shared" si="176"/>
        <v>0</v>
      </c>
      <c r="AG65" s="18">
        <f t="shared" si="176"/>
        <v>0</v>
      </c>
      <c r="AH65" s="18">
        <f t="shared" si="176"/>
        <v>0</v>
      </c>
      <c r="AI65" s="18">
        <f t="shared" si="176"/>
        <v>0</v>
      </c>
      <c r="AJ65" s="18">
        <f t="shared" si="176"/>
        <v>0</v>
      </c>
      <c r="AK65" s="18">
        <f t="shared" si="176"/>
        <v>0</v>
      </c>
    </row>
    <row r="66" spans="2:37" s="3" customFormat="1" x14ac:dyDescent="0.35">
      <c r="B66" s="3" t="s">
        <v>68</v>
      </c>
      <c r="I66" s="3">
        <f>I57-I65</f>
        <v>0</v>
      </c>
      <c r="J66" s="3">
        <f t="shared" ref="J66:M66" si="177">J57-J65</f>
        <v>0</v>
      </c>
      <c r="K66" s="3">
        <f t="shared" si="177"/>
        <v>0</v>
      </c>
      <c r="L66" s="3">
        <f t="shared" si="177"/>
        <v>0</v>
      </c>
      <c r="M66" s="3">
        <f t="shared" si="177"/>
        <v>0</v>
      </c>
      <c r="N66" s="3">
        <f>N57-N65</f>
        <v>0</v>
      </c>
      <c r="O66" s="3">
        <f t="shared" ref="O66:AK66" si="178">O57-O65</f>
        <v>0</v>
      </c>
      <c r="P66" s="3">
        <f t="shared" si="178"/>
        <v>0</v>
      </c>
      <c r="Q66" s="3">
        <f t="shared" si="178"/>
        <v>37180</v>
      </c>
      <c r="R66" s="3">
        <f t="shared" si="178"/>
        <v>38275</v>
      </c>
      <c r="S66" s="3">
        <f t="shared" si="178"/>
        <v>38226</v>
      </c>
      <c r="T66" s="3">
        <f t="shared" si="178"/>
        <v>12604</v>
      </c>
      <c r="U66" s="3">
        <f t="shared" si="178"/>
        <v>12913</v>
      </c>
      <c r="V66" s="3">
        <f t="shared" si="178"/>
        <v>13679</v>
      </c>
      <c r="W66" s="3">
        <f t="shared" si="178"/>
        <v>13535</v>
      </c>
      <c r="X66" s="3">
        <f t="shared" si="178"/>
        <v>13896</v>
      </c>
      <c r="Y66" s="3">
        <f t="shared" si="178"/>
        <v>15213</v>
      </c>
      <c r="Z66" s="3">
        <f t="shared" si="178"/>
        <v>10926</v>
      </c>
      <c r="AA66" s="3">
        <f t="shared" si="178"/>
        <v>13093</v>
      </c>
      <c r="AB66" s="3">
        <f t="shared" si="178"/>
        <v>0</v>
      </c>
      <c r="AC66" s="3">
        <f t="shared" si="178"/>
        <v>0</v>
      </c>
      <c r="AD66" s="3">
        <f t="shared" si="178"/>
        <v>0</v>
      </c>
      <c r="AE66" s="3">
        <f t="shared" si="178"/>
        <v>0</v>
      </c>
      <c r="AF66" s="3">
        <f t="shared" si="178"/>
        <v>0</v>
      </c>
      <c r="AG66" s="3">
        <f t="shared" si="178"/>
        <v>0</v>
      </c>
      <c r="AH66" s="3">
        <f t="shared" si="178"/>
        <v>0</v>
      </c>
      <c r="AI66" s="3">
        <f t="shared" si="178"/>
        <v>0</v>
      </c>
      <c r="AJ66" s="3">
        <f t="shared" si="178"/>
        <v>0</v>
      </c>
      <c r="AK66" s="3">
        <f t="shared" si="178"/>
        <v>0</v>
      </c>
    </row>
    <row r="67" spans="2:37" s="14" customFormat="1" x14ac:dyDescent="0.35">
      <c r="B67" s="14" t="s">
        <v>69</v>
      </c>
    </row>
    <row r="68" spans="2:37" s="3" customFormat="1" x14ac:dyDescent="0.35">
      <c r="B68" s="3" t="s">
        <v>70</v>
      </c>
      <c r="T68" s="3">
        <v>-1467</v>
      </c>
      <c r="U68" s="3">
        <v>-1798</v>
      </c>
      <c r="V68" s="3">
        <v>-2025</v>
      </c>
      <c r="W68" s="3">
        <v>-2082</v>
      </c>
      <c r="X68" s="3">
        <v>-1995</v>
      </c>
      <c r="Y68" s="3">
        <v>-2496</v>
      </c>
      <c r="Z68" s="3">
        <v>-2755</v>
      </c>
      <c r="AA68" s="3">
        <v>-3505</v>
      </c>
    </row>
    <row r="69" spans="2:37" s="12" customFormat="1" x14ac:dyDescent="0.35">
      <c r="B69" s="12" t="s">
        <v>71</v>
      </c>
      <c r="T69" s="12">
        <v>305</v>
      </c>
      <c r="U69" s="12">
        <v>565</v>
      </c>
      <c r="V69" s="12">
        <v>1237</v>
      </c>
      <c r="W69" s="12">
        <v>815</v>
      </c>
      <c r="X69" s="12">
        <v>162</v>
      </c>
      <c r="Y69" s="12">
        <v>282</v>
      </c>
      <c r="Z69" s="12">
        <v>-522</v>
      </c>
      <c r="AA69" s="12">
        <v>-462</v>
      </c>
    </row>
    <row r="70" spans="2:37" s="3" customFormat="1" x14ac:dyDescent="0.35">
      <c r="B70" s="3" t="s">
        <v>72</v>
      </c>
      <c r="I70" s="3">
        <f>SUM(I66:I69)</f>
        <v>0</v>
      </c>
      <c r="J70" s="3">
        <f t="shared" ref="J70:M70" si="179">SUM(J66:J69)</f>
        <v>0</v>
      </c>
      <c r="K70" s="3">
        <f t="shared" si="179"/>
        <v>0</v>
      </c>
      <c r="L70" s="3">
        <f t="shared" si="179"/>
        <v>0</v>
      </c>
      <c r="M70" s="3">
        <f t="shared" si="179"/>
        <v>0</v>
      </c>
      <c r="N70" s="3">
        <f>SUM(N66:N69)</f>
        <v>0</v>
      </c>
      <c r="O70" s="3">
        <f t="shared" ref="O70:AK70" si="180">SUM(O66:O69)</f>
        <v>0</v>
      </c>
      <c r="P70" s="3">
        <f t="shared" si="180"/>
        <v>0</v>
      </c>
      <c r="Q70" s="3">
        <f t="shared" si="180"/>
        <v>37180</v>
      </c>
      <c r="R70" s="3">
        <f t="shared" si="180"/>
        <v>38275</v>
      </c>
      <c r="S70" s="3">
        <f t="shared" si="180"/>
        <v>38226</v>
      </c>
      <c r="T70" s="3">
        <f t="shared" si="180"/>
        <v>11442</v>
      </c>
      <c r="U70" s="3">
        <f t="shared" si="180"/>
        <v>11680</v>
      </c>
      <c r="V70" s="3">
        <f t="shared" si="180"/>
        <v>12891</v>
      </c>
      <c r="W70" s="3">
        <f t="shared" si="180"/>
        <v>12268</v>
      </c>
      <c r="X70" s="3">
        <f t="shared" si="180"/>
        <v>12063</v>
      </c>
      <c r="Y70" s="3">
        <f t="shared" si="180"/>
        <v>12999</v>
      </c>
      <c r="Z70" s="3">
        <f t="shared" si="180"/>
        <v>7649</v>
      </c>
      <c r="AA70" s="3">
        <f t="shared" si="180"/>
        <v>9126</v>
      </c>
      <c r="AB70" s="3">
        <f t="shared" si="180"/>
        <v>0</v>
      </c>
      <c r="AC70" s="3">
        <f t="shared" si="180"/>
        <v>0</v>
      </c>
      <c r="AD70" s="3">
        <f t="shared" si="180"/>
        <v>0</v>
      </c>
      <c r="AE70" s="3">
        <f t="shared" si="180"/>
        <v>0</v>
      </c>
      <c r="AF70" s="3">
        <f t="shared" si="180"/>
        <v>0</v>
      </c>
      <c r="AG70" s="3">
        <f t="shared" si="180"/>
        <v>0</v>
      </c>
      <c r="AH70" s="3">
        <f t="shared" si="180"/>
        <v>0</v>
      </c>
      <c r="AI70" s="3">
        <f t="shared" si="180"/>
        <v>0</v>
      </c>
      <c r="AJ70" s="3">
        <f t="shared" si="180"/>
        <v>0</v>
      </c>
      <c r="AK70" s="3">
        <f t="shared" si="180"/>
        <v>0</v>
      </c>
    </row>
    <row r="71" spans="2:37" s="12" customFormat="1" x14ac:dyDescent="0.35">
      <c r="B71" s="12" t="s">
        <v>78</v>
      </c>
      <c r="T71" s="12">
        <v>-2541</v>
      </c>
      <c r="U71" s="12">
        <v>-2228</v>
      </c>
      <c r="V71" s="12">
        <v>-9066</v>
      </c>
      <c r="W71" s="12">
        <v>-1185</v>
      </c>
      <c r="X71" s="12">
        <v>-1928</v>
      </c>
      <c r="Y71" s="12">
        <v>747</v>
      </c>
      <c r="Z71" s="12">
        <v>-932</v>
      </c>
      <c r="AA71" s="12">
        <v>-623</v>
      </c>
    </row>
    <row r="72" spans="2:37" s="3" customFormat="1" x14ac:dyDescent="0.35">
      <c r="B72" s="3" t="s">
        <v>73</v>
      </c>
      <c r="I72" s="3">
        <f>SUM(I70:I71)</f>
        <v>0</v>
      </c>
      <c r="J72" s="3">
        <f t="shared" ref="J72:M72" si="181">SUM(J70:J71)</f>
        <v>0</v>
      </c>
      <c r="K72" s="3">
        <f t="shared" si="181"/>
        <v>0</v>
      </c>
      <c r="L72" s="3">
        <f t="shared" si="181"/>
        <v>0</v>
      </c>
      <c r="M72" s="3">
        <f t="shared" si="181"/>
        <v>0</v>
      </c>
      <c r="N72" s="3">
        <f>SUM(N70:N71)</f>
        <v>0</v>
      </c>
      <c r="O72" s="3">
        <f t="shared" ref="O72:AK72" si="182">SUM(O70:O71)</f>
        <v>0</v>
      </c>
      <c r="P72" s="3">
        <f t="shared" si="182"/>
        <v>0</v>
      </c>
      <c r="Q72" s="3">
        <f t="shared" si="182"/>
        <v>37180</v>
      </c>
      <c r="R72" s="3">
        <f t="shared" si="182"/>
        <v>38275</v>
      </c>
      <c r="S72" s="3">
        <f t="shared" si="182"/>
        <v>38226</v>
      </c>
      <c r="T72" s="3">
        <f t="shared" si="182"/>
        <v>8901</v>
      </c>
      <c r="U72" s="3">
        <f t="shared" si="182"/>
        <v>9452</v>
      </c>
      <c r="V72" s="3">
        <f t="shared" si="182"/>
        <v>3825</v>
      </c>
      <c r="W72" s="3">
        <f t="shared" si="182"/>
        <v>11083</v>
      </c>
      <c r="X72" s="3">
        <f t="shared" si="182"/>
        <v>10135</v>
      </c>
      <c r="Y72" s="3">
        <f t="shared" si="182"/>
        <v>13746</v>
      </c>
      <c r="Z72" s="3">
        <f t="shared" si="182"/>
        <v>6717</v>
      </c>
      <c r="AA72" s="3">
        <f t="shared" si="182"/>
        <v>8503</v>
      </c>
      <c r="AB72" s="3">
        <f t="shared" si="182"/>
        <v>0</v>
      </c>
      <c r="AC72" s="3">
        <f t="shared" si="182"/>
        <v>0</v>
      </c>
      <c r="AD72" s="3">
        <f t="shared" si="182"/>
        <v>0</v>
      </c>
      <c r="AE72" s="3">
        <f t="shared" si="182"/>
        <v>0</v>
      </c>
      <c r="AF72" s="3">
        <f t="shared" si="182"/>
        <v>0</v>
      </c>
      <c r="AG72" s="3">
        <f t="shared" si="182"/>
        <v>0</v>
      </c>
      <c r="AH72" s="3">
        <f t="shared" si="182"/>
        <v>0</v>
      </c>
      <c r="AI72" s="3">
        <f t="shared" si="182"/>
        <v>0</v>
      </c>
      <c r="AJ72" s="3">
        <f t="shared" si="182"/>
        <v>0</v>
      </c>
      <c r="AK72" s="3">
        <f t="shared" si="182"/>
        <v>0</v>
      </c>
    </row>
    <row r="73" spans="2:37" s="3" customFormat="1" x14ac:dyDescent="0.35"/>
    <row r="74" spans="2:37" s="19" customFormat="1" x14ac:dyDescent="0.35">
      <c r="B74" s="19" t="s">
        <v>74</v>
      </c>
      <c r="I74" s="19" t="e">
        <f>I72/I76</f>
        <v>#DIV/0!</v>
      </c>
      <c r="J74" s="19" t="e">
        <f t="shared" ref="J74:M74" si="183">J72/J76</f>
        <v>#DIV/0!</v>
      </c>
      <c r="K74" s="19" t="e">
        <f t="shared" si="183"/>
        <v>#DIV/0!</v>
      </c>
      <c r="L74" s="19" t="e">
        <f t="shared" si="183"/>
        <v>#DIV/0!</v>
      </c>
      <c r="M74" s="19" t="e">
        <f t="shared" si="183"/>
        <v>#DIV/0!</v>
      </c>
      <c r="N74" s="19" t="e">
        <f>N72/N76</f>
        <v>#DIV/0!</v>
      </c>
      <c r="O74" s="19" t="e">
        <f t="shared" ref="O74:AK74" si="184">O72/O76</f>
        <v>#DIV/0!</v>
      </c>
      <c r="P74" s="19" t="e">
        <f t="shared" si="184"/>
        <v>#DIV/0!</v>
      </c>
      <c r="Q74" s="19" t="e">
        <f t="shared" si="184"/>
        <v>#DIV/0!</v>
      </c>
      <c r="R74" s="19" t="e">
        <f t="shared" si="184"/>
        <v>#DIV/0!</v>
      </c>
      <c r="S74" s="19" t="e">
        <f t="shared" si="184"/>
        <v>#DIV/0!</v>
      </c>
      <c r="T74" s="19">
        <f t="shared" si="184"/>
        <v>2.1087420042643923</v>
      </c>
      <c r="U74" s="19">
        <f t="shared" si="184"/>
        <v>2.2969623329283109</v>
      </c>
      <c r="V74" s="19">
        <f t="shared" si="184"/>
        <v>0.92817277359864114</v>
      </c>
      <c r="W74" s="19">
        <f t="shared" si="184"/>
        <v>3.0498073747936156</v>
      </c>
      <c r="X74" s="19">
        <f t="shared" si="184"/>
        <v>3.15633758953597</v>
      </c>
      <c r="Y74" s="19">
        <f t="shared" si="184"/>
        <v>4.6675721561969441</v>
      </c>
      <c r="Z74" s="19">
        <f t="shared" si="184"/>
        <v>2.4877777777777776</v>
      </c>
      <c r="AA74" s="19">
        <f t="shared" si="184"/>
        <v>3.1539317507418398</v>
      </c>
      <c r="AB74" s="19" t="e">
        <f t="shared" si="184"/>
        <v>#DIV/0!</v>
      </c>
      <c r="AC74" s="19" t="e">
        <f t="shared" si="184"/>
        <v>#DIV/0!</v>
      </c>
      <c r="AD74" s="19" t="e">
        <f t="shared" si="184"/>
        <v>#DIV/0!</v>
      </c>
      <c r="AE74" s="19" t="e">
        <f t="shared" si="184"/>
        <v>#DIV/0!</v>
      </c>
      <c r="AF74" s="19" t="e">
        <f t="shared" si="184"/>
        <v>#DIV/0!</v>
      </c>
      <c r="AG74" s="19" t="e">
        <f t="shared" si="184"/>
        <v>#DIV/0!</v>
      </c>
      <c r="AH74" s="19" t="e">
        <f t="shared" si="184"/>
        <v>#DIV/0!</v>
      </c>
      <c r="AI74" s="19" t="e">
        <f t="shared" si="184"/>
        <v>#DIV/0!</v>
      </c>
      <c r="AJ74" s="19" t="e">
        <f t="shared" si="184"/>
        <v>#DIV/0!</v>
      </c>
      <c r="AK74" s="19" t="e">
        <f t="shared" si="184"/>
        <v>#DIV/0!</v>
      </c>
    </row>
    <row r="75" spans="2:37" s="19" customFormat="1" x14ac:dyDescent="0.35">
      <c r="B75" s="19" t="s">
        <v>75</v>
      </c>
      <c r="I75" s="19" t="e">
        <f>I72/I77</f>
        <v>#DIV/0!</v>
      </c>
      <c r="J75" s="19" t="e">
        <f t="shared" ref="J75:M75" si="185">J72/J77</f>
        <v>#DIV/0!</v>
      </c>
      <c r="K75" s="19" t="e">
        <f t="shared" si="185"/>
        <v>#DIV/0!</v>
      </c>
      <c r="L75" s="19" t="e">
        <f t="shared" si="185"/>
        <v>#DIV/0!</v>
      </c>
      <c r="M75" s="19" t="e">
        <f t="shared" si="185"/>
        <v>#DIV/0!</v>
      </c>
      <c r="N75" s="19" t="e">
        <f>N72/N77</f>
        <v>#DIV/0!</v>
      </c>
      <c r="O75" s="19" t="e">
        <f t="shared" ref="O75:AK75" si="186">O72/O77</f>
        <v>#DIV/0!</v>
      </c>
      <c r="P75" s="19" t="e">
        <f t="shared" si="186"/>
        <v>#DIV/0!</v>
      </c>
      <c r="Q75" s="19" t="e">
        <f t="shared" si="186"/>
        <v>#DIV/0!</v>
      </c>
      <c r="R75" s="19" t="e">
        <f t="shared" si="186"/>
        <v>#DIV/0!</v>
      </c>
      <c r="S75" s="19" t="e">
        <f t="shared" si="186"/>
        <v>#DIV/0!</v>
      </c>
      <c r="T75" s="19">
        <f t="shared" si="186"/>
        <v>2.0675958188153309</v>
      </c>
      <c r="U75" s="19">
        <f t="shared" si="186"/>
        <v>2.24140384159355</v>
      </c>
      <c r="V75" s="19">
        <f t="shared" si="186"/>
        <v>0.90254837187352521</v>
      </c>
      <c r="W75" s="19">
        <f t="shared" si="186"/>
        <v>2.969721329046088</v>
      </c>
      <c r="X75" s="19">
        <f t="shared" si="186"/>
        <v>3.0768063145112325</v>
      </c>
      <c r="Y75" s="19">
        <f t="shared" si="186"/>
        <v>4.5486432825943082</v>
      </c>
      <c r="Z75" s="19">
        <f t="shared" si="186"/>
        <v>2.4109834888729362</v>
      </c>
      <c r="AA75" s="19">
        <f t="shared" si="186"/>
        <v>3.0741142443962399</v>
      </c>
      <c r="AB75" s="19" t="e">
        <f t="shared" si="186"/>
        <v>#DIV/0!</v>
      </c>
      <c r="AC75" s="19" t="e">
        <f t="shared" si="186"/>
        <v>#DIV/0!</v>
      </c>
      <c r="AD75" s="19" t="e">
        <f t="shared" si="186"/>
        <v>#DIV/0!</v>
      </c>
      <c r="AE75" s="19" t="e">
        <f t="shared" si="186"/>
        <v>#DIV/0!</v>
      </c>
      <c r="AF75" s="19" t="e">
        <f t="shared" si="186"/>
        <v>#DIV/0!</v>
      </c>
      <c r="AG75" s="19" t="e">
        <f t="shared" si="186"/>
        <v>#DIV/0!</v>
      </c>
      <c r="AH75" s="19" t="e">
        <f t="shared" si="186"/>
        <v>#DIV/0!</v>
      </c>
      <c r="AI75" s="19" t="e">
        <f t="shared" si="186"/>
        <v>#DIV/0!</v>
      </c>
      <c r="AJ75" s="19" t="e">
        <f t="shared" si="186"/>
        <v>#DIV/0!</v>
      </c>
      <c r="AK75" s="19" t="e">
        <f t="shared" si="186"/>
        <v>#DIV/0!</v>
      </c>
    </row>
    <row r="76" spans="2:37" s="3" customFormat="1" x14ac:dyDescent="0.35">
      <c r="B76" s="3" t="s">
        <v>76</v>
      </c>
      <c r="T76" s="3">
        <v>4221</v>
      </c>
      <c r="U76" s="3">
        <v>4115</v>
      </c>
      <c r="V76" s="3">
        <v>4121</v>
      </c>
      <c r="W76" s="3">
        <v>3634</v>
      </c>
      <c r="X76" s="3">
        <v>3211</v>
      </c>
      <c r="Y76" s="3">
        <v>2945</v>
      </c>
      <c r="Z76" s="3">
        <v>2700</v>
      </c>
      <c r="AA76" s="3">
        <v>2696</v>
      </c>
    </row>
    <row r="77" spans="2:37" s="3" customFormat="1" x14ac:dyDescent="0.35">
      <c r="B77" s="3" t="s">
        <v>77</v>
      </c>
      <c r="T77" s="3">
        <v>4305</v>
      </c>
      <c r="U77" s="3">
        <v>4217</v>
      </c>
      <c r="V77" s="3">
        <v>4238</v>
      </c>
      <c r="W77" s="3">
        <v>3732</v>
      </c>
      <c r="X77" s="3">
        <v>3294</v>
      </c>
      <c r="Y77" s="3">
        <v>3022</v>
      </c>
      <c r="Z77" s="3">
        <v>2786</v>
      </c>
      <c r="AA77" s="3">
        <v>2766</v>
      </c>
    </row>
    <row r="78" spans="2:37" s="3" customFormat="1" x14ac:dyDescent="0.35"/>
    <row r="79" spans="2:37" s="13" customFormat="1" x14ac:dyDescent="0.35">
      <c r="B79" s="13" t="s">
        <v>79</v>
      </c>
    </row>
    <row r="80" spans="2:37" s="14" customFormat="1" x14ac:dyDescent="0.35">
      <c r="B80" s="14" t="s">
        <v>84</v>
      </c>
    </row>
    <row r="81" spans="2:37" s="3" customFormat="1" x14ac:dyDescent="0.35">
      <c r="B81" s="3" t="s">
        <v>89</v>
      </c>
      <c r="S81" s="3">
        <v>21716</v>
      </c>
      <c r="T81" s="3">
        <v>20152</v>
      </c>
      <c r="U81" s="3">
        <v>21784</v>
      </c>
      <c r="V81" s="3">
        <v>21620</v>
      </c>
      <c r="W81" s="3">
        <v>20514</v>
      </c>
      <c r="X81" s="3">
        <v>37239</v>
      </c>
      <c r="Y81" s="3">
        <v>30098</v>
      </c>
      <c r="Z81" s="3">
        <v>21383</v>
      </c>
      <c r="AA81" s="3">
        <v>9765</v>
      </c>
    </row>
    <row r="82" spans="2:37" s="3" customFormat="1" x14ac:dyDescent="0.35">
      <c r="B82" s="3" t="s">
        <v>90</v>
      </c>
      <c r="S82" s="3">
        <v>32652</v>
      </c>
      <c r="T82" s="3">
        <v>35973</v>
      </c>
      <c r="U82" s="3">
        <v>44294</v>
      </c>
      <c r="V82" s="3">
        <v>45641</v>
      </c>
      <c r="W82" s="3">
        <v>17313</v>
      </c>
      <c r="X82" s="3">
        <v>5818</v>
      </c>
      <c r="Y82" s="3">
        <v>16456</v>
      </c>
      <c r="Z82" s="3">
        <v>519</v>
      </c>
      <c r="AA82" s="3">
        <v>422</v>
      </c>
    </row>
    <row r="83" spans="2:37" s="3" customFormat="1" x14ac:dyDescent="0.35">
      <c r="B83" s="3" t="s">
        <v>91</v>
      </c>
      <c r="S83" s="3">
        <v>5618</v>
      </c>
      <c r="T83" s="3">
        <v>5385</v>
      </c>
      <c r="U83" s="3">
        <v>5300</v>
      </c>
      <c r="V83" s="3">
        <v>5136</v>
      </c>
      <c r="W83" s="3">
        <v>5134</v>
      </c>
      <c r="X83" s="3">
        <v>5551</v>
      </c>
      <c r="Y83" s="3">
        <v>5409</v>
      </c>
      <c r="Z83" s="3">
        <v>5953</v>
      </c>
      <c r="AA83" s="3">
        <v>6915</v>
      </c>
    </row>
    <row r="84" spans="2:37" s="12" customFormat="1" x14ac:dyDescent="0.35">
      <c r="B84" s="12" t="s">
        <v>92</v>
      </c>
      <c r="S84" s="12">
        <f>2220+314</f>
        <v>2534</v>
      </c>
      <c r="T84" s="12">
        <f>2591+212</f>
        <v>2803</v>
      </c>
      <c r="U84" s="12">
        <v>3137</v>
      </c>
      <c r="V84" s="12">
        <v>3762</v>
      </c>
      <c r="W84" s="12">
        <v>3425</v>
      </c>
      <c r="X84" s="12">
        <v>3532</v>
      </c>
      <c r="Y84" s="12">
        <v>3604</v>
      </c>
      <c r="Z84" s="12">
        <v>3778</v>
      </c>
      <c r="AA84" s="12">
        <v>3902</v>
      </c>
    </row>
    <row r="85" spans="2:37" s="3" customFormat="1" x14ac:dyDescent="0.35">
      <c r="B85" s="3" t="s">
        <v>93</v>
      </c>
      <c r="I85" s="3">
        <f>SUM(I81:I84)</f>
        <v>0</v>
      </c>
      <c r="J85" s="3">
        <f t="shared" ref="J85:M85" si="187">SUM(J81:J84)</f>
        <v>0</v>
      </c>
      <c r="K85" s="3">
        <f t="shared" si="187"/>
        <v>0</v>
      </c>
      <c r="L85" s="3">
        <f t="shared" si="187"/>
        <v>0</v>
      </c>
      <c r="M85" s="3">
        <f t="shared" si="187"/>
        <v>0</v>
      </c>
      <c r="N85" s="3">
        <f>SUM(N81:N84)</f>
        <v>0</v>
      </c>
      <c r="O85" s="3">
        <f t="shared" ref="O85:AK85" si="188">SUM(O81:O84)</f>
        <v>0</v>
      </c>
      <c r="P85" s="3">
        <f t="shared" si="188"/>
        <v>0</v>
      </c>
      <c r="Q85" s="3">
        <f t="shared" si="188"/>
        <v>0</v>
      </c>
      <c r="R85" s="3">
        <f t="shared" si="188"/>
        <v>0</v>
      </c>
      <c r="S85" s="3">
        <f t="shared" si="188"/>
        <v>62520</v>
      </c>
      <c r="T85" s="3">
        <f t="shared" si="188"/>
        <v>64313</v>
      </c>
      <c r="U85" s="3">
        <f t="shared" si="188"/>
        <v>74515</v>
      </c>
      <c r="V85" s="3">
        <f t="shared" si="188"/>
        <v>76159</v>
      </c>
      <c r="W85" s="3">
        <f t="shared" si="188"/>
        <v>46386</v>
      </c>
      <c r="X85" s="3">
        <f t="shared" si="188"/>
        <v>52140</v>
      </c>
      <c r="Y85" s="3">
        <f t="shared" si="188"/>
        <v>55567</v>
      </c>
      <c r="Z85" s="3">
        <f t="shared" si="188"/>
        <v>31633</v>
      </c>
      <c r="AA85" s="3">
        <f t="shared" si="188"/>
        <v>21004</v>
      </c>
      <c r="AB85" s="3">
        <f t="shared" si="188"/>
        <v>0</v>
      </c>
      <c r="AC85" s="3">
        <f t="shared" si="188"/>
        <v>0</v>
      </c>
      <c r="AD85" s="3">
        <f t="shared" si="188"/>
        <v>0</v>
      </c>
      <c r="AE85" s="3">
        <f t="shared" si="188"/>
        <v>0</v>
      </c>
      <c r="AF85" s="3">
        <f t="shared" si="188"/>
        <v>0</v>
      </c>
      <c r="AG85" s="3">
        <f t="shared" si="188"/>
        <v>0</v>
      </c>
      <c r="AH85" s="3">
        <f t="shared" si="188"/>
        <v>0</v>
      </c>
      <c r="AI85" s="3">
        <f t="shared" si="188"/>
        <v>0</v>
      </c>
      <c r="AJ85" s="3">
        <f t="shared" si="188"/>
        <v>0</v>
      </c>
      <c r="AK85" s="3">
        <f t="shared" si="188"/>
        <v>0</v>
      </c>
    </row>
    <row r="86" spans="2:37" s="14" customFormat="1" x14ac:dyDescent="0.35">
      <c r="B86" s="14" t="s">
        <v>88</v>
      </c>
    </row>
    <row r="87" spans="2:37" s="3" customFormat="1" x14ac:dyDescent="0.35">
      <c r="B87" s="3" t="s">
        <v>94</v>
      </c>
      <c r="S87" s="3">
        <v>3686</v>
      </c>
      <c r="T87" s="3">
        <v>4000</v>
      </c>
      <c r="U87" s="3">
        <v>5315</v>
      </c>
      <c r="V87" s="3">
        <v>5897</v>
      </c>
      <c r="W87" s="3">
        <v>6252</v>
      </c>
      <c r="X87" s="3">
        <v>6244</v>
      </c>
      <c r="Y87" s="3">
        <v>7049</v>
      </c>
      <c r="Z87" s="3">
        <v>9716</v>
      </c>
      <c r="AA87" s="3">
        <v>17069</v>
      </c>
    </row>
    <row r="88" spans="2:37" s="3" customFormat="1" x14ac:dyDescent="0.35">
      <c r="B88" s="3" t="s">
        <v>95</v>
      </c>
      <c r="S88" s="3">
        <v>6406</v>
      </c>
      <c r="T88" s="3">
        <v>4943</v>
      </c>
      <c r="U88" s="3">
        <v>7679</v>
      </c>
      <c r="V88" s="3">
        <v>6670</v>
      </c>
      <c r="W88" s="3">
        <v>5279</v>
      </c>
      <c r="X88" s="3">
        <v>3738</v>
      </c>
      <c r="Y88" s="3">
        <v>2430</v>
      </c>
      <c r="Z88" s="3">
        <v>1440</v>
      </c>
      <c r="AA88" s="3">
        <v>9837</v>
      </c>
    </row>
    <row r="89" spans="2:37" s="3" customFormat="1" x14ac:dyDescent="0.35">
      <c r="B89" s="3" t="s">
        <v>96</v>
      </c>
      <c r="S89" s="3">
        <v>34087</v>
      </c>
      <c r="T89" s="3">
        <v>34590</v>
      </c>
      <c r="U89" s="3">
        <v>43045</v>
      </c>
      <c r="V89" s="3">
        <v>43755</v>
      </c>
      <c r="W89" s="3">
        <v>43779</v>
      </c>
      <c r="X89" s="3">
        <v>43769</v>
      </c>
      <c r="Y89" s="3">
        <v>43935</v>
      </c>
      <c r="Z89" s="3">
        <v>43811</v>
      </c>
      <c r="AA89" s="3">
        <v>62261</v>
      </c>
    </row>
    <row r="90" spans="2:37" s="3" customFormat="1" x14ac:dyDescent="0.35">
      <c r="B90" s="3" t="s">
        <v>97</v>
      </c>
      <c r="S90" s="3">
        <v>1458</v>
      </c>
      <c r="T90" s="3">
        <v>1291</v>
      </c>
      <c r="U90" s="3">
        <v>1143</v>
      </c>
      <c r="V90" s="3">
        <v>1395</v>
      </c>
      <c r="W90" s="3">
        <v>2696</v>
      </c>
      <c r="X90" s="3">
        <v>3252</v>
      </c>
      <c r="Y90" s="3">
        <v>13636</v>
      </c>
      <c r="Z90" s="3">
        <v>12782</v>
      </c>
      <c r="AA90" s="3">
        <v>12226</v>
      </c>
    </row>
    <row r="91" spans="2:37" s="12" customFormat="1" x14ac:dyDescent="0.35">
      <c r="B91" s="12" t="s">
        <v>98</v>
      </c>
      <c r="S91" s="12">
        <v>2746</v>
      </c>
      <c r="T91" s="12">
        <v>3043</v>
      </c>
      <c r="U91" s="12">
        <v>3294</v>
      </c>
      <c r="V91" s="12">
        <v>3975</v>
      </c>
      <c r="W91" s="12">
        <v>4317</v>
      </c>
      <c r="X91" s="12">
        <v>6295</v>
      </c>
      <c r="Y91" s="12">
        <v>8490</v>
      </c>
      <c r="Z91" s="12">
        <v>9915</v>
      </c>
      <c r="AA91" s="12">
        <v>11987</v>
      </c>
    </row>
    <row r="92" spans="2:37" s="12" customFormat="1" x14ac:dyDescent="0.35">
      <c r="B92" s="12" t="s">
        <v>99</v>
      </c>
      <c r="I92" s="12">
        <f>SUM(I87:I91)</f>
        <v>0</v>
      </c>
      <c r="J92" s="12">
        <f t="shared" ref="J92:M92" si="189">SUM(J87:J91)</f>
        <v>0</v>
      </c>
      <c r="K92" s="12">
        <f t="shared" si="189"/>
        <v>0</v>
      </c>
      <c r="L92" s="12">
        <f t="shared" si="189"/>
        <v>0</v>
      </c>
      <c r="M92" s="12">
        <f t="shared" si="189"/>
        <v>0</v>
      </c>
      <c r="N92" s="12">
        <f>SUM(N87:N91)</f>
        <v>0</v>
      </c>
      <c r="O92" s="12">
        <f t="shared" ref="O92:AK92" si="190">SUM(O87:O91)</f>
        <v>0</v>
      </c>
      <c r="P92" s="12">
        <f t="shared" si="190"/>
        <v>0</v>
      </c>
      <c r="Q92" s="12">
        <f t="shared" si="190"/>
        <v>0</v>
      </c>
      <c r="R92" s="12">
        <f t="shared" si="190"/>
        <v>0</v>
      </c>
      <c r="S92" s="12">
        <f t="shared" si="190"/>
        <v>48383</v>
      </c>
      <c r="T92" s="12">
        <f t="shared" si="190"/>
        <v>47867</v>
      </c>
      <c r="U92" s="12">
        <f t="shared" si="190"/>
        <v>60476</v>
      </c>
      <c r="V92" s="12">
        <f t="shared" si="190"/>
        <v>61692</v>
      </c>
      <c r="W92" s="12">
        <f t="shared" si="190"/>
        <v>62323</v>
      </c>
      <c r="X92" s="12">
        <f t="shared" si="190"/>
        <v>63298</v>
      </c>
      <c r="Y92" s="12">
        <f t="shared" si="190"/>
        <v>75540</v>
      </c>
      <c r="Z92" s="12">
        <f t="shared" si="190"/>
        <v>77664</v>
      </c>
      <c r="AA92" s="12">
        <f t="shared" si="190"/>
        <v>113380</v>
      </c>
      <c r="AB92" s="12">
        <f t="shared" si="190"/>
        <v>0</v>
      </c>
      <c r="AC92" s="12">
        <f t="shared" si="190"/>
        <v>0</v>
      </c>
      <c r="AD92" s="12">
        <f t="shared" si="190"/>
        <v>0</v>
      </c>
      <c r="AE92" s="12">
        <f t="shared" si="190"/>
        <v>0</v>
      </c>
      <c r="AF92" s="12">
        <f t="shared" si="190"/>
        <v>0</v>
      </c>
      <c r="AG92" s="12">
        <f t="shared" si="190"/>
        <v>0</v>
      </c>
      <c r="AH92" s="12">
        <f t="shared" si="190"/>
        <v>0</v>
      </c>
      <c r="AI92" s="12">
        <f t="shared" si="190"/>
        <v>0</v>
      </c>
      <c r="AJ92" s="12">
        <f t="shared" si="190"/>
        <v>0</v>
      </c>
      <c r="AK92" s="12">
        <f t="shared" si="190"/>
        <v>0</v>
      </c>
    </row>
    <row r="93" spans="2:37" s="4" customFormat="1" x14ac:dyDescent="0.35">
      <c r="B93" s="4" t="s">
        <v>100</v>
      </c>
      <c r="I93" s="4">
        <f>I92+I85</f>
        <v>0</v>
      </c>
      <c r="J93" s="4">
        <f t="shared" ref="J93:M93" si="191">J92+J85</f>
        <v>0</v>
      </c>
      <c r="K93" s="4">
        <f t="shared" si="191"/>
        <v>0</v>
      </c>
      <c r="L93" s="4">
        <f t="shared" si="191"/>
        <v>0</v>
      </c>
      <c r="M93" s="4">
        <f t="shared" si="191"/>
        <v>0</v>
      </c>
      <c r="N93" s="4">
        <f>N92+N85</f>
        <v>0</v>
      </c>
      <c r="O93" s="4">
        <f t="shared" ref="O93:AK93" si="192">O92+O85</f>
        <v>0</v>
      </c>
      <c r="P93" s="4">
        <f t="shared" si="192"/>
        <v>0</v>
      </c>
      <c r="Q93" s="4">
        <f t="shared" si="192"/>
        <v>0</v>
      </c>
      <c r="R93" s="4">
        <f t="shared" si="192"/>
        <v>0</v>
      </c>
      <c r="S93" s="4">
        <f t="shared" si="192"/>
        <v>110903</v>
      </c>
      <c r="T93" s="4">
        <f t="shared" si="192"/>
        <v>112180</v>
      </c>
      <c r="U93" s="4">
        <f t="shared" si="192"/>
        <v>134991</v>
      </c>
      <c r="V93" s="4">
        <f t="shared" si="192"/>
        <v>137851</v>
      </c>
      <c r="W93" s="4">
        <f t="shared" si="192"/>
        <v>108709</v>
      </c>
      <c r="X93" s="4">
        <f t="shared" si="192"/>
        <v>115438</v>
      </c>
      <c r="Y93" s="4">
        <f t="shared" si="192"/>
        <v>131107</v>
      </c>
      <c r="Z93" s="4">
        <f t="shared" si="192"/>
        <v>109297</v>
      </c>
      <c r="AA93" s="4">
        <f t="shared" si="192"/>
        <v>134384</v>
      </c>
      <c r="AB93" s="4">
        <f t="shared" si="192"/>
        <v>0</v>
      </c>
      <c r="AC93" s="4">
        <f t="shared" si="192"/>
        <v>0</v>
      </c>
      <c r="AD93" s="4">
        <f t="shared" si="192"/>
        <v>0</v>
      </c>
      <c r="AE93" s="4">
        <f t="shared" si="192"/>
        <v>0</v>
      </c>
      <c r="AF93" s="4">
        <f t="shared" si="192"/>
        <v>0</v>
      </c>
      <c r="AG93" s="4">
        <f t="shared" si="192"/>
        <v>0</v>
      </c>
      <c r="AH93" s="4">
        <f t="shared" si="192"/>
        <v>0</v>
      </c>
      <c r="AI93" s="4">
        <f t="shared" si="192"/>
        <v>0</v>
      </c>
      <c r="AJ93" s="4">
        <f t="shared" si="192"/>
        <v>0</v>
      </c>
      <c r="AK93" s="4">
        <f t="shared" si="192"/>
        <v>0</v>
      </c>
    </row>
    <row r="94" spans="2:37" s="14" customFormat="1" x14ac:dyDescent="0.35">
      <c r="B94" s="14" t="s">
        <v>87</v>
      </c>
    </row>
    <row r="95" spans="2:37" s="3" customFormat="1" x14ac:dyDescent="0.35">
      <c r="B95" s="3" t="s">
        <v>106</v>
      </c>
      <c r="S95" s="3">
        <v>1999</v>
      </c>
      <c r="T95" s="3">
        <v>3750</v>
      </c>
      <c r="U95" s="3">
        <v>9797</v>
      </c>
      <c r="V95" s="3">
        <v>4491</v>
      </c>
      <c r="W95" s="3">
        <v>4494</v>
      </c>
      <c r="X95" s="3">
        <v>2371</v>
      </c>
      <c r="Y95" s="3">
        <v>8250</v>
      </c>
      <c r="Z95" s="3">
        <v>3749</v>
      </c>
      <c r="AA95" s="3">
        <v>4061</v>
      </c>
    </row>
    <row r="96" spans="2:37" s="3" customFormat="1" x14ac:dyDescent="0.35">
      <c r="B96" s="3" t="s">
        <v>101</v>
      </c>
      <c r="S96" s="3">
        <v>806</v>
      </c>
      <c r="T96" s="3">
        <v>504</v>
      </c>
      <c r="U96" s="3">
        <v>599</v>
      </c>
      <c r="V96" s="3">
        <v>529</v>
      </c>
      <c r="W96" s="3">
        <v>580</v>
      </c>
      <c r="X96" s="3">
        <v>637</v>
      </c>
      <c r="Y96" s="3">
        <v>745</v>
      </c>
      <c r="Z96" s="3">
        <v>1317</v>
      </c>
      <c r="AA96" s="3">
        <v>1204</v>
      </c>
    </row>
    <row r="97" spans="2:37" s="3" customFormat="1" x14ac:dyDescent="0.35">
      <c r="B97" s="3" t="s">
        <v>102</v>
      </c>
      <c r="S97" s="3">
        <v>1839</v>
      </c>
      <c r="T97" s="3">
        <v>1966</v>
      </c>
      <c r="U97" s="3">
        <v>1966</v>
      </c>
      <c r="V97" s="3">
        <v>1806</v>
      </c>
      <c r="W97" s="3">
        <v>1628</v>
      </c>
      <c r="X97" s="3">
        <v>1453</v>
      </c>
      <c r="Y97" s="3">
        <v>2017</v>
      </c>
      <c r="Z97" s="3">
        <v>1944</v>
      </c>
      <c r="AA97" s="3">
        <v>2053</v>
      </c>
    </row>
    <row r="98" spans="2:37" s="3" customFormat="1" x14ac:dyDescent="0.35">
      <c r="B98" s="3" t="s">
        <v>103</v>
      </c>
      <c r="S98" s="3">
        <v>7245</v>
      </c>
      <c r="T98" s="3">
        <v>7655</v>
      </c>
      <c r="U98" s="3">
        <v>8233</v>
      </c>
      <c r="V98" s="3">
        <v>8341</v>
      </c>
      <c r="W98" s="3">
        <v>8374</v>
      </c>
      <c r="X98" s="3">
        <v>8002</v>
      </c>
      <c r="Y98" s="3">
        <v>8775</v>
      </c>
      <c r="Z98" s="3">
        <v>8357</v>
      </c>
      <c r="AA98" s="3">
        <v>8970</v>
      </c>
    </row>
    <row r="99" spans="2:37" s="12" customFormat="1" x14ac:dyDescent="0.35">
      <c r="B99" s="12" t="s">
        <v>104</v>
      </c>
      <c r="S99" s="12">
        <v>3317</v>
      </c>
      <c r="T99" s="12">
        <v>3333</v>
      </c>
      <c r="U99" s="12">
        <v>3583</v>
      </c>
      <c r="V99" s="12">
        <v>3957</v>
      </c>
      <c r="W99" s="12">
        <v>3554</v>
      </c>
      <c r="X99" s="12">
        <v>4737</v>
      </c>
      <c r="Y99" s="12">
        <v>4377</v>
      </c>
      <c r="Z99" s="12">
        <v>4144</v>
      </c>
      <c r="AA99" s="12">
        <v>6802</v>
      </c>
    </row>
    <row r="100" spans="2:37" s="3" customFormat="1" x14ac:dyDescent="0.35">
      <c r="B100" s="3" t="s">
        <v>105</v>
      </c>
      <c r="I100" s="3">
        <f>SUM(I95:I99)</f>
        <v>0</v>
      </c>
      <c r="J100" s="3">
        <f t="shared" ref="J100:M100" si="193">SUM(J95:J99)</f>
        <v>0</v>
      </c>
      <c r="K100" s="3">
        <f t="shared" si="193"/>
        <v>0</v>
      </c>
      <c r="L100" s="3">
        <f t="shared" si="193"/>
        <v>0</v>
      </c>
      <c r="M100" s="3">
        <f t="shared" si="193"/>
        <v>0</v>
      </c>
      <c r="N100" s="3">
        <f>SUM(N95:N99)</f>
        <v>0</v>
      </c>
      <c r="O100" s="3">
        <f t="shared" ref="O100:AK100" si="194">SUM(O95:O99)</f>
        <v>0</v>
      </c>
      <c r="P100" s="3">
        <f t="shared" si="194"/>
        <v>0</v>
      </c>
      <c r="Q100" s="3">
        <f t="shared" si="194"/>
        <v>0</v>
      </c>
      <c r="R100" s="3">
        <f t="shared" si="194"/>
        <v>0</v>
      </c>
      <c r="S100" s="3">
        <f t="shared" si="194"/>
        <v>15206</v>
      </c>
      <c r="T100" s="3">
        <f t="shared" si="194"/>
        <v>17208</v>
      </c>
      <c r="U100" s="3">
        <f t="shared" si="194"/>
        <v>24178</v>
      </c>
      <c r="V100" s="3">
        <f t="shared" si="194"/>
        <v>19124</v>
      </c>
      <c r="W100" s="3">
        <f t="shared" si="194"/>
        <v>18630</v>
      </c>
      <c r="X100" s="3">
        <f t="shared" si="194"/>
        <v>17200</v>
      </c>
      <c r="Y100" s="3">
        <f t="shared" si="194"/>
        <v>24164</v>
      </c>
      <c r="Z100" s="3">
        <f t="shared" si="194"/>
        <v>19511</v>
      </c>
      <c r="AA100" s="3">
        <f t="shared" si="194"/>
        <v>23090</v>
      </c>
      <c r="AB100" s="3">
        <f t="shared" si="194"/>
        <v>0</v>
      </c>
      <c r="AC100" s="3">
        <f t="shared" si="194"/>
        <v>0</v>
      </c>
      <c r="AD100" s="3">
        <f t="shared" si="194"/>
        <v>0</v>
      </c>
      <c r="AE100" s="3">
        <f t="shared" si="194"/>
        <v>0</v>
      </c>
      <c r="AF100" s="3">
        <f t="shared" si="194"/>
        <v>0</v>
      </c>
      <c r="AG100" s="3">
        <f t="shared" si="194"/>
        <v>0</v>
      </c>
      <c r="AH100" s="3">
        <f t="shared" si="194"/>
        <v>0</v>
      </c>
      <c r="AI100" s="3">
        <f t="shared" si="194"/>
        <v>0</v>
      </c>
      <c r="AJ100" s="3">
        <f t="shared" si="194"/>
        <v>0</v>
      </c>
      <c r="AK100" s="3">
        <f t="shared" si="194"/>
        <v>0</v>
      </c>
    </row>
    <row r="101" spans="2:37" s="14" customFormat="1" x14ac:dyDescent="0.35">
      <c r="B101" s="14" t="s">
        <v>86</v>
      </c>
    </row>
    <row r="102" spans="2:37" s="3" customFormat="1" x14ac:dyDescent="0.35">
      <c r="B102" s="3" t="s">
        <v>107</v>
      </c>
      <c r="S102" s="3">
        <v>39959</v>
      </c>
      <c r="T102" s="3">
        <v>40105</v>
      </c>
      <c r="U102" s="3">
        <v>48112</v>
      </c>
      <c r="V102" s="3">
        <v>56128</v>
      </c>
      <c r="W102" s="3">
        <v>51673</v>
      </c>
      <c r="X102" s="3">
        <v>69226</v>
      </c>
      <c r="Y102" s="3">
        <v>75995</v>
      </c>
      <c r="Z102" s="3">
        <v>72110</v>
      </c>
      <c r="AA102" s="3">
        <v>86420</v>
      </c>
    </row>
    <row r="103" spans="2:37" s="3" customFormat="1" x14ac:dyDescent="0.35">
      <c r="B103" s="3" t="s">
        <v>108</v>
      </c>
      <c r="S103" s="3">
        <v>4386</v>
      </c>
      <c r="T103" s="3">
        <v>4908</v>
      </c>
      <c r="U103" s="3">
        <v>5681</v>
      </c>
      <c r="V103" s="3">
        <v>13429</v>
      </c>
      <c r="W103" s="3">
        <v>13295</v>
      </c>
      <c r="X103" s="3">
        <v>12463</v>
      </c>
      <c r="Y103" s="3">
        <v>12345</v>
      </c>
      <c r="Z103" s="3">
        <v>12210</v>
      </c>
      <c r="AA103" s="3">
        <v>11077</v>
      </c>
    </row>
    <row r="104" spans="2:37" s="3" customFormat="1" x14ac:dyDescent="0.35">
      <c r="B104" s="3" t="s">
        <v>109</v>
      </c>
      <c r="S104" s="3">
        <v>0</v>
      </c>
      <c r="T104" s="3">
        <v>0</v>
      </c>
      <c r="U104" s="3">
        <v>0</v>
      </c>
      <c r="V104" s="3">
        <v>0</v>
      </c>
      <c r="W104" s="3">
        <v>0</v>
      </c>
      <c r="X104" s="3">
        <v>41</v>
      </c>
      <c r="Y104" s="3">
        <v>7864</v>
      </c>
      <c r="Z104" s="3">
        <v>6031</v>
      </c>
      <c r="AA104" s="3">
        <v>5772</v>
      </c>
    </row>
    <row r="105" spans="2:37" s="12" customFormat="1" x14ac:dyDescent="0.35">
      <c r="B105" s="12" t="s">
        <v>110</v>
      </c>
      <c r="S105" s="12">
        <v>2254</v>
      </c>
      <c r="T105" s="12">
        <v>2169</v>
      </c>
      <c r="U105" s="12">
        <v>2774</v>
      </c>
      <c r="V105" s="12">
        <v>2297</v>
      </c>
      <c r="W105" s="12">
        <v>2748</v>
      </c>
      <c r="X105" s="12">
        <v>3791</v>
      </c>
      <c r="Y105" s="12">
        <v>4787</v>
      </c>
      <c r="Z105" s="12">
        <v>5203</v>
      </c>
      <c r="AA105" s="12">
        <v>6469</v>
      </c>
    </row>
    <row r="106" spans="2:37" s="18" customFormat="1" x14ac:dyDescent="0.35">
      <c r="B106" s="18" t="s">
        <v>111</v>
      </c>
      <c r="I106" s="18">
        <f>SUM(I102:I105)</f>
        <v>0</v>
      </c>
      <c r="J106" s="18">
        <f t="shared" ref="J106:M106" si="195">SUM(J102:J105)</f>
        <v>0</v>
      </c>
      <c r="K106" s="18">
        <f t="shared" si="195"/>
        <v>0</v>
      </c>
      <c r="L106" s="18">
        <f t="shared" si="195"/>
        <v>0</v>
      </c>
      <c r="M106" s="18">
        <f t="shared" si="195"/>
        <v>0</v>
      </c>
      <c r="N106" s="18">
        <f>SUM(N102:N105)</f>
        <v>0</v>
      </c>
      <c r="O106" s="18">
        <f t="shared" ref="O106:AK106" si="196">SUM(O102:O105)</f>
        <v>0</v>
      </c>
      <c r="P106" s="18">
        <f t="shared" si="196"/>
        <v>0</v>
      </c>
      <c r="Q106" s="18">
        <f t="shared" si="196"/>
        <v>0</v>
      </c>
      <c r="R106" s="18">
        <f t="shared" si="196"/>
        <v>0</v>
      </c>
      <c r="S106" s="18">
        <f t="shared" si="196"/>
        <v>46599</v>
      </c>
      <c r="T106" s="18">
        <f t="shared" si="196"/>
        <v>47182</v>
      </c>
      <c r="U106" s="18">
        <f t="shared" si="196"/>
        <v>56567</v>
      </c>
      <c r="V106" s="18">
        <f t="shared" si="196"/>
        <v>71854</v>
      </c>
      <c r="W106" s="18">
        <f t="shared" si="196"/>
        <v>67716</v>
      </c>
      <c r="X106" s="18">
        <f t="shared" si="196"/>
        <v>85521</v>
      </c>
      <c r="Y106" s="18">
        <f t="shared" si="196"/>
        <v>100991</v>
      </c>
      <c r="Z106" s="18">
        <f t="shared" si="196"/>
        <v>95554</v>
      </c>
      <c r="AA106" s="18">
        <f t="shared" si="196"/>
        <v>109738</v>
      </c>
      <c r="AB106" s="18">
        <f t="shared" si="196"/>
        <v>0</v>
      </c>
      <c r="AC106" s="18">
        <f t="shared" si="196"/>
        <v>0</v>
      </c>
      <c r="AD106" s="18">
        <f t="shared" si="196"/>
        <v>0</v>
      </c>
      <c r="AE106" s="18">
        <f t="shared" si="196"/>
        <v>0</v>
      </c>
      <c r="AF106" s="18">
        <f t="shared" si="196"/>
        <v>0</v>
      </c>
      <c r="AG106" s="18">
        <f t="shared" si="196"/>
        <v>0</v>
      </c>
      <c r="AH106" s="18">
        <f t="shared" si="196"/>
        <v>0</v>
      </c>
      <c r="AI106" s="18">
        <f t="shared" si="196"/>
        <v>0</v>
      </c>
      <c r="AJ106" s="18">
        <f t="shared" si="196"/>
        <v>0</v>
      </c>
      <c r="AK106" s="18">
        <f t="shared" si="196"/>
        <v>0</v>
      </c>
    </row>
    <row r="107" spans="2:37" s="4" customFormat="1" x14ac:dyDescent="0.35">
      <c r="B107" s="4" t="s">
        <v>112</v>
      </c>
      <c r="I107" s="4">
        <f>I106+I100</f>
        <v>0</v>
      </c>
      <c r="J107" s="4">
        <f t="shared" ref="J107:M107" si="197">J106+J100</f>
        <v>0</v>
      </c>
      <c r="K107" s="4">
        <f t="shared" si="197"/>
        <v>0</v>
      </c>
      <c r="L107" s="4">
        <f t="shared" si="197"/>
        <v>0</v>
      </c>
      <c r="M107" s="4">
        <f t="shared" si="197"/>
        <v>0</v>
      </c>
      <c r="N107" s="4">
        <f>N106+N100</f>
        <v>0</v>
      </c>
      <c r="O107" s="4">
        <f t="shared" ref="O107:AK107" si="198">O106+O100</f>
        <v>0</v>
      </c>
      <c r="P107" s="4">
        <f t="shared" si="198"/>
        <v>0</v>
      </c>
      <c r="Q107" s="4">
        <f t="shared" si="198"/>
        <v>0</v>
      </c>
      <c r="R107" s="4">
        <f t="shared" si="198"/>
        <v>0</v>
      </c>
      <c r="S107" s="4">
        <f t="shared" si="198"/>
        <v>61805</v>
      </c>
      <c r="T107" s="4">
        <f t="shared" si="198"/>
        <v>64390</v>
      </c>
      <c r="U107" s="4">
        <f t="shared" si="198"/>
        <v>80745</v>
      </c>
      <c r="V107" s="4">
        <f t="shared" si="198"/>
        <v>90978</v>
      </c>
      <c r="W107" s="4">
        <f t="shared" si="198"/>
        <v>86346</v>
      </c>
      <c r="X107" s="4">
        <f t="shared" si="198"/>
        <v>102721</v>
      </c>
      <c r="Y107" s="4">
        <f t="shared" si="198"/>
        <v>125155</v>
      </c>
      <c r="Z107" s="4">
        <f t="shared" si="198"/>
        <v>115065</v>
      </c>
      <c r="AA107" s="4">
        <f t="shared" si="198"/>
        <v>132828</v>
      </c>
      <c r="AB107" s="4">
        <f t="shared" si="198"/>
        <v>0</v>
      </c>
      <c r="AC107" s="4">
        <f t="shared" si="198"/>
        <v>0</v>
      </c>
      <c r="AD107" s="4">
        <f t="shared" si="198"/>
        <v>0</v>
      </c>
      <c r="AE107" s="4">
        <f t="shared" si="198"/>
        <v>0</v>
      </c>
      <c r="AF107" s="4">
        <f t="shared" si="198"/>
        <v>0</v>
      </c>
      <c r="AG107" s="4">
        <f t="shared" si="198"/>
        <v>0</v>
      </c>
      <c r="AH107" s="4">
        <f t="shared" si="198"/>
        <v>0</v>
      </c>
      <c r="AI107" s="4">
        <f t="shared" si="198"/>
        <v>0</v>
      </c>
      <c r="AJ107" s="4">
        <f t="shared" si="198"/>
        <v>0</v>
      </c>
      <c r="AK107" s="4">
        <f t="shared" si="198"/>
        <v>0</v>
      </c>
    </row>
    <row r="108" spans="2:37" s="14" customFormat="1" x14ac:dyDescent="0.35">
      <c r="B108" s="14" t="s">
        <v>85</v>
      </c>
    </row>
    <row r="109" spans="2:37" s="3" customFormat="1" x14ac:dyDescent="0.35">
      <c r="B109" s="3" t="s">
        <v>113</v>
      </c>
      <c r="S109" s="3">
        <v>0</v>
      </c>
      <c r="T109" s="3">
        <v>0</v>
      </c>
      <c r="U109" s="3">
        <v>0</v>
      </c>
      <c r="V109" s="3">
        <v>0</v>
      </c>
      <c r="W109" s="3">
        <v>0</v>
      </c>
      <c r="X109" s="3">
        <v>0</v>
      </c>
      <c r="Y109" s="3">
        <v>0</v>
      </c>
      <c r="Z109" s="3">
        <v>0</v>
      </c>
      <c r="AA109" s="3">
        <v>0</v>
      </c>
    </row>
    <row r="110" spans="2:37" s="3" customFormat="1" x14ac:dyDescent="0.35">
      <c r="B110" s="3" t="s">
        <v>114</v>
      </c>
      <c r="S110" s="3">
        <v>23156</v>
      </c>
      <c r="T110" s="3">
        <v>24217</v>
      </c>
      <c r="U110" s="3">
        <v>27065</v>
      </c>
      <c r="V110" s="3">
        <v>28950</v>
      </c>
      <c r="W110" s="3">
        <v>26909</v>
      </c>
      <c r="X110" s="3">
        <v>26486</v>
      </c>
      <c r="Y110" s="3">
        <v>26533</v>
      </c>
      <c r="Z110" s="3">
        <v>26808</v>
      </c>
      <c r="AA110" s="3">
        <v>30215</v>
      </c>
    </row>
    <row r="111" spans="2:37" s="3" customFormat="1" x14ac:dyDescent="0.35">
      <c r="B111" s="3" t="s">
        <v>115</v>
      </c>
      <c r="S111" s="3">
        <v>26503</v>
      </c>
      <c r="T111" s="3">
        <v>23888</v>
      </c>
      <c r="U111" s="3">
        <v>27598</v>
      </c>
      <c r="V111" s="3">
        <v>19111</v>
      </c>
      <c r="W111" s="3">
        <v>-3496</v>
      </c>
      <c r="X111" s="3">
        <v>-12696</v>
      </c>
      <c r="Y111" s="3">
        <v>-20120</v>
      </c>
      <c r="Z111" s="3">
        <v>-31336</v>
      </c>
      <c r="AA111" s="3">
        <v>-27620</v>
      </c>
    </row>
    <row r="112" spans="2:37" s="12" customFormat="1" x14ac:dyDescent="0.35">
      <c r="B112" s="12" t="s">
        <v>116</v>
      </c>
      <c r="S112" s="12">
        <v>-996</v>
      </c>
      <c r="T112" s="12">
        <v>-816</v>
      </c>
      <c r="U112" s="12">
        <v>-803</v>
      </c>
      <c r="V112" s="12">
        <v>-1689</v>
      </c>
      <c r="W112" s="12">
        <v>-1628</v>
      </c>
      <c r="X112" s="12">
        <v>-1716</v>
      </c>
      <c r="Y112" s="12">
        <v>-1175</v>
      </c>
      <c r="Z112" s="12">
        <v>-1692</v>
      </c>
      <c r="AA112" s="12">
        <v>-1522</v>
      </c>
    </row>
    <row r="113" spans="2:37" s="3" customFormat="1" x14ac:dyDescent="0.35">
      <c r="B113" s="3" t="s">
        <v>117</v>
      </c>
      <c r="I113" s="3">
        <f>SUM(I109:I112)</f>
        <v>0</v>
      </c>
      <c r="J113" s="3">
        <f t="shared" ref="J113:M113" si="199">SUM(J109:J112)</f>
        <v>0</v>
      </c>
      <c r="K113" s="3">
        <f t="shared" si="199"/>
        <v>0</v>
      </c>
      <c r="L113" s="3">
        <f t="shared" si="199"/>
        <v>0</v>
      </c>
      <c r="M113" s="3">
        <f t="shared" si="199"/>
        <v>0</v>
      </c>
      <c r="N113" s="3">
        <f>SUM(N109:N112)</f>
        <v>0</v>
      </c>
      <c r="O113" s="3">
        <f t="shared" ref="O113:AK113" si="200">SUM(O109:O112)</f>
        <v>0</v>
      </c>
      <c r="P113" s="3">
        <f t="shared" si="200"/>
        <v>0</v>
      </c>
      <c r="Q113" s="3">
        <f t="shared" si="200"/>
        <v>0</v>
      </c>
      <c r="R113" s="3">
        <f t="shared" si="200"/>
        <v>0</v>
      </c>
      <c r="S113" s="3">
        <f t="shared" si="200"/>
        <v>48663</v>
      </c>
      <c r="T113" s="3">
        <f t="shared" si="200"/>
        <v>47289</v>
      </c>
      <c r="U113" s="3">
        <f t="shared" si="200"/>
        <v>53860</v>
      </c>
      <c r="V113" s="3">
        <f t="shared" si="200"/>
        <v>46372</v>
      </c>
      <c r="W113" s="3">
        <f t="shared" si="200"/>
        <v>21785</v>
      </c>
      <c r="X113" s="3">
        <f t="shared" si="200"/>
        <v>12074</v>
      </c>
      <c r="Y113" s="3">
        <f t="shared" si="200"/>
        <v>5238</v>
      </c>
      <c r="Z113" s="3">
        <f t="shared" si="200"/>
        <v>-6220</v>
      </c>
      <c r="AA113" s="3">
        <f t="shared" si="200"/>
        <v>1073</v>
      </c>
      <c r="AB113" s="3">
        <f t="shared" si="200"/>
        <v>0</v>
      </c>
      <c r="AC113" s="3">
        <f t="shared" si="200"/>
        <v>0</v>
      </c>
      <c r="AD113" s="3">
        <f t="shared" si="200"/>
        <v>0</v>
      </c>
      <c r="AE113" s="3">
        <f t="shared" si="200"/>
        <v>0</v>
      </c>
      <c r="AF113" s="3">
        <f t="shared" si="200"/>
        <v>0</v>
      </c>
      <c r="AG113" s="3">
        <f t="shared" si="200"/>
        <v>0</v>
      </c>
      <c r="AH113" s="3">
        <f t="shared" si="200"/>
        <v>0</v>
      </c>
      <c r="AI113" s="3">
        <f t="shared" si="200"/>
        <v>0</v>
      </c>
      <c r="AJ113" s="3">
        <f t="shared" si="200"/>
        <v>0</v>
      </c>
      <c r="AK113" s="3">
        <f t="shared" si="200"/>
        <v>0</v>
      </c>
    </row>
    <row r="114" spans="2:37" s="12" customFormat="1" x14ac:dyDescent="0.35">
      <c r="B114" s="12" t="s">
        <v>118</v>
      </c>
      <c r="S114" s="12">
        <v>435</v>
      </c>
      <c r="T114" s="12">
        <v>501</v>
      </c>
      <c r="U114" s="12">
        <v>386</v>
      </c>
      <c r="V114" s="12">
        <v>501</v>
      </c>
      <c r="W114" s="12">
        <v>578</v>
      </c>
      <c r="X114" s="12">
        <v>643</v>
      </c>
      <c r="Y114" s="12">
        <v>714</v>
      </c>
      <c r="Z114" s="12">
        <v>452</v>
      </c>
      <c r="AA114" s="12">
        <v>483</v>
      </c>
    </row>
    <row r="115" spans="2:37" s="20" customFormat="1" x14ac:dyDescent="0.35">
      <c r="B115" s="20" t="s">
        <v>119</v>
      </c>
      <c r="I115" s="20">
        <f>SUM(I113:I114)</f>
        <v>0</v>
      </c>
      <c r="J115" s="20">
        <f t="shared" ref="J115:M115" si="201">SUM(J113:J114)</f>
        <v>0</v>
      </c>
      <c r="K115" s="20">
        <f t="shared" si="201"/>
        <v>0</v>
      </c>
      <c r="L115" s="20">
        <f t="shared" si="201"/>
        <v>0</v>
      </c>
      <c r="M115" s="20">
        <f t="shared" si="201"/>
        <v>0</v>
      </c>
      <c r="N115" s="20">
        <f>SUM(N113:N114)</f>
        <v>0</v>
      </c>
      <c r="O115" s="20">
        <f t="shared" ref="O115:AK115" si="202">SUM(O113:O114)</f>
        <v>0</v>
      </c>
      <c r="P115" s="20">
        <f t="shared" si="202"/>
        <v>0</v>
      </c>
      <c r="Q115" s="20">
        <f t="shared" si="202"/>
        <v>0</v>
      </c>
      <c r="R115" s="20">
        <f t="shared" si="202"/>
        <v>0</v>
      </c>
      <c r="S115" s="20">
        <f t="shared" si="202"/>
        <v>49098</v>
      </c>
      <c r="T115" s="20">
        <f t="shared" si="202"/>
        <v>47790</v>
      </c>
      <c r="U115" s="20">
        <f t="shared" si="202"/>
        <v>54246</v>
      </c>
      <c r="V115" s="20">
        <f t="shared" si="202"/>
        <v>46873</v>
      </c>
      <c r="W115" s="20">
        <f t="shared" si="202"/>
        <v>22363</v>
      </c>
      <c r="X115" s="20">
        <f t="shared" si="202"/>
        <v>12717</v>
      </c>
      <c r="Y115" s="20">
        <f t="shared" si="202"/>
        <v>5952</v>
      </c>
      <c r="Z115" s="20">
        <f t="shared" si="202"/>
        <v>-5768</v>
      </c>
      <c r="AA115" s="20">
        <f t="shared" si="202"/>
        <v>1556</v>
      </c>
      <c r="AB115" s="20">
        <f t="shared" si="202"/>
        <v>0</v>
      </c>
      <c r="AC115" s="20">
        <f t="shared" si="202"/>
        <v>0</v>
      </c>
      <c r="AD115" s="20">
        <f t="shared" si="202"/>
        <v>0</v>
      </c>
      <c r="AE115" s="20">
        <f t="shared" si="202"/>
        <v>0</v>
      </c>
      <c r="AF115" s="20">
        <f t="shared" si="202"/>
        <v>0</v>
      </c>
      <c r="AG115" s="20">
        <f t="shared" si="202"/>
        <v>0</v>
      </c>
      <c r="AH115" s="20">
        <f t="shared" si="202"/>
        <v>0</v>
      </c>
      <c r="AI115" s="20">
        <f t="shared" si="202"/>
        <v>0</v>
      </c>
      <c r="AJ115" s="20">
        <f t="shared" si="202"/>
        <v>0</v>
      </c>
      <c r="AK115" s="20">
        <f t="shared" si="202"/>
        <v>0</v>
      </c>
    </row>
    <row r="116" spans="2:37" s="4" customFormat="1" x14ac:dyDescent="0.35">
      <c r="B116" s="4" t="s">
        <v>120</v>
      </c>
      <c r="I116" s="4">
        <f>I115+I107</f>
        <v>0</v>
      </c>
      <c r="J116" s="4">
        <f t="shared" ref="J116:M116" si="203">J115+J107</f>
        <v>0</v>
      </c>
      <c r="K116" s="4">
        <f t="shared" si="203"/>
        <v>0</v>
      </c>
      <c r="L116" s="4">
        <f t="shared" si="203"/>
        <v>0</v>
      </c>
      <c r="M116" s="4">
        <f t="shared" si="203"/>
        <v>0</v>
      </c>
      <c r="N116" s="4">
        <f>N115+N107</f>
        <v>0</v>
      </c>
      <c r="O116" s="4">
        <f t="shared" ref="O116:AK116" si="204">O115+O107</f>
        <v>0</v>
      </c>
      <c r="P116" s="4">
        <f t="shared" si="204"/>
        <v>0</v>
      </c>
      <c r="Q116" s="4">
        <f t="shared" si="204"/>
        <v>0</v>
      </c>
      <c r="R116" s="4">
        <f t="shared" si="204"/>
        <v>0</v>
      </c>
      <c r="S116" s="4">
        <f t="shared" si="204"/>
        <v>110903</v>
      </c>
      <c r="T116" s="4">
        <f t="shared" si="204"/>
        <v>112180</v>
      </c>
      <c r="U116" s="4">
        <f t="shared" si="204"/>
        <v>134991</v>
      </c>
      <c r="V116" s="4">
        <f t="shared" si="204"/>
        <v>137851</v>
      </c>
      <c r="W116" s="4">
        <f t="shared" si="204"/>
        <v>108709</v>
      </c>
      <c r="X116" s="4">
        <f t="shared" si="204"/>
        <v>115438</v>
      </c>
      <c r="Y116" s="4">
        <f t="shared" si="204"/>
        <v>131107</v>
      </c>
      <c r="Z116" s="4">
        <f t="shared" si="204"/>
        <v>109297</v>
      </c>
      <c r="AA116" s="4">
        <f t="shared" si="204"/>
        <v>134384</v>
      </c>
      <c r="AB116" s="4">
        <f t="shared" si="204"/>
        <v>0</v>
      </c>
      <c r="AC116" s="4">
        <f t="shared" si="204"/>
        <v>0</v>
      </c>
      <c r="AD116" s="4">
        <f t="shared" si="204"/>
        <v>0</v>
      </c>
      <c r="AE116" s="4">
        <f t="shared" si="204"/>
        <v>0</v>
      </c>
      <c r="AF116" s="4">
        <f t="shared" si="204"/>
        <v>0</v>
      </c>
      <c r="AG116" s="4">
        <f t="shared" si="204"/>
        <v>0</v>
      </c>
      <c r="AH116" s="4">
        <f t="shared" si="204"/>
        <v>0</v>
      </c>
      <c r="AI116" s="4">
        <f t="shared" si="204"/>
        <v>0</v>
      </c>
      <c r="AJ116" s="4">
        <f t="shared" si="204"/>
        <v>0</v>
      </c>
      <c r="AK116" s="4">
        <f t="shared" si="204"/>
        <v>0</v>
      </c>
    </row>
    <row r="117" spans="2:37" s="13" customFormat="1" x14ac:dyDescent="0.35">
      <c r="B117" s="13" t="s">
        <v>80</v>
      </c>
    </row>
    <row r="118" spans="2:37" s="3" customFormat="1" x14ac:dyDescent="0.35">
      <c r="B118" s="3" t="s">
        <v>81</v>
      </c>
      <c r="T118" s="3">
        <v>13685</v>
      </c>
      <c r="U118" s="3">
        <v>14126</v>
      </c>
      <c r="V118" s="3">
        <v>15386</v>
      </c>
      <c r="W118" s="3">
        <v>14551</v>
      </c>
      <c r="X118" s="3">
        <v>13139</v>
      </c>
      <c r="Y118" s="3">
        <v>15887</v>
      </c>
      <c r="Z118" s="3">
        <v>9539</v>
      </c>
      <c r="AA118" s="3">
        <v>17165</v>
      </c>
    </row>
    <row r="119" spans="2:37" s="12" customFormat="1" x14ac:dyDescent="0.35">
      <c r="B119" s="12" t="s">
        <v>82</v>
      </c>
      <c r="T119" s="12">
        <v>-1189</v>
      </c>
      <c r="U119" s="12">
        <v>-2021</v>
      </c>
      <c r="V119" s="12">
        <v>-1736</v>
      </c>
      <c r="W119" s="12">
        <v>-1660</v>
      </c>
      <c r="X119" s="12">
        <v>-1564</v>
      </c>
      <c r="Y119" s="12">
        <v>-2135</v>
      </c>
      <c r="Z119" s="12">
        <v>-4511</v>
      </c>
      <c r="AA119" s="12">
        <v>-8695</v>
      </c>
    </row>
    <row r="120" spans="2:37" s="3" customFormat="1" x14ac:dyDescent="0.35">
      <c r="B120" s="3" t="s">
        <v>83</v>
      </c>
      <c r="I120" s="3">
        <f>SUM(I118:I119)</f>
        <v>0</v>
      </c>
      <c r="J120" s="3">
        <f t="shared" ref="J120:M120" si="205">SUM(J118:J119)</f>
        <v>0</v>
      </c>
      <c r="K120" s="3">
        <f t="shared" si="205"/>
        <v>0</v>
      </c>
      <c r="L120" s="3">
        <f t="shared" si="205"/>
        <v>0</v>
      </c>
      <c r="M120" s="3">
        <f t="shared" si="205"/>
        <v>0</v>
      </c>
      <c r="N120" s="3">
        <f>SUM(N118:N119)</f>
        <v>0</v>
      </c>
      <c r="O120" s="3">
        <f t="shared" ref="O120:AK120" si="206">SUM(O118:O119)</f>
        <v>0</v>
      </c>
      <c r="P120" s="3">
        <f t="shared" si="206"/>
        <v>0</v>
      </c>
      <c r="Q120" s="3">
        <f t="shared" si="206"/>
        <v>0</v>
      </c>
      <c r="R120" s="3">
        <f t="shared" si="206"/>
        <v>0</v>
      </c>
      <c r="S120" s="3">
        <f t="shared" si="206"/>
        <v>0</v>
      </c>
      <c r="T120" s="3">
        <f t="shared" si="206"/>
        <v>12496</v>
      </c>
      <c r="U120" s="3">
        <f t="shared" si="206"/>
        <v>12105</v>
      </c>
      <c r="V120" s="3">
        <f t="shared" si="206"/>
        <v>13650</v>
      </c>
      <c r="W120" s="3">
        <f t="shared" si="206"/>
        <v>12891</v>
      </c>
      <c r="X120" s="3">
        <f t="shared" si="206"/>
        <v>11575</v>
      </c>
      <c r="Y120" s="3">
        <f t="shared" si="206"/>
        <v>13752</v>
      </c>
      <c r="Z120" s="3">
        <f t="shared" si="206"/>
        <v>5028</v>
      </c>
      <c r="AA120" s="3">
        <f t="shared" si="206"/>
        <v>8470</v>
      </c>
      <c r="AB120" s="3">
        <f t="shared" si="206"/>
        <v>0</v>
      </c>
      <c r="AC120" s="3">
        <f t="shared" si="206"/>
        <v>0</v>
      </c>
      <c r="AD120" s="3">
        <f t="shared" si="206"/>
        <v>0</v>
      </c>
      <c r="AE120" s="3">
        <f t="shared" si="206"/>
        <v>0</v>
      </c>
      <c r="AF120" s="3">
        <f t="shared" si="206"/>
        <v>0</v>
      </c>
      <c r="AG120" s="3">
        <f t="shared" si="206"/>
        <v>0</v>
      </c>
      <c r="AH120" s="3">
        <f t="shared" si="206"/>
        <v>0</v>
      </c>
      <c r="AI120" s="3">
        <f t="shared" si="206"/>
        <v>0</v>
      </c>
      <c r="AJ120" s="3">
        <f t="shared" si="206"/>
        <v>0</v>
      </c>
      <c r="AK120" s="3">
        <f t="shared" si="206"/>
        <v>0</v>
      </c>
    </row>
    <row r="121" spans="2:37" s="3" customFormat="1" x14ac:dyDescent="0.35"/>
    <row r="122" spans="2:37" s="3" customFormat="1" x14ac:dyDescent="0.35">
      <c r="B122" s="3" t="s">
        <v>121</v>
      </c>
      <c r="T122" s="3">
        <v>1425</v>
      </c>
      <c r="U122" s="3">
        <v>2181</v>
      </c>
      <c r="V122" s="3">
        <v>2402</v>
      </c>
      <c r="W122" s="3">
        <v>2155</v>
      </c>
      <c r="X122" s="3">
        <v>1588</v>
      </c>
      <c r="Y122" s="3">
        <v>1786</v>
      </c>
      <c r="Z122" s="3">
        <v>482</v>
      </c>
      <c r="AA122" s="3">
        <v>1192</v>
      </c>
    </row>
    <row r="123" spans="2:37" s="3" customFormat="1" x14ac:dyDescent="0.35">
      <c r="B123" s="3" t="s">
        <v>122</v>
      </c>
      <c r="T123" s="3">
        <v>1037</v>
      </c>
      <c r="U123" s="3">
        <v>1350</v>
      </c>
      <c r="V123" s="3">
        <v>1607</v>
      </c>
      <c r="W123" s="3">
        <v>1653</v>
      </c>
      <c r="X123" s="3">
        <v>1590</v>
      </c>
      <c r="Y123" s="3">
        <v>1837</v>
      </c>
      <c r="Z123" s="3">
        <v>2613</v>
      </c>
      <c r="AA123" s="3">
        <v>3547</v>
      </c>
    </row>
    <row r="124" spans="2:37" s="3" customFormat="1" x14ac:dyDescent="0.35">
      <c r="B124" s="3" t="s">
        <v>123</v>
      </c>
      <c r="T124" s="3">
        <v>-10440</v>
      </c>
      <c r="U124" s="3">
        <v>-3561</v>
      </c>
      <c r="V124" s="3">
        <v>-11347</v>
      </c>
      <c r="W124" s="3">
        <v>-36140</v>
      </c>
      <c r="X124" s="3">
        <v>-19240</v>
      </c>
      <c r="Y124" s="3">
        <v>-20934</v>
      </c>
      <c r="Z124" s="3">
        <v>-16248</v>
      </c>
      <c r="AA124" s="3">
        <v>-1300</v>
      </c>
    </row>
    <row r="125" spans="2:37" s="3" customFormat="1" x14ac:dyDescent="0.35">
      <c r="B125" s="3" t="s">
        <v>124</v>
      </c>
      <c r="T125" s="3">
        <v>-2541</v>
      </c>
      <c r="U125" s="3">
        <v>-2631</v>
      </c>
      <c r="V125" s="3">
        <v>-3140</v>
      </c>
      <c r="W125" s="3">
        <v>-2932</v>
      </c>
      <c r="X125" s="3">
        <v>-3070</v>
      </c>
      <c r="Y125" s="3">
        <v>-3063</v>
      </c>
      <c r="Z125" s="3">
        <v>-3457</v>
      </c>
      <c r="AA125" s="3">
        <v>-3668</v>
      </c>
    </row>
    <row r="126" spans="2:37" s="3" customFormat="1" x14ac:dyDescent="0.35"/>
    <row r="127" spans="2:37" s="3" customFormat="1" x14ac:dyDescent="0.35"/>
    <row r="128" spans="2:37" s="13" customFormat="1" x14ac:dyDescent="0.35">
      <c r="B128" s="13" t="s">
        <v>125</v>
      </c>
    </row>
    <row r="129" spans="2:37" s="3" customFormat="1" x14ac:dyDescent="0.35">
      <c r="B129" s="3" t="s">
        <v>126</v>
      </c>
      <c r="N129" s="3">
        <f>N7*N130</f>
        <v>0</v>
      </c>
      <c r="O129" s="3">
        <f t="shared" ref="O129:Z129" si="207">O7*O130</f>
        <v>0</v>
      </c>
      <c r="P129" s="3">
        <f t="shared" si="207"/>
        <v>0</v>
      </c>
      <c r="Q129" s="3">
        <f t="shared" si="207"/>
        <v>0</v>
      </c>
      <c r="R129" s="3">
        <f t="shared" si="207"/>
        <v>0</v>
      </c>
      <c r="S129" s="3">
        <f t="shared" si="207"/>
        <v>0</v>
      </c>
      <c r="T129" s="3">
        <f t="shared" si="207"/>
        <v>142121.07</v>
      </c>
      <c r="U129" s="3">
        <f t="shared" si="207"/>
        <v>152501.90000000002</v>
      </c>
      <c r="V129" s="3">
        <f t="shared" si="207"/>
        <v>183013.61</v>
      </c>
      <c r="W129" s="3">
        <f t="shared" si="207"/>
        <v>170143.88</v>
      </c>
      <c r="X129" s="3">
        <f t="shared" si="207"/>
        <v>161127.98000000001</v>
      </c>
      <c r="Y129" s="3">
        <f t="shared" si="207"/>
        <v>183709.1</v>
      </c>
      <c r="Z129" s="3">
        <f t="shared" si="207"/>
        <v>223587</v>
      </c>
      <c r="AA129" s="3">
        <f>AA7*AA130</f>
        <v>223390.56</v>
      </c>
    </row>
    <row r="130" spans="2:37" s="3" customFormat="1" x14ac:dyDescent="0.35">
      <c r="B130" s="3" t="s">
        <v>1</v>
      </c>
      <c r="N130" s="3">
        <f>N76</f>
        <v>0</v>
      </c>
      <c r="O130" s="3">
        <f t="shared" ref="O130:Z130" si="208">O76</f>
        <v>0</v>
      </c>
      <c r="P130" s="3">
        <f t="shared" si="208"/>
        <v>0</v>
      </c>
      <c r="Q130" s="3">
        <f t="shared" si="208"/>
        <v>0</v>
      </c>
      <c r="R130" s="3">
        <f t="shared" si="208"/>
        <v>0</v>
      </c>
      <c r="S130" s="3">
        <f t="shared" si="208"/>
        <v>0</v>
      </c>
      <c r="T130" s="3">
        <f t="shared" si="208"/>
        <v>4221</v>
      </c>
      <c r="U130" s="3">
        <f t="shared" si="208"/>
        <v>4115</v>
      </c>
      <c r="V130" s="3">
        <f t="shared" si="208"/>
        <v>4121</v>
      </c>
      <c r="W130" s="3">
        <f t="shared" si="208"/>
        <v>3634</v>
      </c>
      <c r="X130" s="3">
        <f t="shared" si="208"/>
        <v>3211</v>
      </c>
      <c r="Y130" s="3">
        <f t="shared" si="208"/>
        <v>2945</v>
      </c>
      <c r="Z130" s="3">
        <f t="shared" si="208"/>
        <v>2700</v>
      </c>
      <c r="AA130" s="3">
        <f>AA76</f>
        <v>2696</v>
      </c>
    </row>
    <row r="131" spans="2:37" s="19" customFormat="1" x14ac:dyDescent="0.35">
      <c r="B131" s="19" t="s">
        <v>127</v>
      </c>
      <c r="N131" s="19" t="e">
        <f>N129/N51</f>
        <v>#DIV/0!</v>
      </c>
      <c r="O131" s="19" t="e">
        <f t="shared" ref="O131:Z131" si="209">O129/O51</f>
        <v>#DIV/0!</v>
      </c>
      <c r="P131" s="19" t="e">
        <f t="shared" si="209"/>
        <v>#DIV/0!</v>
      </c>
      <c r="Q131" s="19">
        <f t="shared" si="209"/>
        <v>0</v>
      </c>
      <c r="R131" s="19">
        <f t="shared" si="209"/>
        <v>0</v>
      </c>
      <c r="S131" s="19">
        <f t="shared" si="209"/>
        <v>0</v>
      </c>
      <c r="T131" s="19">
        <f t="shared" si="209"/>
        <v>3.8362369422625315</v>
      </c>
      <c r="U131" s="19">
        <f t="shared" si="209"/>
        <v>4.0352958298052508</v>
      </c>
      <c r="V131" s="19">
        <f t="shared" si="209"/>
        <v>4.59475308177048</v>
      </c>
      <c r="W131" s="19">
        <f t="shared" si="209"/>
        <v>4.3067858046878955</v>
      </c>
      <c r="X131" s="19">
        <f t="shared" si="209"/>
        <v>4.1242955871813249</v>
      </c>
      <c r="Y131" s="19">
        <f t="shared" si="209"/>
        <v>4.5383803947725987</v>
      </c>
      <c r="Z131" s="19">
        <f t="shared" si="209"/>
        <v>5.2683081998114982</v>
      </c>
      <c r="AA131" s="19">
        <f>AA129/AA51</f>
        <v>4.4719253713416345</v>
      </c>
    </row>
    <row r="132" spans="2:37" s="19" customFormat="1" x14ac:dyDescent="0.35">
      <c r="B132" s="19" t="s">
        <v>128</v>
      </c>
      <c r="N132" s="19" t="e">
        <f>N129/N72</f>
        <v>#DIV/0!</v>
      </c>
      <c r="O132" s="19" t="e">
        <f t="shared" ref="O132:Z132" si="210">O129/O72</f>
        <v>#DIV/0!</v>
      </c>
      <c r="P132" s="19" t="e">
        <f t="shared" si="210"/>
        <v>#DIV/0!</v>
      </c>
      <c r="Q132" s="19">
        <f t="shared" si="210"/>
        <v>0</v>
      </c>
      <c r="R132" s="19">
        <f t="shared" si="210"/>
        <v>0</v>
      </c>
      <c r="S132" s="19">
        <f t="shared" si="210"/>
        <v>0</v>
      </c>
      <c r="T132" s="19">
        <f t="shared" si="210"/>
        <v>15.966865520728009</v>
      </c>
      <c r="U132" s="19">
        <f t="shared" si="210"/>
        <v>16.134352517985615</v>
      </c>
      <c r="V132" s="19">
        <f t="shared" si="210"/>
        <v>47.846695424836597</v>
      </c>
      <c r="W132" s="19">
        <f t="shared" si="210"/>
        <v>15.351789226743662</v>
      </c>
      <c r="X132" s="19">
        <f t="shared" si="210"/>
        <v>15.89817266896892</v>
      </c>
      <c r="Y132" s="19">
        <f t="shared" si="210"/>
        <v>13.364549687181727</v>
      </c>
      <c r="Z132" s="19">
        <f t="shared" si="210"/>
        <v>33.28673514962037</v>
      </c>
      <c r="AA132" s="19">
        <f>AA129/AA72</f>
        <v>26.271969892978948</v>
      </c>
    </row>
    <row r="133" spans="2:37" s="19" customFormat="1" x14ac:dyDescent="0.35">
      <c r="B133" s="19" t="s">
        <v>129</v>
      </c>
      <c r="N133" s="19" t="e">
        <f>N129/N115</f>
        <v>#DIV/0!</v>
      </c>
      <c r="O133" s="19" t="e">
        <f t="shared" ref="O133:Z133" si="211">O129/O115</f>
        <v>#DIV/0!</v>
      </c>
      <c r="P133" s="19" t="e">
        <f t="shared" si="211"/>
        <v>#DIV/0!</v>
      </c>
      <c r="Q133" s="19" t="e">
        <f t="shared" si="211"/>
        <v>#DIV/0!</v>
      </c>
      <c r="R133" s="19" t="e">
        <f t="shared" si="211"/>
        <v>#DIV/0!</v>
      </c>
      <c r="S133" s="19">
        <f t="shared" si="211"/>
        <v>0</v>
      </c>
      <c r="T133" s="19">
        <f t="shared" si="211"/>
        <v>2.9738662900188326</v>
      </c>
      <c r="U133" s="19">
        <f t="shared" si="211"/>
        <v>2.8113022158315824</v>
      </c>
      <c r="V133" s="19">
        <f t="shared" si="211"/>
        <v>3.9044569368293045</v>
      </c>
      <c r="W133" s="19">
        <f t="shared" si="211"/>
        <v>7.6082761704601349</v>
      </c>
      <c r="X133" s="19">
        <f t="shared" si="211"/>
        <v>12.670282299284423</v>
      </c>
      <c r="Y133" s="19">
        <f t="shared" si="211"/>
        <v>30.865104166666669</v>
      </c>
      <c r="Z133" s="19">
        <f t="shared" si="211"/>
        <v>-38.76334951456311</v>
      </c>
      <c r="AA133" s="19">
        <f>AA129/AA115</f>
        <v>143.56719794344474</v>
      </c>
    </row>
    <row r="134" spans="2:37" s="19" customFormat="1" x14ac:dyDescent="0.35">
      <c r="B134" s="19" t="s">
        <v>130</v>
      </c>
      <c r="N134" s="19" t="e">
        <f>N129/N120</f>
        <v>#DIV/0!</v>
      </c>
      <c r="O134" s="19" t="e">
        <f t="shared" ref="O134:Z134" si="212">O129/O120</f>
        <v>#DIV/0!</v>
      </c>
      <c r="P134" s="19" t="e">
        <f t="shared" si="212"/>
        <v>#DIV/0!</v>
      </c>
      <c r="Q134" s="19" t="e">
        <f t="shared" si="212"/>
        <v>#DIV/0!</v>
      </c>
      <c r="R134" s="19" t="e">
        <f t="shared" si="212"/>
        <v>#DIV/0!</v>
      </c>
      <c r="S134" s="19" t="e">
        <f t="shared" si="212"/>
        <v>#DIV/0!</v>
      </c>
      <c r="T134" s="19">
        <f t="shared" si="212"/>
        <v>11.373325064020488</v>
      </c>
      <c r="U134" s="19">
        <f t="shared" si="212"/>
        <v>12.598256918628667</v>
      </c>
      <c r="V134" s="19">
        <f t="shared" si="212"/>
        <v>13.407590476190475</v>
      </c>
      <c r="W134" s="19">
        <f t="shared" si="212"/>
        <v>13.198656426964549</v>
      </c>
      <c r="X134" s="19">
        <f t="shared" si="212"/>
        <v>13.920343844492441</v>
      </c>
      <c r="Y134" s="19">
        <f t="shared" si="212"/>
        <v>13.358718731820826</v>
      </c>
      <c r="Z134" s="19">
        <f t="shared" si="212"/>
        <v>44.468377088305488</v>
      </c>
      <c r="AA134" s="19">
        <f>AA129/AA120</f>
        <v>26.374328217237309</v>
      </c>
    </row>
    <row r="135" spans="2:37" s="3" customFormat="1" x14ac:dyDescent="0.35"/>
    <row r="136" spans="2:37" s="3" customFormat="1" x14ac:dyDescent="0.35"/>
    <row r="137" spans="2:37" s="21" customFormat="1" x14ac:dyDescent="0.35">
      <c r="B137" s="21" t="s">
        <v>131</v>
      </c>
    </row>
    <row r="138" spans="2:37" s="15" customFormat="1" x14ac:dyDescent="0.35">
      <c r="B138" s="15" t="s">
        <v>132</v>
      </c>
      <c r="N138" s="15" t="e">
        <f>(N51-M51)/ABS(M51)</f>
        <v>#DIV/0!</v>
      </c>
      <c r="O138" s="15" t="e">
        <f t="shared" ref="O138:AK138" si="213">(O51-N51)/ABS(N51)</f>
        <v>#DIV/0!</v>
      </c>
      <c r="P138" s="15" t="e">
        <f t="shared" si="213"/>
        <v>#DIV/0!</v>
      </c>
      <c r="Q138" s="15" t="e">
        <f t="shared" si="213"/>
        <v>#DIV/0!</v>
      </c>
      <c r="R138" s="15">
        <f t="shared" si="213"/>
        <v>2.9451317912856375E-2</v>
      </c>
      <c r="S138" s="15">
        <f t="shared" si="213"/>
        <v>-1.2802090137165251E-3</v>
      </c>
      <c r="T138" s="15">
        <f t="shared" si="213"/>
        <v>-3.0842881808193376E-2</v>
      </c>
      <c r="U138" s="15">
        <f t="shared" si="213"/>
        <v>2.0109590520150079E-2</v>
      </c>
      <c r="V138" s="15">
        <f t="shared" si="213"/>
        <v>5.3953217612193058E-2</v>
      </c>
      <c r="W138" s="15">
        <f t="shared" si="213"/>
        <v>-8.1594737767065849E-3</v>
      </c>
      <c r="X138" s="15">
        <f t="shared" si="213"/>
        <v>-1.1086923505290336E-2</v>
      </c>
      <c r="Y138" s="15">
        <f t="shared" si="213"/>
        <v>3.6116514794716906E-2</v>
      </c>
      <c r="Z138" s="15">
        <f t="shared" si="213"/>
        <v>4.8444872650016055E-2</v>
      </c>
      <c r="AA138" s="15">
        <f t="shared" si="213"/>
        <v>0.17704995287464656</v>
      </c>
      <c r="AB138" s="15">
        <f t="shared" si="213"/>
        <v>-1</v>
      </c>
      <c r="AC138" s="15" t="e">
        <f t="shared" si="213"/>
        <v>#DIV/0!</v>
      </c>
      <c r="AD138" s="15" t="e">
        <f t="shared" si="213"/>
        <v>#DIV/0!</v>
      </c>
      <c r="AE138" s="15" t="e">
        <f t="shared" si="213"/>
        <v>#DIV/0!</v>
      </c>
      <c r="AF138" s="15" t="e">
        <f t="shared" si="213"/>
        <v>#DIV/0!</v>
      </c>
      <c r="AG138" s="15" t="e">
        <f t="shared" si="213"/>
        <v>#DIV/0!</v>
      </c>
      <c r="AH138" s="15" t="e">
        <f t="shared" si="213"/>
        <v>#DIV/0!</v>
      </c>
      <c r="AI138" s="15" t="e">
        <f t="shared" si="213"/>
        <v>#DIV/0!</v>
      </c>
      <c r="AJ138" s="15" t="e">
        <f t="shared" si="213"/>
        <v>#DIV/0!</v>
      </c>
      <c r="AK138" s="15" t="e">
        <f t="shared" si="213"/>
        <v>#DIV/0!</v>
      </c>
    </row>
    <row r="139" spans="2:37" s="15" customFormat="1" x14ac:dyDescent="0.35">
      <c r="B139" s="15" t="s">
        <v>133</v>
      </c>
      <c r="N139" s="15" t="e">
        <f>(N72-M72)/ABS(M72)</f>
        <v>#DIV/0!</v>
      </c>
      <c r="O139" s="15" t="e">
        <f t="shared" ref="O139:AK139" si="214">(O72-N72)/ABS(N72)</f>
        <v>#DIV/0!</v>
      </c>
      <c r="P139" s="15" t="e">
        <f t="shared" si="214"/>
        <v>#DIV/0!</v>
      </c>
      <c r="Q139" s="15" t="e">
        <f t="shared" si="214"/>
        <v>#DIV/0!</v>
      </c>
      <c r="R139" s="15">
        <f t="shared" si="214"/>
        <v>2.9451317912856375E-2</v>
      </c>
      <c r="S139" s="15">
        <f t="shared" si="214"/>
        <v>-1.2802090137165251E-3</v>
      </c>
      <c r="T139" s="15">
        <f t="shared" si="214"/>
        <v>-0.76714801444043323</v>
      </c>
      <c r="U139" s="15">
        <f t="shared" si="214"/>
        <v>6.1903156948657452E-2</v>
      </c>
      <c r="V139" s="15">
        <f t="shared" si="214"/>
        <v>-0.59532374100719421</v>
      </c>
      <c r="W139" s="15">
        <f t="shared" si="214"/>
        <v>1.8975163398692811</v>
      </c>
      <c r="X139" s="15">
        <f t="shared" si="214"/>
        <v>-8.5536407109988277E-2</v>
      </c>
      <c r="Y139" s="15">
        <f t="shared" si="214"/>
        <v>0.35629008386778488</v>
      </c>
      <c r="Z139" s="15">
        <f t="shared" si="214"/>
        <v>-0.51134875600174601</v>
      </c>
      <c r="AA139" s="15">
        <f t="shared" si="214"/>
        <v>0.26589251153788895</v>
      </c>
      <c r="AB139" s="15">
        <f t="shared" si="214"/>
        <v>-1</v>
      </c>
      <c r="AC139" s="15" t="e">
        <f t="shared" si="214"/>
        <v>#DIV/0!</v>
      </c>
      <c r="AD139" s="15" t="e">
        <f t="shared" si="214"/>
        <v>#DIV/0!</v>
      </c>
      <c r="AE139" s="15" t="e">
        <f t="shared" si="214"/>
        <v>#DIV/0!</v>
      </c>
      <c r="AF139" s="15" t="e">
        <f t="shared" si="214"/>
        <v>#DIV/0!</v>
      </c>
      <c r="AG139" s="15" t="e">
        <f t="shared" si="214"/>
        <v>#DIV/0!</v>
      </c>
      <c r="AH139" s="15" t="e">
        <f t="shared" si="214"/>
        <v>#DIV/0!</v>
      </c>
      <c r="AI139" s="15" t="e">
        <f t="shared" si="214"/>
        <v>#DIV/0!</v>
      </c>
      <c r="AJ139" s="15" t="e">
        <f t="shared" si="214"/>
        <v>#DIV/0!</v>
      </c>
      <c r="AK139" s="15" t="e">
        <f t="shared" si="214"/>
        <v>#DIV/0!</v>
      </c>
    </row>
    <row r="140" spans="2:37" s="15" customFormat="1" x14ac:dyDescent="0.35">
      <c r="B140" s="15" t="s">
        <v>134</v>
      </c>
      <c r="N140" s="15" t="e">
        <f>(N120-M120)/ABS(M120)</f>
        <v>#DIV/0!</v>
      </c>
      <c r="O140" s="15" t="e">
        <f t="shared" ref="O140:AK140" si="215">(O120-N120)/ABS(N120)</f>
        <v>#DIV/0!</v>
      </c>
      <c r="P140" s="15" t="e">
        <f t="shared" si="215"/>
        <v>#DIV/0!</v>
      </c>
      <c r="Q140" s="15" t="e">
        <f t="shared" si="215"/>
        <v>#DIV/0!</v>
      </c>
      <c r="R140" s="15" t="e">
        <f t="shared" si="215"/>
        <v>#DIV/0!</v>
      </c>
      <c r="S140" s="15" t="e">
        <f t="shared" si="215"/>
        <v>#DIV/0!</v>
      </c>
      <c r="T140" s="15" t="e">
        <f t="shared" si="215"/>
        <v>#DIV/0!</v>
      </c>
      <c r="U140" s="15">
        <f t="shared" si="215"/>
        <v>-3.1290012804097309E-2</v>
      </c>
      <c r="V140" s="15">
        <f t="shared" si="215"/>
        <v>0.12763320941759604</v>
      </c>
      <c r="W140" s="15">
        <f t="shared" si="215"/>
        <v>-5.5604395604395604E-2</v>
      </c>
      <c r="X140" s="15">
        <f t="shared" si="215"/>
        <v>-0.10208672717399736</v>
      </c>
      <c r="Y140" s="15">
        <f t="shared" si="215"/>
        <v>0.18807775377969763</v>
      </c>
      <c r="Z140" s="15">
        <f t="shared" si="215"/>
        <v>-0.63438045375218155</v>
      </c>
      <c r="AA140" s="15">
        <f t="shared" si="215"/>
        <v>0.68456642800318213</v>
      </c>
      <c r="AB140" s="15">
        <f t="shared" si="215"/>
        <v>-1</v>
      </c>
      <c r="AC140" s="15" t="e">
        <f t="shared" si="215"/>
        <v>#DIV/0!</v>
      </c>
      <c r="AD140" s="15" t="e">
        <f t="shared" si="215"/>
        <v>#DIV/0!</v>
      </c>
      <c r="AE140" s="15" t="e">
        <f t="shared" si="215"/>
        <v>#DIV/0!</v>
      </c>
      <c r="AF140" s="15" t="e">
        <f t="shared" si="215"/>
        <v>#DIV/0!</v>
      </c>
      <c r="AG140" s="15" t="e">
        <f t="shared" si="215"/>
        <v>#DIV/0!</v>
      </c>
      <c r="AH140" s="15" t="e">
        <f t="shared" si="215"/>
        <v>#DIV/0!</v>
      </c>
      <c r="AI140" s="15" t="e">
        <f t="shared" si="215"/>
        <v>#DIV/0!</v>
      </c>
      <c r="AJ140" s="15" t="e">
        <f t="shared" si="215"/>
        <v>#DIV/0!</v>
      </c>
      <c r="AK140" s="15" t="e">
        <f t="shared" si="215"/>
        <v>#DIV/0!</v>
      </c>
    </row>
    <row r="141" spans="2:37" s="15" customFormat="1" x14ac:dyDescent="0.35">
      <c r="B141" s="15" t="s">
        <v>124</v>
      </c>
      <c r="N141" s="15" t="e">
        <f>ABS((N125-M125)/ABS(M125))</f>
        <v>#DIV/0!</v>
      </c>
      <c r="O141" s="15" t="e">
        <f t="shared" ref="O141:AK141" si="216">ABS((O125-N125)/ABS(N125))</f>
        <v>#DIV/0!</v>
      </c>
      <c r="P141" s="15" t="e">
        <f t="shared" si="216"/>
        <v>#DIV/0!</v>
      </c>
      <c r="Q141" s="15" t="e">
        <f t="shared" si="216"/>
        <v>#DIV/0!</v>
      </c>
      <c r="R141" s="15" t="e">
        <f t="shared" si="216"/>
        <v>#DIV/0!</v>
      </c>
      <c r="S141" s="15" t="e">
        <f t="shared" si="216"/>
        <v>#DIV/0!</v>
      </c>
      <c r="T141" s="15" t="e">
        <f t="shared" si="216"/>
        <v>#DIV/0!</v>
      </c>
      <c r="U141" s="15">
        <f t="shared" si="216"/>
        <v>3.541912632821724E-2</v>
      </c>
      <c r="V141" s="15">
        <f t="shared" si="216"/>
        <v>0.19346256176358798</v>
      </c>
      <c r="W141" s="15">
        <f t="shared" si="216"/>
        <v>6.6242038216560509E-2</v>
      </c>
      <c r="X141" s="15">
        <f t="shared" si="216"/>
        <v>4.7066848567530697E-2</v>
      </c>
      <c r="Y141" s="15">
        <f t="shared" si="216"/>
        <v>2.280130293159609E-3</v>
      </c>
      <c r="Z141" s="15">
        <f t="shared" si="216"/>
        <v>0.12863206007182501</v>
      </c>
      <c r="AA141" s="15">
        <f t="shared" si="216"/>
        <v>6.103557998264391E-2</v>
      </c>
      <c r="AB141" s="15">
        <f t="shared" si="216"/>
        <v>1</v>
      </c>
      <c r="AC141" s="15" t="e">
        <f t="shared" si="216"/>
        <v>#DIV/0!</v>
      </c>
      <c r="AD141" s="15" t="e">
        <f t="shared" si="216"/>
        <v>#DIV/0!</v>
      </c>
      <c r="AE141" s="15" t="e">
        <f t="shared" si="216"/>
        <v>#DIV/0!</v>
      </c>
      <c r="AF141" s="15" t="e">
        <f t="shared" si="216"/>
        <v>#DIV/0!</v>
      </c>
      <c r="AG141" s="15" t="e">
        <f t="shared" si="216"/>
        <v>#DIV/0!</v>
      </c>
      <c r="AH141" s="15" t="e">
        <f t="shared" si="216"/>
        <v>#DIV/0!</v>
      </c>
      <c r="AI141" s="15" t="e">
        <f t="shared" si="216"/>
        <v>#DIV/0!</v>
      </c>
      <c r="AJ141" s="15" t="e">
        <f t="shared" si="216"/>
        <v>#DIV/0!</v>
      </c>
      <c r="AK141" s="15" t="e">
        <f t="shared" si="216"/>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2023-09-25T19:46:25Z</dcterms:created>
  <dcterms:modified xsi:type="dcterms:W3CDTF">2023-12-15T04:03:33Z</dcterms:modified>
</cp:coreProperties>
</file>