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https://d.docs.live.net/534a1defcf7f9d1a/Company Models CloudSave/AVAV/"/>
    </mc:Choice>
  </mc:AlternateContent>
  <xr:revisionPtr revIDLastSave="705" documentId="11_8CF4D69C5F2EE1F9B8B7ED426BF3F5CBD55B276F" xr6:coauthVersionLast="47" xr6:coauthVersionMax="47" xr10:uidLastSave="{3C75285D-FC3F-4F31-AA82-10DDA747950F}"/>
  <bookViews>
    <workbookView xWindow="-110" yWindow="-110" windowWidth="38620" windowHeight="21220" activeTab="2" xr2:uid="{00000000-000D-0000-FFFF-FFFF00000000}"/>
  </bookViews>
  <sheets>
    <sheet name="Main" sheetId="1" r:id="rId1"/>
    <sheet name="Info" sheetId="2" r:id="rId2"/>
    <sheet name="Model" sheetId="3" r:id="rId3"/>
    <sheet name="Summary" sheetId="4" r:id="rId4"/>
    <sheet name="Income Statement" sheetId="5" r:id="rId5"/>
    <sheet name="Balance Sheet" sheetId="6" r:id="rId6"/>
    <sheet name="Cash Flow" sheetId="7"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C149" i="3" l="1"/>
  <c r="AC144" i="3"/>
  <c r="AB134" i="3"/>
  <c r="AB125" i="3"/>
  <c r="AC125" i="3"/>
  <c r="P61" i="3"/>
  <c r="Q61" i="3"/>
  <c r="R61" i="3"/>
  <c r="S61" i="3"/>
  <c r="T61" i="3"/>
  <c r="U61" i="3"/>
  <c r="V61" i="3"/>
  <c r="W61" i="3"/>
  <c r="X61" i="3"/>
  <c r="Y61" i="3"/>
  <c r="Z61" i="3"/>
  <c r="AA61" i="3"/>
  <c r="AB61" i="3"/>
  <c r="AC61" i="3"/>
  <c r="AD61" i="3"/>
  <c r="AE61" i="3"/>
  <c r="AI61" i="3"/>
  <c r="AJ61" i="3"/>
  <c r="AK61" i="3"/>
  <c r="O61" i="3"/>
  <c r="Z59" i="3"/>
  <c r="AA59" i="3"/>
  <c r="AB59" i="3"/>
  <c r="AD59" i="3"/>
  <c r="T60" i="3"/>
  <c r="V60" i="3"/>
  <c r="W60" i="3"/>
  <c r="X60" i="3"/>
  <c r="Z63" i="3"/>
  <c r="AA63" i="3"/>
  <c r="AB63" i="3"/>
  <c r="P58" i="3"/>
  <c r="P59" i="3" s="1"/>
  <c r="Q58" i="3"/>
  <c r="Q59" i="3" s="1"/>
  <c r="R58" i="3"/>
  <c r="R59" i="3" s="1"/>
  <c r="S58" i="3"/>
  <c r="S59" i="3" s="1"/>
  <c r="T58" i="3"/>
  <c r="T62" i="3" s="1"/>
  <c r="U58" i="3"/>
  <c r="U62" i="3" s="1"/>
  <c r="V58" i="3"/>
  <c r="V62" i="3" s="1"/>
  <c r="W58" i="3"/>
  <c r="W62" i="3" s="1"/>
  <c r="X58" i="3"/>
  <c r="X62" i="3" s="1"/>
  <c r="Y58" i="3"/>
  <c r="Y62" i="3" s="1"/>
  <c r="Z58" i="3"/>
  <c r="Z60" i="3" s="1"/>
  <c r="AA58" i="3"/>
  <c r="AA60" i="3" s="1"/>
  <c r="AB58" i="3"/>
  <c r="AB60" i="3" s="1"/>
  <c r="AC58" i="3"/>
  <c r="AC60" i="3" s="1"/>
  <c r="AD58" i="3"/>
  <c r="AD63" i="3" s="1"/>
  <c r="AE58" i="3"/>
  <c r="AE63" i="3" s="1"/>
  <c r="AF58" i="3"/>
  <c r="AF59" i="3" s="1"/>
  <c r="AG58" i="3"/>
  <c r="AG59" i="3" s="1"/>
  <c r="AH58" i="3"/>
  <c r="AH59" i="3" s="1"/>
  <c r="AI58" i="3"/>
  <c r="AI59" i="3" s="1"/>
  <c r="AJ58" i="3"/>
  <c r="AJ62" i="3" s="1"/>
  <c r="AK58" i="3"/>
  <c r="AK62" i="3" s="1"/>
  <c r="O58" i="3"/>
  <c r="O63" i="3" s="1"/>
  <c r="AD106" i="3"/>
  <c r="AD149" i="3"/>
  <c r="AD152" i="3" s="1"/>
  <c r="AH73" i="3"/>
  <c r="AI73" i="3"/>
  <c r="AJ73" i="3"/>
  <c r="AK73" i="3"/>
  <c r="AH78" i="3"/>
  <c r="AI78" i="3"/>
  <c r="AJ78" i="3"/>
  <c r="AK78" i="3"/>
  <c r="AH68" i="3"/>
  <c r="AI68" i="3"/>
  <c r="AJ68" i="3"/>
  <c r="AK68" i="3"/>
  <c r="AI168" i="3"/>
  <c r="AJ168" i="3"/>
  <c r="AK168" i="3"/>
  <c r="AH168" i="3"/>
  <c r="AI107" i="3"/>
  <c r="AJ107" i="3"/>
  <c r="AK107" i="3"/>
  <c r="P91" i="3"/>
  <c r="Q91" i="3"/>
  <c r="R91" i="3"/>
  <c r="S91" i="3"/>
  <c r="T91" i="3"/>
  <c r="U91" i="3"/>
  <c r="V91" i="3"/>
  <c r="W91" i="3"/>
  <c r="X91" i="3"/>
  <c r="Y91" i="3"/>
  <c r="Z91" i="3"/>
  <c r="AA91" i="3"/>
  <c r="AB91" i="3"/>
  <c r="AC91" i="3"/>
  <c r="AD91" i="3"/>
  <c r="AE91" i="3"/>
  <c r="AF91" i="3"/>
  <c r="AG91" i="3"/>
  <c r="AH91" i="3"/>
  <c r="AI91" i="3"/>
  <c r="AJ91" i="3"/>
  <c r="AK91" i="3"/>
  <c r="P92" i="3"/>
  <c r="Q92" i="3"/>
  <c r="R92" i="3"/>
  <c r="S92" i="3"/>
  <c r="T92" i="3"/>
  <c r="U92" i="3"/>
  <c r="V92" i="3"/>
  <c r="W92" i="3"/>
  <c r="X92" i="3"/>
  <c r="Y92" i="3"/>
  <c r="Z92" i="3"/>
  <c r="AA92" i="3"/>
  <c r="AB92" i="3"/>
  <c r="AC92" i="3"/>
  <c r="AD92" i="3"/>
  <c r="AE92" i="3"/>
  <c r="AF92" i="3"/>
  <c r="AG92" i="3"/>
  <c r="AH92" i="3"/>
  <c r="AI92" i="3"/>
  <c r="AJ92" i="3"/>
  <c r="AK92" i="3"/>
  <c r="O92" i="3"/>
  <c r="O91" i="3"/>
  <c r="AH89" i="3"/>
  <c r="AI89" i="3"/>
  <c r="AJ89" i="3"/>
  <c r="AK89" i="3"/>
  <c r="AH85" i="3"/>
  <c r="AI85" i="3"/>
  <c r="AJ85" i="3"/>
  <c r="AK85" i="3"/>
  <c r="AH161" i="3"/>
  <c r="AH163" i="3" s="1"/>
  <c r="AI161" i="3"/>
  <c r="AI163" i="3" s="1"/>
  <c r="AJ161" i="3"/>
  <c r="AJ163" i="3" s="1"/>
  <c r="AK161" i="3"/>
  <c r="AK163" i="3" s="1"/>
  <c r="P152" i="3"/>
  <c r="Q152" i="3"/>
  <c r="R152" i="3"/>
  <c r="S152" i="3"/>
  <c r="T152" i="3"/>
  <c r="U152" i="3"/>
  <c r="V152" i="3"/>
  <c r="W152" i="3"/>
  <c r="X152" i="3"/>
  <c r="Y152" i="3"/>
  <c r="Z152" i="3"/>
  <c r="AA152" i="3"/>
  <c r="AB152" i="3"/>
  <c r="AC152" i="3"/>
  <c r="AE152" i="3"/>
  <c r="AF152" i="3"/>
  <c r="AG152" i="3"/>
  <c r="AH152" i="3"/>
  <c r="AI152" i="3"/>
  <c r="AJ152" i="3"/>
  <c r="AK152" i="3"/>
  <c r="O152" i="3"/>
  <c r="AH145" i="3"/>
  <c r="AI145" i="3"/>
  <c r="AJ145" i="3"/>
  <c r="AK145" i="3"/>
  <c r="P135" i="3"/>
  <c r="Q135" i="3"/>
  <c r="R135" i="3"/>
  <c r="S135" i="3"/>
  <c r="T135" i="3"/>
  <c r="U135" i="3"/>
  <c r="V135" i="3"/>
  <c r="W135" i="3"/>
  <c r="X135" i="3"/>
  <c r="Y135" i="3"/>
  <c r="Z135" i="3"/>
  <c r="AA135" i="3"/>
  <c r="AB135" i="3"/>
  <c r="AC135" i="3"/>
  <c r="AD135" i="3"/>
  <c r="AE135" i="3"/>
  <c r="AF135" i="3"/>
  <c r="AG135" i="3"/>
  <c r="AH135" i="3"/>
  <c r="AI135" i="3"/>
  <c r="AJ135" i="3"/>
  <c r="AK135" i="3"/>
  <c r="O135" i="3"/>
  <c r="AH126" i="3"/>
  <c r="AI126" i="3"/>
  <c r="AJ126" i="3"/>
  <c r="AK126" i="3"/>
  <c r="AE43" i="3"/>
  <c r="AF43" i="3"/>
  <c r="AG43" i="3"/>
  <c r="AH43" i="3"/>
  <c r="AI43" i="3"/>
  <c r="AJ43" i="3"/>
  <c r="AK43" i="3"/>
  <c r="AF27" i="3"/>
  <c r="AG27" i="3"/>
  <c r="AH27" i="3"/>
  <c r="AH45" i="3"/>
  <c r="AI45" i="3"/>
  <c r="AJ45" i="3"/>
  <c r="AK45" i="3"/>
  <c r="AH46" i="3"/>
  <c r="AI46" i="3"/>
  <c r="AJ46" i="3"/>
  <c r="AK46" i="3"/>
  <c r="AH47" i="3"/>
  <c r="AI47" i="3"/>
  <c r="AJ47" i="3"/>
  <c r="AK47" i="3"/>
  <c r="AH48" i="3"/>
  <c r="AI48" i="3"/>
  <c r="AJ48" i="3"/>
  <c r="AK48" i="3"/>
  <c r="AH49" i="3"/>
  <c r="AI49" i="3"/>
  <c r="AJ49" i="3"/>
  <c r="AK49" i="3"/>
  <c r="AH35" i="3"/>
  <c r="AI35" i="3"/>
  <c r="AJ35" i="3"/>
  <c r="AK35" i="3"/>
  <c r="AI27" i="3"/>
  <c r="AJ27" i="3"/>
  <c r="AK27" i="3"/>
  <c r="AI12" i="3"/>
  <c r="AJ12" i="3"/>
  <c r="AK12" i="3"/>
  <c r="AI19" i="3"/>
  <c r="AJ19" i="3"/>
  <c r="AK19" i="3"/>
  <c r="AH19" i="3"/>
  <c r="AH12" i="3"/>
  <c r="Q168" i="3"/>
  <c r="P168" i="3"/>
  <c r="O168" i="3"/>
  <c r="Q161" i="3"/>
  <c r="Q163" i="3" s="1"/>
  <c r="P161" i="3"/>
  <c r="P163" i="3" s="1"/>
  <c r="O161" i="3"/>
  <c r="O163" i="3" s="1"/>
  <c r="Q145" i="3"/>
  <c r="P145" i="3"/>
  <c r="O145" i="3"/>
  <c r="Q126" i="3"/>
  <c r="Q136" i="3" s="1"/>
  <c r="P126" i="3"/>
  <c r="O126" i="3"/>
  <c r="Q107" i="3"/>
  <c r="P107" i="3"/>
  <c r="O107" i="3"/>
  <c r="Q89" i="3"/>
  <c r="P89" i="3"/>
  <c r="O89" i="3"/>
  <c r="Q85" i="3"/>
  <c r="P85" i="3"/>
  <c r="O85" i="3"/>
  <c r="Q78" i="3"/>
  <c r="P78" i="3"/>
  <c r="O78" i="3"/>
  <c r="Q73" i="3"/>
  <c r="P73" i="3"/>
  <c r="O73" i="3"/>
  <c r="Q68" i="3"/>
  <c r="P68" i="3"/>
  <c r="O68" i="3"/>
  <c r="T168" i="3"/>
  <c r="S168" i="3"/>
  <c r="R168" i="3"/>
  <c r="T161" i="3"/>
  <c r="T163" i="3" s="1"/>
  <c r="S161" i="3"/>
  <c r="S163" i="3" s="1"/>
  <c r="R161" i="3"/>
  <c r="R163" i="3" s="1"/>
  <c r="T145" i="3"/>
  <c r="S145" i="3"/>
  <c r="R145" i="3"/>
  <c r="T126" i="3"/>
  <c r="S126" i="3"/>
  <c r="R126" i="3"/>
  <c r="T107" i="3"/>
  <c r="S107" i="3"/>
  <c r="R107" i="3"/>
  <c r="T89" i="3"/>
  <c r="S89" i="3"/>
  <c r="R89" i="3"/>
  <c r="T85" i="3"/>
  <c r="S85" i="3"/>
  <c r="R85" i="3"/>
  <c r="T78" i="3"/>
  <c r="S78" i="3"/>
  <c r="R78" i="3"/>
  <c r="T73" i="3"/>
  <c r="S73" i="3"/>
  <c r="R73" i="3"/>
  <c r="T68" i="3"/>
  <c r="S68" i="3"/>
  <c r="R68" i="3"/>
  <c r="B3" i="1" a="1"/>
  <c r="B3" i="1" s="1"/>
  <c r="B2" i="1" a="1"/>
  <c r="B2" i="1" s="1"/>
  <c r="R29" i="4"/>
  <c r="Q29" i="4"/>
  <c r="P29" i="4"/>
  <c r="O29" i="4"/>
  <c r="N29" i="4"/>
  <c r="M29" i="4"/>
  <c r="L29" i="4"/>
  <c r="K29" i="4"/>
  <c r="J29" i="4"/>
  <c r="I29" i="4"/>
  <c r="H29" i="4"/>
  <c r="G29" i="4"/>
  <c r="F29" i="4"/>
  <c r="E29" i="4"/>
  <c r="D29" i="4"/>
  <c r="C29" i="4"/>
  <c r="B29" i="4"/>
  <c r="A1" i="4"/>
  <c r="AF168" i="3"/>
  <c r="AE168" i="3"/>
  <c r="AD168" i="3"/>
  <c r="AC168" i="3"/>
  <c r="AB168" i="3"/>
  <c r="AA168" i="3"/>
  <c r="Z168" i="3"/>
  <c r="Y168" i="3"/>
  <c r="X168" i="3"/>
  <c r="W168" i="3"/>
  <c r="V168" i="3"/>
  <c r="U168" i="3"/>
  <c r="AG167" i="3"/>
  <c r="AG168" i="3" s="1"/>
  <c r="AG161" i="3"/>
  <c r="AG163" i="3" s="1"/>
  <c r="AF161" i="3"/>
  <c r="AF163" i="3" s="1"/>
  <c r="AE161" i="3"/>
  <c r="AE163" i="3" s="1"/>
  <c r="AD161" i="3"/>
  <c r="AD163" i="3" s="1"/>
  <c r="AC161" i="3"/>
  <c r="AC163" i="3" s="1"/>
  <c r="AB161" i="3"/>
  <c r="AB163" i="3" s="1"/>
  <c r="AA161" i="3"/>
  <c r="AA163" i="3" s="1"/>
  <c r="Z161" i="3"/>
  <c r="Z163" i="3" s="1"/>
  <c r="Y161" i="3"/>
  <c r="Y163" i="3" s="1"/>
  <c r="X161" i="3"/>
  <c r="X163" i="3" s="1"/>
  <c r="W161" i="3"/>
  <c r="W163" i="3" s="1"/>
  <c r="V161" i="3"/>
  <c r="V163" i="3" s="1"/>
  <c r="U161" i="3"/>
  <c r="U163" i="3" s="1"/>
  <c r="AG145" i="3"/>
  <c r="AF145" i="3"/>
  <c r="AE145" i="3"/>
  <c r="AD145" i="3"/>
  <c r="AC145" i="3"/>
  <c r="AB145" i="3"/>
  <c r="AA145" i="3"/>
  <c r="Z145" i="3"/>
  <c r="Y145" i="3"/>
  <c r="X145" i="3"/>
  <c r="W145" i="3"/>
  <c r="V145" i="3"/>
  <c r="U145" i="3"/>
  <c r="AG126" i="3"/>
  <c r="AF126" i="3"/>
  <c r="AE126" i="3"/>
  <c r="AD126" i="3"/>
  <c r="AC126" i="3"/>
  <c r="AB126" i="3"/>
  <c r="AA126" i="3"/>
  <c r="Z126" i="3"/>
  <c r="Y126" i="3"/>
  <c r="X126" i="3"/>
  <c r="W126" i="3"/>
  <c r="V126" i="3"/>
  <c r="U126" i="3"/>
  <c r="AG107" i="3"/>
  <c r="AF107" i="3"/>
  <c r="AE107" i="3"/>
  <c r="AD107" i="3"/>
  <c r="AC107" i="3"/>
  <c r="AB107" i="3"/>
  <c r="AA107" i="3"/>
  <c r="Z107" i="3"/>
  <c r="Y107" i="3"/>
  <c r="X107" i="3"/>
  <c r="W107" i="3"/>
  <c r="V107" i="3"/>
  <c r="U107" i="3"/>
  <c r="AG100" i="3"/>
  <c r="AG89" i="3"/>
  <c r="AF89" i="3"/>
  <c r="AE89" i="3"/>
  <c r="AD89" i="3"/>
  <c r="AC89" i="3"/>
  <c r="AB89" i="3"/>
  <c r="AA89" i="3"/>
  <c r="Z89" i="3"/>
  <c r="Y89" i="3"/>
  <c r="X89" i="3"/>
  <c r="W89" i="3"/>
  <c r="V89" i="3"/>
  <c r="U89" i="3"/>
  <c r="AG85" i="3"/>
  <c r="AF85" i="3"/>
  <c r="AE85" i="3"/>
  <c r="AD85" i="3"/>
  <c r="AC85" i="3"/>
  <c r="AB85" i="3"/>
  <c r="AA85" i="3"/>
  <c r="Z85" i="3"/>
  <c r="Y85" i="3"/>
  <c r="X85" i="3"/>
  <c r="W85" i="3"/>
  <c r="V85" i="3"/>
  <c r="U85" i="3"/>
  <c r="AG78" i="3"/>
  <c r="AF78" i="3"/>
  <c r="AE78" i="3"/>
  <c r="AD78" i="3"/>
  <c r="AC78" i="3"/>
  <c r="AB78" i="3"/>
  <c r="AA78" i="3"/>
  <c r="Z78" i="3"/>
  <c r="Y78" i="3"/>
  <c r="X78" i="3"/>
  <c r="W78" i="3"/>
  <c r="V78" i="3"/>
  <c r="U78" i="3"/>
  <c r="AG73" i="3"/>
  <c r="AF73" i="3"/>
  <c r="AE73" i="3"/>
  <c r="AD73" i="3"/>
  <c r="AC73" i="3"/>
  <c r="AB73" i="3"/>
  <c r="AA73" i="3"/>
  <c r="Z73" i="3"/>
  <c r="Y73" i="3"/>
  <c r="X73" i="3"/>
  <c r="W73" i="3"/>
  <c r="V73" i="3"/>
  <c r="U73" i="3"/>
  <c r="AG68" i="3"/>
  <c r="AF68" i="3"/>
  <c r="AE68" i="3"/>
  <c r="AD68" i="3"/>
  <c r="AC68" i="3"/>
  <c r="AB68" i="3"/>
  <c r="AA68" i="3"/>
  <c r="Z68" i="3"/>
  <c r="Y68" i="3"/>
  <c r="X68" i="3"/>
  <c r="W68" i="3"/>
  <c r="V68" i="3"/>
  <c r="U68" i="3"/>
  <c r="AG49" i="3"/>
  <c r="AF49" i="3"/>
  <c r="AE49" i="3"/>
  <c r="AG48" i="3"/>
  <c r="AF48" i="3"/>
  <c r="AE48" i="3"/>
  <c r="AG47" i="3"/>
  <c r="AF47" i="3"/>
  <c r="AE47" i="3"/>
  <c r="AG46" i="3"/>
  <c r="AF46" i="3"/>
  <c r="AE46" i="3"/>
  <c r="AG45" i="3"/>
  <c r="AF45" i="3"/>
  <c r="AE45" i="3"/>
  <c r="AG35" i="3"/>
  <c r="AF35" i="3"/>
  <c r="AE35" i="3"/>
  <c r="AG19" i="3"/>
  <c r="AF19" i="3"/>
  <c r="AE19" i="3"/>
  <c r="AG12" i="3"/>
  <c r="AF12" i="3"/>
  <c r="AE12" i="3"/>
  <c r="AF4" i="3"/>
  <c r="AE4" i="3"/>
  <c r="AD4" i="3"/>
  <c r="AC4" i="3"/>
  <c r="AB4" i="3"/>
  <c r="AA4" i="3"/>
  <c r="Z4" i="3"/>
  <c r="Y4" i="3"/>
  <c r="X4" i="3"/>
  <c r="W4" i="3"/>
  <c r="V4" i="3"/>
  <c r="U4" i="3"/>
  <c r="V3" i="3"/>
  <c r="W3" i="3" s="1"/>
  <c r="X3" i="3" s="1"/>
  <c r="Y3" i="3" s="1"/>
  <c r="Z3" i="3" s="1"/>
  <c r="AA3" i="3" s="1"/>
  <c r="AB3" i="3" s="1"/>
  <c r="AC3" i="3" s="1"/>
  <c r="AD3" i="3" s="1"/>
  <c r="AE3" i="3" s="1"/>
  <c r="AF3" i="3" s="1"/>
  <c r="AG3" i="3" s="1"/>
  <c r="AH61" i="3" l="1"/>
  <c r="AG61" i="3"/>
  <c r="AF61" i="3"/>
  <c r="AE59" i="3"/>
  <c r="AC63" i="3"/>
  <c r="U60" i="3"/>
  <c r="Y63" i="3"/>
  <c r="X63" i="3"/>
  <c r="AK59" i="3"/>
  <c r="W63" i="3"/>
  <c r="V63" i="3"/>
  <c r="U63" i="3"/>
  <c r="T63" i="3"/>
  <c r="O59" i="3"/>
  <c r="AI62" i="3"/>
  <c r="O60" i="3"/>
  <c r="AH62" i="3"/>
  <c r="Y59" i="3"/>
  <c r="AI153" i="3"/>
  <c r="O62" i="3"/>
  <c r="AC62" i="3"/>
  <c r="X59" i="3"/>
  <c r="AK60" i="3"/>
  <c r="W59" i="3"/>
  <c r="AK63" i="3"/>
  <c r="AJ60" i="3"/>
  <c r="V59" i="3"/>
  <c r="AJ63" i="3"/>
  <c r="Y60" i="3"/>
  <c r="U59" i="3"/>
  <c r="S62" i="3"/>
  <c r="AG62" i="3"/>
  <c r="Q62" i="3"/>
  <c r="AC59" i="3"/>
  <c r="AF62" i="3"/>
  <c r="P62" i="3"/>
  <c r="R62" i="3"/>
  <c r="AE62" i="3"/>
  <c r="AD62" i="3"/>
  <c r="S60" i="3"/>
  <c r="AB62" i="3"/>
  <c r="AH60" i="3"/>
  <c r="R60" i="3"/>
  <c r="AI60" i="3"/>
  <c r="AA62" i="3"/>
  <c r="AG60" i="3"/>
  <c r="Q60" i="3"/>
  <c r="Z62" i="3"/>
  <c r="AF60" i="3"/>
  <c r="P60" i="3"/>
  <c r="AI63" i="3"/>
  <c r="S63" i="3"/>
  <c r="AE60" i="3"/>
  <c r="AH63" i="3"/>
  <c r="R63" i="3"/>
  <c r="AD60" i="3"/>
  <c r="AJ59" i="3"/>
  <c r="T59" i="3"/>
  <c r="AG63" i="3"/>
  <c r="Q63" i="3"/>
  <c r="AF63" i="3"/>
  <c r="P63" i="3"/>
  <c r="AG93" i="3"/>
  <c r="AG97" i="3" s="1"/>
  <c r="Y153" i="3"/>
  <c r="AF93" i="3"/>
  <c r="AF97" i="3" s="1"/>
  <c r="AF101" i="3" s="1"/>
  <c r="AF104" i="3" s="1"/>
  <c r="AF108" i="3" s="1"/>
  <c r="AF110" i="3" s="1"/>
  <c r="AF112" i="3" s="1"/>
  <c r="AK153" i="3"/>
  <c r="AJ153" i="3"/>
  <c r="AJ164" i="3" s="1"/>
  <c r="X153" i="3"/>
  <c r="X164" i="3" s="1"/>
  <c r="T136" i="3"/>
  <c r="AF153" i="3"/>
  <c r="AF164" i="3" s="1"/>
  <c r="AG153" i="3"/>
  <c r="AG164" i="3" s="1"/>
  <c r="P153" i="3"/>
  <c r="P164" i="3" s="1"/>
  <c r="Q153" i="3"/>
  <c r="Q164" i="3" s="1"/>
  <c r="U136" i="3"/>
  <c r="AH153" i="3"/>
  <c r="AH164" i="3" s="1"/>
  <c r="Q93" i="3"/>
  <c r="Q97" i="3" s="1"/>
  <c r="Q101" i="3" s="1"/>
  <c r="Q104" i="3" s="1"/>
  <c r="Q108" i="3" s="1"/>
  <c r="Q110" i="3" s="1"/>
  <c r="P93" i="3"/>
  <c r="P97" i="3" s="1"/>
  <c r="P101" i="3" s="1"/>
  <c r="P104" i="3" s="1"/>
  <c r="P108" i="3" s="1"/>
  <c r="P110" i="3" s="1"/>
  <c r="O93" i="3"/>
  <c r="O97" i="3" s="1"/>
  <c r="O101" i="3" s="1"/>
  <c r="O104" i="3" s="1"/>
  <c r="O108" i="3" s="1"/>
  <c r="O110" i="3" s="1"/>
  <c r="AC93" i="3"/>
  <c r="AC97" i="3" s="1"/>
  <c r="AC101" i="3" s="1"/>
  <c r="AC104" i="3" s="1"/>
  <c r="AC108" i="3" s="1"/>
  <c r="AC110" i="3" s="1"/>
  <c r="AB93" i="3"/>
  <c r="AB97" i="3" s="1"/>
  <c r="AB101" i="3" s="1"/>
  <c r="AB104" i="3" s="1"/>
  <c r="AB108" i="3" s="1"/>
  <c r="AB110" i="3" s="1"/>
  <c r="AA93" i="3"/>
  <c r="AA97" i="3" s="1"/>
  <c r="AA101" i="3" s="1"/>
  <c r="AA104" i="3" s="1"/>
  <c r="AA108" i="3" s="1"/>
  <c r="AA110" i="3" s="1"/>
  <c r="Z93" i="3"/>
  <c r="Z97" i="3" s="1"/>
  <c r="Z101" i="3" s="1"/>
  <c r="Z104" i="3" s="1"/>
  <c r="Z108" i="3" s="1"/>
  <c r="Z110" i="3" s="1"/>
  <c r="AI164" i="3"/>
  <c r="AI93" i="3"/>
  <c r="AI97" i="3" s="1"/>
  <c r="AI101" i="3" s="1"/>
  <c r="AI104" i="3" s="1"/>
  <c r="AI108" i="3" s="1"/>
  <c r="AI110" i="3" s="1"/>
  <c r="AI111" i="3" s="1"/>
  <c r="S93" i="3"/>
  <c r="S97" i="3" s="1"/>
  <c r="S101" i="3" s="1"/>
  <c r="S104" i="3" s="1"/>
  <c r="S108" i="3" s="1"/>
  <c r="S110" i="3" s="1"/>
  <c r="AF136" i="3"/>
  <c r="AH93" i="3"/>
  <c r="AH97" i="3" s="1"/>
  <c r="AH101" i="3" s="1"/>
  <c r="AH104" i="3" s="1"/>
  <c r="AH108" i="3" s="1"/>
  <c r="AH110" i="3" s="1"/>
  <c r="AH111" i="3" s="1"/>
  <c r="R93" i="3"/>
  <c r="R97" i="3" s="1"/>
  <c r="R101" i="3" s="1"/>
  <c r="R104" i="3" s="1"/>
  <c r="R108" i="3" s="1"/>
  <c r="R110" i="3" s="1"/>
  <c r="AG136" i="3"/>
  <c r="O153" i="3"/>
  <c r="O164" i="3" s="1"/>
  <c r="R136" i="3"/>
  <c r="S136" i="3"/>
  <c r="AI136" i="3"/>
  <c r="AH136" i="3"/>
  <c r="AE93" i="3"/>
  <c r="AE97" i="3" s="1"/>
  <c r="AE101" i="3" s="1"/>
  <c r="AE104" i="3" s="1"/>
  <c r="AE108" i="3" s="1"/>
  <c r="AE110" i="3" s="1"/>
  <c r="AE112" i="3" s="1"/>
  <c r="AD93" i="3"/>
  <c r="AD97" i="3" s="1"/>
  <c r="AD101" i="3" s="1"/>
  <c r="AD104" i="3" s="1"/>
  <c r="AD108" i="3" s="1"/>
  <c r="AD110" i="3" s="1"/>
  <c r="AK164" i="3"/>
  <c r="W153" i="3"/>
  <c r="W164" i="3" s="1"/>
  <c r="V153" i="3"/>
  <c r="V164" i="3" s="1"/>
  <c r="U153" i="3"/>
  <c r="U164" i="3" s="1"/>
  <c r="T153" i="3"/>
  <c r="T164" i="3" s="1"/>
  <c r="S153" i="3"/>
  <c r="S164" i="3" s="1"/>
  <c r="R153" i="3"/>
  <c r="R164" i="3" s="1"/>
  <c r="AA136" i="3"/>
  <c r="Z136" i="3"/>
  <c r="Y136" i="3"/>
  <c r="O136" i="3"/>
  <c r="Y93" i="3"/>
  <c r="X93" i="3"/>
  <c r="AE153" i="3"/>
  <c r="AE164" i="3" s="1"/>
  <c r="W93" i="3"/>
  <c r="AD153" i="3"/>
  <c r="AD164" i="3" s="1"/>
  <c r="V93" i="3"/>
  <c r="AC153" i="3"/>
  <c r="AC164" i="3" s="1"/>
  <c r="AK93" i="3"/>
  <c r="AK97" i="3" s="1"/>
  <c r="AK101" i="3" s="1"/>
  <c r="AK104" i="3" s="1"/>
  <c r="AK108" i="3" s="1"/>
  <c r="AK110" i="3" s="1"/>
  <c r="U93" i="3"/>
  <c r="AB153" i="3"/>
  <c r="AB164" i="3" s="1"/>
  <c r="AJ93" i="3"/>
  <c r="AJ97" i="3" s="1"/>
  <c r="AJ101" i="3" s="1"/>
  <c r="AJ104" i="3" s="1"/>
  <c r="AJ108" i="3" s="1"/>
  <c r="AJ110" i="3" s="1"/>
  <c r="T93" i="3"/>
  <c r="AA153" i="3"/>
  <c r="AA164" i="3" s="1"/>
  <c r="Z153" i="3"/>
  <c r="Z164" i="3" s="1"/>
  <c r="W136" i="3"/>
  <c r="V136" i="3"/>
  <c r="X136" i="3"/>
  <c r="P136" i="3"/>
  <c r="AK136" i="3"/>
  <c r="AJ136" i="3"/>
  <c r="AE136" i="3"/>
  <c r="AD136" i="3"/>
  <c r="AC136" i="3"/>
  <c r="AB136" i="3"/>
  <c r="AK50" i="3"/>
  <c r="AI50" i="3"/>
  <c r="AJ50" i="3"/>
  <c r="AH50" i="3"/>
  <c r="AG50" i="3"/>
  <c r="AF50" i="3"/>
  <c r="Y164" i="3"/>
  <c r="AE50" i="3"/>
  <c r="AG101" i="3"/>
  <c r="AG104" i="3" s="1"/>
  <c r="AG108" i="3" s="1"/>
  <c r="AG110" i="3" s="1"/>
  <c r="AG111" i="3" s="1"/>
  <c r="B4" i="1"/>
  <c r="AH112" i="3" l="1"/>
  <c r="AI112" i="3"/>
  <c r="O112" i="3"/>
  <c r="O111" i="3"/>
  <c r="Q112" i="3"/>
  <c r="Q111" i="3"/>
  <c r="AA112" i="3"/>
  <c r="AA111" i="3"/>
  <c r="S112" i="3"/>
  <c r="S111" i="3"/>
  <c r="AD112" i="3"/>
  <c r="AD111" i="3"/>
  <c r="AK111" i="3"/>
  <c r="AK112" i="3"/>
  <c r="Z112" i="3"/>
  <c r="Z111" i="3"/>
  <c r="V97" i="3"/>
  <c r="V101" i="3" s="1"/>
  <c r="V104" i="3" s="1"/>
  <c r="V108" i="3" s="1"/>
  <c r="V110" i="3" s="1"/>
  <c r="X97" i="3"/>
  <c r="X101" i="3" s="1"/>
  <c r="X104" i="3" s="1"/>
  <c r="X108" i="3" s="1"/>
  <c r="X110" i="3" s="1"/>
  <c r="AB112" i="3"/>
  <c r="AB111" i="3"/>
  <c r="W97" i="3"/>
  <c r="W101" i="3" s="1"/>
  <c r="W104" i="3" s="1"/>
  <c r="W108" i="3" s="1"/>
  <c r="W110" i="3" s="1"/>
  <c r="Y97" i="3"/>
  <c r="Y101" i="3" s="1"/>
  <c r="Y104" i="3" s="1"/>
  <c r="Y108" i="3" s="1"/>
  <c r="Y110" i="3" s="1"/>
  <c r="R112" i="3"/>
  <c r="R111" i="3"/>
  <c r="U97" i="3"/>
  <c r="U101" i="3" s="1"/>
  <c r="U104" i="3" s="1"/>
  <c r="U108" i="3" s="1"/>
  <c r="U110" i="3" s="1"/>
  <c r="P111" i="3"/>
  <c r="P112" i="3"/>
  <c r="AJ111" i="3"/>
  <c r="AJ112" i="3"/>
  <c r="AC112" i="3"/>
  <c r="AC111" i="3"/>
  <c r="T97" i="3"/>
  <c r="T101" i="3" s="1"/>
  <c r="T104" i="3" s="1"/>
  <c r="T108" i="3" s="1"/>
  <c r="T110" i="3" s="1"/>
  <c r="AG112" i="3"/>
  <c r="AE111" i="3"/>
  <c r="AF111" i="3"/>
  <c r="V112" i="3" l="1"/>
  <c r="V111" i="3"/>
  <c r="Y112" i="3"/>
  <c r="Y111" i="3"/>
  <c r="T112" i="3"/>
  <c r="T111" i="3"/>
  <c r="U112" i="3"/>
  <c r="U111" i="3"/>
  <c r="X112" i="3"/>
  <c r="X111" i="3"/>
  <c r="W112" i="3"/>
  <c r="W111"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William</author>
  </authors>
  <commentList>
    <comment ref="B52" authorId="0" shapeId="0" xr:uid="{CED2AAD6-F75A-417F-8246-DD81B3039145}">
      <text>
        <r>
          <rPr>
            <b/>
            <sz val="9"/>
            <color indexed="81"/>
            <rFont val="Tahoma"/>
            <family val="2"/>
          </rPr>
          <t>William:</t>
        </r>
        <r>
          <rPr>
            <sz val="9"/>
            <color indexed="81"/>
            <rFont val="Tahoma"/>
            <family val="2"/>
          </rPr>
          <t xml:space="preserve">
For years previous to 2020, AVAV did not report the "Gross Profit" for each segment. So this is an table to represent only the revenue for these years, to make it easier to read. </t>
        </r>
      </text>
    </comment>
    <comment ref="AG100" authorId="0" shapeId="0" xr:uid="{76D0A1E3-0951-4735-99FB-D34BFC3F6AA2}">
      <text>
        <r>
          <rPr>
            <b/>
            <sz val="9"/>
            <color indexed="81"/>
            <rFont val="Tahoma"/>
            <family val="2"/>
          </rPr>
          <t>William:</t>
        </r>
        <r>
          <rPr>
            <sz val="9"/>
            <color indexed="81"/>
            <rFont val="Tahoma"/>
            <family val="2"/>
          </rPr>
          <t xml:space="preserve">
Includes: 
- Sales of ownership in HAPSMobile Inc. joint venture</t>
        </r>
      </text>
    </comment>
    <comment ref="AD120" authorId="0" shapeId="0" xr:uid="{D3F92D55-825B-40AD-AEDD-E7C8DD33FD1A}">
      <text>
        <r>
          <rPr>
            <b/>
            <sz val="9"/>
            <color indexed="81"/>
            <rFont val="Tahoma"/>
            <family val="2"/>
          </rPr>
          <t>William:</t>
        </r>
        <r>
          <rPr>
            <sz val="9"/>
            <color indexed="81"/>
            <rFont val="Tahoma"/>
            <family val="2"/>
          </rPr>
          <t xml:space="preserve">
Includes: 
- "Held-to-maturity" short-term investments
</t>
        </r>
      </text>
    </comment>
    <comment ref="AD149" authorId="0" shapeId="0" xr:uid="{AA00822F-B363-4229-835F-CBFE6A883970}">
      <text>
        <r>
          <rPr>
            <b/>
            <sz val="9"/>
            <color indexed="81"/>
            <rFont val="Tahoma"/>
            <family val="2"/>
          </rPr>
          <t>William:</t>
        </r>
        <r>
          <rPr>
            <sz val="9"/>
            <color indexed="81"/>
            <rFont val="Tahoma"/>
            <family val="2"/>
          </rPr>
          <t xml:space="preserve">
Includes:
"Deferred Rent".</t>
        </r>
      </text>
    </comment>
    <comment ref="B167" authorId="0" shapeId="0" xr:uid="{00000000-0006-0000-0200-000001000000}">
      <text>
        <r>
          <rPr>
            <sz val="11"/>
            <color theme="1"/>
            <rFont val="Calibri"/>
            <family val="2"/>
            <scheme val="minor"/>
          </rPr>
          <t xml:space="preserve">William:
Includes:
Acquisition of property and equipment
</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<sst xmlns="http://schemas.openxmlformats.org/spreadsheetml/2006/main" count="3334" uniqueCount="897">
  <si>
    <t>Ticker</t>
  </si>
  <si>
    <t>Price</t>
  </si>
  <si>
    <t>Shares</t>
  </si>
  <si>
    <t>MC</t>
  </si>
  <si>
    <t>Cash</t>
  </si>
  <si>
    <t>Debt</t>
  </si>
  <si>
    <t>EV</t>
  </si>
  <si>
    <t>Company Name</t>
  </si>
  <si>
    <t>Information</t>
  </si>
  <si>
    <t>AEROVIRONMENT, INC.</t>
  </si>
  <si>
    <t>AVAV</t>
  </si>
  <si>
    <t>US stock · Industrials sector · Aerospace &amp; Defense</t>
  </si>
  <si>
    <t>USA</t>
  </si>
  <si>
    <t>Industrials</t>
  </si>
  <si>
    <t>Aerospace &amp; Defense</t>
  </si>
  <si>
    <t>In thousands</t>
  </si>
  <si>
    <t>Quarter</t>
  </si>
  <si>
    <t>Filing Date</t>
  </si>
  <si>
    <t>Period of Report</t>
  </si>
  <si>
    <t xml:space="preserve">Market Price </t>
  </si>
  <si>
    <t>Revenue Breakdown</t>
  </si>
  <si>
    <t>Small UAS</t>
  </si>
  <si>
    <t>Revenue</t>
  </si>
  <si>
    <t>Gross Margin</t>
  </si>
  <si>
    <t>Income from continuing operations</t>
  </si>
  <si>
    <t>Acquisition-related expenses</t>
  </si>
  <si>
    <t>Amortization of acquired intangible assets and other purchase accounting adjustments</t>
  </si>
  <si>
    <t>Income from operations</t>
  </si>
  <si>
    <t>TMS</t>
  </si>
  <si>
    <t>MUAS</t>
  </si>
  <si>
    <t>HAPS</t>
  </si>
  <si>
    <t>All other</t>
  </si>
  <si>
    <t>Total</t>
  </si>
  <si>
    <t>Revenue by Contract Type</t>
  </si>
  <si>
    <t>FFP</t>
  </si>
  <si>
    <t>CPFF</t>
  </si>
  <si>
    <t>T&amp;M</t>
  </si>
  <si>
    <t>Total Revenue</t>
  </si>
  <si>
    <t>Revenue by Customer Category</t>
  </si>
  <si>
    <t>U.S. Government</t>
  </si>
  <si>
    <t>Non-U.S. Government</t>
  </si>
  <si>
    <t>Revenue by Geographic Location</t>
  </si>
  <si>
    <t>Domestic</t>
  </si>
  <si>
    <t>International</t>
  </si>
  <si>
    <t xml:space="preserve">Income Statement </t>
  </si>
  <si>
    <t>Product Sales</t>
  </si>
  <si>
    <t>Contract Services</t>
  </si>
  <si>
    <t>Cost of Sales</t>
  </si>
  <si>
    <t>Total COGs</t>
  </si>
  <si>
    <t>Total Gross Profit</t>
  </si>
  <si>
    <t>SG&amp;A</t>
  </si>
  <si>
    <t>R&amp;D</t>
  </si>
  <si>
    <t>Other income</t>
  </si>
  <si>
    <t>Interest income (expense)</t>
  </si>
  <si>
    <t>Other income (expense)</t>
  </si>
  <si>
    <t>Income from continuing operations before income taxes</t>
  </si>
  <si>
    <t>Provision for income taxes</t>
  </si>
  <si>
    <t>Equity method investment income</t>
  </si>
  <si>
    <t>Net Income from continuing operations</t>
  </si>
  <si>
    <t>Discontinued operations</t>
  </si>
  <si>
    <t>Loss on sale of business</t>
  </si>
  <si>
    <t>Net loss from discontinued operations</t>
  </si>
  <si>
    <t xml:space="preserve">Net Income  </t>
  </si>
  <si>
    <t>Net loss attributable to noncontrolling interests</t>
  </si>
  <si>
    <t>Net income attributable to AeroVironement Inc.</t>
  </si>
  <si>
    <t>EPS - Basic</t>
  </si>
  <si>
    <t>EPS - Diluted</t>
  </si>
  <si>
    <t>Shares - Basic</t>
  </si>
  <si>
    <t>Shares - Diluted</t>
  </si>
  <si>
    <t>Current Assets</t>
  </si>
  <si>
    <t>Cash &amp; Cash Equivalents</t>
  </si>
  <si>
    <t>Short-term invesments</t>
  </si>
  <si>
    <t>AR</t>
  </si>
  <si>
    <t>Unbilled receivables</t>
  </si>
  <si>
    <t>Inventories</t>
  </si>
  <si>
    <t>Income taxes payable</t>
  </si>
  <si>
    <t xml:space="preserve">Prepaid expenses and other current assets </t>
  </si>
  <si>
    <t>Total Current Assets</t>
  </si>
  <si>
    <t>Non-current Assets</t>
  </si>
  <si>
    <t>Long-term investments</t>
  </si>
  <si>
    <t>PP&amp;E</t>
  </si>
  <si>
    <t>Operating lease right-of-use assets</t>
  </si>
  <si>
    <t>Deferred income taxes</t>
  </si>
  <si>
    <t>Intangibles, net</t>
  </si>
  <si>
    <t>Goodwill</t>
  </si>
  <si>
    <t>Other assets</t>
  </si>
  <si>
    <t>Total Assets</t>
  </si>
  <si>
    <t>Current Liabilities</t>
  </si>
  <si>
    <t>AP</t>
  </si>
  <si>
    <t>Wages and related accruals</t>
  </si>
  <si>
    <t>Customer advances</t>
  </si>
  <si>
    <t>Current portion of long-term debt</t>
  </si>
  <si>
    <t>Current operating lease liabilities</t>
  </si>
  <si>
    <t>Other current liabilities</t>
  </si>
  <si>
    <t>Total Current Liabilities</t>
  </si>
  <si>
    <t>Long-term debt</t>
  </si>
  <si>
    <t>Non-current operating lease liabilities</t>
  </si>
  <si>
    <t>Other non-current liabilities</t>
  </si>
  <si>
    <t>Liability for uncertain tax positions</t>
  </si>
  <si>
    <t>Stockholders' equity</t>
  </si>
  <si>
    <t>Preferred stock</t>
  </si>
  <si>
    <t>Common stock</t>
  </si>
  <si>
    <t>Issued and outstanding shares</t>
  </si>
  <si>
    <t>Additional paid-in capital</t>
  </si>
  <si>
    <t>Accumulated other comprehensive (loss) income</t>
  </si>
  <si>
    <t>Retained earnings</t>
  </si>
  <si>
    <t>Total AeroVironment, Inc. stockholders' equity</t>
  </si>
  <si>
    <t>Noncontrolling interest</t>
  </si>
  <si>
    <t>Total equity</t>
  </si>
  <si>
    <t>Total liabilities and stockholders equity</t>
  </si>
  <si>
    <t>Cash Flow</t>
  </si>
  <si>
    <t>CapEx</t>
  </si>
  <si>
    <t>FCF</t>
  </si>
  <si>
    <t>2007</t>
  </si>
  <si>
    <t>2008</t>
  </si>
  <si>
    <t>2009</t>
  </si>
  <si>
    <t>2010</t>
  </si>
  <si>
    <t>2011</t>
  </si>
  <si>
    <t>2012</t>
  </si>
  <si>
    <t>2013</t>
  </si>
  <si>
    <t>2014</t>
  </si>
  <si>
    <t>2015</t>
  </si>
  <si>
    <t>2016</t>
  </si>
  <si>
    <t>2017</t>
  </si>
  <si>
    <t>2018</t>
  </si>
  <si>
    <t>2019</t>
  </si>
  <si>
    <t>2020</t>
  </si>
  <si>
    <t>2021</t>
  </si>
  <si>
    <t>2022</t>
  </si>
  <si>
    <t>TTM</t>
  </si>
  <si>
    <t>Revenue per share</t>
  </si>
  <si>
    <t>11.62</t>
  </si>
  <si>
    <t>10.91</t>
  </si>
  <si>
    <t>11.78</t>
  </si>
  <si>
    <t>11.66</t>
  </si>
  <si>
    <t>13.55</t>
  </si>
  <si>
    <t>14.92</t>
  </si>
  <si>
    <t>10.88</t>
  </si>
  <si>
    <t>11.26</t>
  </si>
  <si>
    <t>11.34</t>
  </si>
  <si>
    <t>11.51</t>
  </si>
  <si>
    <t>11.49</t>
  </si>
  <si>
    <t>11.55</t>
  </si>
  <si>
    <t>13.28</t>
  </si>
  <si>
    <t>15.43</t>
  </si>
  <si>
    <t>16.42</t>
  </si>
  <si>
    <t>18.06</t>
  </si>
  <si>
    <t>13.97</t>
  </si>
  <si>
    <t>Earnings per share</t>
  </si>
  <si>
    <t>1.39</t>
  </si>
  <si>
    <t>1.08</t>
  </si>
  <si>
    <t>1.15</t>
  </si>
  <si>
    <t>0.97</t>
  </si>
  <si>
    <t>1.20</t>
  </si>
  <si>
    <t>1.40</t>
  </si>
  <si>
    <t>0.47</t>
  </si>
  <si>
    <t>0.61</t>
  </si>
  <si>
    <t>0.13</t>
  </si>
  <si>
    <t>0.39</t>
  </si>
  <si>
    <t>0.54</t>
  </si>
  <si>
    <t>0.86</t>
  </si>
  <si>
    <t>2.00</t>
  </si>
  <si>
    <t>1.73</t>
  </si>
  <si>
    <t>(0.17)</t>
  </si>
  <si>
    <t>0.04</t>
  </si>
  <si>
    <t>FCF per share</t>
  </si>
  <si>
    <t>0.80</t>
  </si>
  <si>
    <t>0.38</t>
  </si>
  <si>
    <t>1.26</t>
  </si>
  <si>
    <t>1.18</t>
  </si>
  <si>
    <t>0.17</t>
  </si>
  <si>
    <t>0.51</t>
  </si>
  <si>
    <t>0.94</t>
  </si>
  <si>
    <t>1.49</t>
  </si>
  <si>
    <t>(0.27)</t>
  </si>
  <si>
    <t>(0.88)</t>
  </si>
  <si>
    <t>2.54</t>
  </si>
  <si>
    <t>0.44</t>
  </si>
  <si>
    <t>0.58</t>
  </si>
  <si>
    <t>3.13</t>
  </si>
  <si>
    <t>(1.29)</t>
  </si>
  <si>
    <t>0.93</t>
  </si>
  <si>
    <t>Dividends per share</t>
  </si>
  <si>
    <t>- -</t>
  </si>
  <si>
    <t>CAPEX per share</t>
  </si>
  <si>
    <t>0.20</t>
  </si>
  <si>
    <t>0.40</t>
  </si>
  <si>
    <t>0.63</t>
  </si>
  <si>
    <t>0.50</t>
  </si>
  <si>
    <t>0.69</t>
  </si>
  <si>
    <t>0.57</t>
  </si>
  <si>
    <t>0.35</t>
  </si>
  <si>
    <t>0.24</t>
  </si>
  <si>
    <t>0.30</t>
  </si>
  <si>
    <t>0.43</t>
  </si>
  <si>
    <t>0.41</t>
  </si>
  <si>
    <t>0.90</t>
  </si>
  <si>
    <t>0.74</t>
  </si>
  <si>
    <t>Book Value per sh.</t>
  </si>
  <si>
    <t>9.13</t>
  </si>
  <si>
    <t>8.59</t>
  </si>
  <si>
    <t>9.87</t>
  </si>
  <si>
    <t>12.20</t>
  </si>
  <si>
    <t>13.74</t>
  </si>
  <si>
    <t>14.28</t>
  </si>
  <si>
    <t>15.32</t>
  </si>
  <si>
    <t>15.26</t>
  </si>
  <si>
    <t>15.75</t>
  </si>
  <si>
    <t>16.56</t>
  </si>
  <si>
    <t>17.47</t>
  </si>
  <si>
    <t>19.55</t>
  </si>
  <si>
    <t>21.42</t>
  </si>
  <si>
    <t>25.45</t>
  </si>
  <si>
    <t>24.63</t>
  </si>
  <si>
    <t>24.37</t>
  </si>
  <si>
    <t>Comm.Shares outs.</t>
  </si>
  <si>
    <t>15</t>
  </si>
  <si>
    <t>20</t>
  </si>
  <si>
    <t>21</t>
  </si>
  <si>
    <t>22</t>
  </si>
  <si>
    <t>23</t>
  </si>
  <si>
    <t>24</t>
  </si>
  <si>
    <t>25</t>
  </si>
  <si>
    <t>Avg. annual P/E ratio</t>
  </si>
  <si>
    <t>16.3</t>
  </si>
  <si>
    <t>25.6</t>
  </si>
  <si>
    <t>25.4</t>
  </si>
  <si>
    <t>25.9</t>
  </si>
  <si>
    <t>25.1</t>
  </si>
  <si>
    <t>17.7</t>
  </si>
  <si>
    <t>48.0</t>
  </si>
  <si>
    <t>51.7</t>
  </si>
  <si>
    <t>201.0</t>
  </si>
  <si>
    <t>68.3</t>
  </si>
  <si>
    <t>70.3</t>
  </si>
  <si>
    <t>81.6</t>
  </si>
  <si>
    <t>32.1</t>
  </si>
  <si>
    <t>40.9</t>
  </si>
  <si>
    <t>104.3</t>
  </si>
  <si>
    <t>(489.9)</t>
  </si>
  <si>
    <t>1,534.7</t>
  </si>
  <si>
    <t>P/E to S&amp;P500</t>
  </si>
  <si>
    <t>0.9</t>
  </si>
  <si>
    <t>1.2</t>
  </si>
  <si>
    <t>0.4</t>
  </si>
  <si>
    <t>1.3</t>
  </si>
  <si>
    <t>1.5</t>
  </si>
  <si>
    <t>2.8</t>
  </si>
  <si>
    <t>10.0</t>
  </si>
  <si>
    <t>3.1</t>
  </si>
  <si>
    <t>3.0</t>
  </si>
  <si>
    <t>3.3</t>
  </si>
  <si>
    <t>1.1</t>
  </si>
  <si>
    <t>3.5</t>
  </si>
  <si>
    <t>(24.4)</t>
  </si>
  <si>
    <t>76.5</t>
  </si>
  <si>
    <t>Avg. annual div. yield</t>
  </si>
  <si>
    <t>Revenue (m)</t>
  </si>
  <si>
    <t>174</t>
  </si>
  <si>
    <t>216</t>
  </si>
  <si>
    <t>248</t>
  </si>
  <si>
    <t>250</t>
  </si>
  <si>
    <t>293</t>
  </si>
  <si>
    <t>325</t>
  </si>
  <si>
    <t>240</t>
  </si>
  <si>
    <t>252</t>
  </si>
  <si>
    <t>259</t>
  </si>
  <si>
    <t>264</t>
  </si>
  <si>
    <t>265</t>
  </si>
  <si>
    <t>271</t>
  </si>
  <si>
    <t>314</t>
  </si>
  <si>
    <t>367</t>
  </si>
  <si>
    <t>395</t>
  </si>
  <si>
    <t>446</t>
  </si>
  <si>
    <t>346</t>
  </si>
  <si>
    <t>Operating margin</t>
  </si>
  <si>
    <t>17.6%</t>
  </si>
  <si>
    <t>13.2%</t>
  </si>
  <si>
    <t>13.1%</t>
  </si>
  <si>
    <t>12.0%</t>
  </si>
  <si>
    <t>11.6%</t>
  </si>
  <si>
    <t>13.3%</t>
  </si>
  <si>
    <t>1.6%</t>
  </si>
  <si>
    <t>4.9%</t>
  </si>
  <si>
    <t>0.8%</t>
  </si>
  <si>
    <t>3.7%</t>
  </si>
  <si>
    <t>4.7%</t>
  </si>
  <si>
    <t>11.7%</t>
  </si>
  <si>
    <t>10.8%</t>
  </si>
  <si>
    <t>12.8%</t>
  </si>
  <si>
    <t>11.0%</t>
  </si>
  <si>
    <t>(2.2)%</t>
  </si>
  <si>
    <t>(Infinity)%</t>
  </si>
  <si>
    <t>Depreciation (m)</t>
  </si>
  <si>
    <t>3</t>
  </si>
  <si>
    <t>4</t>
  </si>
  <si>
    <t>5</t>
  </si>
  <si>
    <t>9</t>
  </si>
  <si>
    <t>11</t>
  </si>
  <si>
    <t>8</t>
  </si>
  <si>
    <t>6</t>
  </si>
  <si>
    <t>7</t>
  </si>
  <si>
    <t>10</t>
  </si>
  <si>
    <t>19</t>
  </si>
  <si>
    <t>61</t>
  </si>
  <si>
    <t>44</t>
  </si>
  <si>
    <t>Net profit (m)</t>
  </si>
  <si>
    <t>26</t>
  </si>
  <si>
    <t>30</t>
  </si>
  <si>
    <t>14</t>
  </si>
  <si>
    <t>12</t>
  </si>
  <si>
    <t>47</t>
  </si>
  <si>
    <t>41</t>
  </si>
  <si>
    <t>(4)</t>
  </si>
  <si>
    <t>1</t>
  </si>
  <si>
    <t>Income tax rate</t>
  </si>
  <si>
    <t>35.7%</t>
  </si>
  <si>
    <t>33.7%</t>
  </si>
  <si>
    <t>28.3%</t>
  </si>
  <si>
    <t>31.1%</t>
  </si>
  <si>
    <t>24.3%</t>
  </si>
  <si>
    <t>30.1%</t>
  </si>
  <si>
    <t>3.2%</t>
  </si>
  <si>
    <t>7.9%</t>
  </si>
  <si>
    <t>(52.9)%</t>
  </si>
  <si>
    <t>(11.1)%</t>
  </si>
  <si>
    <t>12.3%</t>
  </si>
  <si>
    <t>9.2%</t>
  </si>
  <si>
    <t>11.1%</t>
  </si>
  <si>
    <t>54.2%</t>
  </si>
  <si>
    <t>62.9%</t>
  </si>
  <si>
    <t>Net profit margin</t>
  </si>
  <si>
    <t>11.9%</t>
  </si>
  <si>
    <t>9.9%</t>
  </si>
  <si>
    <t>9.8%</t>
  </si>
  <si>
    <t>8.3%</t>
  </si>
  <si>
    <t>8.9%</t>
  </si>
  <si>
    <t>9.4%</t>
  </si>
  <si>
    <t>4.3%</t>
  </si>
  <si>
    <t>5.5%</t>
  </si>
  <si>
    <t>1.1%</t>
  </si>
  <si>
    <t>3.4%</t>
  </si>
  <si>
    <t>7.4%</t>
  </si>
  <si>
    <t>15.1%</t>
  </si>
  <si>
    <t>11.2%</t>
  </si>
  <si>
    <t>5.9%</t>
  </si>
  <si>
    <t>(0.9)%</t>
  </si>
  <si>
    <t>Working capital (m)</t>
  </si>
  <si>
    <t>130</t>
  </si>
  <si>
    <t>157</t>
  </si>
  <si>
    <t>183</t>
  </si>
  <si>
    <t>201</t>
  </si>
  <si>
    <t>236</t>
  </si>
  <si>
    <t>218</t>
  </si>
  <si>
    <t>221</t>
  </si>
  <si>
    <t>269</t>
  </si>
  <si>
    <t>282</t>
  </si>
  <si>
    <t>303</t>
  </si>
  <si>
    <t>306</t>
  </si>
  <si>
    <t>339</t>
  </si>
  <si>
    <t>425</t>
  </si>
  <si>
    <t>437</t>
  </si>
  <si>
    <t>305</t>
  </si>
  <si>
    <t>268</t>
  </si>
  <si>
    <t>261</t>
  </si>
  <si>
    <t>Long-term debt (m)</t>
  </si>
  <si>
    <t>207</t>
  </si>
  <si>
    <t>200</t>
  </si>
  <si>
    <t>196</t>
  </si>
  <si>
    <t>Equity (m)</t>
  </si>
  <si>
    <t>136</t>
  </si>
  <si>
    <t>170</t>
  </si>
  <si>
    <t>233</t>
  </si>
  <si>
    <t>263</t>
  </si>
  <si>
    <t>299</t>
  </si>
  <si>
    <t>315</t>
  </si>
  <si>
    <t>342</t>
  </si>
  <si>
    <t>349</t>
  </si>
  <si>
    <t>361</t>
  </si>
  <si>
    <t>382</t>
  </si>
  <si>
    <t>410</t>
  </si>
  <si>
    <t>463</t>
  </si>
  <si>
    <t>510</t>
  </si>
  <si>
    <t>612</t>
  </si>
  <si>
    <t>608</t>
  </si>
  <si>
    <t>600</t>
  </si>
  <si>
    <t>ROIC</t>
  </si>
  <si>
    <t>12.5%</t>
  </si>
  <si>
    <t>11.3%</t>
  </si>
  <si>
    <t>8.7%</t>
  </si>
  <si>
    <t>9.6%</t>
  </si>
  <si>
    <t>10.0%</t>
  </si>
  <si>
    <t>4.0%</t>
  </si>
  <si>
    <t>2.5%</t>
  </si>
  <si>
    <t>5.1%</t>
  </si>
  <si>
    <t>10.2%</t>
  </si>
  <si>
    <t>8.1%</t>
  </si>
  <si>
    <t>2.9%</t>
  </si>
  <si>
    <t>(0.5)%</t>
  </si>
  <si>
    <t>(0.1)%</t>
  </si>
  <si>
    <t>Return on capital</t>
  </si>
  <si>
    <t>19.1%</t>
  </si>
  <si>
    <t>15.9%</t>
  </si>
  <si>
    <t>10.7%</t>
  </si>
  <si>
    <t>10.3%</t>
  </si>
  <si>
    <t>11.8%</t>
  </si>
  <si>
    <t>3.0%</t>
  </si>
  <si>
    <t>3.9%</t>
  </si>
  <si>
    <t>0.5%</t>
  </si>
  <si>
    <t>2.0%</t>
  </si>
  <si>
    <t>3.3%</t>
  </si>
  <si>
    <t>6.4%</t>
  </si>
  <si>
    <t>8.0%</t>
  </si>
  <si>
    <t>2.6%</t>
  </si>
  <si>
    <t>(1.0)%</t>
  </si>
  <si>
    <t>Return on equity</t>
  </si>
  <si>
    <t>15.2%</t>
  </si>
  <si>
    <t>12.6%</t>
  </si>
  <si>
    <t>3.8%</t>
  </si>
  <si>
    <t>(0.7)%</t>
  </si>
  <si>
    <t>0.2%</t>
  </si>
  <si>
    <t>Plowback ratio</t>
  </si>
  <si>
    <t>100.0%</t>
  </si>
  <si>
    <t>Div.&amp;Repurch./FCF</t>
  </si>
  <si>
    <t>(673.5)%</t>
  </si>
  <si>
    <t>(59.8)%</t>
  </si>
  <si>
    <t>2003</t>
  </si>
  <si>
    <t>2004</t>
  </si>
  <si>
    <t>2005</t>
  </si>
  <si>
    <t>2006</t>
  </si>
  <si>
    <t>46</t>
  </si>
  <si>
    <t>48</t>
  </si>
  <si>
    <t>105</t>
  </si>
  <si>
    <t>139</t>
  </si>
  <si>
    <t>COGS</t>
  </si>
  <si>
    <t>59</t>
  </si>
  <si>
    <t>83</t>
  </si>
  <si>
    <t>137</t>
  </si>
  <si>
    <t>159</t>
  </si>
  <si>
    <t>153</t>
  </si>
  <si>
    <t>175</t>
  </si>
  <si>
    <t>148</t>
  </si>
  <si>
    <t>158</t>
  </si>
  <si>
    <t>155</t>
  </si>
  <si>
    <t>152</t>
  </si>
  <si>
    <t>163</t>
  </si>
  <si>
    <t>162</t>
  </si>
  <si>
    <t>186</t>
  </si>
  <si>
    <t>214</t>
  </si>
  <si>
    <t>230</t>
  </si>
  <si>
    <t>304</t>
  </si>
  <si>
    <t>Gross Profit</t>
  </si>
  <si>
    <t>57</t>
  </si>
  <si>
    <t>68</t>
  </si>
  <si>
    <t>79</t>
  </si>
  <si>
    <t>89</t>
  </si>
  <si>
    <t>97</t>
  </si>
  <si>
    <t>117</t>
  </si>
  <si>
    <t>129</t>
  </si>
  <si>
    <t>93</t>
  </si>
  <si>
    <t>94</t>
  </si>
  <si>
    <t>104</t>
  </si>
  <si>
    <t>112</t>
  </si>
  <si>
    <t>102</t>
  </si>
  <si>
    <t>109</t>
  </si>
  <si>
    <t>128</t>
  </si>
  <si>
    <t>165</t>
  </si>
  <si>
    <t>141</t>
  </si>
  <si>
    <t>Gross Profit Ratio</t>
  </si>
  <si>
    <t>44.32%</t>
  </si>
  <si>
    <t>40.73%</t>
  </si>
  <si>
    <t>39.42%</t>
  </si>
  <si>
    <t>36.41%</t>
  </si>
  <si>
    <t>35.77%</t>
  </si>
  <si>
    <t>38.81%</t>
  </si>
  <si>
    <t>40.05%</t>
  </si>
  <si>
    <t>39.79%</t>
  </si>
  <si>
    <t>38.53%</t>
  </si>
  <si>
    <t>37.19%</t>
  </si>
  <si>
    <t>40.20%</t>
  </si>
  <si>
    <t>42.45%</t>
  </si>
  <si>
    <t>38.55%</t>
  </si>
  <si>
    <t>40.17%</t>
  </si>
  <si>
    <t>40.86%</t>
  </si>
  <si>
    <t>41.68%</t>
  </si>
  <si>
    <t>41.67%</t>
  </si>
  <si>
    <t>31.69%</t>
  </si>
  <si>
    <t>Operating Expenses</t>
  </si>
  <si>
    <t>40</t>
  </si>
  <si>
    <t>38</t>
  </si>
  <si>
    <t>50</t>
  </si>
  <si>
    <t>56</t>
  </si>
  <si>
    <t>67</t>
  </si>
  <si>
    <t>86</t>
  </si>
  <si>
    <t>81</t>
  </si>
  <si>
    <t>90</t>
  </si>
  <si>
    <t>77</t>
  </si>
  <si>
    <t>95</t>
  </si>
  <si>
    <t>106</t>
  </si>
  <si>
    <t>121</t>
  </si>
  <si>
    <t>151</t>
  </si>
  <si>
    <t>R&amp;D Expenses</t>
  </si>
  <si>
    <t>16</t>
  </si>
  <si>
    <t>36</t>
  </si>
  <si>
    <t>31</t>
  </si>
  <si>
    <t>37</t>
  </si>
  <si>
    <t>42</t>
  </si>
  <si>
    <t>33</t>
  </si>
  <si>
    <t>34</t>
  </si>
  <si>
    <t>54</t>
  </si>
  <si>
    <t>55</t>
  </si>
  <si>
    <t>Selling, G&amp;A Exp.</t>
  </si>
  <si>
    <t>17</t>
  </si>
  <si>
    <t>52</t>
  </si>
  <si>
    <t>60</t>
  </si>
  <si>
    <t>51</t>
  </si>
  <si>
    <t>96</t>
  </si>
  <si>
    <t>General and Admin. Exp.</t>
  </si>
  <si>
    <t>Selling and Marketing Exp.</t>
  </si>
  <si>
    <t>Other Expenses</t>
  </si>
  <si>
    <t>COGS and Expenses</t>
  </si>
  <si>
    <t>85</t>
  </si>
  <si>
    <t>123</t>
  </si>
  <si>
    <t>143</t>
  </si>
  <si>
    <t>187</t>
  </si>
  <si>
    <t>215</t>
  </si>
  <si>
    <t>220</t>
  </si>
  <si>
    <t>239</t>
  </si>
  <si>
    <t>257</t>
  </si>
  <si>
    <t>254</t>
  </si>
  <si>
    <t>280</t>
  </si>
  <si>
    <t>320</t>
  </si>
  <si>
    <t>352</t>
  </si>
  <si>
    <t>456</t>
  </si>
  <si>
    <t>Interest Income</t>
  </si>
  <si>
    <t>0</t>
  </si>
  <si>
    <t>2</t>
  </si>
  <si>
    <t>Interest Expense</t>
  </si>
  <si>
    <t>Depreciation and Amortization</t>
  </si>
  <si>
    <t>EBITDA</t>
  </si>
  <si>
    <t>18</t>
  </si>
  <si>
    <t>35</t>
  </si>
  <si>
    <t>39</t>
  </si>
  <si>
    <t>45</t>
  </si>
  <si>
    <t>53</t>
  </si>
  <si>
    <t>EBITDA ratio</t>
  </si>
  <si>
    <t>1.18%</t>
  </si>
  <si>
    <t>4.55%</t>
  </si>
  <si>
    <t>20.22%</t>
  </si>
  <si>
    <t>13.12%</t>
  </si>
  <si>
    <t>20.20%</t>
  </si>
  <si>
    <t>16.73%</t>
  </si>
  <si>
    <t>15.81%</t>
  </si>
  <si>
    <t>15.66%</t>
  </si>
  <si>
    <t>15.33%</t>
  </si>
  <si>
    <t>16.16%</t>
  </si>
  <si>
    <t>9.04%</t>
  </si>
  <si>
    <t>9.56%</t>
  </si>
  <si>
    <t>3.95%</t>
  </si>
  <si>
    <t>5.35%</t>
  </si>
  <si>
    <t>8.04%</t>
  </si>
  <si>
    <t>13.37%</t>
  </si>
  <si>
    <t>19.01%</t>
  </si>
  <si>
    <t>15.47%</t>
  </si>
  <si>
    <t>11.08%</t>
  </si>
  <si>
    <t>11.60%</t>
  </si>
  <si>
    <t>Operating Income</t>
  </si>
  <si>
    <t>28</t>
  </si>
  <si>
    <t>43</t>
  </si>
  <si>
    <t>13</t>
  </si>
  <si>
    <t>32</t>
  </si>
  <si>
    <t>(10)</t>
  </si>
  <si>
    <t>Operating Income ratio</t>
  </si>
  <si>
    <t>100.00%</t>
  </si>
  <si>
    <t>19.26%</t>
  </si>
  <si>
    <t>11.71%</t>
  </si>
  <si>
    <t>17.56%</t>
  </si>
  <si>
    <t>13.18%</t>
  </si>
  <si>
    <t>13.14%</t>
  </si>
  <si>
    <t>11.98%</t>
  </si>
  <si>
    <t>11.61%</t>
  </si>
  <si>
    <t>13.25%</t>
  </si>
  <si>
    <t>1.58%</t>
  </si>
  <si>
    <t>4.93%</t>
  </si>
  <si>
    <t>0.78%</t>
  </si>
  <si>
    <t>3.69%</t>
  </si>
  <si>
    <t>4.73%</t>
  </si>
  <si>
    <t>11.67%</t>
  </si>
  <si>
    <t>10.76%</t>
  </si>
  <si>
    <t>12.83%</t>
  </si>
  <si>
    <t>10.97%</t>
  </si>
  <si>
    <t>(2.22)%</t>
  </si>
  <si>
    <t>Total Other Income Exp.(Gains)</t>
  </si>
  <si>
    <t>(0)</t>
  </si>
  <si>
    <t>(2)</t>
  </si>
  <si>
    <t>(9)</t>
  </si>
  <si>
    <t>Income Before Tax</t>
  </si>
  <si>
    <t>(19)</t>
  </si>
  <si>
    <t>Income Before Tax ratio</t>
  </si>
  <si>
    <t>19.22%</t>
  </si>
  <si>
    <t>11.69%</t>
  </si>
  <si>
    <t>18.54%</t>
  </si>
  <si>
    <t>14.94%</t>
  </si>
  <si>
    <t>13.65%</t>
  </si>
  <si>
    <t>12.06%</t>
  </si>
  <si>
    <t>11.70%</t>
  </si>
  <si>
    <t>13.40%</t>
  </si>
  <si>
    <t>4.49%</t>
  </si>
  <si>
    <t>5.92%</t>
  </si>
  <si>
    <t>0.73%</t>
  </si>
  <si>
    <t>3.05%</t>
  </si>
  <si>
    <t>5.36%</t>
  </si>
  <si>
    <t>12.48%</t>
  </si>
  <si>
    <t>16.06%</t>
  </si>
  <si>
    <t>14.34%</t>
  </si>
  <si>
    <t>8.70%</t>
  </si>
  <si>
    <t>(4.29)%</t>
  </si>
  <si>
    <t>Income Tax Expense (Gain)</t>
  </si>
  <si>
    <t>(1)</t>
  </si>
  <si>
    <t>Net Income</t>
  </si>
  <si>
    <t>Net Income Ratio</t>
  </si>
  <si>
    <t>13.96%</t>
  </si>
  <si>
    <t>8.19%</t>
  </si>
  <si>
    <t>11.93%</t>
  </si>
  <si>
    <t>9.91%</t>
  </si>
  <si>
    <t>9.79%</t>
  </si>
  <si>
    <t>8.30%</t>
  </si>
  <si>
    <t>8.86%</t>
  </si>
  <si>
    <t>9.37%</t>
  </si>
  <si>
    <t>4.34%</t>
  </si>
  <si>
    <t>5.45%</t>
  </si>
  <si>
    <t>1.12%</t>
  </si>
  <si>
    <t>3.39%</t>
  </si>
  <si>
    <t>4.71%</t>
  </si>
  <si>
    <t>7.40%</t>
  </si>
  <si>
    <t>15.09%</t>
  </si>
  <si>
    <t>11.18%</t>
  </si>
  <si>
    <t>5.91%</t>
  </si>
  <si>
    <t>(0.94)%</t>
  </si>
  <si>
    <t>EPS</t>
  </si>
  <si>
    <t>0.05</t>
  </si>
  <si>
    <t>1.32</t>
  </si>
  <si>
    <t>8.15</t>
  </si>
  <si>
    <t>EPS Diluted</t>
  </si>
  <si>
    <t>7.46</t>
  </si>
  <si>
    <t>0.75</t>
  </si>
  <si>
    <t>1.22</t>
  </si>
  <si>
    <t>1.00</t>
  </si>
  <si>
    <t>1.11</t>
  </si>
  <si>
    <t>1.17</t>
  </si>
  <si>
    <t>1.36</t>
  </si>
  <si>
    <t>0.60</t>
  </si>
  <si>
    <t>0.84</t>
  </si>
  <si>
    <t>1.97</t>
  </si>
  <si>
    <t>1.71</t>
  </si>
  <si>
    <t>0.96</t>
  </si>
  <si>
    <t>Weighted Avg. Shares Outs.</t>
  </si>
  <si>
    <t>Weighted Avg. Shares Outs. Dil.</t>
  </si>
  <si>
    <t>Cash and Cash Equivalents</t>
  </si>
  <si>
    <t>29</t>
  </si>
  <si>
    <t>62</t>
  </si>
  <si>
    <t>64</t>
  </si>
  <si>
    <t>75</t>
  </si>
  <si>
    <t>127</t>
  </si>
  <si>
    <t>124</t>
  </si>
  <si>
    <t>80</t>
  </si>
  <si>
    <t>144</t>
  </si>
  <si>
    <t>173</t>
  </si>
  <si>
    <t>255</t>
  </si>
  <si>
    <t>149</t>
  </si>
  <si>
    <t>Short-Term Investments</t>
  </si>
  <si>
    <t>88</t>
  </si>
  <si>
    <t>73</t>
  </si>
  <si>
    <t>71</t>
  </si>
  <si>
    <t>103</t>
  </si>
  <si>
    <t>120</t>
  </si>
  <si>
    <t>114</t>
  </si>
  <si>
    <t>150</t>
  </si>
  <si>
    <t>Cash &amp; Short-Term Investments</t>
  </si>
  <si>
    <t>118</t>
  </si>
  <si>
    <t>138</t>
  </si>
  <si>
    <t>164</t>
  </si>
  <si>
    <t>189</t>
  </si>
  <si>
    <t>198</t>
  </si>
  <si>
    <t>229</t>
  </si>
  <si>
    <t>228</t>
  </si>
  <si>
    <t>323</t>
  </si>
  <si>
    <t>181</t>
  </si>
  <si>
    <t>Net Receivables</t>
  </si>
  <si>
    <t>66</t>
  </si>
  <si>
    <t>49</t>
  </si>
  <si>
    <t>70</t>
  </si>
  <si>
    <t>134</t>
  </si>
  <si>
    <t>Inventory</t>
  </si>
  <si>
    <t>63</t>
  </si>
  <si>
    <t>72</t>
  </si>
  <si>
    <t>91</t>
  </si>
  <si>
    <t>Other Current Assets</t>
  </si>
  <si>
    <t>161</t>
  </si>
  <si>
    <t>190</t>
  </si>
  <si>
    <t>246</t>
  </si>
  <si>
    <t>298</t>
  </si>
  <si>
    <t>307</t>
  </si>
  <si>
    <t>329</t>
  </si>
  <si>
    <t>350</t>
  </si>
  <si>
    <t>354</t>
  </si>
  <si>
    <t>399</t>
  </si>
  <si>
    <t>470</t>
  </si>
  <si>
    <t>504</t>
  </si>
  <si>
    <t>402</t>
  </si>
  <si>
    <t>369</t>
  </si>
  <si>
    <t>82</t>
  </si>
  <si>
    <t>334</t>
  </si>
  <si>
    <t>Intangible Assets</t>
  </si>
  <si>
    <t>Goodwill and Intangible Assets</t>
  </si>
  <si>
    <t>420</t>
  </si>
  <si>
    <t>432</t>
  </si>
  <si>
    <t>Investments</t>
  </si>
  <si>
    <t>58</t>
  </si>
  <si>
    <t>69</t>
  </si>
  <si>
    <t>Tax Assets</t>
  </si>
  <si>
    <t>Other Non-Current Assets</t>
  </si>
  <si>
    <t>Total Non-Current Assets</t>
  </si>
  <si>
    <t>87</t>
  </si>
  <si>
    <t>100</t>
  </si>
  <si>
    <t>78</t>
  </si>
  <si>
    <t>74</t>
  </si>
  <si>
    <t>527</t>
  </si>
  <si>
    <t>545</t>
  </si>
  <si>
    <t>Other Assets</t>
  </si>
  <si>
    <t>65</t>
  </si>
  <si>
    <t>168</t>
  </si>
  <si>
    <t>203</t>
  </si>
  <si>
    <t>253</t>
  </si>
  <si>
    <t>332</t>
  </si>
  <si>
    <t>363</t>
  </si>
  <si>
    <t>385</t>
  </si>
  <si>
    <t>397</t>
  </si>
  <si>
    <t>433</t>
  </si>
  <si>
    <t>473</t>
  </si>
  <si>
    <t>509</t>
  </si>
  <si>
    <t>585</t>
  </si>
  <si>
    <t>929</t>
  </si>
  <si>
    <t>914</t>
  </si>
  <si>
    <t>Accounts Payable</t>
  </si>
  <si>
    <t>Short-Term Debt</t>
  </si>
  <si>
    <t>Tax Payable</t>
  </si>
  <si>
    <t>Deferred Revenue</t>
  </si>
  <si>
    <t>Other Current Liabilities</t>
  </si>
  <si>
    <t>101</t>
  </si>
  <si>
    <t>Long-Term Debt</t>
  </si>
  <si>
    <t>Deferred Tax Liabilities</t>
  </si>
  <si>
    <t>Other Non-Current Liabilities</t>
  </si>
  <si>
    <t>Total Non-Current Liabilities</t>
  </si>
  <si>
    <t>205</t>
  </si>
  <si>
    <t>Other Liabilities</t>
  </si>
  <si>
    <t>Capital Lease Obligations</t>
  </si>
  <si>
    <t>Total Liabilities</t>
  </si>
  <si>
    <t>316</t>
  </si>
  <si>
    <t>Preferred Stock</t>
  </si>
  <si>
    <t>Common Stock</t>
  </si>
  <si>
    <t>Retained Earnings</t>
  </si>
  <si>
    <t>98</t>
  </si>
  <si>
    <t>119</t>
  </si>
  <si>
    <t>185</t>
  </si>
  <si>
    <t>199</t>
  </si>
  <si>
    <t>202</t>
  </si>
  <si>
    <t>286</t>
  </si>
  <si>
    <t>328</t>
  </si>
  <si>
    <t>351</t>
  </si>
  <si>
    <t>347</t>
  </si>
  <si>
    <t>Other Compreh. Income(Loss)</t>
  </si>
  <si>
    <t>(7)</t>
  </si>
  <si>
    <t>(11)</t>
  </si>
  <si>
    <t>(14)</t>
  </si>
  <si>
    <t>Other Total Stockhold. Equity</t>
  </si>
  <si>
    <t>110</t>
  </si>
  <si>
    <t>116</t>
  </si>
  <si>
    <t>125</t>
  </si>
  <si>
    <t>131</t>
  </si>
  <si>
    <t>154</t>
  </si>
  <si>
    <t>176</t>
  </si>
  <si>
    <t>260</t>
  </si>
  <si>
    <t>267</t>
  </si>
  <si>
    <t>Total Stockholders Equity</t>
  </si>
  <si>
    <t>Total Liab.&amp;Stockhold. Equity</t>
  </si>
  <si>
    <t>Minority Interest</t>
  </si>
  <si>
    <t>Total Liabilities &amp; Equity</t>
  </si>
  <si>
    <t>Deferred Income Tax</t>
  </si>
  <si>
    <t>(3)</t>
  </si>
  <si>
    <t>Stock Based Compensation</t>
  </si>
  <si>
    <t>Change in Working Capital</t>
  </si>
  <si>
    <t>(6)</t>
  </si>
  <si>
    <t>(8)</t>
  </si>
  <si>
    <t>(18)</t>
  </si>
  <si>
    <t>(23)</t>
  </si>
  <si>
    <t>(36)</t>
  </si>
  <si>
    <t>(41)</t>
  </si>
  <si>
    <t>(44)</t>
  </si>
  <si>
    <t>(75)</t>
  </si>
  <si>
    <t>Accounts Receivable</t>
  </si>
  <si>
    <t>(13)</t>
  </si>
  <si>
    <t>(12)</t>
  </si>
  <si>
    <t>(22)</t>
  </si>
  <si>
    <t>(43)</t>
  </si>
  <si>
    <t>(17)</t>
  </si>
  <si>
    <t>(5)</t>
  </si>
  <si>
    <t>(27)</t>
  </si>
  <si>
    <t>Other Working Capital</t>
  </si>
  <si>
    <t>Other Non-Cash Items</t>
  </si>
  <si>
    <t>Cash Provided by Operating Activities</t>
  </si>
  <si>
    <t>CAPEX</t>
  </si>
  <si>
    <t>(15)</t>
  </si>
  <si>
    <t>Acquisitions Net</t>
  </si>
  <si>
    <t>(33)</t>
  </si>
  <si>
    <t>(388)</t>
  </si>
  <si>
    <t>(47)</t>
  </si>
  <si>
    <t>Purchases of Investments</t>
  </si>
  <si>
    <t>(249)</t>
  </si>
  <si>
    <t>(1,058)</t>
  </si>
  <si>
    <t>(114)</t>
  </si>
  <si>
    <t>(97)</t>
  </si>
  <si>
    <t>(95)</t>
  </si>
  <si>
    <t>(149)</t>
  </si>
  <si>
    <t>(222)</t>
  </si>
  <si>
    <t>(267)</t>
  </si>
  <si>
    <t>(283)</t>
  </si>
  <si>
    <t>(126)</t>
  </si>
  <si>
    <t>(24)</t>
  </si>
  <si>
    <t>Sales/Maturities of Investments</t>
  </si>
  <si>
    <t>1,133</t>
  </si>
  <si>
    <t>122</t>
  </si>
  <si>
    <t>387</t>
  </si>
  <si>
    <t>146</t>
  </si>
  <si>
    <t>Other Investing Activities</t>
  </si>
  <si>
    <t>Cash Used for Investing Activities</t>
  </si>
  <si>
    <t>(91)</t>
  </si>
  <si>
    <t>(29)</t>
  </si>
  <si>
    <t>(125)</t>
  </si>
  <si>
    <t>(37)</t>
  </si>
  <si>
    <t>(379)</t>
  </si>
  <si>
    <t>(52)</t>
  </si>
  <si>
    <t>Debt Repayment</t>
  </si>
  <si>
    <t>Common Stock Issued</t>
  </si>
  <si>
    <t>Common Stock Repurchased</t>
  </si>
  <si>
    <t>Dividends Paid</t>
  </si>
  <si>
    <t>Other Financing Activities</t>
  </si>
  <si>
    <t>194</t>
  </si>
  <si>
    <t>Cash Used/Provided by Financing Activities</t>
  </si>
  <si>
    <t>Effect of Forex Changes on Cash</t>
  </si>
  <si>
    <t>Net Change In Cash</t>
  </si>
  <si>
    <t>84</t>
  </si>
  <si>
    <t>(88)</t>
  </si>
  <si>
    <t>(98)</t>
  </si>
  <si>
    <t>(80)</t>
  </si>
  <si>
    <t>Cash at the End of Period</t>
  </si>
  <si>
    <t>Cash at the Beginning of Period</t>
  </si>
  <si>
    <t>Free Cash Flow</t>
  </si>
  <si>
    <t>(20)</t>
  </si>
  <si>
    <t>(32)</t>
  </si>
  <si>
    <t>*in millions</t>
  </si>
  <si>
    <t>Stock Statistics</t>
  </si>
  <si>
    <t>Marketcap</t>
  </si>
  <si>
    <t>P/S</t>
  </si>
  <si>
    <t>P/E</t>
  </si>
  <si>
    <t>P/B</t>
  </si>
  <si>
    <t>P/FCF</t>
  </si>
  <si>
    <t>Growth</t>
  </si>
  <si>
    <t>Per-share</t>
  </si>
  <si>
    <t>Revenue %</t>
  </si>
  <si>
    <t>Earnings %</t>
  </si>
  <si>
    <t>FCF %</t>
  </si>
  <si>
    <t>Rev/Share</t>
  </si>
  <si>
    <t>Cash/Share</t>
  </si>
  <si>
    <t>Debt/Share</t>
  </si>
  <si>
    <t>Impairment of goodwill and accelerated amortization</t>
  </si>
  <si>
    <t>Total Non-current Assets</t>
  </si>
  <si>
    <t>Balance Sheet *in thousands, USD</t>
  </si>
  <si>
    <t>Total Non-current Liabilities</t>
  </si>
  <si>
    <t xml:space="preserve">Total Liabilities   </t>
  </si>
  <si>
    <t>Non-current Liabilities</t>
  </si>
  <si>
    <t>Impairment of goodwill</t>
  </si>
  <si>
    <t>SBI</t>
  </si>
  <si>
    <t>SBC</t>
  </si>
  <si>
    <t>SBB</t>
  </si>
  <si>
    <t>Dividends</t>
  </si>
  <si>
    <t>Income taxes recievable</t>
  </si>
  <si>
    <t>CFFO</t>
  </si>
  <si>
    <t xml:space="preserve">Segment Revenues </t>
  </si>
  <si>
    <t xml:space="preserve">Other </t>
  </si>
  <si>
    <t>Small UAS %</t>
  </si>
  <si>
    <t>TMS %</t>
  </si>
  <si>
    <t>HAPS %</t>
  </si>
  <si>
    <t>Other %</t>
  </si>
  <si>
    <t>MUAS %</t>
  </si>
  <si>
    <t xml:space="preserve">MUAS   </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</si>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</sst>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_([$$-409]* #,##0.00_);_([$$-409]* \(#,##0.00\);_([$$-409]* &quot;-&quot;??_);_(@_)"/>
  </numFmts>
  <fonts count="10" x14ac:knownFonts="1">
    <font>
      <sz val="11"/>
      <color theme="1"/>
      <name val="Calibri"/>
      <family val="2"/>
      <scheme val="minor"/>
    </font>
    <font>
      <b/>
      <sz val="11"/>
      <color theme="1"/>
      <name val="Calibri"/>
      <family val="2"/>
      <scheme val="minor"/>
    </font>
    <font>
      <b/>
      <sz val="11"/>
      <color theme="0"/>
      <name val="Calibri"/>
      <family val="2"/>
      <scheme val="minor"/>
    </font>
    <font>
      <sz val="11"/>
      <color theme="0"/>
      <name val="Calibri"/>
      <family val="2"/>
      <scheme val="minor"/>
    </font>
    <font>
      <i/>
      <u/>
      <sz val="11"/>
      <color theme="1"/>
      <name val="Calibri"/>
      <family val="2"/>
      <scheme val="minor"/>
    </font>
    <font>
      <sz val="9"/>
      <color indexed="81"/>
      <name val="Tahoma"/>
      <family val="2"/>
    </font>
    <font>
      <b/>
      <sz val="9"/>
      <color indexed="81"/>
      <name val="Tahoma"/>
      <family val="2"/>
    </font>
    <font>
      <u/>
      <sz val="11"/>
      <color theme="10"/>
      <name val="Calibri"/>
      <family val="2"/>
      <scheme val="minor"/>
    </font>
    <font>
      <b/>
      <sz val="11"/>
      <name val="Calibri"/>
      <family val="2"/>
    </font>
    <font>
      <i/>
      <u/>
      <sz val="11"/>
      <name val="Calibri"/>
      <family val="2"/>
      <scheme val="minor"/>
    </font>
  </fonts>
  <fills count="4">
    <fill>
      <patternFill patternType="none"/>
    </fill>
    <fill>
      <patternFill patternType="gray125"/>
    </fill>
    <fill>
      <patternFill patternType="solid">
        <fgColor theme="1"/>
        <bgColor indexed="64"/>
      </patternFill>
    </fill>
    <fill>
      <patternFill patternType="solid">
        <fgColor theme="0" tint="-0.14999847407452621"/>
        <bgColor indexed="64"/>
      </patternFill>
    </fill>
  </fills>
  <borders count="6">
    <border>
      <left/>
      <right/>
      <top/>
      <bottom/>
      <diagonal/>
    </border>
    <border>
      <left style="thin">
        <color auto="1"/>
      </left>
      <right style="thin">
        <color auto="1"/>
      </right>
      <top style="thin">
        <color auto="1"/>
      </top>
      <bottom style="thin">
        <color auto="1"/>
      </bottom>
      <diagonal/>
    </border>
    <border>
      <left/>
      <right/>
      <top/>
      <bottom style="medium">
        <color indexed="64"/>
      </bottom>
      <diagonal/>
    </border>
    <border>
      <left/>
      <right/>
      <top/>
      <bottom style="thin">
        <color indexed="64"/>
      </bottom>
      <diagonal/>
    </border>
    <border>
      <left/>
      <right/>
      <top style="thin">
        <color indexed="64"/>
      </top>
      <bottom style="thin">
        <color indexed="64"/>
      </bottom>
      <diagonal/>
    </border>
    <border>
      <left style="thin">
        <color auto="1"/>
      </left>
      <right style="thin">
        <color auto="1"/>
      </right>
      <top style="thin">
        <color auto="1"/>
      </top>
      <bottom style="thin">
        <color auto="1"/>
      </bottom>
      <diagonal/>
    </border>
  </borders>
  <cellStyleXfs count="2">
    <xf numFmtId="0" fontId="0" fillId="0" borderId="0"/>
    <xf numFmtId="0" fontId="7" fillId="0" borderId="0"/>
  </cellStyleXfs>
  <cellXfs count="53">
    <xf numFmtId="0" fontId="0" fillId="0" borderId="0" xfId="0"/>
    <xf numFmtId="0" fontId="1" fillId="0" borderId="1" xfId="0" applyFont="1" applyBorder="1" applyAlignment="1">
      <alignment horizontal="center" vertical="top"/>
    </xf>
    <xf numFmtId="0" fontId="3" fillId="2" borderId="0" xfId="0" applyFont="1" applyFill="1"/>
    <xf numFmtId="0" fontId="2" fillId="2" borderId="0" xfId="0" applyFont="1" applyFill="1"/>
    <xf numFmtId="0" fontId="0" fillId="0" borderId="3" xfId="0" applyBorder="1"/>
    <xf numFmtId="164" fontId="3" fillId="2" borderId="2" xfId="0" applyNumberFormat="1" applyFont="1" applyFill="1" applyBorder="1"/>
    <xf numFmtId="0" fontId="4" fillId="3" borderId="0" xfId="0" applyFont="1" applyFill="1"/>
    <xf numFmtId="0" fontId="0" fillId="3" borderId="0" xfId="0" applyFill="1"/>
    <xf numFmtId="0" fontId="0" fillId="0" borderId="4" xfId="0" applyBorder="1"/>
    <xf numFmtId="3" fontId="0" fillId="0" borderId="0" xfId="0" applyNumberFormat="1"/>
    <xf numFmtId="3" fontId="0" fillId="0" borderId="3" xfId="0" applyNumberFormat="1" applyBorder="1"/>
    <xf numFmtId="3" fontId="0" fillId="3" borderId="0" xfId="0" applyNumberFormat="1" applyFill="1"/>
    <xf numFmtId="3" fontId="0" fillId="0" borderId="4" xfId="0" applyNumberFormat="1" applyBorder="1"/>
    <xf numFmtId="164" fontId="3" fillId="2" borderId="0" xfId="0" applyNumberFormat="1" applyFont="1" applyFill="1"/>
    <xf numFmtId="164" fontId="3" fillId="0" borderId="0" xfId="0" applyNumberFormat="1" applyFont="1"/>
    <xf numFmtId="164" fontId="0" fillId="0" borderId="0" xfId="0" applyNumberFormat="1"/>
    <xf numFmtId="164" fontId="3" fillId="0" borderId="3" xfId="0" applyNumberFormat="1" applyFont="1" applyBorder="1"/>
    <xf numFmtId="164" fontId="0" fillId="0" borderId="3" xfId="0" applyNumberFormat="1" applyBorder="1"/>
    <xf numFmtId="164" fontId="3" fillId="3" borderId="0" xfId="0" applyNumberFormat="1" applyFont="1" applyFill="1"/>
    <xf numFmtId="164" fontId="7" fillId="3" borderId="0" xfId="1" applyNumberFormat="1" applyFill="1"/>
    <xf numFmtId="164" fontId="0" fillId="3" borderId="0" xfId="0" applyNumberFormat="1" applyFill="1"/>
    <xf numFmtId="3" fontId="3" fillId="0" borderId="0" xfId="0" applyNumberFormat="1" applyFont="1"/>
    <xf numFmtId="3" fontId="3" fillId="0" borderId="3" xfId="0" applyNumberFormat="1" applyFont="1" applyBorder="1"/>
    <xf numFmtId="3" fontId="3" fillId="3" borderId="0" xfId="0" applyNumberFormat="1" applyFont="1" applyFill="1"/>
    <xf numFmtId="0" fontId="0" fillId="2" borderId="0" xfId="0" applyFill="1"/>
    <xf numFmtId="3" fontId="0" fillId="2" borderId="0" xfId="0" applyNumberFormat="1" applyFill="1"/>
    <xf numFmtId="3" fontId="3" fillId="2" borderId="0" xfId="0" applyNumberFormat="1" applyFont="1" applyFill="1"/>
    <xf numFmtId="164" fontId="1" fillId="0" borderId="0" xfId="0" applyNumberFormat="1" applyFont="1"/>
    <xf numFmtId="3" fontId="1" fillId="0" borderId="0" xfId="0" applyNumberFormat="1" applyFont="1"/>
    <xf numFmtId="0" fontId="1" fillId="0" borderId="0" xfId="0" applyFont="1"/>
    <xf numFmtId="0" fontId="8" fillId="0" borderId="5" xfId="0" applyFont="1" applyBorder="1" applyAlignment="1">
      <alignment horizontal="center" vertical="top"/>
    </xf>
    <xf numFmtId="165" fontId="0" fillId="0" borderId="0" xfId="0" applyNumberFormat="1"/>
    <xf numFmtId="2" fontId="0" fillId="0" borderId="0" xfId="0" applyNumberFormat="1"/>
    <xf numFmtId="0" fontId="7" fillId="3" borderId="0" xfId="1" applyFill="1"/>
    <xf numFmtId="3" fontId="0" fillId="0" borderId="0" xfId="0" applyNumberFormat="1" applyFont="1"/>
    <xf numFmtId="3" fontId="0" fillId="0" borderId="3" xfId="0" applyNumberFormat="1" applyFont="1" applyBorder="1"/>
    <xf numFmtId="3" fontId="4" fillId="3" borderId="0" xfId="0" applyNumberFormat="1" applyFont="1" applyFill="1"/>
    <xf numFmtId="3" fontId="0" fillId="0" borderId="0" xfId="0" applyNumberFormat="1" applyBorder="1"/>
    <xf numFmtId="0" fontId="0" fillId="0" borderId="4" xfId="0" applyFill="1" applyBorder="1"/>
    <xf numFmtId="0" fontId="9" fillId="3" borderId="0" xfId="0" applyFont="1" applyFill="1"/>
    <xf numFmtId="3" fontId="9" fillId="3" borderId="0" xfId="0" applyNumberFormat="1" applyFont="1" applyFill="1"/>
    <xf numFmtId="0" fontId="1" fillId="0" borderId="0" xfId="0" applyFont="1" applyFill="1" applyBorder="1"/>
    <xf numFmtId="4" fontId="0" fillId="0" borderId="0" xfId="0" applyNumberFormat="1"/>
    <xf numFmtId="14" fontId="0" fillId="0" borderId="0" xfId="0" applyNumberFormat="1"/>
    <xf numFmtId="0" fontId="1" fillId="0" borderId="4" xfId="0" applyFont="1" applyBorder="1"/>
    <xf numFmtId="3" fontId="1" fillId="0" borderId="4" xfId="0" applyNumberFormat="1" applyFont="1" applyBorder="1"/>
    <xf numFmtId="164" fontId="2" fillId="2" borderId="0" xfId="0" applyNumberFormat="1" applyFont="1" applyFill="1"/>
    <xf numFmtId="3" fontId="2" fillId="2" borderId="0" xfId="0" applyNumberFormat="1" applyFont="1" applyFill="1"/>
    <xf numFmtId="164" fontId="0" fillId="0" borderId="0" xfId="0" applyNumberFormat="1" applyFont="1"/>
    <xf numFmtId="0" fontId="0" fillId="0" borderId="0" xfId="0" applyFont="1"/>
    <xf numFmtId="164" fontId="0" fillId="0" borderId="3" xfId="0" applyNumberFormat="1" applyFont="1" applyBorder="1"/>
    <xf numFmtId="0" fontId="0" fillId="0" borderId="3" xfId="0" applyFont="1" applyBorder="1"/>
    <xf numFmtId="10" fontId="0" fillId="0" borderId="0" xfId="0" applyNumberForma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microsoft.com/office/2017/06/relationships/rdRichValueStructure" Target="richData/rdrichvaluestructure.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06/relationships/rdRichValue" Target="richData/rdrichvalue.xml"/><Relationship Id="rId17" Type="http://schemas.microsoft.com/office/2017/06/relationships/rdRichValueTypes" Target="richData/rdRichValueTypes.xml"/><Relationship Id="rId2" Type="http://schemas.openxmlformats.org/officeDocument/2006/relationships/worksheet" Target="worksheets/sheet2.xml"/><Relationship Id="rId16" Type="http://schemas.microsoft.com/office/2017/06/relationships/rdSupportingPropertyBag" Target="richData/rdsupportingpropertybag.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microsoft.com/office/2017/06/relationships/rdSupportingPropertyBagStructure" Target="richData/rdsupportingpropertybagstructure.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microsoft.com/office/2017/06/relationships/richStyles" Target="richData/richStyles.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https://www.bing.com/financeapi/forcetrigger?t=a1nytc&amp;q=XNAS%3aAVAV&amp;form=skydnc</v>
    <v>Learn more on Bing</v>
  </rv>
  <rv s="1">
    <v>en-US</v>
    <v>a1nytc</v>
    <v>268435456</v>
    <v>1</v>
    <v>Powered by Refinitiv</v>
    <v>0</v>
    <v>AEROVIRONMENT, INC. (XNAS:AVAV)</v>
    <v>2</v>
    <v>3</v>
    <v>Finance</v>
    <v>4</v>
    <v>124.32989999999999</v>
    <v>74.91</v>
    <v>0.5665</v>
    <v>0.62</v>
    <v>1.7767999999999999E-2</v>
    <v>5.5669999999999999E-3</v>
    <v>1.99</v>
    <v>USD</v>
    <v>AeroVironment, Inc. designs, develops, produces, delivers and supports a technologically advanced portfolio of intelligent, multi-domain robotic systems and related services for government agencies and businesses. The Company’s segments include Small Unmanned Aircraft Systems (SUAS), Tactical Missile Systems (TMS), Medium Unmanned Aircraft Systems (MUAS) and All other. The SUAS segment focuses primarily on products designed to operate reliably at low altitudes in a range of environmental conditions. The TMS segment focuses primarily on tube-launched aircraft that deploy with the push of a button. The MUAS segment focuses on designing, engineering, tools, and engineering unmanned aerial and aircraft systems, including airborne platforms, payloads and payload integration, ground control systems, and ground support equipment and other items and services. All other segments include High Altitude Pseudo-Satellite Unmanned Aircraft Systems (HAPS), MacCready Works and UGV.</v>
    <v>1259</v>
    <v>Nasdaq Stock Market</v>
    <v>XNAS</v>
    <v>XNAS</v>
    <v>241 18Th Street South, Suite 415, ARLINGTON, VA, 22202 US</v>
    <v>113.45269999999999</v>
    <v>Aerospace &amp; Defense</v>
    <v>Stock</v>
    <v>45187.99834420078</v>
    <v>0</v>
    <v>110.59</v>
    <v>2944529280</v>
    <v>AEROVIRONMENT, INC.</v>
    <v>AEROVIRONMENT, INC.</v>
    <v>110.84</v>
    <v>1507.973</v>
    <v>111.38</v>
    <v>112</v>
    <v>113.99</v>
    <v>26290440</v>
    <v>AVAV</v>
    <v>AEROVIRONMENT, INC. (XNAS:AVAV)</v>
    <v>281206</v>
    <v>266480</v>
    <v>2006</v>
  </rv>
  <rv s="2">
    <v>1</v>
  </rv>
</rvData>
</file>

<file path=xl/richData/rdrichvaluestructure.xml><?xml version="1.0" encoding="utf-8"?>
<rvStructures xmlns="http://schemas.microsoft.com/office/spreadsheetml/2017/richdata" count="3">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hyperlink" Target="https://www.avinc.com/images/uploads/product_docs/2021_MUAS_product_catalog_06282021-1.pdf" TargetMode="External"/><Relationship Id="rId7" Type="http://schemas.openxmlformats.org/officeDocument/2006/relationships/comments" Target="../comments1.xml"/><Relationship Id="rId2" Type="http://schemas.openxmlformats.org/officeDocument/2006/relationships/hyperlink" Target="https://www.avinc.com/tms" TargetMode="External"/><Relationship Id="rId1" Type="http://schemas.openxmlformats.org/officeDocument/2006/relationships/hyperlink" Target="https://www.avinc.com/innovative-solutions/small-uas" TargetMode="External"/><Relationship Id="rId6" Type="http://schemas.openxmlformats.org/officeDocument/2006/relationships/vmlDrawing" Target="../drawings/vmlDrawing1.vml"/><Relationship Id="rId5" Type="http://schemas.openxmlformats.org/officeDocument/2006/relationships/hyperlink" Target="https://www.avinc.com/innovative-solutions/other-aircraft" TargetMode="External"/><Relationship Id="rId4" Type="http://schemas.openxmlformats.org/officeDocument/2006/relationships/hyperlink" Target="https://www.avinc.com/about/hap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
  <sheetViews>
    <sheetView workbookViewId="0">
      <selection activeCell="E10" sqref="E10"/>
    </sheetView>
  </sheetViews>
  <sheetFormatPr defaultRowHeight="14.5" x14ac:dyDescent="0.35"/>
  <cols>
    <col min="2" max="2" width="10.08984375" bestFit="1" customWidth="1"/>
  </cols>
  <sheetData>
    <row r="1" spans="1:3" x14ac:dyDescent="0.35">
      <c r="A1" s="30" t="e" vm="1">
        <v>#VALUE!</v>
      </c>
    </row>
    <row r="2" spans="1:3" x14ac:dyDescent="0.35">
      <c r="A2" t="s">
        <v>1</v>
      </c>
      <c r="B2" s="31" cm="1">
        <f t="array" ref="B2">_FV(A1,"Price")</f>
        <v>112</v>
      </c>
    </row>
    <row r="3" spans="1:3" x14ac:dyDescent="0.35">
      <c r="A3" t="s">
        <v>2</v>
      </c>
      <c r="B3" s="32" cm="1">
        <f t="array" ref="B3">_FV(A1,"Shares outstanding",TRUE)/1000000</f>
        <v>26.29044</v>
      </c>
    </row>
    <row r="4" spans="1:3" x14ac:dyDescent="0.35">
      <c r="A4" t="s">
        <v>3</v>
      </c>
      <c r="B4" s="31">
        <f>B2*B3</f>
        <v>2944.5292800000002</v>
      </c>
      <c r="C4" t="s">
        <v>860</v>
      </c>
    </row>
    <row r="5" spans="1:3" x14ac:dyDescent="0.35">
      <c r="A5" t="s">
        <v>4</v>
      </c>
    </row>
    <row r="6" spans="1:3" x14ac:dyDescent="0.35">
      <c r="A6" t="s">
        <v>5</v>
      </c>
    </row>
    <row r="7" spans="1:3" x14ac:dyDescent="0.35">
      <c r="A7" t="s">
        <v>6</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5"/>
  <sheetViews>
    <sheetView workbookViewId="0">
      <selection activeCell="B20" sqref="B20"/>
    </sheetView>
  </sheetViews>
  <sheetFormatPr defaultRowHeight="14.5" x14ac:dyDescent="0.35"/>
  <sheetData>
    <row r="1" spans="1:4" x14ac:dyDescent="0.35">
      <c r="B1" s="1" t="s">
        <v>7</v>
      </c>
      <c r="C1" s="1" t="s">
        <v>0</v>
      </c>
      <c r="D1" s="1" t="s">
        <v>8</v>
      </c>
    </row>
    <row r="2" spans="1:4" x14ac:dyDescent="0.35">
      <c r="A2" s="1">
        <v>0</v>
      </c>
      <c r="B2" t="s">
        <v>9</v>
      </c>
      <c r="C2" t="s">
        <v>10</v>
      </c>
      <c r="D2" t="s">
        <v>11</v>
      </c>
    </row>
    <row r="3" spans="1:4" x14ac:dyDescent="0.35">
      <c r="B3" t="s">
        <v>12</v>
      </c>
    </row>
    <row r="4" spans="1:4" x14ac:dyDescent="0.35">
      <c r="B4" t="s">
        <v>13</v>
      </c>
    </row>
    <row r="5" spans="1:4" x14ac:dyDescent="0.35">
      <c r="B5" t="s">
        <v>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K193"/>
  <sheetViews>
    <sheetView tabSelected="1" zoomScale="85" zoomScaleNormal="85" workbookViewId="0">
      <pane xSplit="2" ySplit="4" topLeftCell="C107" activePane="bottomRight" state="frozen"/>
      <selection activeCell="B2" sqref="B2"/>
      <selection pane="topRight" activeCell="B2" sqref="B2"/>
      <selection pane="bottomLeft" activeCell="B2" sqref="B2"/>
      <selection pane="bottomRight" activeCell="AD147" sqref="AD147"/>
    </sheetView>
  </sheetViews>
  <sheetFormatPr defaultRowHeight="14.5" x14ac:dyDescent="0.35"/>
  <cols>
    <col min="1" max="1" width="8.54296875" customWidth="1"/>
    <col min="2" max="2" width="23.1796875" customWidth="1"/>
    <col min="3" max="20" width="8.7265625" customWidth="1"/>
    <col min="27" max="30" width="9.90625" bestFit="1" customWidth="1"/>
    <col min="31" max="31" width="9.7265625" bestFit="1" customWidth="1"/>
    <col min="32" max="32" width="10.81640625" bestFit="1" customWidth="1"/>
    <col min="33" max="33" width="9.7265625" bestFit="1" customWidth="1"/>
    <col min="34" max="34" width="9.90625" bestFit="1" customWidth="1"/>
  </cols>
  <sheetData>
    <row r="1" spans="1:37" x14ac:dyDescent="0.35">
      <c r="A1" t="s">
        <v>15</v>
      </c>
      <c r="B1" t="s">
        <v>16</v>
      </c>
    </row>
    <row r="2" spans="1:37" x14ac:dyDescent="0.35">
      <c r="B2" t="s">
        <v>17</v>
      </c>
      <c r="Y2" s="43">
        <v>41829</v>
      </c>
      <c r="Z2" s="43">
        <v>42186</v>
      </c>
      <c r="AA2" s="43">
        <v>42550</v>
      </c>
      <c r="AB2" s="43">
        <v>42914</v>
      </c>
      <c r="AC2" s="43">
        <v>43278</v>
      </c>
      <c r="AD2" s="43">
        <v>43642</v>
      </c>
      <c r="AE2" s="43">
        <v>44006</v>
      </c>
      <c r="AF2" s="43">
        <v>44376</v>
      </c>
      <c r="AG2" s="43">
        <v>44741</v>
      </c>
      <c r="AH2" s="43">
        <v>45105</v>
      </c>
    </row>
    <row r="3" spans="1:37" s="4" customFormat="1" x14ac:dyDescent="0.35">
      <c r="B3" s="4" t="s">
        <v>18</v>
      </c>
      <c r="U3" s="4">
        <v>2010</v>
      </c>
      <c r="V3" s="4">
        <f t="shared" ref="V3:AG3" si="0">U3+1</f>
        <v>2011</v>
      </c>
      <c r="W3" s="4">
        <f t="shared" si="0"/>
        <v>2012</v>
      </c>
      <c r="X3" s="4">
        <f t="shared" si="0"/>
        <v>2013</v>
      </c>
      <c r="Y3" s="4">
        <f t="shared" si="0"/>
        <v>2014</v>
      </c>
      <c r="Z3" s="4">
        <f t="shared" si="0"/>
        <v>2015</v>
      </c>
      <c r="AA3" s="4">
        <f t="shared" si="0"/>
        <v>2016</v>
      </c>
      <c r="AB3" s="4">
        <f t="shared" si="0"/>
        <v>2017</v>
      </c>
      <c r="AC3" s="4">
        <f t="shared" si="0"/>
        <v>2018</v>
      </c>
      <c r="AD3" s="4">
        <f t="shared" si="0"/>
        <v>2019</v>
      </c>
      <c r="AE3" s="4">
        <f t="shared" si="0"/>
        <v>2020</v>
      </c>
      <c r="AF3" s="4">
        <f t="shared" si="0"/>
        <v>2021</v>
      </c>
      <c r="AG3" s="4">
        <f t="shared" si="0"/>
        <v>2022</v>
      </c>
      <c r="AH3" s="4">
        <v>2023</v>
      </c>
    </row>
    <row r="4" spans="1:37" s="5" customFormat="1" ht="15" customHeight="1" thickBot="1" x14ac:dyDescent="0.4">
      <c r="B4" s="5" t="s">
        <v>19</v>
      </c>
      <c r="U4" s="5">
        <f>Summary!E3*Summary!E9</f>
        <v>25.122999999999998</v>
      </c>
      <c r="V4" s="5">
        <f>Summary!F3*Summary!F9</f>
        <v>30.12</v>
      </c>
      <c r="W4" s="5">
        <f>Summary!G3*Summary!G9</f>
        <v>24.779999999999998</v>
      </c>
      <c r="X4" s="5">
        <f>Summary!H3*Summary!H9</f>
        <v>22.56</v>
      </c>
      <c r="Y4" s="5">
        <f>Summary!I3*Summary!I9</f>
        <v>31.537000000000003</v>
      </c>
      <c r="Z4" s="5">
        <f>Summary!J3*Summary!J9</f>
        <v>26.130000000000003</v>
      </c>
      <c r="AA4" s="5">
        <f>Summary!K3*Summary!K9</f>
        <v>26.637</v>
      </c>
      <c r="AB4" s="5">
        <f>Summary!L3*Summary!L9</f>
        <v>37.962000000000003</v>
      </c>
      <c r="AC4" s="5">
        <f>Summary!M3*Summary!M9</f>
        <v>70.175999999999988</v>
      </c>
      <c r="AD4" s="5">
        <f>Summary!N3*Summary!N9</f>
        <v>64.2</v>
      </c>
      <c r="AE4" s="5">
        <f>Summary!O3*Summary!O9</f>
        <v>70.756999999999991</v>
      </c>
      <c r="AF4" s="5">
        <f>Summary!P3*Summary!P9</f>
        <v>101.17099999999999</v>
      </c>
    </row>
    <row r="5" spans="1:37" s="13" customFormat="1" x14ac:dyDescent="0.35">
      <c r="B5" s="13" t="s">
        <v>20</v>
      </c>
    </row>
    <row r="6" spans="1:37" s="18" customFormat="1" x14ac:dyDescent="0.35">
      <c r="B6" s="19" t="s">
        <v>21</v>
      </c>
      <c r="C6" s="19"/>
      <c r="D6" s="19"/>
      <c r="E6" s="19"/>
      <c r="F6" s="19"/>
      <c r="G6" s="19"/>
      <c r="H6" s="19"/>
      <c r="I6" s="19"/>
      <c r="J6" s="19"/>
      <c r="K6" s="19"/>
      <c r="L6" s="19"/>
      <c r="M6" s="19"/>
      <c r="N6" s="19"/>
      <c r="O6" s="19"/>
      <c r="P6" s="19"/>
      <c r="Q6" s="19"/>
      <c r="R6" s="19"/>
      <c r="S6" s="19"/>
      <c r="T6" s="19"/>
      <c r="U6" s="20"/>
      <c r="V6" s="20"/>
      <c r="W6" s="20"/>
      <c r="X6" s="20"/>
      <c r="Y6" s="20"/>
      <c r="Z6" s="20"/>
      <c r="AA6" s="20"/>
      <c r="AB6" s="20"/>
      <c r="AC6" s="20"/>
      <c r="AD6" s="20"/>
      <c r="AE6" s="20"/>
      <c r="AF6" s="20"/>
      <c r="AG6" s="20"/>
      <c r="AH6" s="20"/>
    </row>
    <row r="7" spans="1:37" s="14" customFormat="1" x14ac:dyDescent="0.35">
      <c r="B7" s="15" t="s">
        <v>22</v>
      </c>
      <c r="C7" s="15"/>
      <c r="D7" s="15"/>
      <c r="E7" s="15"/>
      <c r="F7" s="15"/>
      <c r="G7" s="15"/>
      <c r="H7" s="15"/>
      <c r="I7" s="15"/>
      <c r="J7" s="15"/>
      <c r="K7" s="15"/>
      <c r="L7" s="15"/>
      <c r="M7" s="15"/>
      <c r="N7" s="15"/>
      <c r="O7" s="9" t="s">
        <v>896</v>
      </c>
      <c r="P7" s="9" t="s">
        <v>896</v>
      </c>
      <c r="Q7" s="9" t="s">
        <v>896</v>
      </c>
      <c r="R7" s="9" t="s">
        <v>896</v>
      </c>
      <c r="S7" s="9" t="s">
        <v>896</v>
      </c>
      <c r="T7" s="9" t="s">
        <v>896</v>
      </c>
      <c r="U7" s="9" t="s">
        <v>896</v>
      </c>
      <c r="V7" s="9" t="s">
        <v>896</v>
      </c>
      <c r="W7" s="9" t="s">
        <v>896</v>
      </c>
      <c r="X7" s="9" t="s">
        <v>896</v>
      </c>
      <c r="Y7" s="9" t="s">
        <v>896</v>
      </c>
      <c r="Z7" s="9" t="s">
        <v>896</v>
      </c>
      <c r="AA7" s="9" t="s">
        <v>896</v>
      </c>
      <c r="AB7" s="9" t="s">
        <v>896</v>
      </c>
      <c r="AC7" s="9" t="s">
        <v>896</v>
      </c>
      <c r="AD7" s="9" t="s">
        <v>896</v>
      </c>
      <c r="AE7" s="9">
        <v>225888</v>
      </c>
      <c r="AF7" s="9">
        <v>235854</v>
      </c>
      <c r="AG7" s="9">
        <v>178201</v>
      </c>
      <c r="AH7" s="9">
        <v>233908</v>
      </c>
      <c r="AI7" s="21"/>
    </row>
    <row r="8" spans="1:37" s="14" customFormat="1" x14ac:dyDescent="0.35">
      <c r="B8" s="15" t="s">
        <v>451</v>
      </c>
      <c r="C8" s="15"/>
      <c r="D8" s="15"/>
      <c r="E8" s="15"/>
      <c r="F8" s="15"/>
      <c r="G8" s="15"/>
      <c r="H8" s="15"/>
      <c r="I8" s="15"/>
      <c r="J8" s="15"/>
      <c r="K8" s="15"/>
      <c r="L8" s="15"/>
      <c r="M8" s="15"/>
      <c r="N8" s="15"/>
      <c r="O8" s="9" t="s">
        <v>896</v>
      </c>
      <c r="P8" s="9" t="s">
        <v>896</v>
      </c>
      <c r="Q8" s="9" t="s">
        <v>896</v>
      </c>
      <c r="R8" s="9" t="s">
        <v>896</v>
      </c>
      <c r="S8" s="9" t="s">
        <v>896</v>
      </c>
      <c r="T8" s="9" t="s">
        <v>896</v>
      </c>
      <c r="U8" s="9" t="s">
        <v>896</v>
      </c>
      <c r="V8" s="9" t="s">
        <v>896</v>
      </c>
      <c r="W8" s="9" t="s">
        <v>896</v>
      </c>
      <c r="X8" s="9" t="s">
        <v>896</v>
      </c>
      <c r="Y8" s="9" t="s">
        <v>896</v>
      </c>
      <c r="Z8" s="9" t="s">
        <v>896</v>
      </c>
      <c r="AA8" s="9" t="s">
        <v>896</v>
      </c>
      <c r="AB8" s="9" t="s">
        <v>896</v>
      </c>
      <c r="AC8" s="9" t="s">
        <v>896</v>
      </c>
      <c r="AD8" s="9" t="s">
        <v>896</v>
      </c>
      <c r="AE8" s="9">
        <v>117538</v>
      </c>
      <c r="AF8" s="9">
        <v>119062</v>
      </c>
      <c r="AG8" s="9">
        <v>83759</v>
      </c>
      <c r="AH8" s="9">
        <v>121332</v>
      </c>
      <c r="AI8" s="21"/>
    </row>
    <row r="9" spans="1:37" s="14" customFormat="1" x14ac:dyDescent="0.35">
      <c r="B9" s="15" t="s">
        <v>24</v>
      </c>
      <c r="C9" s="15"/>
      <c r="D9" s="15"/>
      <c r="E9" s="15"/>
      <c r="F9" s="15"/>
      <c r="G9" s="15"/>
      <c r="H9" s="15"/>
      <c r="I9" s="15"/>
      <c r="J9" s="15"/>
      <c r="K9" s="15"/>
      <c r="L9" s="15"/>
      <c r="M9" s="15"/>
      <c r="N9" s="15"/>
      <c r="O9" s="9" t="s">
        <v>896</v>
      </c>
      <c r="P9" s="9" t="s">
        <v>896</v>
      </c>
      <c r="Q9" s="9" t="s">
        <v>896</v>
      </c>
      <c r="R9" s="9" t="s">
        <v>896</v>
      </c>
      <c r="S9" s="9" t="s">
        <v>896</v>
      </c>
      <c r="T9" s="9" t="s">
        <v>896</v>
      </c>
      <c r="U9" s="9" t="s">
        <v>896</v>
      </c>
      <c r="V9" s="9" t="s">
        <v>896</v>
      </c>
      <c r="W9" s="9" t="s">
        <v>896</v>
      </c>
      <c r="X9" s="9" t="s">
        <v>896</v>
      </c>
      <c r="Y9" s="9" t="s">
        <v>896</v>
      </c>
      <c r="Z9" s="9" t="s">
        <v>896</v>
      </c>
      <c r="AA9" s="9" t="s">
        <v>896</v>
      </c>
      <c r="AB9" s="9" t="s">
        <v>896</v>
      </c>
      <c r="AC9" s="9" t="s">
        <v>896</v>
      </c>
      <c r="AD9" s="9" t="s">
        <v>896</v>
      </c>
      <c r="AE9" s="9">
        <v>64680</v>
      </c>
      <c r="AF9" s="9">
        <v>58194</v>
      </c>
      <c r="AG9" s="9">
        <v>28980</v>
      </c>
      <c r="AH9" s="9">
        <v>64650</v>
      </c>
      <c r="AI9" s="21"/>
    </row>
    <row r="10" spans="1:37" s="14" customFormat="1" x14ac:dyDescent="0.35">
      <c r="B10" s="15" t="s">
        <v>25</v>
      </c>
      <c r="C10" s="15"/>
      <c r="D10" s="15"/>
      <c r="E10" s="15"/>
      <c r="F10" s="15"/>
      <c r="G10" s="15"/>
      <c r="H10" s="15"/>
      <c r="I10" s="15"/>
      <c r="J10" s="15"/>
      <c r="K10" s="15"/>
      <c r="L10" s="15"/>
      <c r="M10" s="15"/>
      <c r="N10" s="15"/>
      <c r="O10" s="9" t="s">
        <v>896</v>
      </c>
      <c r="P10" s="9" t="s">
        <v>896</v>
      </c>
      <c r="Q10" s="9" t="s">
        <v>896</v>
      </c>
      <c r="R10" s="9" t="s">
        <v>896</v>
      </c>
      <c r="S10" s="9" t="s">
        <v>896</v>
      </c>
      <c r="T10" s="9" t="s">
        <v>896</v>
      </c>
      <c r="U10" s="9" t="s">
        <v>896</v>
      </c>
      <c r="V10" s="9" t="s">
        <v>896</v>
      </c>
      <c r="W10" s="9" t="s">
        <v>896</v>
      </c>
      <c r="X10" s="9" t="s">
        <v>896</v>
      </c>
      <c r="Y10" s="9" t="s">
        <v>896</v>
      </c>
      <c r="Z10" s="9" t="s">
        <v>896</v>
      </c>
      <c r="AA10" s="9" t="s">
        <v>896</v>
      </c>
      <c r="AB10" s="9" t="s">
        <v>896</v>
      </c>
      <c r="AC10" s="9" t="s">
        <v>896</v>
      </c>
      <c r="AD10" s="9" t="s">
        <v>896</v>
      </c>
      <c r="AE10" s="9">
        <v>537</v>
      </c>
      <c r="AF10" s="9">
        <v>3026</v>
      </c>
      <c r="AG10" s="9">
        <v>502</v>
      </c>
      <c r="AH10" s="9">
        <v>0</v>
      </c>
      <c r="AI10" s="21"/>
    </row>
    <row r="11" spans="1:37" s="16" customFormat="1" x14ac:dyDescent="0.35">
      <c r="B11" s="17" t="s">
        <v>26</v>
      </c>
      <c r="C11" s="17"/>
      <c r="D11" s="17"/>
      <c r="E11" s="17"/>
      <c r="F11" s="17"/>
      <c r="G11" s="17"/>
      <c r="H11" s="17"/>
      <c r="I11" s="17"/>
      <c r="J11" s="17"/>
      <c r="K11" s="17"/>
      <c r="L11" s="17"/>
      <c r="M11" s="17"/>
      <c r="N11" s="17"/>
      <c r="O11" s="10" t="s">
        <v>896</v>
      </c>
      <c r="P11" s="10" t="s">
        <v>896</v>
      </c>
      <c r="Q11" s="10" t="s">
        <v>896</v>
      </c>
      <c r="R11" s="10" t="s">
        <v>896</v>
      </c>
      <c r="S11" s="10" t="s">
        <v>896</v>
      </c>
      <c r="T11" s="10" t="s">
        <v>896</v>
      </c>
      <c r="U11" s="10" t="s">
        <v>896</v>
      </c>
      <c r="V11" s="10" t="s">
        <v>896</v>
      </c>
      <c r="W11" s="10" t="s">
        <v>896</v>
      </c>
      <c r="X11" s="10" t="s">
        <v>896</v>
      </c>
      <c r="Y11" s="10" t="s">
        <v>896</v>
      </c>
      <c r="Z11" s="10" t="s">
        <v>896</v>
      </c>
      <c r="AA11" s="10" t="s">
        <v>896</v>
      </c>
      <c r="AB11" s="10" t="s">
        <v>896</v>
      </c>
      <c r="AC11" s="10" t="s">
        <v>896</v>
      </c>
      <c r="AD11" s="10" t="s">
        <v>896</v>
      </c>
      <c r="AE11" s="10">
        <v>2467</v>
      </c>
      <c r="AF11" s="10">
        <v>2649</v>
      </c>
      <c r="AG11" s="10">
        <v>2828</v>
      </c>
      <c r="AH11" s="10">
        <v>2688</v>
      </c>
      <c r="AI11" s="22"/>
    </row>
    <row r="12" spans="1:37" s="14" customFormat="1" x14ac:dyDescent="0.35">
      <c r="B12" s="15" t="s">
        <v>27</v>
      </c>
      <c r="C12" s="15"/>
      <c r="D12" s="15"/>
      <c r="E12" s="15"/>
      <c r="F12" s="15"/>
      <c r="G12" s="15"/>
      <c r="H12" s="15"/>
      <c r="I12" s="15"/>
      <c r="J12" s="15"/>
      <c r="K12" s="15"/>
      <c r="L12" s="15"/>
      <c r="M12" s="15"/>
      <c r="N12" s="15"/>
      <c r="O12" s="9" t="s">
        <v>896</v>
      </c>
      <c r="P12" s="9" t="s">
        <v>896</v>
      </c>
      <c r="Q12" s="9" t="s">
        <v>896</v>
      </c>
      <c r="R12" s="9" t="s">
        <v>896</v>
      </c>
      <c r="S12" s="9" t="s">
        <v>896</v>
      </c>
      <c r="T12" s="9" t="s">
        <v>896</v>
      </c>
      <c r="U12" s="9" t="s">
        <v>896</v>
      </c>
      <c r="V12" s="9" t="s">
        <v>896</v>
      </c>
      <c r="W12" s="9" t="s">
        <v>896</v>
      </c>
      <c r="X12" s="9" t="s">
        <v>896</v>
      </c>
      <c r="Y12" s="9" t="s">
        <v>896</v>
      </c>
      <c r="Z12" s="9" t="s">
        <v>896</v>
      </c>
      <c r="AA12" s="9" t="s">
        <v>896</v>
      </c>
      <c r="AB12" s="9" t="s">
        <v>896</v>
      </c>
      <c r="AC12" s="9" t="s">
        <v>896</v>
      </c>
      <c r="AD12" s="9" t="s">
        <v>896</v>
      </c>
      <c r="AE12" s="9">
        <f t="shared" ref="U12:AH12" si="1">AE9+AE10+AE11</f>
        <v>67684</v>
      </c>
      <c r="AF12" s="9">
        <f t="shared" si="1"/>
        <v>63869</v>
      </c>
      <c r="AG12" s="9">
        <f t="shared" si="1"/>
        <v>32310</v>
      </c>
      <c r="AH12" s="9">
        <f t="shared" si="1"/>
        <v>67338</v>
      </c>
      <c r="AI12" s="9">
        <f t="shared" ref="AI12" si="2">AI9+AI10+AI11</f>
        <v>0</v>
      </c>
      <c r="AJ12" s="9">
        <f t="shared" ref="AJ12" si="3">AJ9+AJ10+AJ11</f>
        <v>0</v>
      </c>
      <c r="AK12" s="9">
        <f t="shared" ref="AK12" si="4">AK9+AK10+AK11</f>
        <v>0</v>
      </c>
    </row>
    <row r="13" spans="1:37" s="18" customFormat="1" x14ac:dyDescent="0.35">
      <c r="B13" s="19" t="s">
        <v>28</v>
      </c>
      <c r="C13" s="19"/>
      <c r="D13" s="19"/>
      <c r="E13" s="19"/>
      <c r="F13" s="19"/>
      <c r="G13" s="19"/>
      <c r="H13" s="19"/>
      <c r="I13" s="19"/>
      <c r="J13" s="19"/>
      <c r="K13" s="19"/>
      <c r="L13" s="19"/>
      <c r="M13" s="19"/>
      <c r="N13" s="19"/>
      <c r="O13" s="11"/>
      <c r="P13" s="11"/>
      <c r="Q13" s="11"/>
      <c r="R13" s="11"/>
      <c r="S13" s="11"/>
      <c r="T13" s="11"/>
      <c r="U13" s="11"/>
      <c r="V13" s="11"/>
      <c r="W13" s="11"/>
      <c r="X13" s="11"/>
      <c r="Y13" s="11"/>
      <c r="Z13" s="11"/>
      <c r="AA13" s="11"/>
      <c r="AB13" s="11"/>
      <c r="AC13" s="11"/>
      <c r="AD13" s="11"/>
      <c r="AE13" s="11"/>
      <c r="AF13" s="11"/>
      <c r="AG13" s="11"/>
      <c r="AH13" s="11"/>
      <c r="AI13" s="23"/>
    </row>
    <row r="14" spans="1:37" s="14" customFormat="1" x14ac:dyDescent="0.35">
      <c r="B14" s="15" t="s">
        <v>22</v>
      </c>
      <c r="C14" s="15"/>
      <c r="D14" s="15"/>
      <c r="E14" s="15"/>
      <c r="F14" s="15"/>
      <c r="G14" s="15"/>
      <c r="H14" s="15"/>
      <c r="I14" s="15"/>
      <c r="J14" s="15"/>
      <c r="K14" s="15"/>
      <c r="L14" s="15"/>
      <c r="M14" s="15"/>
      <c r="N14" s="15"/>
      <c r="O14" s="34" t="s">
        <v>896</v>
      </c>
      <c r="P14" s="34" t="s">
        <v>896</v>
      </c>
      <c r="Q14" s="34" t="s">
        <v>896</v>
      </c>
      <c r="R14" s="34" t="s">
        <v>896</v>
      </c>
      <c r="S14" s="34" t="s">
        <v>896</v>
      </c>
      <c r="T14" s="34" t="s">
        <v>896</v>
      </c>
      <c r="U14" s="34" t="s">
        <v>896</v>
      </c>
      <c r="V14" s="34" t="s">
        <v>896</v>
      </c>
      <c r="W14" s="34" t="s">
        <v>896</v>
      </c>
      <c r="X14" s="34" t="s">
        <v>896</v>
      </c>
      <c r="Y14" s="34" t="s">
        <v>896</v>
      </c>
      <c r="Z14" s="34" t="s">
        <v>896</v>
      </c>
      <c r="AA14" s="34" t="s">
        <v>896</v>
      </c>
      <c r="AB14" s="34" t="s">
        <v>896</v>
      </c>
      <c r="AC14" s="34" t="s">
        <v>896</v>
      </c>
      <c r="AD14" s="34" t="s">
        <v>896</v>
      </c>
      <c r="AE14" s="9">
        <v>63781</v>
      </c>
      <c r="AF14" s="9">
        <v>87268</v>
      </c>
      <c r="AG14" s="9">
        <v>76415</v>
      </c>
      <c r="AH14" s="9">
        <v>120624</v>
      </c>
      <c r="AI14" s="21"/>
    </row>
    <row r="15" spans="1:37" s="14" customFormat="1" x14ac:dyDescent="0.35">
      <c r="B15" s="15" t="s">
        <v>451</v>
      </c>
      <c r="C15" s="15"/>
      <c r="D15" s="15"/>
      <c r="E15" s="15"/>
      <c r="F15" s="15"/>
      <c r="G15" s="15"/>
      <c r="H15" s="15"/>
      <c r="I15" s="15"/>
      <c r="J15" s="15"/>
      <c r="K15" s="15"/>
      <c r="L15" s="15"/>
      <c r="M15" s="15"/>
      <c r="N15" s="15"/>
      <c r="O15" s="34" t="s">
        <v>896</v>
      </c>
      <c r="P15" s="34" t="s">
        <v>896</v>
      </c>
      <c r="Q15" s="34" t="s">
        <v>896</v>
      </c>
      <c r="R15" s="34" t="s">
        <v>896</v>
      </c>
      <c r="S15" s="34" t="s">
        <v>896</v>
      </c>
      <c r="T15" s="34" t="s">
        <v>896</v>
      </c>
      <c r="U15" s="34" t="s">
        <v>896</v>
      </c>
      <c r="V15" s="34" t="s">
        <v>896</v>
      </c>
      <c r="W15" s="34" t="s">
        <v>896</v>
      </c>
      <c r="X15" s="34" t="s">
        <v>896</v>
      </c>
      <c r="Y15" s="34" t="s">
        <v>896</v>
      </c>
      <c r="Z15" s="34" t="s">
        <v>896</v>
      </c>
      <c r="AA15" s="34" t="s">
        <v>896</v>
      </c>
      <c r="AB15" s="34" t="s">
        <v>896</v>
      </c>
      <c r="AC15" s="34" t="s">
        <v>896</v>
      </c>
      <c r="AD15" s="34" t="s">
        <v>896</v>
      </c>
      <c r="AE15" s="9">
        <v>18082</v>
      </c>
      <c r="AF15" s="9">
        <v>26675</v>
      </c>
      <c r="AG15" s="9">
        <v>24486</v>
      </c>
      <c r="AH15" s="9">
        <v>42736</v>
      </c>
      <c r="AI15" s="21"/>
    </row>
    <row r="16" spans="1:37" s="14" customFormat="1" x14ac:dyDescent="0.35">
      <c r="B16" s="15" t="s">
        <v>24</v>
      </c>
      <c r="C16" s="15"/>
      <c r="D16" s="15"/>
      <c r="E16" s="15"/>
      <c r="F16" s="15"/>
      <c r="G16" s="15"/>
      <c r="H16" s="15"/>
      <c r="I16" s="15"/>
      <c r="J16" s="15"/>
      <c r="K16" s="15"/>
      <c r="L16" s="15"/>
      <c r="M16" s="15"/>
      <c r="N16" s="15"/>
      <c r="O16" s="34" t="s">
        <v>896</v>
      </c>
      <c r="P16" s="34" t="s">
        <v>896</v>
      </c>
      <c r="Q16" s="34" t="s">
        <v>896</v>
      </c>
      <c r="R16" s="34" t="s">
        <v>896</v>
      </c>
      <c r="S16" s="34" t="s">
        <v>896</v>
      </c>
      <c r="T16" s="34" t="s">
        <v>896</v>
      </c>
      <c r="U16" s="34" t="s">
        <v>896</v>
      </c>
      <c r="V16" s="34" t="s">
        <v>896</v>
      </c>
      <c r="W16" s="34" t="s">
        <v>896</v>
      </c>
      <c r="X16" s="34" t="s">
        <v>896</v>
      </c>
      <c r="Y16" s="34" t="s">
        <v>896</v>
      </c>
      <c r="Z16" s="34" t="s">
        <v>896</v>
      </c>
      <c r="AA16" s="34" t="s">
        <v>896</v>
      </c>
      <c r="AB16" s="34" t="s">
        <v>896</v>
      </c>
      <c r="AC16" s="34" t="s">
        <v>896</v>
      </c>
      <c r="AD16" s="34" t="s">
        <v>896</v>
      </c>
      <c r="AE16" s="9">
        <v>-15822</v>
      </c>
      <c r="AF16" s="9">
        <v>-3131</v>
      </c>
      <c r="AG16" s="9">
        <v>-3120</v>
      </c>
      <c r="AH16" s="9">
        <v>8074</v>
      </c>
      <c r="AI16" s="21"/>
    </row>
    <row r="17" spans="2:37" s="14" customFormat="1" x14ac:dyDescent="0.35">
      <c r="B17" s="15" t="s">
        <v>25</v>
      </c>
      <c r="C17" s="15"/>
      <c r="D17" s="15"/>
      <c r="E17" s="15"/>
      <c r="F17" s="15"/>
      <c r="G17" s="15"/>
      <c r="H17" s="15"/>
      <c r="I17" s="15"/>
      <c r="J17" s="15"/>
      <c r="K17" s="15"/>
      <c r="L17" s="15"/>
      <c r="M17" s="15"/>
      <c r="N17" s="15"/>
      <c r="O17" s="34" t="s">
        <v>896</v>
      </c>
      <c r="P17" s="34" t="s">
        <v>896</v>
      </c>
      <c r="Q17" s="34" t="s">
        <v>896</v>
      </c>
      <c r="R17" s="34" t="s">
        <v>896</v>
      </c>
      <c r="S17" s="34" t="s">
        <v>896</v>
      </c>
      <c r="T17" s="34" t="s">
        <v>896</v>
      </c>
      <c r="U17" s="34" t="s">
        <v>896</v>
      </c>
      <c r="V17" s="34" t="s">
        <v>896</v>
      </c>
      <c r="W17" s="34" t="s">
        <v>896</v>
      </c>
      <c r="X17" s="34" t="s">
        <v>896</v>
      </c>
      <c r="Y17" s="34" t="s">
        <v>896</v>
      </c>
      <c r="Z17" s="34" t="s">
        <v>896</v>
      </c>
      <c r="AA17" s="34" t="s">
        <v>896</v>
      </c>
      <c r="AB17" s="34" t="s">
        <v>896</v>
      </c>
      <c r="AC17" s="34" t="s">
        <v>896</v>
      </c>
      <c r="AD17" s="34" t="s">
        <v>896</v>
      </c>
      <c r="AE17" s="9">
        <v>336</v>
      </c>
      <c r="AF17" s="9">
        <v>1661</v>
      </c>
      <c r="AG17" s="9">
        <v>297</v>
      </c>
      <c r="AH17" s="9">
        <v>0</v>
      </c>
      <c r="AI17" s="21"/>
    </row>
    <row r="18" spans="2:37" s="16" customFormat="1" x14ac:dyDescent="0.35">
      <c r="B18" s="17" t="s">
        <v>26</v>
      </c>
      <c r="C18" s="17"/>
      <c r="D18" s="17"/>
      <c r="E18" s="17"/>
      <c r="F18" s="17"/>
      <c r="G18" s="17"/>
      <c r="H18" s="17"/>
      <c r="I18" s="17"/>
      <c r="J18" s="17"/>
      <c r="K18" s="17"/>
      <c r="L18" s="17"/>
      <c r="M18" s="17"/>
      <c r="N18" s="17"/>
      <c r="O18" s="35" t="s">
        <v>896</v>
      </c>
      <c r="P18" s="35" t="s">
        <v>896</v>
      </c>
      <c r="Q18" s="35" t="s">
        <v>896</v>
      </c>
      <c r="R18" s="35" t="s">
        <v>896</v>
      </c>
      <c r="S18" s="35" t="s">
        <v>896</v>
      </c>
      <c r="T18" s="35" t="s">
        <v>896</v>
      </c>
      <c r="U18" s="35" t="s">
        <v>896</v>
      </c>
      <c r="V18" s="35" t="s">
        <v>896</v>
      </c>
      <c r="W18" s="35" t="s">
        <v>896</v>
      </c>
      <c r="X18" s="35" t="s">
        <v>896</v>
      </c>
      <c r="Y18" s="35" t="s">
        <v>896</v>
      </c>
      <c r="Z18" s="35" t="s">
        <v>896</v>
      </c>
      <c r="AA18" s="35" t="s">
        <v>896</v>
      </c>
      <c r="AB18" s="35" t="s">
        <v>896</v>
      </c>
      <c r="AC18" s="35" t="s">
        <v>896</v>
      </c>
      <c r="AD18" s="35" t="s">
        <v>896</v>
      </c>
      <c r="AE18" s="10">
        <v>0</v>
      </c>
      <c r="AF18" s="10">
        <v>0</v>
      </c>
      <c r="AG18" s="10">
        <v>0</v>
      </c>
      <c r="AH18" s="10">
        <v>0</v>
      </c>
      <c r="AI18" s="22"/>
    </row>
    <row r="19" spans="2:37" s="14" customFormat="1" x14ac:dyDescent="0.35">
      <c r="B19" s="15" t="s">
        <v>27</v>
      </c>
      <c r="C19" s="15"/>
      <c r="D19" s="15"/>
      <c r="E19" s="15"/>
      <c r="F19" s="15"/>
      <c r="G19" s="15"/>
      <c r="H19" s="15"/>
      <c r="I19" s="15"/>
      <c r="J19" s="15"/>
      <c r="K19" s="15"/>
      <c r="L19" s="15"/>
      <c r="M19" s="15"/>
      <c r="N19" s="15"/>
      <c r="O19" s="9" t="s">
        <v>896</v>
      </c>
      <c r="P19" s="9" t="s">
        <v>896</v>
      </c>
      <c r="Q19" s="9" t="s">
        <v>896</v>
      </c>
      <c r="R19" s="9" t="s">
        <v>896</v>
      </c>
      <c r="S19" s="9" t="s">
        <v>896</v>
      </c>
      <c r="T19" s="9" t="s">
        <v>896</v>
      </c>
      <c r="U19" s="9" t="s">
        <v>896</v>
      </c>
      <c r="V19" s="9" t="s">
        <v>896</v>
      </c>
      <c r="W19" s="9" t="s">
        <v>896</v>
      </c>
      <c r="X19" s="9" t="s">
        <v>896</v>
      </c>
      <c r="Y19" s="9" t="s">
        <v>896</v>
      </c>
      <c r="Z19" s="9" t="s">
        <v>896</v>
      </c>
      <c r="AA19" s="9" t="s">
        <v>896</v>
      </c>
      <c r="AB19" s="9" t="s">
        <v>896</v>
      </c>
      <c r="AC19" s="9" t="s">
        <v>896</v>
      </c>
      <c r="AD19" s="9" t="s">
        <v>896</v>
      </c>
      <c r="AE19" s="9">
        <f>AE16+AE17+AE18</f>
        <v>-15486</v>
      </c>
      <c r="AF19" s="9">
        <f>AF16+AF17+AF18</f>
        <v>-1470</v>
      </c>
      <c r="AG19" s="9">
        <f>AG16+AG17+AG18</f>
        <v>-2823</v>
      </c>
      <c r="AH19" s="9">
        <f>AH16+AH17+AH18</f>
        <v>8074</v>
      </c>
      <c r="AI19" s="9">
        <f t="shared" ref="AI19:AK19" si="5">AI16+AI17+AI18</f>
        <v>0</v>
      </c>
      <c r="AJ19" s="9">
        <f t="shared" si="5"/>
        <v>0</v>
      </c>
      <c r="AK19" s="9">
        <f t="shared" si="5"/>
        <v>0</v>
      </c>
    </row>
    <row r="20" spans="2:37" s="18" customFormat="1" x14ac:dyDescent="0.35">
      <c r="B20" s="19" t="s">
        <v>29</v>
      </c>
      <c r="C20" s="19"/>
      <c r="D20" s="19"/>
      <c r="E20" s="19"/>
      <c r="F20" s="19"/>
      <c r="G20" s="19"/>
      <c r="H20" s="19"/>
      <c r="I20" s="19"/>
      <c r="J20" s="19"/>
      <c r="K20" s="19"/>
      <c r="L20" s="19"/>
      <c r="M20" s="19"/>
      <c r="N20" s="19"/>
      <c r="O20" s="11"/>
      <c r="P20" s="11"/>
      <c r="Q20" s="11"/>
      <c r="R20" s="11"/>
      <c r="S20" s="11"/>
      <c r="T20" s="11"/>
      <c r="U20" s="11"/>
      <c r="V20" s="11"/>
      <c r="W20" s="11"/>
      <c r="X20" s="11"/>
      <c r="Y20" s="11"/>
      <c r="Z20" s="11"/>
      <c r="AA20" s="11"/>
      <c r="AB20" s="11"/>
      <c r="AC20" s="11"/>
      <c r="AD20" s="11"/>
      <c r="AE20" s="11"/>
      <c r="AF20" s="11"/>
      <c r="AG20" s="11"/>
      <c r="AH20" s="11"/>
      <c r="AI20" s="23"/>
    </row>
    <row r="21" spans="2:37" s="14" customFormat="1" x14ac:dyDescent="0.35">
      <c r="B21" s="15" t="s">
        <v>22</v>
      </c>
      <c r="C21" s="15"/>
      <c r="D21" s="15"/>
      <c r="E21" s="15"/>
      <c r="F21" s="15"/>
      <c r="G21" s="15"/>
      <c r="H21" s="15"/>
      <c r="I21" s="15"/>
      <c r="J21" s="15"/>
      <c r="K21" s="15"/>
      <c r="L21" s="15"/>
      <c r="M21" s="15"/>
      <c r="N21" s="15"/>
      <c r="O21" s="34" t="s">
        <v>896</v>
      </c>
      <c r="P21" s="34" t="s">
        <v>896</v>
      </c>
      <c r="Q21" s="34" t="s">
        <v>896</v>
      </c>
      <c r="R21" s="34" t="s">
        <v>896</v>
      </c>
      <c r="S21" s="34" t="s">
        <v>896</v>
      </c>
      <c r="T21" s="34" t="s">
        <v>896</v>
      </c>
      <c r="U21" s="34" t="s">
        <v>896</v>
      </c>
      <c r="V21" s="34" t="s">
        <v>896</v>
      </c>
      <c r="W21" s="34" t="s">
        <v>896</v>
      </c>
      <c r="X21" s="34" t="s">
        <v>896</v>
      </c>
      <c r="Y21" s="34" t="s">
        <v>896</v>
      </c>
      <c r="Z21" s="34" t="s">
        <v>896</v>
      </c>
      <c r="AA21" s="34" t="s">
        <v>896</v>
      </c>
      <c r="AB21" s="34" t="s">
        <v>896</v>
      </c>
      <c r="AC21" s="34" t="s">
        <v>896</v>
      </c>
      <c r="AD21" s="34" t="s">
        <v>896</v>
      </c>
      <c r="AE21" s="34" t="s">
        <v>896</v>
      </c>
      <c r="AF21" s="9">
        <v>15837</v>
      </c>
      <c r="AG21" s="9">
        <v>93156</v>
      </c>
      <c r="AH21" s="9">
        <v>70327</v>
      </c>
      <c r="AI21" s="21"/>
    </row>
    <row r="22" spans="2:37" s="14" customFormat="1" x14ac:dyDescent="0.35">
      <c r="B22" s="15" t="s">
        <v>451</v>
      </c>
      <c r="C22" s="15"/>
      <c r="D22" s="15"/>
      <c r="E22" s="15"/>
      <c r="F22" s="15"/>
      <c r="G22" s="15"/>
      <c r="H22" s="15"/>
      <c r="I22" s="15"/>
      <c r="J22" s="15"/>
      <c r="K22" s="15"/>
      <c r="L22" s="15"/>
      <c r="M22" s="15"/>
      <c r="N22" s="15"/>
      <c r="O22" s="34" t="s">
        <v>896</v>
      </c>
      <c r="P22" s="34" t="s">
        <v>896</v>
      </c>
      <c r="Q22" s="34" t="s">
        <v>896</v>
      </c>
      <c r="R22" s="34" t="s">
        <v>896</v>
      </c>
      <c r="S22" s="34" t="s">
        <v>896</v>
      </c>
      <c r="T22" s="34" t="s">
        <v>896</v>
      </c>
      <c r="U22" s="34" t="s">
        <v>896</v>
      </c>
      <c r="V22" s="34" t="s">
        <v>896</v>
      </c>
      <c r="W22" s="34" t="s">
        <v>896</v>
      </c>
      <c r="X22" s="34" t="s">
        <v>896</v>
      </c>
      <c r="Y22" s="34" t="s">
        <v>896</v>
      </c>
      <c r="Z22" s="34" t="s">
        <v>896</v>
      </c>
      <c r="AA22" s="34" t="s">
        <v>896</v>
      </c>
      <c r="AB22" s="34" t="s">
        <v>896</v>
      </c>
      <c r="AC22" s="34" t="s">
        <v>896</v>
      </c>
      <c r="AD22" s="34" t="s">
        <v>896</v>
      </c>
      <c r="AE22" s="34" t="s">
        <v>896</v>
      </c>
      <c r="AF22" s="9">
        <v>2965</v>
      </c>
      <c r="AG22" s="9">
        <v>6155</v>
      </c>
      <c r="AH22" s="9">
        <v>-24355</v>
      </c>
      <c r="AI22" s="21"/>
    </row>
    <row r="23" spans="2:37" s="14" customFormat="1" x14ac:dyDescent="0.35">
      <c r="B23" s="15" t="s">
        <v>24</v>
      </c>
      <c r="C23" s="15"/>
      <c r="D23" s="15"/>
      <c r="E23" s="15"/>
      <c r="F23" s="15"/>
      <c r="G23" s="15"/>
      <c r="H23" s="15"/>
      <c r="I23" s="15"/>
      <c r="J23" s="15"/>
      <c r="K23" s="15"/>
      <c r="L23" s="15"/>
      <c r="M23" s="15"/>
      <c r="N23" s="15"/>
      <c r="O23" s="34" t="s">
        <v>896</v>
      </c>
      <c r="P23" s="34" t="s">
        <v>896</v>
      </c>
      <c r="Q23" s="34" t="s">
        <v>896</v>
      </c>
      <c r="R23" s="34" t="s">
        <v>896</v>
      </c>
      <c r="S23" s="34" t="s">
        <v>896</v>
      </c>
      <c r="T23" s="34" t="s">
        <v>896</v>
      </c>
      <c r="U23" s="34" t="s">
        <v>896</v>
      </c>
      <c r="V23" s="34" t="s">
        <v>896</v>
      </c>
      <c r="W23" s="34" t="s">
        <v>896</v>
      </c>
      <c r="X23" s="34" t="s">
        <v>896</v>
      </c>
      <c r="Y23" s="34" t="s">
        <v>896</v>
      </c>
      <c r="Z23" s="34" t="s">
        <v>896</v>
      </c>
      <c r="AA23" s="34" t="s">
        <v>896</v>
      </c>
      <c r="AB23" s="34" t="s">
        <v>896</v>
      </c>
      <c r="AC23" s="34" t="s">
        <v>896</v>
      </c>
      <c r="AD23" s="34" t="s">
        <v>896</v>
      </c>
      <c r="AE23" s="34" t="s">
        <v>896</v>
      </c>
      <c r="AF23" s="9">
        <v>-1869</v>
      </c>
      <c r="AG23" s="9">
        <v>-27715</v>
      </c>
      <c r="AH23" s="9">
        <v>-252568</v>
      </c>
      <c r="AI23" s="21"/>
    </row>
    <row r="24" spans="2:37" s="14" customFormat="1" x14ac:dyDescent="0.35">
      <c r="B24" s="15" t="s">
        <v>875</v>
      </c>
      <c r="C24" s="15"/>
      <c r="D24" s="15"/>
      <c r="E24" s="15"/>
      <c r="F24" s="15"/>
      <c r="G24" s="15"/>
      <c r="H24" s="15"/>
      <c r="I24" s="15"/>
      <c r="J24" s="15"/>
      <c r="K24" s="15"/>
      <c r="L24" s="15"/>
      <c r="M24" s="15"/>
      <c r="N24" s="15"/>
      <c r="O24" s="34" t="s">
        <v>896</v>
      </c>
      <c r="P24" s="34" t="s">
        <v>896</v>
      </c>
      <c r="Q24" s="34" t="s">
        <v>896</v>
      </c>
      <c r="R24" s="34" t="s">
        <v>896</v>
      </c>
      <c r="S24" s="34" t="s">
        <v>896</v>
      </c>
      <c r="T24" s="34" t="s">
        <v>896</v>
      </c>
      <c r="U24" s="34" t="s">
        <v>896</v>
      </c>
      <c r="V24" s="34" t="s">
        <v>896</v>
      </c>
      <c r="W24" s="34" t="s">
        <v>896</v>
      </c>
      <c r="X24" s="34" t="s">
        <v>896</v>
      </c>
      <c r="Y24" s="34" t="s">
        <v>896</v>
      </c>
      <c r="Z24" s="34" t="s">
        <v>896</v>
      </c>
      <c r="AA24" s="34" t="s">
        <v>896</v>
      </c>
      <c r="AB24" s="34" t="s">
        <v>896</v>
      </c>
      <c r="AC24" s="34" t="s">
        <v>896</v>
      </c>
      <c r="AD24" s="34" t="s">
        <v>896</v>
      </c>
      <c r="AE24" s="34" t="s">
        <v>896</v>
      </c>
      <c r="AF24" s="9">
        <v>0</v>
      </c>
      <c r="AG24" s="9">
        <v>0</v>
      </c>
      <c r="AH24" s="9">
        <v>190166</v>
      </c>
      <c r="AI24" s="21"/>
    </row>
    <row r="25" spans="2:37" s="14" customFormat="1" x14ac:dyDescent="0.35">
      <c r="B25" s="15" t="s">
        <v>25</v>
      </c>
      <c r="C25" s="15"/>
      <c r="D25" s="15"/>
      <c r="E25" s="15"/>
      <c r="F25" s="15"/>
      <c r="G25" s="15"/>
      <c r="H25" s="15"/>
      <c r="I25" s="15"/>
      <c r="J25" s="15"/>
      <c r="K25" s="15"/>
      <c r="L25" s="15"/>
      <c r="M25" s="15"/>
      <c r="N25" s="15"/>
      <c r="O25" s="34" t="s">
        <v>896</v>
      </c>
      <c r="P25" s="34" t="s">
        <v>896</v>
      </c>
      <c r="Q25" s="34" t="s">
        <v>896</v>
      </c>
      <c r="R25" s="34" t="s">
        <v>896</v>
      </c>
      <c r="S25" s="34" t="s">
        <v>896</v>
      </c>
      <c r="T25" s="34" t="s">
        <v>896</v>
      </c>
      <c r="U25" s="34" t="s">
        <v>896</v>
      </c>
      <c r="V25" s="34" t="s">
        <v>896</v>
      </c>
      <c r="W25" s="34" t="s">
        <v>896</v>
      </c>
      <c r="X25" s="34" t="s">
        <v>896</v>
      </c>
      <c r="Y25" s="34" t="s">
        <v>896</v>
      </c>
      <c r="Z25" s="34" t="s">
        <v>896</v>
      </c>
      <c r="AA25" s="34" t="s">
        <v>896</v>
      </c>
      <c r="AB25" s="34" t="s">
        <v>896</v>
      </c>
      <c r="AC25" s="34" t="s">
        <v>896</v>
      </c>
      <c r="AD25" s="34" t="s">
        <v>896</v>
      </c>
      <c r="AE25" s="34" t="s">
        <v>896</v>
      </c>
      <c r="AF25" s="9">
        <v>1682</v>
      </c>
      <c r="AG25" s="9">
        <v>1994</v>
      </c>
      <c r="AH25" s="9">
        <v>604</v>
      </c>
      <c r="AI25" s="21"/>
    </row>
    <row r="26" spans="2:37" s="16" customFormat="1" x14ac:dyDescent="0.35">
      <c r="B26" s="17" t="s">
        <v>26</v>
      </c>
      <c r="C26" s="17"/>
      <c r="D26" s="17"/>
      <c r="E26" s="17"/>
      <c r="F26" s="17"/>
      <c r="G26" s="17"/>
      <c r="H26" s="17"/>
      <c r="I26" s="17"/>
      <c r="J26" s="17"/>
      <c r="K26" s="17"/>
      <c r="L26" s="17"/>
      <c r="M26" s="17"/>
      <c r="N26" s="17"/>
      <c r="O26" s="35" t="s">
        <v>896</v>
      </c>
      <c r="P26" s="35" t="s">
        <v>896</v>
      </c>
      <c r="Q26" s="35" t="s">
        <v>896</v>
      </c>
      <c r="R26" s="35" t="s">
        <v>896</v>
      </c>
      <c r="S26" s="35" t="s">
        <v>896</v>
      </c>
      <c r="T26" s="35" t="s">
        <v>896</v>
      </c>
      <c r="U26" s="35" t="s">
        <v>896</v>
      </c>
      <c r="V26" s="35" t="s">
        <v>896</v>
      </c>
      <c r="W26" s="35" t="s">
        <v>896</v>
      </c>
      <c r="X26" s="35" t="s">
        <v>896</v>
      </c>
      <c r="Y26" s="35" t="s">
        <v>896</v>
      </c>
      <c r="Z26" s="35" t="s">
        <v>896</v>
      </c>
      <c r="AA26" s="35" t="s">
        <v>896</v>
      </c>
      <c r="AB26" s="35" t="s">
        <v>896</v>
      </c>
      <c r="AC26" s="35" t="s">
        <v>896</v>
      </c>
      <c r="AD26" s="35" t="s">
        <v>896</v>
      </c>
      <c r="AE26" s="35" t="s">
        <v>896</v>
      </c>
      <c r="AF26" s="10">
        <v>4356</v>
      </c>
      <c r="AG26" s="10">
        <v>22170</v>
      </c>
      <c r="AH26" s="10">
        <v>21573</v>
      </c>
      <c r="AI26" s="22"/>
    </row>
    <row r="27" spans="2:37" s="14" customFormat="1" x14ac:dyDescent="0.35">
      <c r="B27" s="15" t="s">
        <v>27</v>
      </c>
      <c r="C27" s="15"/>
      <c r="D27" s="15"/>
      <c r="E27" s="15"/>
      <c r="F27" s="15"/>
      <c r="G27" s="15"/>
      <c r="H27" s="15"/>
      <c r="I27" s="15"/>
      <c r="J27" s="15"/>
      <c r="K27" s="15"/>
      <c r="L27" s="15"/>
      <c r="M27" s="15"/>
      <c r="N27" s="15"/>
      <c r="O27" s="9" t="s">
        <v>896</v>
      </c>
      <c r="P27" s="9" t="s">
        <v>896</v>
      </c>
      <c r="Q27" s="9" t="s">
        <v>896</v>
      </c>
      <c r="R27" s="9" t="s">
        <v>896</v>
      </c>
      <c r="S27" s="9" t="s">
        <v>896</v>
      </c>
      <c r="T27" s="9" t="s">
        <v>896</v>
      </c>
      <c r="U27" s="9" t="s">
        <v>896</v>
      </c>
      <c r="V27" s="9" t="s">
        <v>896</v>
      </c>
      <c r="W27" s="9" t="s">
        <v>896</v>
      </c>
      <c r="X27" s="9" t="s">
        <v>896</v>
      </c>
      <c r="Y27" s="9" t="s">
        <v>896</v>
      </c>
      <c r="Z27" s="9" t="s">
        <v>896</v>
      </c>
      <c r="AA27" s="9" t="s">
        <v>896</v>
      </c>
      <c r="AB27" s="9" t="s">
        <v>896</v>
      </c>
      <c r="AC27" s="9" t="s">
        <v>896</v>
      </c>
      <c r="AD27" s="9" t="s">
        <v>896</v>
      </c>
      <c r="AE27" s="9" t="s">
        <v>896</v>
      </c>
      <c r="AF27" s="9">
        <f t="shared" ref="P27:AG27" si="6">SUM(AF23:AF26)</f>
        <v>4169</v>
      </c>
      <c r="AG27" s="9">
        <f t="shared" si="6"/>
        <v>-3551</v>
      </c>
      <c r="AH27" s="9">
        <f>SUM(AH23:AH26)</f>
        <v>-40225</v>
      </c>
      <c r="AI27" s="9">
        <f t="shared" ref="AI27" si="7">AI23+AI25+AI26</f>
        <v>0</v>
      </c>
      <c r="AJ27" s="9">
        <f t="shared" ref="AJ27" si="8">AJ23+AJ25+AJ26</f>
        <v>0</v>
      </c>
      <c r="AK27" s="9">
        <f t="shared" ref="AK27" si="9">AK23+AK25+AK26</f>
        <v>0</v>
      </c>
    </row>
    <row r="28" spans="2:37" s="18" customFormat="1" x14ac:dyDescent="0.35">
      <c r="B28" s="19" t="s">
        <v>30</v>
      </c>
      <c r="C28" s="19"/>
      <c r="D28" s="19"/>
      <c r="E28" s="19"/>
      <c r="F28" s="19"/>
      <c r="G28" s="19"/>
      <c r="H28" s="19"/>
      <c r="I28" s="19"/>
      <c r="J28" s="19"/>
      <c r="K28" s="19"/>
      <c r="L28" s="19"/>
      <c r="M28" s="19"/>
      <c r="N28" s="19"/>
      <c r="O28" s="11"/>
      <c r="P28" s="11"/>
      <c r="Q28" s="11"/>
      <c r="R28" s="11"/>
      <c r="S28" s="11"/>
      <c r="T28" s="11"/>
      <c r="U28" s="11"/>
      <c r="V28" s="11"/>
      <c r="W28" s="11"/>
      <c r="X28" s="11"/>
      <c r="Y28" s="11"/>
      <c r="Z28" s="11"/>
      <c r="AA28" s="11"/>
      <c r="AB28" s="11"/>
      <c r="AC28" s="11"/>
      <c r="AD28" s="11"/>
      <c r="AE28" s="11"/>
      <c r="AF28" s="11"/>
      <c r="AG28" s="11"/>
      <c r="AH28" s="11"/>
      <c r="AI28" s="23"/>
    </row>
    <row r="29" spans="2:37" s="14" customFormat="1" x14ac:dyDescent="0.35">
      <c r="B29" s="15" t="s">
        <v>22</v>
      </c>
      <c r="C29" s="15"/>
      <c r="D29" s="15"/>
      <c r="E29" s="15"/>
      <c r="F29" s="15"/>
      <c r="G29" s="15"/>
      <c r="H29" s="15"/>
      <c r="I29" s="15"/>
      <c r="J29" s="15"/>
      <c r="K29" s="15"/>
      <c r="L29" s="15"/>
      <c r="M29" s="15"/>
      <c r="N29" s="15"/>
      <c r="O29" s="9" t="s">
        <v>896</v>
      </c>
      <c r="P29" s="9" t="s">
        <v>896</v>
      </c>
      <c r="Q29" s="9" t="s">
        <v>896</v>
      </c>
      <c r="R29" s="9" t="s">
        <v>896</v>
      </c>
      <c r="S29" s="9" t="s">
        <v>896</v>
      </c>
      <c r="T29" s="9" t="s">
        <v>896</v>
      </c>
      <c r="U29" s="9" t="s">
        <v>896</v>
      </c>
      <c r="V29" s="9" t="s">
        <v>896</v>
      </c>
      <c r="W29" s="9" t="s">
        <v>896</v>
      </c>
      <c r="X29" s="9" t="s">
        <v>896</v>
      </c>
      <c r="Y29" s="9" t="s">
        <v>896</v>
      </c>
      <c r="Z29" s="9" t="s">
        <v>896</v>
      </c>
      <c r="AA29" s="9" t="s">
        <v>896</v>
      </c>
      <c r="AB29" s="9" t="s">
        <v>896</v>
      </c>
      <c r="AC29" s="9" t="s">
        <v>896</v>
      </c>
      <c r="AD29" s="9" t="s">
        <v>896</v>
      </c>
      <c r="AE29" s="9">
        <v>60864</v>
      </c>
      <c r="AF29" s="9">
        <v>42426</v>
      </c>
      <c r="AG29" s="9">
        <v>43325</v>
      </c>
      <c r="AH29" s="9">
        <v>0</v>
      </c>
      <c r="AI29" s="21"/>
    </row>
    <row r="30" spans="2:37" s="14" customFormat="1" x14ac:dyDescent="0.35">
      <c r="B30" s="15" t="s">
        <v>451</v>
      </c>
      <c r="C30" s="15"/>
      <c r="D30" s="15"/>
      <c r="E30" s="15"/>
      <c r="F30" s="15"/>
      <c r="G30" s="15"/>
      <c r="H30" s="15"/>
      <c r="I30" s="15"/>
      <c r="J30" s="15"/>
      <c r="K30" s="15"/>
      <c r="L30" s="15"/>
      <c r="M30" s="15"/>
      <c r="N30" s="15"/>
      <c r="O30" s="34" t="s">
        <v>896</v>
      </c>
      <c r="P30" s="34" t="s">
        <v>896</v>
      </c>
      <c r="Q30" s="34" t="s">
        <v>896</v>
      </c>
      <c r="R30" s="34" t="s">
        <v>896</v>
      </c>
      <c r="S30" s="34" t="s">
        <v>896</v>
      </c>
      <c r="T30" s="34" t="s">
        <v>896</v>
      </c>
      <c r="U30" s="34" t="s">
        <v>896</v>
      </c>
      <c r="V30" s="34" t="s">
        <v>896</v>
      </c>
      <c r="W30" s="34" t="s">
        <v>896</v>
      </c>
      <c r="X30" s="34" t="s">
        <v>896</v>
      </c>
      <c r="Y30" s="34" t="s">
        <v>896</v>
      </c>
      <c r="Z30" s="34" t="s">
        <v>896</v>
      </c>
      <c r="AA30" s="34" t="s">
        <v>896</v>
      </c>
      <c r="AB30" s="34" t="s">
        <v>896</v>
      </c>
      <c r="AC30" s="34" t="s">
        <v>896</v>
      </c>
      <c r="AD30" s="34" t="s">
        <v>896</v>
      </c>
      <c r="AE30" s="9">
        <v>17436</v>
      </c>
      <c r="AF30" s="9">
        <v>13038</v>
      </c>
      <c r="AG30" s="9">
        <v>15533</v>
      </c>
      <c r="AH30" s="9">
        <v>0</v>
      </c>
      <c r="AI30" s="21"/>
    </row>
    <row r="31" spans="2:37" s="14" customFormat="1" x14ac:dyDescent="0.35">
      <c r="B31" s="15" t="s">
        <v>24</v>
      </c>
      <c r="C31" s="15"/>
      <c r="D31" s="15"/>
      <c r="E31" s="15"/>
      <c r="F31" s="15"/>
      <c r="G31" s="15"/>
      <c r="H31" s="15"/>
      <c r="I31" s="15"/>
      <c r="J31" s="15"/>
      <c r="K31" s="15"/>
      <c r="L31" s="15"/>
      <c r="M31" s="15"/>
      <c r="N31" s="15"/>
      <c r="O31" s="34" t="s">
        <v>896</v>
      </c>
      <c r="P31" s="34" t="s">
        <v>896</v>
      </c>
      <c r="Q31" s="34" t="s">
        <v>896</v>
      </c>
      <c r="R31" s="34" t="s">
        <v>896</v>
      </c>
      <c r="S31" s="34" t="s">
        <v>896</v>
      </c>
      <c r="T31" s="34" t="s">
        <v>896</v>
      </c>
      <c r="U31" s="34" t="s">
        <v>896</v>
      </c>
      <c r="V31" s="34" t="s">
        <v>896</v>
      </c>
      <c r="W31" s="34" t="s">
        <v>896</v>
      </c>
      <c r="X31" s="34" t="s">
        <v>896</v>
      </c>
      <c r="Y31" s="34" t="s">
        <v>896</v>
      </c>
      <c r="Z31" s="34" t="s">
        <v>896</v>
      </c>
      <c r="AA31" s="34" t="s">
        <v>896</v>
      </c>
      <c r="AB31" s="34" t="s">
        <v>896</v>
      </c>
      <c r="AC31" s="34" t="s">
        <v>896</v>
      </c>
      <c r="AD31" s="34" t="s">
        <v>896</v>
      </c>
      <c r="AE31" s="9">
        <v>9744</v>
      </c>
      <c r="AF31" s="9">
        <v>268</v>
      </c>
      <c r="AG31" s="9">
        <v>8056</v>
      </c>
      <c r="AH31" s="9">
        <v>0</v>
      </c>
      <c r="AI31" s="21"/>
    </row>
    <row r="32" spans="2:37" s="14" customFormat="1" x14ac:dyDescent="0.35">
      <c r="B32" s="15" t="s">
        <v>875</v>
      </c>
      <c r="C32" s="15"/>
      <c r="D32" s="15"/>
      <c r="E32" s="15"/>
      <c r="F32" s="15"/>
      <c r="G32" s="15"/>
      <c r="H32" s="15"/>
      <c r="I32" s="15"/>
      <c r="J32" s="15"/>
      <c r="K32" s="15"/>
      <c r="L32" s="15"/>
      <c r="M32" s="15"/>
      <c r="N32" s="15"/>
      <c r="O32" s="34" t="s">
        <v>896</v>
      </c>
      <c r="P32" s="34" t="s">
        <v>896</v>
      </c>
      <c r="Q32" s="34" t="s">
        <v>896</v>
      </c>
      <c r="R32" s="34" t="s">
        <v>896</v>
      </c>
      <c r="S32" s="34" t="s">
        <v>896</v>
      </c>
      <c r="T32" s="34" t="s">
        <v>896</v>
      </c>
      <c r="U32" s="34" t="s">
        <v>896</v>
      </c>
      <c r="V32" s="34" t="s">
        <v>896</v>
      </c>
      <c r="W32" s="34" t="s">
        <v>896</v>
      </c>
      <c r="X32" s="34" t="s">
        <v>896</v>
      </c>
      <c r="Y32" s="34" t="s">
        <v>896</v>
      </c>
      <c r="Z32" s="34" t="s">
        <v>896</v>
      </c>
      <c r="AA32" s="34" t="s">
        <v>896</v>
      </c>
      <c r="AB32" s="34" t="s">
        <v>896</v>
      </c>
      <c r="AC32" s="34" t="s">
        <v>896</v>
      </c>
      <c r="AD32" s="34" t="s">
        <v>896</v>
      </c>
      <c r="AE32" s="9">
        <v>0</v>
      </c>
      <c r="AF32" s="9">
        <v>0</v>
      </c>
      <c r="AG32" s="9">
        <v>0</v>
      </c>
      <c r="AH32" s="9">
        <v>0</v>
      </c>
      <c r="AI32" s="21"/>
    </row>
    <row r="33" spans="2:37" s="14" customFormat="1" x14ac:dyDescent="0.35">
      <c r="B33" s="15" t="s">
        <v>25</v>
      </c>
      <c r="C33" s="15"/>
      <c r="D33" s="15"/>
      <c r="E33" s="15"/>
      <c r="F33" s="15"/>
      <c r="G33" s="15"/>
      <c r="H33" s="15"/>
      <c r="I33" s="15"/>
      <c r="J33" s="15"/>
      <c r="K33" s="15"/>
      <c r="L33" s="15"/>
      <c r="M33" s="15"/>
      <c r="N33" s="15"/>
      <c r="O33" s="34" t="s">
        <v>896</v>
      </c>
      <c r="P33" s="34" t="s">
        <v>896</v>
      </c>
      <c r="Q33" s="34" t="s">
        <v>896</v>
      </c>
      <c r="R33" s="34" t="s">
        <v>896</v>
      </c>
      <c r="S33" s="34" t="s">
        <v>896</v>
      </c>
      <c r="T33" s="34" t="s">
        <v>896</v>
      </c>
      <c r="U33" s="34" t="s">
        <v>896</v>
      </c>
      <c r="V33" s="34" t="s">
        <v>896</v>
      </c>
      <c r="W33" s="34" t="s">
        <v>896</v>
      </c>
      <c r="X33" s="34" t="s">
        <v>896</v>
      </c>
      <c r="Y33" s="34" t="s">
        <v>896</v>
      </c>
      <c r="Z33" s="34" t="s">
        <v>896</v>
      </c>
      <c r="AA33" s="34" t="s">
        <v>896</v>
      </c>
      <c r="AB33" s="34" t="s">
        <v>896</v>
      </c>
      <c r="AC33" s="34" t="s">
        <v>896</v>
      </c>
      <c r="AD33" s="34" t="s">
        <v>896</v>
      </c>
      <c r="AE33" s="9">
        <v>134</v>
      </c>
      <c r="AF33" s="9">
        <v>593</v>
      </c>
      <c r="AG33" s="9">
        <v>123</v>
      </c>
      <c r="AH33" s="9">
        <v>0</v>
      </c>
      <c r="AI33" s="21"/>
    </row>
    <row r="34" spans="2:37" s="16" customFormat="1" x14ac:dyDescent="0.35">
      <c r="B34" s="17" t="s">
        <v>26</v>
      </c>
      <c r="C34" s="17"/>
      <c r="D34" s="17"/>
      <c r="E34" s="17"/>
      <c r="F34" s="17"/>
      <c r="G34" s="17"/>
      <c r="H34" s="17"/>
      <c r="I34" s="17"/>
      <c r="J34" s="17"/>
      <c r="K34" s="17"/>
      <c r="L34" s="17"/>
      <c r="M34" s="17"/>
      <c r="N34" s="17"/>
      <c r="O34" s="35" t="s">
        <v>896</v>
      </c>
      <c r="P34" s="35" t="s">
        <v>896</v>
      </c>
      <c r="Q34" s="35" t="s">
        <v>896</v>
      </c>
      <c r="R34" s="35" t="s">
        <v>896</v>
      </c>
      <c r="S34" s="35" t="s">
        <v>896</v>
      </c>
      <c r="T34" s="35" t="s">
        <v>896</v>
      </c>
      <c r="U34" s="35" t="s">
        <v>896</v>
      </c>
      <c r="V34" s="35" t="s">
        <v>896</v>
      </c>
      <c r="W34" s="35" t="s">
        <v>896</v>
      </c>
      <c r="X34" s="35" t="s">
        <v>896</v>
      </c>
      <c r="Y34" s="35" t="s">
        <v>896</v>
      </c>
      <c r="Z34" s="35" t="s">
        <v>896</v>
      </c>
      <c r="AA34" s="35" t="s">
        <v>896</v>
      </c>
      <c r="AB34" s="35" t="s">
        <v>896</v>
      </c>
      <c r="AC34" s="35" t="s">
        <v>896</v>
      </c>
      <c r="AD34" s="35" t="s">
        <v>896</v>
      </c>
      <c r="AE34" s="10">
        <v>0</v>
      </c>
      <c r="AF34" s="10">
        <v>0</v>
      </c>
      <c r="AG34" s="10">
        <v>0</v>
      </c>
      <c r="AH34" s="10">
        <v>0</v>
      </c>
      <c r="AI34" s="22"/>
    </row>
    <row r="35" spans="2:37" s="14" customFormat="1" x14ac:dyDescent="0.35">
      <c r="B35" s="15" t="s">
        <v>27</v>
      </c>
      <c r="C35" s="15"/>
      <c r="D35" s="15"/>
      <c r="E35" s="15"/>
      <c r="F35" s="15"/>
      <c r="G35" s="15"/>
      <c r="H35" s="15"/>
      <c r="I35" s="15"/>
      <c r="J35" s="15"/>
      <c r="K35" s="15"/>
      <c r="L35" s="15"/>
      <c r="M35" s="15"/>
      <c r="N35" s="15"/>
      <c r="O35" s="9" t="s">
        <v>896</v>
      </c>
      <c r="P35" s="9" t="s">
        <v>896</v>
      </c>
      <c r="Q35" s="9" t="s">
        <v>896</v>
      </c>
      <c r="R35" s="9" t="s">
        <v>896</v>
      </c>
      <c r="S35" s="9" t="s">
        <v>896</v>
      </c>
      <c r="T35" s="9" t="s">
        <v>896</v>
      </c>
      <c r="U35" s="9" t="s">
        <v>896</v>
      </c>
      <c r="V35" s="9" t="s">
        <v>896</v>
      </c>
      <c r="W35" s="9" t="s">
        <v>896</v>
      </c>
      <c r="X35" s="9" t="s">
        <v>896</v>
      </c>
      <c r="Y35" s="9" t="s">
        <v>896</v>
      </c>
      <c r="Z35" s="9" t="s">
        <v>896</v>
      </c>
      <c r="AA35" s="9" t="s">
        <v>896</v>
      </c>
      <c r="AB35" s="9" t="s">
        <v>896</v>
      </c>
      <c r="AC35" s="9" t="s">
        <v>896</v>
      </c>
      <c r="AD35" s="9" t="s">
        <v>896</v>
      </c>
      <c r="AE35" s="9">
        <f t="shared" ref="U35:AG35" si="10">AE31+AE33+AE34</f>
        <v>9878</v>
      </c>
      <c r="AF35" s="9">
        <f t="shared" si="10"/>
        <v>861</v>
      </c>
      <c r="AG35" s="9">
        <f t="shared" si="10"/>
        <v>8179</v>
      </c>
      <c r="AH35" s="9">
        <f t="shared" ref="AH35" si="11">AH31+AH33+AH34</f>
        <v>0</v>
      </c>
      <c r="AI35" s="9">
        <f t="shared" ref="AI35" si="12">AI31+AI33+AI34</f>
        <v>0</v>
      </c>
      <c r="AJ35" s="9">
        <f t="shared" ref="AJ35" si="13">AJ31+AJ33+AJ34</f>
        <v>0</v>
      </c>
      <c r="AK35" s="9">
        <f t="shared" ref="AK35" si="14">AK31+AK33+AK34</f>
        <v>0</v>
      </c>
    </row>
    <row r="36" spans="2:37" s="7" customFormat="1" x14ac:dyDescent="0.35">
      <c r="B36" s="33" t="s">
        <v>31</v>
      </c>
      <c r="C36" s="33"/>
      <c r="D36" s="33"/>
      <c r="E36" s="33"/>
      <c r="F36" s="33"/>
      <c r="G36" s="33"/>
      <c r="H36" s="33"/>
      <c r="I36" s="33"/>
      <c r="J36" s="33"/>
      <c r="K36" s="33"/>
      <c r="L36" s="33"/>
      <c r="M36" s="33"/>
      <c r="N36" s="33"/>
      <c r="O36" s="11"/>
      <c r="P36" s="11"/>
      <c r="Q36" s="11"/>
      <c r="R36" s="11"/>
      <c r="S36" s="11"/>
      <c r="T36" s="11"/>
      <c r="U36" s="11"/>
      <c r="V36" s="11"/>
      <c r="W36" s="11"/>
      <c r="X36" s="11"/>
      <c r="Y36" s="11"/>
      <c r="Z36" s="11"/>
      <c r="AA36" s="11"/>
      <c r="AB36" s="11"/>
      <c r="AC36" s="11"/>
      <c r="AD36" s="11"/>
      <c r="AE36" s="11"/>
      <c r="AF36" s="11"/>
      <c r="AG36" s="11"/>
      <c r="AH36" s="11"/>
      <c r="AI36" s="11"/>
    </row>
    <row r="37" spans="2:37" x14ac:dyDescent="0.35">
      <c r="B37" s="15" t="s">
        <v>22</v>
      </c>
      <c r="C37" s="15"/>
      <c r="D37" s="15"/>
      <c r="E37" s="15"/>
      <c r="F37" s="15"/>
      <c r="G37" s="15"/>
      <c r="H37" s="15"/>
      <c r="I37" s="15"/>
      <c r="J37" s="15"/>
      <c r="K37" s="15"/>
      <c r="L37" s="15"/>
      <c r="M37" s="15"/>
      <c r="N37" s="15"/>
      <c r="O37" s="9" t="s">
        <v>896</v>
      </c>
      <c r="P37" s="9" t="s">
        <v>896</v>
      </c>
      <c r="Q37" s="9" t="s">
        <v>896</v>
      </c>
      <c r="R37" s="9" t="s">
        <v>896</v>
      </c>
      <c r="S37" s="9" t="s">
        <v>896</v>
      </c>
      <c r="T37" s="9" t="s">
        <v>896</v>
      </c>
      <c r="U37" s="9" t="s">
        <v>896</v>
      </c>
      <c r="V37" s="9" t="s">
        <v>896</v>
      </c>
      <c r="W37" s="9" t="s">
        <v>896</v>
      </c>
      <c r="X37" s="9" t="s">
        <v>896</v>
      </c>
      <c r="Y37" s="9" t="s">
        <v>896</v>
      </c>
      <c r="Z37" s="9" t="s">
        <v>896</v>
      </c>
      <c r="AA37" s="9" t="s">
        <v>896</v>
      </c>
      <c r="AB37" s="9" t="s">
        <v>896</v>
      </c>
      <c r="AC37" s="9" t="s">
        <v>896</v>
      </c>
      <c r="AD37" s="9" t="s">
        <v>896</v>
      </c>
      <c r="AE37" s="9">
        <v>16763</v>
      </c>
      <c r="AF37" s="9">
        <v>55953</v>
      </c>
      <c r="AG37" s="9">
        <v>97960</v>
      </c>
      <c r="AH37" s="9">
        <v>115677</v>
      </c>
      <c r="AI37" s="9"/>
    </row>
    <row r="38" spans="2:37" x14ac:dyDescent="0.35">
      <c r="B38" s="15" t="s">
        <v>451</v>
      </c>
      <c r="C38" s="15"/>
      <c r="D38" s="15"/>
      <c r="E38" s="15"/>
      <c r="F38" s="15"/>
      <c r="G38" s="15"/>
      <c r="H38" s="15"/>
      <c r="I38" s="15"/>
      <c r="J38" s="15"/>
      <c r="K38" s="15"/>
      <c r="L38" s="15"/>
      <c r="M38" s="15"/>
      <c r="N38" s="15"/>
      <c r="O38" s="9" t="s">
        <v>896</v>
      </c>
      <c r="P38" s="9" t="s">
        <v>896</v>
      </c>
      <c r="Q38" s="9" t="s">
        <v>896</v>
      </c>
      <c r="R38" s="9" t="s">
        <v>896</v>
      </c>
      <c r="S38" s="9" t="s">
        <v>896</v>
      </c>
      <c r="T38" s="9" t="s">
        <v>896</v>
      </c>
      <c r="U38" s="9" t="s">
        <v>896</v>
      </c>
      <c r="V38" s="9" t="s">
        <v>896</v>
      </c>
      <c r="W38" s="9" t="s">
        <v>896</v>
      </c>
      <c r="X38" s="9" t="s">
        <v>896</v>
      </c>
      <c r="Y38" s="9" t="s">
        <v>896</v>
      </c>
      <c r="Z38" s="9" t="s">
        <v>896</v>
      </c>
      <c r="AA38" s="9" t="s">
        <v>896</v>
      </c>
      <c r="AB38" s="9" t="s">
        <v>896</v>
      </c>
      <c r="AC38" s="9" t="s">
        <v>896</v>
      </c>
      <c r="AD38" s="9" t="s">
        <v>896</v>
      </c>
      <c r="AE38" s="9">
        <v>46</v>
      </c>
      <c r="AF38" s="9">
        <v>15856</v>
      </c>
      <c r="AG38" s="9">
        <v>26836</v>
      </c>
      <c r="AH38" s="9">
        <v>33801</v>
      </c>
      <c r="AI38" s="9"/>
    </row>
    <row r="39" spans="2:37" x14ac:dyDescent="0.35">
      <c r="B39" s="15" t="s">
        <v>24</v>
      </c>
      <c r="C39" s="15"/>
      <c r="D39" s="15"/>
      <c r="E39" s="15"/>
      <c r="F39" s="15"/>
      <c r="G39" s="15"/>
      <c r="H39" s="15"/>
      <c r="I39" s="15"/>
      <c r="J39" s="15"/>
      <c r="K39" s="15"/>
      <c r="L39" s="15"/>
      <c r="M39" s="15"/>
      <c r="N39" s="15"/>
      <c r="O39" s="9" t="s">
        <v>896</v>
      </c>
      <c r="P39" s="9" t="s">
        <v>896</v>
      </c>
      <c r="Q39" s="9" t="s">
        <v>896</v>
      </c>
      <c r="R39" s="9" t="s">
        <v>896</v>
      </c>
      <c r="S39" s="9" t="s">
        <v>896</v>
      </c>
      <c r="T39" s="9" t="s">
        <v>896</v>
      </c>
      <c r="U39" s="9" t="s">
        <v>896</v>
      </c>
      <c r="V39" s="9" t="s">
        <v>896</v>
      </c>
      <c r="W39" s="9" t="s">
        <v>896</v>
      </c>
      <c r="X39" s="9" t="s">
        <v>896</v>
      </c>
      <c r="Y39" s="9" t="s">
        <v>896</v>
      </c>
      <c r="Z39" s="9" t="s">
        <v>896</v>
      </c>
      <c r="AA39" s="9" t="s">
        <v>896</v>
      </c>
      <c r="AB39" s="9" t="s">
        <v>896</v>
      </c>
      <c r="AC39" s="9" t="s">
        <v>896</v>
      </c>
      <c r="AD39" s="9" t="s">
        <v>896</v>
      </c>
      <c r="AE39" s="9">
        <v>-11467</v>
      </c>
      <c r="AF39" s="9">
        <v>-9881</v>
      </c>
      <c r="AG39" s="9">
        <v>-8032</v>
      </c>
      <c r="AH39" s="9">
        <v>1181</v>
      </c>
      <c r="AI39" s="9"/>
    </row>
    <row r="40" spans="2:37" x14ac:dyDescent="0.35">
      <c r="B40" s="15" t="s">
        <v>875</v>
      </c>
      <c r="C40" s="15"/>
      <c r="D40" s="15"/>
      <c r="E40" s="15"/>
      <c r="F40" s="15"/>
      <c r="G40" s="15"/>
      <c r="H40" s="15"/>
      <c r="I40" s="15"/>
      <c r="J40" s="15"/>
      <c r="K40" s="15"/>
      <c r="L40" s="15"/>
      <c r="M40" s="15"/>
      <c r="N40" s="15"/>
      <c r="O40" s="9" t="s">
        <v>896</v>
      </c>
      <c r="P40" s="9" t="s">
        <v>896</v>
      </c>
      <c r="Q40" s="9" t="s">
        <v>896</v>
      </c>
      <c r="R40" s="9" t="s">
        <v>896</v>
      </c>
      <c r="S40" s="9" t="s">
        <v>896</v>
      </c>
      <c r="T40" s="9" t="s">
        <v>896</v>
      </c>
      <c r="U40" s="9" t="s">
        <v>896</v>
      </c>
      <c r="V40" s="9" t="s">
        <v>896</v>
      </c>
      <c r="W40" s="9" t="s">
        <v>896</v>
      </c>
      <c r="X40" s="9" t="s">
        <v>896</v>
      </c>
      <c r="Y40" s="9" t="s">
        <v>896</v>
      </c>
      <c r="Z40" s="9" t="s">
        <v>896</v>
      </c>
      <c r="AA40" s="9" t="s">
        <v>896</v>
      </c>
      <c r="AB40" s="9" t="s">
        <v>896</v>
      </c>
      <c r="AC40" s="9" t="s">
        <v>896</v>
      </c>
      <c r="AD40" s="9" t="s">
        <v>896</v>
      </c>
      <c r="AE40" s="9"/>
      <c r="AF40" s="9">
        <v>0</v>
      </c>
      <c r="AG40" s="9">
        <v>0</v>
      </c>
      <c r="AH40" s="9">
        <v>0</v>
      </c>
      <c r="AI40" s="9"/>
    </row>
    <row r="41" spans="2:37" x14ac:dyDescent="0.35">
      <c r="B41" s="15" t="s">
        <v>25</v>
      </c>
      <c r="C41" s="15"/>
      <c r="D41" s="15"/>
      <c r="E41" s="15"/>
      <c r="F41" s="15"/>
      <c r="G41" s="15"/>
      <c r="H41" s="15"/>
      <c r="I41" s="15"/>
      <c r="J41" s="15"/>
      <c r="K41" s="15"/>
      <c r="L41" s="15"/>
      <c r="M41" s="15"/>
      <c r="N41" s="15"/>
      <c r="O41" s="9" t="s">
        <v>896</v>
      </c>
      <c r="P41" s="9" t="s">
        <v>896</v>
      </c>
      <c r="Q41" s="9" t="s">
        <v>896</v>
      </c>
      <c r="R41" s="9" t="s">
        <v>896</v>
      </c>
      <c r="S41" s="9" t="s">
        <v>896</v>
      </c>
      <c r="T41" s="9" t="s">
        <v>896</v>
      </c>
      <c r="U41" s="9" t="s">
        <v>896</v>
      </c>
      <c r="V41" s="9" t="s">
        <v>896</v>
      </c>
      <c r="W41" s="9" t="s">
        <v>896</v>
      </c>
      <c r="X41" s="9" t="s">
        <v>896</v>
      </c>
      <c r="Y41" s="9" t="s">
        <v>896</v>
      </c>
      <c r="Z41" s="9" t="s">
        <v>896</v>
      </c>
      <c r="AA41" s="9" t="s">
        <v>896</v>
      </c>
      <c r="AB41" s="9" t="s">
        <v>896</v>
      </c>
      <c r="AC41" s="9" t="s">
        <v>896</v>
      </c>
      <c r="AD41" s="9" t="s">
        <v>896</v>
      </c>
      <c r="AE41" s="9">
        <v>112</v>
      </c>
      <c r="AF41" s="9">
        <v>1612</v>
      </c>
      <c r="AG41" s="9">
        <v>2061</v>
      </c>
      <c r="AH41" s="9">
        <v>781</v>
      </c>
      <c r="AI41" s="9"/>
    </row>
    <row r="42" spans="2:37" s="4" customFormat="1" x14ac:dyDescent="0.35">
      <c r="B42" s="17" t="s">
        <v>26</v>
      </c>
      <c r="C42" s="17"/>
      <c r="D42" s="17"/>
      <c r="E42" s="17"/>
      <c r="F42" s="17"/>
      <c r="G42" s="17"/>
      <c r="H42" s="17"/>
      <c r="I42" s="17"/>
      <c r="J42" s="17"/>
      <c r="K42" s="17"/>
      <c r="L42" s="17"/>
      <c r="M42" s="17"/>
      <c r="N42" s="17"/>
      <c r="O42" s="10" t="s">
        <v>896</v>
      </c>
      <c r="P42" s="10" t="s">
        <v>896</v>
      </c>
      <c r="Q42" s="10" t="s">
        <v>896</v>
      </c>
      <c r="R42" s="10" t="s">
        <v>896</v>
      </c>
      <c r="S42" s="10" t="s">
        <v>896</v>
      </c>
      <c r="T42" s="10" t="s">
        <v>896</v>
      </c>
      <c r="U42" s="10" t="s">
        <v>896</v>
      </c>
      <c r="V42" s="10" t="s">
        <v>896</v>
      </c>
      <c r="W42" s="10" t="s">
        <v>896</v>
      </c>
      <c r="X42" s="10" t="s">
        <v>896</v>
      </c>
      <c r="Y42" s="10" t="s">
        <v>896</v>
      </c>
      <c r="Z42" s="10" t="s">
        <v>896</v>
      </c>
      <c r="AA42" s="10" t="s">
        <v>896</v>
      </c>
      <c r="AB42" s="10" t="s">
        <v>896</v>
      </c>
      <c r="AC42" s="10" t="s">
        <v>896</v>
      </c>
      <c r="AD42" s="10" t="s">
        <v>896</v>
      </c>
      <c r="AE42" s="10">
        <v>0</v>
      </c>
      <c r="AF42" s="10">
        <v>453</v>
      </c>
      <c r="AG42" s="10">
        <v>11709</v>
      </c>
      <c r="AH42" s="10">
        <v>5157</v>
      </c>
      <c r="AI42" s="10"/>
    </row>
    <row r="43" spans="2:37" x14ac:dyDescent="0.35">
      <c r="B43" s="15" t="s">
        <v>27</v>
      </c>
      <c r="C43" s="15"/>
      <c r="D43" s="15"/>
      <c r="E43" s="15"/>
      <c r="F43" s="15"/>
      <c r="G43" s="15"/>
      <c r="H43" s="15"/>
      <c r="I43" s="15"/>
      <c r="J43" s="15"/>
      <c r="K43" s="15"/>
      <c r="L43" s="15"/>
      <c r="M43" s="15"/>
      <c r="N43" s="15"/>
      <c r="O43" s="9" t="s">
        <v>896</v>
      </c>
      <c r="P43" s="9" t="s">
        <v>896</v>
      </c>
      <c r="Q43" s="9" t="s">
        <v>896</v>
      </c>
      <c r="R43" s="9" t="s">
        <v>896</v>
      </c>
      <c r="S43" s="9" t="s">
        <v>896</v>
      </c>
      <c r="T43" s="9" t="s">
        <v>896</v>
      </c>
      <c r="U43" s="9" t="s">
        <v>896</v>
      </c>
      <c r="V43" s="9" t="s">
        <v>896</v>
      </c>
      <c r="W43" s="9" t="s">
        <v>896</v>
      </c>
      <c r="X43" s="9" t="s">
        <v>896</v>
      </c>
      <c r="Y43" s="9" t="s">
        <v>896</v>
      </c>
      <c r="Z43" s="9" t="s">
        <v>896</v>
      </c>
      <c r="AA43" s="9" t="s">
        <v>896</v>
      </c>
      <c r="AB43" s="9" t="s">
        <v>896</v>
      </c>
      <c r="AC43" s="9" t="s">
        <v>896</v>
      </c>
      <c r="AD43" s="9" t="s">
        <v>896</v>
      </c>
      <c r="AE43" s="9">
        <f t="shared" ref="P43:AK43" si="15">SUM(AE39:AE42)</f>
        <v>-11355</v>
      </c>
      <c r="AF43" s="9">
        <f t="shared" si="15"/>
        <v>-7816</v>
      </c>
      <c r="AG43" s="9">
        <f t="shared" si="15"/>
        <v>5738</v>
      </c>
      <c r="AH43" s="9">
        <f t="shared" si="15"/>
        <v>7119</v>
      </c>
      <c r="AI43" s="9">
        <f t="shared" si="15"/>
        <v>0</v>
      </c>
      <c r="AJ43" s="9">
        <f t="shared" si="15"/>
        <v>0</v>
      </c>
      <c r="AK43" s="9">
        <f t="shared" si="15"/>
        <v>0</v>
      </c>
    </row>
    <row r="44" spans="2:37" s="7" customFormat="1" x14ac:dyDescent="0.35">
      <c r="B44" s="6" t="s">
        <v>32</v>
      </c>
      <c r="C44" s="6"/>
      <c r="D44" s="6"/>
      <c r="E44" s="6"/>
      <c r="F44" s="6"/>
      <c r="G44" s="6"/>
      <c r="H44" s="6"/>
      <c r="I44" s="6"/>
      <c r="J44" s="6"/>
      <c r="K44" s="6"/>
      <c r="L44" s="6"/>
      <c r="M44" s="6"/>
      <c r="N44" s="6"/>
      <c r="O44" s="11"/>
      <c r="P44" s="11"/>
      <c r="Q44" s="11"/>
      <c r="R44" s="11"/>
      <c r="S44" s="11"/>
      <c r="T44" s="11"/>
      <c r="U44" s="11"/>
      <c r="V44" s="11"/>
      <c r="W44" s="11"/>
      <c r="X44" s="11"/>
      <c r="Y44" s="11"/>
      <c r="Z44" s="11"/>
      <c r="AA44" s="11"/>
      <c r="AB44" s="11"/>
      <c r="AC44" s="11"/>
      <c r="AD44" s="11"/>
      <c r="AE44" s="11"/>
      <c r="AF44" s="11"/>
      <c r="AG44" s="11"/>
      <c r="AH44" s="11"/>
      <c r="AI44" s="11"/>
    </row>
    <row r="45" spans="2:37" s="29" customFormat="1" x14ac:dyDescent="0.35">
      <c r="B45" s="27" t="s">
        <v>22</v>
      </c>
      <c r="C45" s="27"/>
      <c r="D45" s="27"/>
      <c r="E45" s="27"/>
      <c r="F45" s="27"/>
      <c r="G45" s="27"/>
      <c r="H45" s="27"/>
      <c r="I45" s="27"/>
      <c r="J45" s="27"/>
      <c r="K45" s="27"/>
      <c r="L45" s="27"/>
      <c r="M45" s="27"/>
      <c r="N45" s="27"/>
      <c r="O45" s="28" t="s">
        <v>896</v>
      </c>
      <c r="P45" s="28" t="s">
        <v>896</v>
      </c>
      <c r="Q45" s="28" t="s">
        <v>896</v>
      </c>
      <c r="R45" s="28" t="s">
        <v>896</v>
      </c>
      <c r="S45" s="28" t="s">
        <v>896</v>
      </c>
      <c r="T45" s="28" t="s">
        <v>896</v>
      </c>
      <c r="U45" s="28" t="s">
        <v>896</v>
      </c>
      <c r="V45" s="28" t="s">
        <v>896</v>
      </c>
      <c r="W45" s="28" t="s">
        <v>896</v>
      </c>
      <c r="X45" s="28" t="s">
        <v>896</v>
      </c>
      <c r="Y45" s="28" t="s">
        <v>896</v>
      </c>
      <c r="Z45" s="28" t="s">
        <v>896</v>
      </c>
      <c r="AA45" s="28" t="s">
        <v>896</v>
      </c>
      <c r="AB45" s="28" t="s">
        <v>896</v>
      </c>
      <c r="AC45" s="28" t="s">
        <v>896</v>
      </c>
      <c r="AD45" s="28" t="s">
        <v>896</v>
      </c>
      <c r="AE45" s="28" t="e">
        <f t="shared" ref="U45:AG45" si="16">AE37+AE29+AE21+AE14+AE7</f>
        <v>#VALUE!</v>
      </c>
      <c r="AF45" s="28">
        <f t="shared" si="16"/>
        <v>437338</v>
      </c>
      <c r="AG45" s="28">
        <f t="shared" si="16"/>
        <v>489057</v>
      </c>
      <c r="AH45" s="28">
        <f t="shared" ref="AH45:AK45" si="17">AH37+AH29+AH21+AH14+AH7</f>
        <v>540536</v>
      </c>
      <c r="AI45" s="28">
        <f t="shared" si="17"/>
        <v>0</v>
      </c>
      <c r="AJ45" s="28">
        <f t="shared" si="17"/>
        <v>0</v>
      </c>
      <c r="AK45" s="28">
        <f t="shared" si="17"/>
        <v>0</v>
      </c>
    </row>
    <row r="46" spans="2:37" x14ac:dyDescent="0.35">
      <c r="B46" s="15" t="s">
        <v>23</v>
      </c>
      <c r="C46" s="15"/>
      <c r="D46" s="15"/>
      <c r="E46" s="15"/>
      <c r="F46" s="15"/>
      <c r="G46" s="15"/>
      <c r="H46" s="15"/>
      <c r="I46" s="15"/>
      <c r="J46" s="15"/>
      <c r="K46" s="15"/>
      <c r="L46" s="15"/>
      <c r="M46" s="15"/>
      <c r="N46" s="15"/>
      <c r="O46" s="9" t="s">
        <v>896</v>
      </c>
      <c r="P46" s="9" t="s">
        <v>896</v>
      </c>
      <c r="Q46" s="9" t="s">
        <v>896</v>
      </c>
      <c r="R46" s="9" t="s">
        <v>896</v>
      </c>
      <c r="S46" s="9" t="s">
        <v>896</v>
      </c>
      <c r="T46" s="9" t="s">
        <v>896</v>
      </c>
      <c r="U46" s="9" t="s">
        <v>896</v>
      </c>
      <c r="V46" s="9" t="s">
        <v>896</v>
      </c>
      <c r="W46" s="9" t="s">
        <v>896</v>
      </c>
      <c r="X46" s="9" t="s">
        <v>896</v>
      </c>
      <c r="Y46" s="9" t="s">
        <v>896</v>
      </c>
      <c r="Z46" s="9" t="s">
        <v>896</v>
      </c>
      <c r="AA46" s="9" t="s">
        <v>896</v>
      </c>
      <c r="AB46" s="9" t="s">
        <v>896</v>
      </c>
      <c r="AC46" s="9" t="s">
        <v>896</v>
      </c>
      <c r="AD46" s="9" t="s">
        <v>896</v>
      </c>
      <c r="AE46" s="9" t="e">
        <f t="shared" ref="U46:AG46" si="18">AE38+AE30+AE22+AE15+AE8</f>
        <v>#VALUE!</v>
      </c>
      <c r="AF46" s="9">
        <f t="shared" si="18"/>
        <v>177596</v>
      </c>
      <c r="AG46" s="9">
        <f t="shared" si="18"/>
        <v>156769</v>
      </c>
      <c r="AH46" s="9">
        <f t="shared" ref="AH46:AK46" si="19">AH38+AH30+AH22+AH15+AH8</f>
        <v>173514</v>
      </c>
      <c r="AI46" s="9">
        <f t="shared" si="19"/>
        <v>0</v>
      </c>
      <c r="AJ46" s="9">
        <f t="shared" si="19"/>
        <v>0</v>
      </c>
      <c r="AK46" s="9">
        <f t="shared" si="19"/>
        <v>0</v>
      </c>
    </row>
    <row r="47" spans="2:37" x14ac:dyDescent="0.35">
      <c r="B47" s="15" t="s">
        <v>24</v>
      </c>
      <c r="C47" s="15"/>
      <c r="D47" s="15"/>
      <c r="E47" s="15"/>
      <c r="F47" s="15"/>
      <c r="G47" s="15"/>
      <c r="H47" s="15"/>
      <c r="I47" s="15"/>
      <c r="J47" s="15"/>
      <c r="K47" s="15"/>
      <c r="L47" s="15"/>
      <c r="M47" s="15"/>
      <c r="N47" s="15"/>
      <c r="O47" s="9" t="s">
        <v>896</v>
      </c>
      <c r="P47" s="9" t="s">
        <v>896</v>
      </c>
      <c r="Q47" s="9" t="s">
        <v>896</v>
      </c>
      <c r="R47" s="9" t="s">
        <v>896</v>
      </c>
      <c r="S47" s="9" t="s">
        <v>896</v>
      </c>
      <c r="T47" s="9" t="s">
        <v>896</v>
      </c>
      <c r="U47" s="9" t="s">
        <v>896</v>
      </c>
      <c r="V47" s="9" t="s">
        <v>896</v>
      </c>
      <c r="W47" s="9" t="s">
        <v>896</v>
      </c>
      <c r="X47" s="9" t="s">
        <v>896</v>
      </c>
      <c r="Y47" s="9" t="s">
        <v>896</v>
      </c>
      <c r="Z47" s="9" t="s">
        <v>896</v>
      </c>
      <c r="AA47" s="9" t="s">
        <v>896</v>
      </c>
      <c r="AB47" s="9" t="s">
        <v>896</v>
      </c>
      <c r="AC47" s="9" t="s">
        <v>896</v>
      </c>
      <c r="AD47" s="9" t="s">
        <v>896</v>
      </c>
      <c r="AE47" s="9" t="e">
        <f t="shared" ref="U47:AG47" si="20">AE39+AE31+AE23+AE16+AE9</f>
        <v>#VALUE!</v>
      </c>
      <c r="AF47" s="9">
        <f t="shared" si="20"/>
        <v>43581</v>
      </c>
      <c r="AG47" s="9">
        <f t="shared" si="20"/>
        <v>-1831</v>
      </c>
      <c r="AH47" s="9">
        <f t="shared" ref="AH47:AK47" si="21">AH39+AH31+AH23+AH16+AH9</f>
        <v>-178663</v>
      </c>
      <c r="AI47" s="9">
        <f t="shared" si="21"/>
        <v>0</v>
      </c>
      <c r="AJ47" s="9">
        <f t="shared" si="21"/>
        <v>0</v>
      </c>
      <c r="AK47" s="9">
        <f t="shared" si="21"/>
        <v>0</v>
      </c>
    </row>
    <row r="48" spans="2:37" x14ac:dyDescent="0.35">
      <c r="B48" s="15" t="s">
        <v>25</v>
      </c>
      <c r="C48" s="15"/>
      <c r="D48" s="15"/>
      <c r="E48" s="15"/>
      <c r="F48" s="15"/>
      <c r="G48" s="15"/>
      <c r="H48" s="15"/>
      <c r="I48" s="15"/>
      <c r="J48" s="15"/>
      <c r="K48" s="15"/>
      <c r="L48" s="15"/>
      <c r="M48" s="15"/>
      <c r="N48" s="15"/>
      <c r="O48" s="9" t="s">
        <v>896</v>
      </c>
      <c r="P48" s="9" t="s">
        <v>896</v>
      </c>
      <c r="Q48" s="9" t="s">
        <v>896</v>
      </c>
      <c r="R48" s="9" t="s">
        <v>896</v>
      </c>
      <c r="S48" s="9" t="s">
        <v>896</v>
      </c>
      <c r="T48" s="9" t="s">
        <v>896</v>
      </c>
      <c r="U48" s="9" t="s">
        <v>896</v>
      </c>
      <c r="V48" s="9" t="s">
        <v>896</v>
      </c>
      <c r="W48" s="9" t="s">
        <v>896</v>
      </c>
      <c r="X48" s="9" t="s">
        <v>896</v>
      </c>
      <c r="Y48" s="9" t="s">
        <v>896</v>
      </c>
      <c r="Z48" s="9" t="s">
        <v>896</v>
      </c>
      <c r="AA48" s="9" t="s">
        <v>896</v>
      </c>
      <c r="AB48" s="9" t="s">
        <v>896</v>
      </c>
      <c r="AC48" s="9" t="s">
        <v>896</v>
      </c>
      <c r="AD48" s="9" t="s">
        <v>896</v>
      </c>
      <c r="AE48" s="9" t="e">
        <f t="shared" ref="U48:AG48" si="22">AE41+AE33+AE25+AE17+AE10</f>
        <v>#VALUE!</v>
      </c>
      <c r="AF48" s="9">
        <f t="shared" si="22"/>
        <v>8574</v>
      </c>
      <c r="AG48" s="9">
        <f t="shared" si="22"/>
        <v>4977</v>
      </c>
      <c r="AH48" s="9">
        <f t="shared" ref="AH48:AK48" si="23">AH41+AH33+AH25+AH17+AH10</f>
        <v>1385</v>
      </c>
      <c r="AI48" s="9">
        <f t="shared" si="23"/>
        <v>0</v>
      </c>
      <c r="AJ48" s="9">
        <f t="shared" si="23"/>
        <v>0</v>
      </c>
      <c r="AK48" s="9">
        <f t="shared" si="23"/>
        <v>0</v>
      </c>
    </row>
    <row r="49" spans="2:37" s="4" customFormat="1" x14ac:dyDescent="0.35">
      <c r="B49" s="17" t="s">
        <v>26</v>
      </c>
      <c r="C49" s="17"/>
      <c r="D49" s="17"/>
      <c r="E49" s="17"/>
      <c r="F49" s="17"/>
      <c r="G49" s="17"/>
      <c r="H49" s="17"/>
      <c r="I49" s="17"/>
      <c r="J49" s="17"/>
      <c r="K49" s="17"/>
      <c r="L49" s="17"/>
      <c r="M49" s="17"/>
      <c r="N49" s="17"/>
      <c r="O49" s="10" t="s">
        <v>896</v>
      </c>
      <c r="P49" s="10" t="s">
        <v>896</v>
      </c>
      <c r="Q49" s="10" t="s">
        <v>896</v>
      </c>
      <c r="R49" s="10" t="s">
        <v>896</v>
      </c>
      <c r="S49" s="10" t="s">
        <v>896</v>
      </c>
      <c r="T49" s="10" t="s">
        <v>896</v>
      </c>
      <c r="U49" s="10" t="s">
        <v>896</v>
      </c>
      <c r="V49" s="10" t="s">
        <v>896</v>
      </c>
      <c r="W49" s="10" t="s">
        <v>896</v>
      </c>
      <c r="X49" s="10" t="s">
        <v>896</v>
      </c>
      <c r="Y49" s="10" t="s">
        <v>896</v>
      </c>
      <c r="Z49" s="10" t="s">
        <v>896</v>
      </c>
      <c r="AA49" s="10" t="s">
        <v>896</v>
      </c>
      <c r="AB49" s="10" t="s">
        <v>896</v>
      </c>
      <c r="AC49" s="10" t="s">
        <v>896</v>
      </c>
      <c r="AD49" s="10" t="s">
        <v>896</v>
      </c>
      <c r="AE49" s="10" t="e">
        <f t="shared" ref="U49:AG49" si="24">AE42+AE34+AE26+AE18+AE11</f>
        <v>#VALUE!</v>
      </c>
      <c r="AF49" s="10">
        <f t="shared" si="24"/>
        <v>7458</v>
      </c>
      <c r="AG49" s="10">
        <f t="shared" si="24"/>
        <v>36707</v>
      </c>
      <c r="AH49" s="10">
        <f t="shared" ref="AH49:AK49" si="25">AH42+AH34+AH26+AH18+AH11</f>
        <v>29418</v>
      </c>
      <c r="AI49" s="10">
        <f t="shared" si="25"/>
        <v>0</v>
      </c>
      <c r="AJ49" s="10">
        <f t="shared" si="25"/>
        <v>0</v>
      </c>
      <c r="AK49" s="10">
        <f t="shared" si="25"/>
        <v>0</v>
      </c>
    </row>
    <row r="50" spans="2:37" s="29" customFormat="1" x14ac:dyDescent="0.35">
      <c r="B50" s="27" t="s">
        <v>27</v>
      </c>
      <c r="C50" s="27"/>
      <c r="D50" s="27"/>
      <c r="E50" s="27"/>
      <c r="F50" s="27"/>
      <c r="G50" s="27"/>
      <c r="H50" s="27"/>
      <c r="I50" s="27"/>
      <c r="J50" s="27"/>
      <c r="K50" s="27"/>
      <c r="L50" s="27"/>
      <c r="M50" s="27"/>
      <c r="N50" s="27"/>
      <c r="O50" s="28" t="s">
        <v>896</v>
      </c>
      <c r="P50" s="28" t="s">
        <v>896</v>
      </c>
      <c r="Q50" s="28" t="s">
        <v>896</v>
      </c>
      <c r="R50" s="28" t="s">
        <v>896</v>
      </c>
      <c r="S50" s="28" t="s">
        <v>896</v>
      </c>
      <c r="T50" s="28" t="s">
        <v>896</v>
      </c>
      <c r="U50" s="28" t="s">
        <v>896</v>
      </c>
      <c r="V50" s="28" t="s">
        <v>896</v>
      </c>
      <c r="W50" s="28" t="s">
        <v>896</v>
      </c>
      <c r="X50" s="28" t="s">
        <v>896</v>
      </c>
      <c r="Y50" s="28" t="s">
        <v>896</v>
      </c>
      <c r="Z50" s="28" t="s">
        <v>896</v>
      </c>
      <c r="AA50" s="28" t="s">
        <v>896</v>
      </c>
      <c r="AB50" s="28" t="s">
        <v>896</v>
      </c>
      <c r="AC50" s="28" t="s">
        <v>896</v>
      </c>
      <c r="AD50" s="28" t="s">
        <v>896</v>
      </c>
      <c r="AE50" s="28" t="e">
        <f t="shared" ref="U50:AG50" si="26">AE47+AE48+AE49</f>
        <v>#VALUE!</v>
      </c>
      <c r="AF50" s="28">
        <f t="shared" si="26"/>
        <v>59613</v>
      </c>
      <c r="AG50" s="28">
        <f t="shared" si="26"/>
        <v>39853</v>
      </c>
      <c r="AH50" s="28">
        <f t="shared" ref="AH50" si="27">AH47+AH48+AH49</f>
        <v>-147860</v>
      </c>
      <c r="AI50" s="28">
        <f t="shared" ref="AI50" si="28">AI47+AI48+AI49</f>
        <v>0</v>
      </c>
      <c r="AJ50" s="28">
        <f t="shared" ref="AJ50" si="29">AJ47+AJ48+AJ49</f>
        <v>0</v>
      </c>
      <c r="AK50" s="28">
        <f t="shared" ref="AK50" si="30">AK47+AK48+AK49</f>
        <v>0</v>
      </c>
    </row>
    <row r="51" spans="2:37" s="29" customFormat="1" x14ac:dyDescent="0.35">
      <c r="B51" s="27"/>
      <c r="C51" s="27"/>
      <c r="D51" s="27"/>
      <c r="E51" s="27"/>
      <c r="F51" s="27"/>
      <c r="G51" s="27"/>
      <c r="H51" s="27"/>
      <c r="I51" s="27"/>
      <c r="J51" s="27"/>
      <c r="K51" s="27"/>
      <c r="L51" s="27"/>
      <c r="M51" s="27"/>
      <c r="N51" s="27"/>
      <c r="O51" s="28"/>
      <c r="P51" s="28"/>
      <c r="Q51" s="28"/>
      <c r="R51" s="28"/>
      <c r="S51" s="28"/>
      <c r="T51" s="28"/>
      <c r="U51" s="28"/>
      <c r="V51" s="28"/>
      <c r="W51" s="28"/>
      <c r="X51" s="28"/>
      <c r="Y51" s="28"/>
      <c r="Z51" s="28"/>
      <c r="AA51" s="28"/>
      <c r="AB51" s="28"/>
      <c r="AC51" s="28"/>
      <c r="AD51" s="28"/>
      <c r="AE51" s="28"/>
      <c r="AF51" s="28"/>
      <c r="AG51" s="28"/>
      <c r="AH51" s="28"/>
      <c r="AI51" s="28"/>
      <c r="AJ51" s="28"/>
      <c r="AK51" s="28"/>
    </row>
    <row r="52" spans="2:37" s="3" customFormat="1" x14ac:dyDescent="0.35">
      <c r="B52" s="46" t="s">
        <v>888</v>
      </c>
      <c r="C52" s="46"/>
      <c r="D52" s="46"/>
      <c r="E52" s="46"/>
      <c r="F52" s="46"/>
      <c r="G52" s="46"/>
      <c r="H52" s="46"/>
      <c r="I52" s="46"/>
      <c r="J52" s="46"/>
      <c r="K52" s="46"/>
      <c r="L52" s="46"/>
      <c r="M52" s="46"/>
      <c r="N52" s="46"/>
      <c r="O52" s="47"/>
      <c r="P52" s="47"/>
      <c r="Q52" s="47"/>
      <c r="R52" s="47"/>
      <c r="S52" s="47"/>
      <c r="T52" s="47"/>
      <c r="U52" s="47"/>
      <c r="V52" s="47"/>
      <c r="W52" s="47"/>
      <c r="X52" s="47"/>
      <c r="Y52" s="47"/>
      <c r="Z52" s="47"/>
      <c r="AA52" s="47"/>
      <c r="AB52" s="47"/>
      <c r="AC52" s="47"/>
      <c r="AD52" s="47"/>
      <c r="AE52" s="47"/>
      <c r="AF52" s="47"/>
      <c r="AG52" s="47"/>
      <c r="AH52" s="47"/>
      <c r="AI52" s="47"/>
      <c r="AJ52" s="47"/>
      <c r="AK52" s="47"/>
    </row>
    <row r="53" spans="2:37" s="49" customFormat="1" x14ac:dyDescent="0.35">
      <c r="B53" s="48" t="s">
        <v>21</v>
      </c>
      <c r="C53" s="48"/>
      <c r="D53" s="48"/>
      <c r="E53" s="48"/>
      <c r="F53" s="48"/>
      <c r="G53" s="48"/>
      <c r="H53" s="48"/>
      <c r="I53" s="48"/>
      <c r="J53" s="48"/>
      <c r="K53" s="48"/>
      <c r="L53" s="48"/>
      <c r="M53" s="48"/>
      <c r="N53" s="48"/>
      <c r="O53" s="34"/>
      <c r="P53" s="34"/>
      <c r="Q53" s="34"/>
      <c r="R53" s="34"/>
      <c r="S53" s="34"/>
      <c r="T53" s="34"/>
      <c r="U53" s="34"/>
      <c r="V53" s="34"/>
      <c r="W53" s="34"/>
      <c r="X53" s="34"/>
      <c r="Y53" s="34"/>
      <c r="Z53" s="34"/>
      <c r="AA53" s="34"/>
      <c r="AB53" s="34"/>
      <c r="AC53" s="34">
        <v>167534</v>
      </c>
      <c r="AD53" s="34">
        <v>183157</v>
      </c>
      <c r="AE53" s="34">
        <v>225888</v>
      </c>
      <c r="AF53" s="34">
        <v>235854</v>
      </c>
      <c r="AG53" s="34">
        <v>178201</v>
      </c>
      <c r="AH53" s="34">
        <v>233908</v>
      </c>
      <c r="AI53" s="34"/>
      <c r="AJ53" s="34"/>
      <c r="AK53" s="34"/>
    </row>
    <row r="54" spans="2:37" s="49" customFormat="1" x14ac:dyDescent="0.35">
      <c r="B54" s="48" t="s">
        <v>28</v>
      </c>
      <c r="C54" s="48"/>
      <c r="D54" s="48"/>
      <c r="E54" s="48"/>
      <c r="F54" s="48"/>
      <c r="G54" s="48"/>
      <c r="H54" s="48"/>
      <c r="I54" s="48"/>
      <c r="J54" s="48"/>
      <c r="K54" s="48"/>
      <c r="L54" s="48"/>
      <c r="M54" s="48"/>
      <c r="N54" s="48"/>
      <c r="O54" s="34"/>
      <c r="P54" s="34"/>
      <c r="Q54" s="34"/>
      <c r="R54" s="34"/>
      <c r="S54" s="34"/>
      <c r="T54" s="34"/>
      <c r="U54" s="34"/>
      <c r="V54" s="34"/>
      <c r="W54" s="34"/>
      <c r="X54" s="34"/>
      <c r="Y54" s="34"/>
      <c r="Z54" s="34"/>
      <c r="AA54" s="34"/>
      <c r="AB54" s="34"/>
      <c r="AC54" s="34">
        <v>63406</v>
      </c>
      <c r="AD54" s="34">
        <v>65087</v>
      </c>
      <c r="AE54" s="34">
        <v>63781</v>
      </c>
      <c r="AF54" s="34">
        <v>87268</v>
      </c>
      <c r="AG54" s="34">
        <v>76415</v>
      </c>
      <c r="AH54" s="34">
        <v>120624</v>
      </c>
      <c r="AI54" s="34"/>
      <c r="AJ54" s="34"/>
      <c r="AK54" s="34"/>
    </row>
    <row r="55" spans="2:37" s="49" customFormat="1" x14ac:dyDescent="0.35">
      <c r="B55" s="48" t="s">
        <v>895</v>
      </c>
      <c r="C55" s="48"/>
      <c r="D55" s="48"/>
      <c r="E55" s="48"/>
      <c r="F55" s="48"/>
      <c r="G55" s="48"/>
      <c r="H55" s="48"/>
      <c r="I55" s="48"/>
      <c r="J55" s="48"/>
      <c r="K55" s="48"/>
      <c r="L55" s="48"/>
      <c r="M55" s="48"/>
      <c r="N55" s="48"/>
      <c r="O55" s="34"/>
      <c r="P55" s="34"/>
      <c r="Q55" s="34"/>
      <c r="R55" s="34"/>
      <c r="S55" s="34"/>
      <c r="T55" s="34"/>
      <c r="U55" s="34"/>
      <c r="V55" s="34"/>
      <c r="W55" s="34"/>
      <c r="X55" s="34"/>
      <c r="Y55" s="34"/>
      <c r="Z55" s="34"/>
      <c r="AA55" s="34"/>
      <c r="AB55" s="34"/>
      <c r="AC55" s="34">
        <v>0</v>
      </c>
      <c r="AD55" s="34">
        <v>0</v>
      </c>
      <c r="AE55" s="34">
        <v>0</v>
      </c>
      <c r="AF55" s="34">
        <v>15837</v>
      </c>
      <c r="AG55" s="34">
        <v>93156</v>
      </c>
      <c r="AH55" s="34">
        <v>70327</v>
      </c>
      <c r="AI55" s="34"/>
      <c r="AJ55" s="34"/>
      <c r="AK55" s="34"/>
    </row>
    <row r="56" spans="2:37" s="49" customFormat="1" x14ac:dyDescent="0.35">
      <c r="B56" s="48" t="s">
        <v>30</v>
      </c>
      <c r="C56" s="48"/>
      <c r="D56" s="48"/>
      <c r="E56" s="48"/>
      <c r="F56" s="48"/>
      <c r="G56" s="48"/>
      <c r="H56" s="48"/>
      <c r="I56" s="48"/>
      <c r="J56" s="48"/>
      <c r="K56" s="48"/>
      <c r="L56" s="48"/>
      <c r="M56" s="48"/>
      <c r="N56" s="48"/>
      <c r="O56" s="34"/>
      <c r="P56" s="34"/>
      <c r="Q56" s="34"/>
      <c r="R56" s="34"/>
      <c r="S56" s="34"/>
      <c r="T56" s="34"/>
      <c r="U56" s="34"/>
      <c r="V56" s="34"/>
      <c r="W56" s="34"/>
      <c r="X56" s="34"/>
      <c r="Y56" s="34"/>
      <c r="Z56" s="34"/>
      <c r="AA56" s="34"/>
      <c r="AB56" s="34"/>
      <c r="AC56" s="34">
        <v>29593</v>
      </c>
      <c r="AD56" s="34">
        <v>55407</v>
      </c>
      <c r="AE56" s="34">
        <v>60864</v>
      </c>
      <c r="AF56" s="34">
        <v>42426</v>
      </c>
      <c r="AG56" s="34">
        <v>43325</v>
      </c>
      <c r="AH56" s="34">
        <v>0</v>
      </c>
      <c r="AI56" s="34"/>
      <c r="AJ56" s="34"/>
      <c r="AK56" s="34"/>
    </row>
    <row r="57" spans="2:37" s="51" customFormat="1" x14ac:dyDescent="0.35">
      <c r="B57" s="50" t="s">
        <v>889</v>
      </c>
      <c r="C57" s="50"/>
      <c r="D57" s="50"/>
      <c r="E57" s="50"/>
      <c r="F57" s="50"/>
      <c r="G57" s="50"/>
      <c r="H57" s="50"/>
      <c r="I57" s="50"/>
      <c r="J57" s="50"/>
      <c r="K57" s="50"/>
      <c r="L57" s="50"/>
      <c r="M57" s="50"/>
      <c r="N57" s="50"/>
      <c r="O57" s="35"/>
      <c r="P57" s="35"/>
      <c r="Q57" s="35"/>
      <c r="R57" s="35"/>
      <c r="S57" s="35"/>
      <c r="T57" s="35"/>
      <c r="U57" s="35"/>
      <c r="V57" s="35"/>
      <c r="W57" s="35"/>
      <c r="X57" s="35"/>
      <c r="Y57" s="35"/>
      <c r="Z57" s="35"/>
      <c r="AA57" s="35"/>
      <c r="AB57" s="35"/>
      <c r="AC57" s="35">
        <v>7891</v>
      </c>
      <c r="AD57" s="35">
        <v>10623</v>
      </c>
      <c r="AE57" s="35">
        <v>16763</v>
      </c>
      <c r="AF57" s="35">
        <v>55953</v>
      </c>
      <c r="AG57" s="35">
        <v>97960</v>
      </c>
      <c r="AH57" s="35">
        <v>115677</v>
      </c>
      <c r="AI57" s="35"/>
      <c r="AJ57" s="35"/>
      <c r="AK57" s="35"/>
    </row>
    <row r="58" spans="2:37" s="29" customFormat="1" x14ac:dyDescent="0.35">
      <c r="B58" s="27" t="s">
        <v>37</v>
      </c>
      <c r="C58" s="27"/>
      <c r="D58" s="27"/>
      <c r="E58" s="27"/>
      <c r="F58" s="27"/>
      <c r="G58" s="27"/>
      <c r="H58" s="27"/>
      <c r="I58" s="27"/>
      <c r="J58" s="27"/>
      <c r="K58" s="27"/>
      <c r="L58" s="27"/>
      <c r="M58" s="27"/>
      <c r="N58" s="27"/>
      <c r="O58" s="28">
        <f>SUM(O53:O57)</f>
        <v>0</v>
      </c>
      <c r="P58" s="28">
        <f t="shared" ref="P58:AK58" si="31">SUM(P53:P57)</f>
        <v>0</v>
      </c>
      <c r="Q58" s="28">
        <f t="shared" si="31"/>
        <v>0</v>
      </c>
      <c r="R58" s="28">
        <f t="shared" si="31"/>
        <v>0</v>
      </c>
      <c r="S58" s="28">
        <f t="shared" si="31"/>
        <v>0</v>
      </c>
      <c r="T58" s="28">
        <f t="shared" si="31"/>
        <v>0</v>
      </c>
      <c r="U58" s="28">
        <f t="shared" si="31"/>
        <v>0</v>
      </c>
      <c r="V58" s="28">
        <f t="shared" si="31"/>
        <v>0</v>
      </c>
      <c r="W58" s="28">
        <f t="shared" si="31"/>
        <v>0</v>
      </c>
      <c r="X58" s="28">
        <f t="shared" si="31"/>
        <v>0</v>
      </c>
      <c r="Y58" s="28">
        <f t="shared" si="31"/>
        <v>0</v>
      </c>
      <c r="Z58" s="28">
        <f t="shared" si="31"/>
        <v>0</v>
      </c>
      <c r="AA58" s="28">
        <f t="shared" si="31"/>
        <v>0</v>
      </c>
      <c r="AB58" s="28">
        <f t="shared" si="31"/>
        <v>0</v>
      </c>
      <c r="AC58" s="28">
        <f t="shared" si="31"/>
        <v>268424</v>
      </c>
      <c r="AD58" s="28">
        <f t="shared" si="31"/>
        <v>314274</v>
      </c>
      <c r="AE58" s="28">
        <f t="shared" si="31"/>
        <v>367296</v>
      </c>
      <c r="AF58" s="28">
        <f t="shared" si="31"/>
        <v>437338</v>
      </c>
      <c r="AG58" s="28">
        <f t="shared" si="31"/>
        <v>489057</v>
      </c>
      <c r="AH58" s="28">
        <f t="shared" si="31"/>
        <v>540536</v>
      </c>
      <c r="AI58" s="28">
        <f t="shared" si="31"/>
        <v>0</v>
      </c>
      <c r="AJ58" s="28">
        <f t="shared" si="31"/>
        <v>0</v>
      </c>
      <c r="AK58" s="28">
        <f t="shared" si="31"/>
        <v>0</v>
      </c>
    </row>
    <row r="59" spans="2:37" s="52" customFormat="1" x14ac:dyDescent="0.35">
      <c r="B59" s="52" t="s">
        <v>890</v>
      </c>
      <c r="O59" s="52" t="e">
        <f>O53/O58</f>
        <v>#DIV/0!</v>
      </c>
      <c r="P59" s="52" t="e">
        <f t="shared" ref="P59:AK59" si="32">P53/P58</f>
        <v>#DIV/0!</v>
      </c>
      <c r="Q59" s="52" t="e">
        <f t="shared" si="32"/>
        <v>#DIV/0!</v>
      </c>
      <c r="R59" s="52" t="e">
        <f t="shared" si="32"/>
        <v>#DIV/0!</v>
      </c>
      <c r="S59" s="52" t="e">
        <f t="shared" si="32"/>
        <v>#DIV/0!</v>
      </c>
      <c r="T59" s="52" t="e">
        <f t="shared" si="32"/>
        <v>#DIV/0!</v>
      </c>
      <c r="U59" s="52" t="e">
        <f t="shared" si="32"/>
        <v>#DIV/0!</v>
      </c>
      <c r="V59" s="52" t="e">
        <f t="shared" si="32"/>
        <v>#DIV/0!</v>
      </c>
      <c r="W59" s="52" t="e">
        <f t="shared" si="32"/>
        <v>#DIV/0!</v>
      </c>
      <c r="X59" s="52" t="e">
        <f t="shared" si="32"/>
        <v>#DIV/0!</v>
      </c>
      <c r="Y59" s="52" t="e">
        <f t="shared" si="32"/>
        <v>#DIV/0!</v>
      </c>
      <c r="Z59" s="52" t="e">
        <f t="shared" si="32"/>
        <v>#DIV/0!</v>
      </c>
      <c r="AA59" s="52" t="e">
        <f t="shared" si="32"/>
        <v>#DIV/0!</v>
      </c>
      <c r="AB59" s="52" t="e">
        <f t="shared" si="32"/>
        <v>#DIV/0!</v>
      </c>
      <c r="AC59" s="52">
        <f t="shared" si="32"/>
        <v>0.62413942121419841</v>
      </c>
      <c r="AD59" s="52">
        <f t="shared" si="32"/>
        <v>0.58279399504890639</v>
      </c>
      <c r="AE59" s="52">
        <f t="shared" si="32"/>
        <v>0.61500261369576581</v>
      </c>
      <c r="AF59" s="52">
        <f t="shared" si="32"/>
        <v>0.53929455021059225</v>
      </c>
      <c r="AG59" s="52">
        <f t="shared" si="32"/>
        <v>0.36437674954044214</v>
      </c>
      <c r="AH59" s="52">
        <f t="shared" si="32"/>
        <v>0.43273343496085365</v>
      </c>
      <c r="AI59" s="52" t="e">
        <f t="shared" si="32"/>
        <v>#DIV/0!</v>
      </c>
      <c r="AJ59" s="52" t="e">
        <f t="shared" si="32"/>
        <v>#DIV/0!</v>
      </c>
      <c r="AK59" s="52" t="e">
        <f t="shared" si="32"/>
        <v>#DIV/0!</v>
      </c>
    </row>
    <row r="60" spans="2:37" s="52" customFormat="1" x14ac:dyDescent="0.35">
      <c r="B60" s="52" t="s">
        <v>891</v>
      </c>
      <c r="O60" s="52" t="e">
        <f>O54/O58</f>
        <v>#DIV/0!</v>
      </c>
      <c r="P60" s="52" t="e">
        <f t="shared" ref="P60:AK60" si="33">P54/P58</f>
        <v>#DIV/0!</v>
      </c>
      <c r="Q60" s="52" t="e">
        <f t="shared" si="33"/>
        <v>#DIV/0!</v>
      </c>
      <c r="R60" s="52" t="e">
        <f t="shared" si="33"/>
        <v>#DIV/0!</v>
      </c>
      <c r="S60" s="52" t="e">
        <f t="shared" si="33"/>
        <v>#DIV/0!</v>
      </c>
      <c r="T60" s="52" t="e">
        <f t="shared" si="33"/>
        <v>#DIV/0!</v>
      </c>
      <c r="U60" s="52" t="e">
        <f t="shared" si="33"/>
        <v>#DIV/0!</v>
      </c>
      <c r="V60" s="52" t="e">
        <f t="shared" si="33"/>
        <v>#DIV/0!</v>
      </c>
      <c r="W60" s="52" t="e">
        <f t="shared" si="33"/>
        <v>#DIV/0!</v>
      </c>
      <c r="X60" s="52" t="e">
        <f t="shared" si="33"/>
        <v>#DIV/0!</v>
      </c>
      <c r="Y60" s="52" t="e">
        <f t="shared" si="33"/>
        <v>#DIV/0!</v>
      </c>
      <c r="Z60" s="52" t="e">
        <f t="shared" si="33"/>
        <v>#DIV/0!</v>
      </c>
      <c r="AA60" s="52" t="e">
        <f t="shared" si="33"/>
        <v>#DIV/0!</v>
      </c>
      <c r="AB60" s="52" t="e">
        <f t="shared" si="33"/>
        <v>#DIV/0!</v>
      </c>
      <c r="AC60" s="52">
        <f t="shared" si="33"/>
        <v>0.23621583763001819</v>
      </c>
      <c r="AD60" s="52">
        <f t="shared" si="33"/>
        <v>0.20710271928317328</v>
      </c>
      <c r="AE60" s="52">
        <f t="shared" si="33"/>
        <v>0.17365013504094789</v>
      </c>
      <c r="AF60" s="52">
        <f t="shared" si="33"/>
        <v>0.19954360243107161</v>
      </c>
      <c r="AG60" s="52">
        <f t="shared" si="33"/>
        <v>0.15624968050758908</v>
      </c>
      <c r="AH60" s="52">
        <f t="shared" si="33"/>
        <v>0.22315627451270589</v>
      </c>
      <c r="AI60" s="52" t="e">
        <f t="shared" si="33"/>
        <v>#DIV/0!</v>
      </c>
      <c r="AJ60" s="52" t="e">
        <f t="shared" si="33"/>
        <v>#DIV/0!</v>
      </c>
      <c r="AK60" s="52" t="e">
        <f t="shared" si="33"/>
        <v>#DIV/0!</v>
      </c>
    </row>
    <row r="61" spans="2:37" s="52" customFormat="1" x14ac:dyDescent="0.35">
      <c r="B61" s="52" t="s">
        <v>894</v>
      </c>
      <c r="O61" s="52" t="e">
        <f>O55/O58</f>
        <v>#DIV/0!</v>
      </c>
      <c r="P61" s="52" t="e">
        <f t="shared" ref="P61:AK61" si="34">P55/P58</f>
        <v>#DIV/0!</v>
      </c>
      <c r="Q61" s="52" t="e">
        <f t="shared" si="34"/>
        <v>#DIV/0!</v>
      </c>
      <c r="R61" s="52" t="e">
        <f t="shared" si="34"/>
        <v>#DIV/0!</v>
      </c>
      <c r="S61" s="52" t="e">
        <f t="shared" si="34"/>
        <v>#DIV/0!</v>
      </c>
      <c r="T61" s="52" t="e">
        <f t="shared" si="34"/>
        <v>#DIV/0!</v>
      </c>
      <c r="U61" s="52" t="e">
        <f t="shared" si="34"/>
        <v>#DIV/0!</v>
      </c>
      <c r="V61" s="52" t="e">
        <f t="shared" si="34"/>
        <v>#DIV/0!</v>
      </c>
      <c r="W61" s="52" t="e">
        <f t="shared" si="34"/>
        <v>#DIV/0!</v>
      </c>
      <c r="X61" s="52" t="e">
        <f t="shared" si="34"/>
        <v>#DIV/0!</v>
      </c>
      <c r="Y61" s="52" t="e">
        <f t="shared" si="34"/>
        <v>#DIV/0!</v>
      </c>
      <c r="Z61" s="52" t="e">
        <f t="shared" si="34"/>
        <v>#DIV/0!</v>
      </c>
      <c r="AA61" s="52" t="e">
        <f t="shared" si="34"/>
        <v>#DIV/0!</v>
      </c>
      <c r="AB61" s="52" t="e">
        <f t="shared" si="34"/>
        <v>#DIV/0!</v>
      </c>
      <c r="AC61" s="52">
        <f t="shared" si="34"/>
        <v>0</v>
      </c>
      <c r="AD61" s="52">
        <f t="shared" si="34"/>
        <v>0</v>
      </c>
      <c r="AE61" s="52">
        <f t="shared" si="34"/>
        <v>0</v>
      </c>
      <c r="AF61" s="52">
        <f t="shared" si="34"/>
        <v>3.6212266027649098E-2</v>
      </c>
      <c r="AG61" s="52">
        <f t="shared" si="34"/>
        <v>0.1904808641937443</v>
      </c>
      <c r="AH61" s="52">
        <f t="shared" si="34"/>
        <v>0.13010604289076028</v>
      </c>
      <c r="AI61" s="52" t="e">
        <f t="shared" si="34"/>
        <v>#DIV/0!</v>
      </c>
      <c r="AJ61" s="52" t="e">
        <f t="shared" si="34"/>
        <v>#DIV/0!</v>
      </c>
      <c r="AK61" s="52" t="e">
        <f t="shared" si="34"/>
        <v>#DIV/0!</v>
      </c>
    </row>
    <row r="62" spans="2:37" s="52" customFormat="1" x14ac:dyDescent="0.35">
      <c r="B62" s="52" t="s">
        <v>892</v>
      </c>
      <c r="O62" s="52" t="e">
        <f>O56/O58</f>
        <v>#DIV/0!</v>
      </c>
      <c r="P62" s="52" t="e">
        <f t="shared" ref="P62:AK62" si="35">P56/P58</f>
        <v>#DIV/0!</v>
      </c>
      <c r="Q62" s="52" t="e">
        <f t="shared" si="35"/>
        <v>#DIV/0!</v>
      </c>
      <c r="R62" s="52" t="e">
        <f t="shared" si="35"/>
        <v>#DIV/0!</v>
      </c>
      <c r="S62" s="52" t="e">
        <f t="shared" si="35"/>
        <v>#DIV/0!</v>
      </c>
      <c r="T62" s="52" t="e">
        <f t="shared" si="35"/>
        <v>#DIV/0!</v>
      </c>
      <c r="U62" s="52" t="e">
        <f t="shared" si="35"/>
        <v>#DIV/0!</v>
      </c>
      <c r="V62" s="52" t="e">
        <f t="shared" si="35"/>
        <v>#DIV/0!</v>
      </c>
      <c r="W62" s="52" t="e">
        <f t="shared" si="35"/>
        <v>#DIV/0!</v>
      </c>
      <c r="X62" s="52" t="e">
        <f t="shared" si="35"/>
        <v>#DIV/0!</v>
      </c>
      <c r="Y62" s="52" t="e">
        <f t="shared" si="35"/>
        <v>#DIV/0!</v>
      </c>
      <c r="Z62" s="52" t="e">
        <f t="shared" si="35"/>
        <v>#DIV/0!</v>
      </c>
      <c r="AA62" s="52" t="e">
        <f t="shared" si="35"/>
        <v>#DIV/0!</v>
      </c>
      <c r="AB62" s="52" t="e">
        <f t="shared" si="35"/>
        <v>#DIV/0!</v>
      </c>
      <c r="AC62" s="52">
        <f t="shared" si="35"/>
        <v>0.11024722081483027</v>
      </c>
      <c r="AD62" s="52">
        <f t="shared" si="35"/>
        <v>0.17630157124038259</v>
      </c>
      <c r="AE62" s="52">
        <f t="shared" si="35"/>
        <v>0.16570831155253529</v>
      </c>
      <c r="AF62" s="52">
        <f t="shared" si="35"/>
        <v>9.7009635567913144E-2</v>
      </c>
      <c r="AG62" s="52">
        <f t="shared" si="35"/>
        <v>8.8588855695757349E-2</v>
      </c>
      <c r="AH62" s="52">
        <f t="shared" si="35"/>
        <v>0</v>
      </c>
      <c r="AI62" s="52" t="e">
        <f t="shared" si="35"/>
        <v>#DIV/0!</v>
      </c>
      <c r="AJ62" s="52" t="e">
        <f t="shared" si="35"/>
        <v>#DIV/0!</v>
      </c>
      <c r="AK62" s="52" t="e">
        <f t="shared" si="35"/>
        <v>#DIV/0!</v>
      </c>
    </row>
    <row r="63" spans="2:37" s="52" customFormat="1" x14ac:dyDescent="0.35">
      <c r="B63" s="52" t="s">
        <v>893</v>
      </c>
      <c r="O63" s="52" t="e">
        <f>O57/O58</f>
        <v>#DIV/0!</v>
      </c>
      <c r="P63" s="52" t="e">
        <f t="shared" ref="P63:AK63" si="36">P57/P58</f>
        <v>#DIV/0!</v>
      </c>
      <c r="Q63" s="52" t="e">
        <f t="shared" si="36"/>
        <v>#DIV/0!</v>
      </c>
      <c r="R63" s="52" t="e">
        <f t="shared" si="36"/>
        <v>#DIV/0!</v>
      </c>
      <c r="S63" s="52" t="e">
        <f t="shared" si="36"/>
        <v>#DIV/0!</v>
      </c>
      <c r="T63" s="52" t="e">
        <f t="shared" si="36"/>
        <v>#DIV/0!</v>
      </c>
      <c r="U63" s="52" t="e">
        <f t="shared" si="36"/>
        <v>#DIV/0!</v>
      </c>
      <c r="V63" s="52" t="e">
        <f t="shared" si="36"/>
        <v>#DIV/0!</v>
      </c>
      <c r="W63" s="52" t="e">
        <f t="shared" si="36"/>
        <v>#DIV/0!</v>
      </c>
      <c r="X63" s="52" t="e">
        <f t="shared" si="36"/>
        <v>#DIV/0!</v>
      </c>
      <c r="Y63" s="52" t="e">
        <f t="shared" si="36"/>
        <v>#DIV/0!</v>
      </c>
      <c r="Z63" s="52" t="e">
        <f t="shared" si="36"/>
        <v>#DIV/0!</v>
      </c>
      <c r="AA63" s="52" t="e">
        <f t="shared" si="36"/>
        <v>#DIV/0!</v>
      </c>
      <c r="AB63" s="52" t="e">
        <f t="shared" si="36"/>
        <v>#DIV/0!</v>
      </c>
      <c r="AC63" s="52">
        <f t="shared" si="36"/>
        <v>2.939752034095312E-2</v>
      </c>
      <c r="AD63" s="52">
        <f t="shared" si="36"/>
        <v>3.3801714427537752E-2</v>
      </c>
      <c r="AE63" s="52">
        <f t="shared" si="36"/>
        <v>4.5638939710751003E-2</v>
      </c>
      <c r="AF63" s="52">
        <f t="shared" si="36"/>
        <v>0.12793994576277387</v>
      </c>
      <c r="AG63" s="52">
        <f t="shared" si="36"/>
        <v>0.20030385006246715</v>
      </c>
      <c r="AH63" s="52">
        <f t="shared" si="36"/>
        <v>0.21400424763568013</v>
      </c>
      <c r="AI63" s="52" t="e">
        <f t="shared" si="36"/>
        <v>#DIV/0!</v>
      </c>
      <c r="AJ63" s="52" t="e">
        <f t="shared" si="36"/>
        <v>#DIV/0!</v>
      </c>
      <c r="AK63" s="52" t="e">
        <f t="shared" si="36"/>
        <v>#DIV/0!</v>
      </c>
    </row>
    <row r="64" spans="2:37" s="2" customFormat="1" x14ac:dyDescent="0.35">
      <c r="B64" s="13" t="s">
        <v>33</v>
      </c>
      <c r="C64" s="13"/>
      <c r="D64" s="13"/>
      <c r="E64" s="13"/>
      <c r="F64" s="13"/>
      <c r="G64" s="13"/>
      <c r="H64" s="13"/>
      <c r="I64" s="13"/>
      <c r="J64" s="13"/>
      <c r="K64" s="13"/>
      <c r="L64" s="13"/>
      <c r="M64" s="13"/>
      <c r="N64" s="13"/>
      <c r="O64" s="26"/>
      <c r="P64" s="26"/>
      <c r="Q64" s="26"/>
      <c r="R64" s="26"/>
      <c r="S64" s="26"/>
      <c r="T64" s="26"/>
      <c r="U64" s="26"/>
      <c r="V64" s="26"/>
      <c r="W64" s="26"/>
      <c r="X64" s="26"/>
      <c r="Y64" s="26"/>
      <c r="Z64" s="26"/>
      <c r="AA64" s="26"/>
      <c r="AB64" s="26"/>
      <c r="AC64" s="26"/>
      <c r="AD64" s="26"/>
      <c r="AE64" s="26"/>
      <c r="AF64" s="26"/>
      <c r="AG64" s="26"/>
      <c r="AH64" s="26"/>
      <c r="AI64" s="26"/>
    </row>
    <row r="65" spans="2:37" x14ac:dyDescent="0.35">
      <c r="B65" s="15" t="s">
        <v>34</v>
      </c>
      <c r="C65" s="15"/>
      <c r="D65" s="15"/>
      <c r="E65" s="15"/>
      <c r="F65" s="15"/>
      <c r="G65" s="15"/>
      <c r="H65" s="15"/>
      <c r="I65" s="15"/>
      <c r="J65" s="15"/>
      <c r="K65" s="15"/>
      <c r="L65" s="15"/>
      <c r="M65" s="15"/>
      <c r="N65" s="15"/>
      <c r="O65" s="9"/>
      <c r="P65" s="9"/>
      <c r="Q65" s="9"/>
      <c r="R65" s="9"/>
      <c r="S65" s="9"/>
      <c r="T65" s="9"/>
      <c r="U65" s="9"/>
      <c r="V65" s="9"/>
      <c r="W65" s="9"/>
      <c r="X65" s="9"/>
      <c r="Y65" s="9"/>
      <c r="Z65" s="9"/>
      <c r="AA65" s="9"/>
      <c r="AB65" s="9"/>
      <c r="AC65" s="9">
        <v>212976</v>
      </c>
      <c r="AD65" s="9">
        <v>224090</v>
      </c>
      <c r="AE65" s="9">
        <v>269917</v>
      </c>
      <c r="AF65" s="9">
        <v>307413</v>
      </c>
      <c r="AG65" s="9">
        <v>346092</v>
      </c>
      <c r="AH65" s="9">
        <v>430547</v>
      </c>
      <c r="AI65" s="9"/>
    </row>
    <row r="66" spans="2:37" x14ac:dyDescent="0.35">
      <c r="B66" s="15" t="s">
        <v>35</v>
      </c>
      <c r="C66" s="15"/>
      <c r="D66" s="15"/>
      <c r="E66" s="15"/>
      <c r="F66" s="15"/>
      <c r="G66" s="15"/>
      <c r="H66" s="15"/>
      <c r="I66" s="15"/>
      <c r="J66" s="15"/>
      <c r="K66" s="15"/>
      <c r="L66" s="15"/>
      <c r="M66" s="15"/>
      <c r="N66" s="15"/>
      <c r="O66" s="9"/>
      <c r="P66" s="9"/>
      <c r="Q66" s="9"/>
      <c r="R66" s="9"/>
      <c r="S66" s="9"/>
      <c r="T66" s="9"/>
      <c r="U66" s="9"/>
      <c r="V66" s="9"/>
      <c r="W66" s="9"/>
      <c r="X66" s="9"/>
      <c r="Y66" s="9"/>
      <c r="Z66" s="9"/>
      <c r="AA66" s="9"/>
      <c r="AB66" s="9"/>
      <c r="AC66" s="9">
        <v>55203</v>
      </c>
      <c r="AD66" s="9">
        <v>89485</v>
      </c>
      <c r="AE66" s="9">
        <v>94176</v>
      </c>
      <c r="AF66" s="9">
        <v>86719</v>
      </c>
      <c r="AG66" s="9">
        <v>93428</v>
      </c>
      <c r="AH66" s="9">
        <v>104444</v>
      </c>
      <c r="AI66" s="9"/>
    </row>
    <row r="67" spans="2:37" s="4" customFormat="1" x14ac:dyDescent="0.35">
      <c r="B67" s="17" t="s">
        <v>36</v>
      </c>
      <c r="C67" s="17"/>
      <c r="D67" s="17"/>
      <c r="E67" s="17"/>
      <c r="F67" s="17"/>
      <c r="G67" s="17"/>
      <c r="H67" s="17"/>
      <c r="I67" s="17"/>
      <c r="J67" s="17"/>
      <c r="K67" s="17"/>
      <c r="L67" s="17"/>
      <c r="M67" s="17"/>
      <c r="N67" s="17"/>
      <c r="O67" s="10"/>
      <c r="P67" s="10"/>
      <c r="Q67" s="10"/>
      <c r="R67" s="10"/>
      <c r="S67" s="10"/>
      <c r="T67" s="10"/>
      <c r="U67" s="10"/>
      <c r="V67" s="10"/>
      <c r="W67" s="10"/>
      <c r="X67" s="10"/>
      <c r="Y67" s="10"/>
      <c r="Z67" s="10"/>
      <c r="AA67" s="10"/>
      <c r="AB67" s="10"/>
      <c r="AC67" s="10">
        <v>245</v>
      </c>
      <c r="AD67" s="10">
        <v>699</v>
      </c>
      <c r="AE67" s="10">
        <v>3203</v>
      </c>
      <c r="AF67" s="10">
        <v>780</v>
      </c>
      <c r="AG67" s="10">
        <v>6212</v>
      </c>
      <c r="AH67" s="10">
        <v>5545</v>
      </c>
      <c r="AI67" s="10"/>
    </row>
    <row r="68" spans="2:37" x14ac:dyDescent="0.35">
      <c r="B68" s="15" t="s">
        <v>37</v>
      </c>
      <c r="C68" s="15"/>
      <c r="D68" s="15"/>
      <c r="E68" s="15"/>
      <c r="F68" s="15"/>
      <c r="G68" s="15"/>
      <c r="H68" s="15"/>
      <c r="I68" s="15"/>
      <c r="J68" s="15"/>
      <c r="K68" s="15"/>
      <c r="L68" s="15"/>
      <c r="M68" s="15"/>
      <c r="N68" s="15"/>
      <c r="O68" s="9">
        <f t="shared" ref="O68" si="37">SUM(O65:O67)</f>
        <v>0</v>
      </c>
      <c r="P68" s="9">
        <f t="shared" ref="P68" si="38">SUM(P65:P67)</f>
        <v>0</v>
      </c>
      <c r="Q68" s="9">
        <f t="shared" ref="Q68" si="39">SUM(Q65:Q67)</f>
        <v>0</v>
      </c>
      <c r="R68" s="9">
        <f t="shared" ref="R68" si="40">SUM(R65:R67)</f>
        <v>0</v>
      </c>
      <c r="S68" s="9">
        <f t="shared" ref="S68" si="41">SUM(S65:S67)</f>
        <v>0</v>
      </c>
      <c r="T68" s="9">
        <f t="shared" ref="T68" si="42">SUM(T65:T67)</f>
        <v>0</v>
      </c>
      <c r="U68" s="9">
        <f t="shared" ref="U68:AG68" si="43">SUM(U65:U67)</f>
        <v>0</v>
      </c>
      <c r="V68" s="9">
        <f t="shared" si="43"/>
        <v>0</v>
      </c>
      <c r="W68" s="9">
        <f t="shared" si="43"/>
        <v>0</v>
      </c>
      <c r="X68" s="9">
        <f t="shared" si="43"/>
        <v>0</v>
      </c>
      <c r="Y68" s="9">
        <f t="shared" si="43"/>
        <v>0</v>
      </c>
      <c r="Z68" s="9">
        <f t="shared" si="43"/>
        <v>0</v>
      </c>
      <c r="AA68" s="9">
        <f t="shared" si="43"/>
        <v>0</v>
      </c>
      <c r="AB68" s="9">
        <f t="shared" si="43"/>
        <v>0</v>
      </c>
      <c r="AC68" s="9">
        <f t="shared" si="43"/>
        <v>268424</v>
      </c>
      <c r="AD68" s="9">
        <f t="shared" si="43"/>
        <v>314274</v>
      </c>
      <c r="AE68" s="9">
        <f t="shared" si="43"/>
        <v>367296</v>
      </c>
      <c r="AF68" s="9">
        <f t="shared" si="43"/>
        <v>394912</v>
      </c>
      <c r="AG68" s="9">
        <f t="shared" si="43"/>
        <v>445732</v>
      </c>
      <c r="AH68" s="9">
        <f t="shared" ref="AH68" si="44">SUM(AH65:AH67)</f>
        <v>540536</v>
      </c>
      <c r="AI68" s="9">
        <f t="shared" ref="AI68" si="45">SUM(AI65:AI67)</f>
        <v>0</v>
      </c>
      <c r="AJ68" s="9">
        <f t="shared" ref="AJ68" si="46">SUM(AJ65:AJ67)</f>
        <v>0</v>
      </c>
      <c r="AK68" s="9">
        <f t="shared" ref="AK68" si="47">SUM(AK65:AK67)</f>
        <v>0</v>
      </c>
    </row>
    <row r="69" spans="2:37" x14ac:dyDescent="0.35">
      <c r="B69" s="15"/>
      <c r="C69" s="15"/>
      <c r="D69" s="15"/>
      <c r="E69" s="15"/>
      <c r="F69" s="15"/>
      <c r="G69" s="15"/>
      <c r="H69" s="15"/>
      <c r="I69" s="15"/>
      <c r="J69" s="15"/>
      <c r="K69" s="15"/>
      <c r="L69" s="15"/>
      <c r="M69" s="15"/>
      <c r="N69" s="15"/>
      <c r="O69" s="9"/>
      <c r="P69" s="9"/>
      <c r="Q69" s="9"/>
      <c r="R69" s="9"/>
      <c r="S69" s="9"/>
      <c r="T69" s="9"/>
      <c r="U69" s="9"/>
      <c r="V69" s="9"/>
      <c r="W69" s="9"/>
      <c r="X69" s="9"/>
      <c r="Y69" s="9"/>
      <c r="Z69" s="9"/>
      <c r="AA69" s="9"/>
      <c r="AB69" s="9"/>
      <c r="AC69" s="9"/>
      <c r="AD69" s="9"/>
      <c r="AE69" s="9"/>
      <c r="AF69" s="9"/>
      <c r="AG69" s="9"/>
      <c r="AH69" s="9"/>
      <c r="AI69" s="9"/>
    </row>
    <row r="70" spans="2:37" s="2" customFormat="1" x14ac:dyDescent="0.35">
      <c r="B70" s="13" t="s">
        <v>38</v>
      </c>
      <c r="C70" s="13"/>
      <c r="D70" s="13"/>
      <c r="E70" s="13"/>
      <c r="F70" s="13"/>
      <c r="G70" s="13"/>
      <c r="H70" s="13"/>
      <c r="I70" s="13"/>
      <c r="J70" s="13"/>
      <c r="K70" s="13"/>
      <c r="L70" s="13"/>
      <c r="M70" s="13"/>
      <c r="N70" s="13"/>
      <c r="O70" s="26"/>
      <c r="P70" s="26"/>
      <c r="Q70" s="26"/>
      <c r="R70" s="26"/>
      <c r="S70" s="26"/>
      <c r="T70" s="26"/>
      <c r="U70" s="26"/>
      <c r="V70" s="26"/>
      <c r="W70" s="26"/>
      <c r="X70" s="26"/>
      <c r="Y70" s="26"/>
      <c r="Z70" s="26"/>
      <c r="AA70" s="26"/>
      <c r="AB70" s="26"/>
      <c r="AC70" s="26"/>
      <c r="AD70" s="26"/>
      <c r="AE70" s="26"/>
      <c r="AF70" s="26"/>
      <c r="AG70" s="26"/>
      <c r="AH70" s="26"/>
      <c r="AI70" s="26"/>
    </row>
    <row r="71" spans="2:37" x14ac:dyDescent="0.35">
      <c r="B71" s="15" t="s">
        <v>39</v>
      </c>
      <c r="C71" s="15"/>
      <c r="D71" s="15"/>
      <c r="E71" s="15"/>
      <c r="F71" s="15"/>
      <c r="G71" s="15"/>
      <c r="H71" s="15"/>
      <c r="I71" s="15"/>
      <c r="J71" s="15"/>
      <c r="K71" s="15"/>
      <c r="L71" s="15"/>
      <c r="M71" s="15"/>
      <c r="N71" s="15"/>
      <c r="O71" s="9"/>
      <c r="P71" s="9"/>
      <c r="Q71" s="9"/>
      <c r="R71" s="9"/>
      <c r="S71" s="9"/>
      <c r="T71" s="9"/>
      <c r="U71" s="9"/>
      <c r="V71" s="9"/>
      <c r="W71" s="9"/>
      <c r="X71" s="9"/>
      <c r="Y71" s="9"/>
      <c r="Z71" s="9"/>
      <c r="AA71" s="9"/>
      <c r="AB71" s="9"/>
      <c r="AC71" s="9">
        <v>156996</v>
      </c>
      <c r="AD71" s="9">
        <v>182586</v>
      </c>
      <c r="AE71" s="9">
        <v>225341</v>
      </c>
      <c r="AF71" s="9">
        <v>271273</v>
      </c>
      <c r="AG71" s="9">
        <v>294941</v>
      </c>
      <c r="AH71" s="9">
        <v>366895</v>
      </c>
      <c r="AI71" s="9"/>
    </row>
    <row r="72" spans="2:37" s="4" customFormat="1" x14ac:dyDescent="0.35">
      <c r="B72" s="17" t="s">
        <v>40</v>
      </c>
      <c r="C72" s="17"/>
      <c r="D72" s="17"/>
      <c r="E72" s="17"/>
      <c r="F72" s="17"/>
      <c r="G72" s="17"/>
      <c r="H72" s="17"/>
      <c r="I72" s="17"/>
      <c r="J72" s="17"/>
      <c r="K72" s="17"/>
      <c r="L72" s="17"/>
      <c r="M72" s="17"/>
      <c r="N72" s="17"/>
      <c r="O72" s="10"/>
      <c r="P72" s="10"/>
      <c r="Q72" s="10"/>
      <c r="R72" s="10"/>
      <c r="S72" s="10"/>
      <c r="T72" s="10"/>
      <c r="U72" s="10"/>
      <c r="V72" s="10"/>
      <c r="W72" s="10"/>
      <c r="X72" s="10"/>
      <c r="Y72" s="10"/>
      <c r="Z72" s="10"/>
      <c r="AA72" s="10"/>
      <c r="AB72" s="10"/>
      <c r="AC72" s="10">
        <v>111428</v>
      </c>
      <c r="AD72" s="10">
        <v>131688</v>
      </c>
      <c r="AE72" s="10">
        <v>141955</v>
      </c>
      <c r="AF72" s="10">
        <v>123639</v>
      </c>
      <c r="AG72" s="10">
        <v>150791</v>
      </c>
      <c r="AH72" s="10">
        <v>173641</v>
      </c>
      <c r="AI72" s="10"/>
    </row>
    <row r="73" spans="2:37" x14ac:dyDescent="0.35">
      <c r="B73" s="15" t="s">
        <v>37</v>
      </c>
      <c r="C73" s="15"/>
      <c r="D73" s="15"/>
      <c r="E73" s="15"/>
      <c r="F73" s="15"/>
      <c r="G73" s="15"/>
      <c r="H73" s="15"/>
      <c r="I73" s="15"/>
      <c r="J73" s="15"/>
      <c r="K73" s="15"/>
      <c r="L73" s="15"/>
      <c r="M73" s="15"/>
      <c r="N73" s="15"/>
      <c r="O73" s="9">
        <f t="shared" ref="O73" si="48">O72+O71</f>
        <v>0</v>
      </c>
      <c r="P73" s="9">
        <f t="shared" ref="P73" si="49">P72+P71</f>
        <v>0</v>
      </c>
      <c r="Q73" s="9">
        <f t="shared" ref="Q73" si="50">Q72+Q71</f>
        <v>0</v>
      </c>
      <c r="R73" s="9">
        <f t="shared" ref="R73" si="51">R72+R71</f>
        <v>0</v>
      </c>
      <c r="S73" s="9">
        <f t="shared" ref="S73" si="52">S72+S71</f>
        <v>0</v>
      </c>
      <c r="T73" s="9">
        <f t="shared" ref="T73" si="53">T72+T71</f>
        <v>0</v>
      </c>
      <c r="U73" s="9">
        <f t="shared" ref="U73:AG73" si="54">U72+U71</f>
        <v>0</v>
      </c>
      <c r="V73" s="9">
        <f t="shared" si="54"/>
        <v>0</v>
      </c>
      <c r="W73" s="9">
        <f t="shared" si="54"/>
        <v>0</v>
      </c>
      <c r="X73" s="9">
        <f t="shared" si="54"/>
        <v>0</v>
      </c>
      <c r="Y73" s="9">
        <f t="shared" si="54"/>
        <v>0</v>
      </c>
      <c r="Z73" s="9">
        <f t="shared" si="54"/>
        <v>0</v>
      </c>
      <c r="AA73" s="9">
        <f t="shared" si="54"/>
        <v>0</v>
      </c>
      <c r="AB73" s="9">
        <f t="shared" si="54"/>
        <v>0</v>
      </c>
      <c r="AC73" s="9">
        <f t="shared" si="54"/>
        <v>268424</v>
      </c>
      <c r="AD73" s="9">
        <f t="shared" si="54"/>
        <v>314274</v>
      </c>
      <c r="AE73" s="9">
        <f t="shared" si="54"/>
        <v>367296</v>
      </c>
      <c r="AF73" s="9">
        <f t="shared" si="54"/>
        <v>394912</v>
      </c>
      <c r="AG73" s="9">
        <f t="shared" si="54"/>
        <v>445732</v>
      </c>
      <c r="AH73" s="9">
        <f t="shared" ref="AH73" si="55">AH72+AH71</f>
        <v>540536</v>
      </c>
      <c r="AI73" s="9">
        <f t="shared" ref="AI73" si="56">AI72+AI71</f>
        <v>0</v>
      </c>
      <c r="AJ73" s="9">
        <f t="shared" ref="AJ73" si="57">AJ72+AJ71</f>
        <v>0</v>
      </c>
      <c r="AK73" s="9">
        <f t="shared" ref="AK73" si="58">AK72+AK71</f>
        <v>0</v>
      </c>
    </row>
    <row r="74" spans="2:37" x14ac:dyDescent="0.35">
      <c r="B74" s="15"/>
      <c r="C74" s="15"/>
      <c r="D74" s="15"/>
      <c r="E74" s="15"/>
      <c r="F74" s="15"/>
      <c r="G74" s="15"/>
      <c r="H74" s="15"/>
      <c r="I74" s="15"/>
      <c r="J74" s="15"/>
      <c r="K74" s="15"/>
      <c r="L74" s="15"/>
      <c r="M74" s="15"/>
      <c r="N74" s="15"/>
      <c r="O74" s="9"/>
      <c r="P74" s="9"/>
      <c r="Q74" s="9"/>
      <c r="R74" s="9"/>
      <c r="S74" s="9"/>
      <c r="T74" s="9"/>
      <c r="U74" s="9"/>
      <c r="V74" s="9"/>
      <c r="W74" s="9"/>
      <c r="X74" s="9"/>
      <c r="Y74" s="9"/>
      <c r="Z74" s="9"/>
      <c r="AA74" s="9"/>
      <c r="AB74" s="9"/>
      <c r="AC74" s="9"/>
      <c r="AD74" s="9"/>
      <c r="AE74" s="9"/>
      <c r="AF74" s="9"/>
      <c r="AG74" s="9"/>
      <c r="AH74" s="9"/>
      <c r="AI74" s="9"/>
    </row>
    <row r="75" spans="2:37" s="24" customFormat="1" x14ac:dyDescent="0.35">
      <c r="B75" s="13" t="s">
        <v>41</v>
      </c>
      <c r="C75" s="13"/>
      <c r="D75" s="13"/>
      <c r="E75" s="13"/>
      <c r="F75" s="13"/>
      <c r="G75" s="13"/>
      <c r="H75" s="13"/>
      <c r="I75" s="13"/>
      <c r="J75" s="13"/>
      <c r="K75" s="13"/>
      <c r="L75" s="13"/>
      <c r="M75" s="13"/>
      <c r="N75" s="13"/>
      <c r="O75" s="25"/>
      <c r="P75" s="25"/>
      <c r="Q75" s="25"/>
      <c r="R75" s="25"/>
      <c r="S75" s="25"/>
      <c r="T75" s="25"/>
      <c r="U75" s="25"/>
      <c r="V75" s="25"/>
      <c r="W75" s="25"/>
      <c r="X75" s="25"/>
      <c r="Y75" s="25"/>
      <c r="Z75" s="25"/>
      <c r="AA75" s="25"/>
      <c r="AB75" s="25"/>
      <c r="AC75" s="25"/>
      <c r="AD75" s="25"/>
      <c r="AE75" s="25"/>
      <c r="AF75" s="25"/>
      <c r="AG75" s="25"/>
      <c r="AH75" s="25"/>
      <c r="AI75" s="25"/>
    </row>
    <row r="76" spans="2:37" x14ac:dyDescent="0.35">
      <c r="B76" s="15" t="s">
        <v>42</v>
      </c>
      <c r="C76" s="15"/>
      <c r="D76" s="15"/>
      <c r="E76" s="15"/>
      <c r="F76" s="15"/>
      <c r="G76" s="15"/>
      <c r="H76" s="15"/>
      <c r="I76" s="15"/>
      <c r="J76" s="15"/>
      <c r="K76" s="15"/>
      <c r="L76" s="15"/>
      <c r="M76" s="15"/>
      <c r="N76" s="15"/>
      <c r="O76" s="9"/>
      <c r="P76" s="9"/>
      <c r="Q76" s="9"/>
      <c r="R76" s="9"/>
      <c r="S76" s="9"/>
      <c r="T76" s="9"/>
      <c r="U76" s="9"/>
      <c r="V76" s="9"/>
      <c r="W76" s="9"/>
      <c r="X76" s="9"/>
      <c r="Y76" s="9"/>
      <c r="Z76" s="9"/>
      <c r="AA76" s="9"/>
      <c r="AB76" s="9"/>
      <c r="AC76" s="9">
        <v>142158</v>
      </c>
      <c r="AD76" s="9">
        <v>151124</v>
      </c>
      <c r="AE76" s="9">
        <v>201046</v>
      </c>
      <c r="AF76" s="9">
        <v>241898</v>
      </c>
      <c r="AG76" s="9">
        <v>262258</v>
      </c>
      <c r="AH76" s="9">
        <v>251428</v>
      </c>
      <c r="AI76" s="9"/>
    </row>
    <row r="77" spans="2:37" s="4" customFormat="1" x14ac:dyDescent="0.35">
      <c r="B77" s="17" t="s">
        <v>43</v>
      </c>
      <c r="C77" s="17"/>
      <c r="D77" s="17"/>
      <c r="E77" s="17"/>
      <c r="F77" s="17"/>
      <c r="G77" s="17"/>
      <c r="H77" s="17"/>
      <c r="I77" s="17"/>
      <c r="J77" s="17"/>
      <c r="K77" s="17"/>
      <c r="L77" s="17"/>
      <c r="M77" s="17"/>
      <c r="N77" s="17"/>
      <c r="O77" s="10"/>
      <c r="P77" s="10"/>
      <c r="Q77" s="10"/>
      <c r="R77" s="10"/>
      <c r="S77" s="10"/>
      <c r="T77" s="10"/>
      <c r="U77" s="10"/>
      <c r="V77" s="10"/>
      <c r="W77" s="10"/>
      <c r="X77" s="10"/>
      <c r="Y77" s="10"/>
      <c r="Z77" s="10"/>
      <c r="AA77" s="10"/>
      <c r="AB77" s="10"/>
      <c r="AC77" s="10">
        <v>126266</v>
      </c>
      <c r="AD77" s="10">
        <v>163150</v>
      </c>
      <c r="AE77" s="10">
        <v>166250</v>
      </c>
      <c r="AF77" s="10">
        <v>153014</v>
      </c>
      <c r="AG77" s="10">
        <v>183474</v>
      </c>
      <c r="AH77" s="10">
        <v>289108</v>
      </c>
      <c r="AI77" s="10"/>
    </row>
    <row r="78" spans="2:37" x14ac:dyDescent="0.35">
      <c r="B78" s="15" t="s">
        <v>37</v>
      </c>
      <c r="C78" s="15"/>
      <c r="D78" s="15"/>
      <c r="E78" s="15"/>
      <c r="F78" s="15"/>
      <c r="G78" s="15"/>
      <c r="H78" s="15"/>
      <c r="I78" s="15"/>
      <c r="J78" s="15"/>
      <c r="K78" s="15"/>
      <c r="L78" s="15"/>
      <c r="M78" s="15"/>
      <c r="N78" s="15"/>
      <c r="O78" s="9">
        <f t="shared" ref="O78" si="59">O77+O76</f>
        <v>0</v>
      </c>
      <c r="P78" s="9">
        <f t="shared" ref="P78" si="60">P77+P76</f>
        <v>0</v>
      </c>
      <c r="Q78" s="9">
        <f t="shared" ref="Q78" si="61">Q77+Q76</f>
        <v>0</v>
      </c>
      <c r="R78" s="9">
        <f t="shared" ref="R78" si="62">R77+R76</f>
        <v>0</v>
      </c>
      <c r="S78" s="9">
        <f t="shared" ref="S78" si="63">S77+S76</f>
        <v>0</v>
      </c>
      <c r="T78" s="9">
        <f t="shared" ref="T78" si="64">T77+T76</f>
        <v>0</v>
      </c>
      <c r="U78" s="9">
        <f t="shared" ref="U78:AG78" si="65">U77+U76</f>
        <v>0</v>
      </c>
      <c r="V78" s="9">
        <f t="shared" si="65"/>
        <v>0</v>
      </c>
      <c r="W78" s="9">
        <f t="shared" si="65"/>
        <v>0</v>
      </c>
      <c r="X78" s="9">
        <f t="shared" si="65"/>
        <v>0</v>
      </c>
      <c r="Y78" s="9">
        <f t="shared" si="65"/>
        <v>0</v>
      </c>
      <c r="Z78" s="9">
        <f t="shared" si="65"/>
        <v>0</v>
      </c>
      <c r="AA78" s="9">
        <f t="shared" si="65"/>
        <v>0</v>
      </c>
      <c r="AB78" s="9">
        <f t="shared" si="65"/>
        <v>0</v>
      </c>
      <c r="AC78" s="9">
        <f t="shared" si="65"/>
        <v>268424</v>
      </c>
      <c r="AD78" s="9">
        <f t="shared" si="65"/>
        <v>314274</v>
      </c>
      <c r="AE78" s="9">
        <f t="shared" si="65"/>
        <v>367296</v>
      </c>
      <c r="AF78" s="9">
        <f t="shared" si="65"/>
        <v>394912</v>
      </c>
      <c r="AG78" s="9">
        <f t="shared" si="65"/>
        <v>445732</v>
      </c>
      <c r="AH78" s="9">
        <f t="shared" ref="AH78" si="66">AH77+AH76</f>
        <v>540536</v>
      </c>
      <c r="AI78" s="9">
        <f t="shared" ref="AI78" si="67">AI77+AI76</f>
        <v>0</v>
      </c>
      <c r="AJ78" s="9">
        <f t="shared" ref="AJ78" si="68">AJ77+AJ76</f>
        <v>0</v>
      </c>
      <c r="AK78" s="9">
        <f t="shared" ref="AK78" si="69">AK77+AK76</f>
        <v>0</v>
      </c>
    </row>
    <row r="79" spans="2:37" x14ac:dyDescent="0.35">
      <c r="B79" s="15"/>
      <c r="C79" s="15"/>
      <c r="D79" s="15"/>
      <c r="E79" s="15"/>
      <c r="F79" s="15"/>
      <c r="G79" s="15"/>
      <c r="H79" s="15"/>
      <c r="I79" s="15"/>
      <c r="J79" s="15"/>
      <c r="K79" s="15"/>
      <c r="L79" s="15"/>
      <c r="M79" s="15"/>
      <c r="N79" s="15"/>
      <c r="O79" s="9"/>
      <c r="P79" s="9"/>
      <c r="Q79" s="9"/>
      <c r="R79" s="9"/>
      <c r="S79" s="9"/>
      <c r="T79" s="9"/>
      <c r="U79" s="9"/>
      <c r="V79" s="9"/>
      <c r="W79" s="9"/>
      <c r="X79" s="9"/>
      <c r="Y79" s="9"/>
      <c r="Z79" s="9"/>
      <c r="AA79" s="9"/>
      <c r="AB79" s="9"/>
      <c r="AC79" s="9"/>
      <c r="AD79" s="9"/>
      <c r="AE79" s="9"/>
      <c r="AF79" s="9"/>
      <c r="AG79" s="9"/>
      <c r="AH79" s="9"/>
      <c r="AI79" s="9"/>
    </row>
    <row r="80" spans="2:37" x14ac:dyDescent="0.35">
      <c r="B80" s="15"/>
      <c r="C80" s="15"/>
      <c r="D80" s="15"/>
      <c r="E80" s="15"/>
      <c r="F80" s="15"/>
      <c r="G80" s="15"/>
      <c r="H80" s="15"/>
      <c r="I80" s="15"/>
      <c r="J80" s="15"/>
      <c r="K80" s="15"/>
      <c r="L80" s="15"/>
      <c r="M80" s="15"/>
      <c r="N80" s="15"/>
      <c r="O80" s="9"/>
      <c r="P80" s="9"/>
      <c r="Q80" s="9"/>
      <c r="R80" s="9"/>
      <c r="S80" s="9"/>
      <c r="T80" s="9"/>
      <c r="U80" s="9"/>
      <c r="V80" s="9"/>
      <c r="W80" s="9"/>
      <c r="X80" s="9"/>
      <c r="Y80" s="9"/>
      <c r="Z80" s="9"/>
      <c r="AA80" s="9"/>
      <c r="AB80" s="9"/>
      <c r="AC80" s="9"/>
      <c r="AD80" s="9"/>
      <c r="AE80" s="9"/>
      <c r="AF80" s="9"/>
      <c r="AG80" s="9"/>
      <c r="AH80" s="9"/>
      <c r="AI80" s="9"/>
    </row>
    <row r="81" spans="2:37" s="2" customFormat="1" x14ac:dyDescent="0.35">
      <c r="B81" s="3" t="s">
        <v>44</v>
      </c>
      <c r="C81" s="3"/>
      <c r="D81" s="3"/>
      <c r="E81" s="3"/>
      <c r="F81" s="3"/>
      <c r="G81" s="3"/>
      <c r="H81" s="3"/>
      <c r="I81" s="3"/>
      <c r="J81" s="3"/>
      <c r="K81" s="3"/>
      <c r="L81" s="3"/>
      <c r="M81" s="3"/>
      <c r="N81" s="3"/>
    </row>
    <row r="82" spans="2:37" s="7" customFormat="1" x14ac:dyDescent="0.35">
      <c r="B82" s="6" t="s">
        <v>22</v>
      </c>
      <c r="C82" s="6"/>
      <c r="D82" s="6"/>
      <c r="E82" s="6"/>
      <c r="F82" s="6"/>
      <c r="G82" s="6"/>
      <c r="H82" s="6"/>
      <c r="I82" s="6"/>
      <c r="J82" s="6"/>
      <c r="K82" s="6"/>
      <c r="L82" s="6"/>
      <c r="M82" s="6"/>
      <c r="N82" s="6"/>
    </row>
    <row r="83" spans="2:37" s="9" customFormat="1" x14ac:dyDescent="0.35">
      <c r="B83" s="9" t="s">
        <v>45</v>
      </c>
      <c r="AC83" s="9">
        <v>191712</v>
      </c>
      <c r="AD83" s="9">
        <v>212089</v>
      </c>
      <c r="AE83" s="9">
        <v>256758</v>
      </c>
      <c r="AF83" s="9">
        <v>278888</v>
      </c>
      <c r="AG83" s="9">
        <v>240683</v>
      </c>
      <c r="AH83" s="9">
        <v>353062</v>
      </c>
    </row>
    <row r="84" spans="2:37" s="10" customFormat="1" x14ac:dyDescent="0.35">
      <c r="B84" s="10" t="s">
        <v>46</v>
      </c>
      <c r="AC84" s="10">
        <v>76712</v>
      </c>
      <c r="AD84" s="10">
        <v>102185</v>
      </c>
      <c r="AE84" s="10">
        <v>110538</v>
      </c>
      <c r="AF84" s="10">
        <v>116024</v>
      </c>
      <c r="AG84" s="10">
        <v>205049</v>
      </c>
      <c r="AH84" s="10">
        <v>187474</v>
      </c>
    </row>
    <row r="85" spans="2:37" s="28" customFormat="1" x14ac:dyDescent="0.35">
      <c r="B85" s="28" t="s">
        <v>37</v>
      </c>
      <c r="O85" s="28">
        <f t="shared" ref="O85" si="70">SUM(O83:O84)</f>
        <v>0</v>
      </c>
      <c r="P85" s="28">
        <f t="shared" ref="P85" si="71">SUM(P83:P84)</f>
        <v>0</v>
      </c>
      <c r="Q85" s="28">
        <f t="shared" ref="Q85" si="72">SUM(Q83:Q84)</f>
        <v>0</v>
      </c>
      <c r="R85" s="28">
        <f t="shared" ref="R85" si="73">SUM(R83:R84)</f>
        <v>0</v>
      </c>
      <c r="S85" s="28">
        <f t="shared" ref="S85" si="74">SUM(S83:S84)</f>
        <v>0</v>
      </c>
      <c r="T85" s="28">
        <f t="shared" ref="T85" si="75">SUM(T83:T84)</f>
        <v>0</v>
      </c>
      <c r="U85" s="28">
        <f t="shared" ref="U85:AG85" si="76">SUM(U83:U84)</f>
        <v>0</v>
      </c>
      <c r="V85" s="28">
        <f t="shared" si="76"/>
        <v>0</v>
      </c>
      <c r="W85" s="28">
        <f t="shared" si="76"/>
        <v>0</v>
      </c>
      <c r="X85" s="28">
        <f t="shared" si="76"/>
        <v>0</v>
      </c>
      <c r="Y85" s="28">
        <f t="shared" si="76"/>
        <v>0</v>
      </c>
      <c r="Z85" s="28">
        <f t="shared" si="76"/>
        <v>0</v>
      </c>
      <c r="AA85" s="28">
        <f t="shared" si="76"/>
        <v>0</v>
      </c>
      <c r="AB85" s="28">
        <f t="shared" si="76"/>
        <v>0</v>
      </c>
      <c r="AC85" s="28">
        <f t="shared" si="76"/>
        <v>268424</v>
      </c>
      <c r="AD85" s="28">
        <f t="shared" si="76"/>
        <v>314274</v>
      </c>
      <c r="AE85" s="28">
        <f t="shared" si="76"/>
        <v>367296</v>
      </c>
      <c r="AF85" s="28">
        <f t="shared" si="76"/>
        <v>394912</v>
      </c>
      <c r="AG85" s="28">
        <f t="shared" si="76"/>
        <v>445732</v>
      </c>
      <c r="AH85" s="28">
        <f t="shared" ref="AH85" si="77">SUM(AH83:AH84)</f>
        <v>540536</v>
      </c>
      <c r="AI85" s="28">
        <f t="shared" ref="AI85" si="78">SUM(AI83:AI84)</f>
        <v>0</v>
      </c>
      <c r="AJ85" s="28">
        <f t="shared" ref="AJ85" si="79">SUM(AJ83:AJ84)</f>
        <v>0</v>
      </c>
      <c r="AK85" s="28">
        <f t="shared" ref="AK85" si="80">SUM(AK83:AK84)</f>
        <v>0</v>
      </c>
    </row>
    <row r="86" spans="2:37" s="11" customFormat="1" x14ac:dyDescent="0.35">
      <c r="B86" s="36" t="s">
        <v>47</v>
      </c>
      <c r="C86" s="36"/>
      <c r="D86" s="36"/>
      <c r="E86" s="36"/>
      <c r="F86" s="36"/>
      <c r="G86" s="36"/>
      <c r="H86" s="36"/>
      <c r="I86" s="36"/>
      <c r="J86" s="36"/>
      <c r="K86" s="36"/>
      <c r="L86" s="36"/>
      <c r="M86" s="36"/>
      <c r="N86" s="36"/>
    </row>
    <row r="87" spans="2:37" s="9" customFormat="1" x14ac:dyDescent="0.35">
      <c r="B87" s="9" t="s">
        <v>45</v>
      </c>
      <c r="AC87" s="9">
        <v>109393</v>
      </c>
      <c r="AD87" s="9">
        <v>113489</v>
      </c>
      <c r="AE87" s="9">
        <v>139131</v>
      </c>
      <c r="AF87" s="9">
        <v>149714</v>
      </c>
      <c r="AG87" s="9">
        <v>140596</v>
      </c>
      <c r="AH87" s="9">
        <v>203419</v>
      </c>
    </row>
    <row r="88" spans="2:37" s="10" customFormat="1" x14ac:dyDescent="0.35">
      <c r="B88" s="10" t="s">
        <v>46</v>
      </c>
      <c r="AC88" s="10">
        <v>51346</v>
      </c>
      <c r="AD88" s="10">
        <v>72382</v>
      </c>
      <c r="AE88" s="10">
        <v>75063</v>
      </c>
      <c r="AF88" s="10">
        <v>80640</v>
      </c>
      <c r="AG88" s="10">
        <v>163900</v>
      </c>
      <c r="AH88" s="10">
        <v>163603</v>
      </c>
    </row>
    <row r="89" spans="2:37" s="9" customFormat="1" x14ac:dyDescent="0.35">
      <c r="B89" s="9" t="s">
        <v>48</v>
      </c>
      <c r="O89" s="9">
        <f t="shared" ref="O89" si="81">SUM(O87:O88)</f>
        <v>0</v>
      </c>
      <c r="P89" s="9">
        <f t="shared" ref="P89" si="82">SUM(P87:P88)</f>
        <v>0</v>
      </c>
      <c r="Q89" s="9">
        <f t="shared" ref="Q89" si="83">SUM(Q87:Q88)</f>
        <v>0</v>
      </c>
      <c r="R89" s="9">
        <f t="shared" ref="R89" si="84">SUM(R87:R88)</f>
        <v>0</v>
      </c>
      <c r="S89" s="9">
        <f t="shared" ref="S89" si="85">SUM(S87:S88)</f>
        <v>0</v>
      </c>
      <c r="T89" s="9">
        <f t="shared" ref="T89" si="86">SUM(T87:T88)</f>
        <v>0</v>
      </c>
      <c r="U89" s="9">
        <f t="shared" ref="U89:AG89" si="87">SUM(U87:U88)</f>
        <v>0</v>
      </c>
      <c r="V89" s="9">
        <f t="shared" si="87"/>
        <v>0</v>
      </c>
      <c r="W89" s="9">
        <f t="shared" si="87"/>
        <v>0</v>
      </c>
      <c r="X89" s="9">
        <f t="shared" si="87"/>
        <v>0</v>
      </c>
      <c r="Y89" s="9">
        <f t="shared" si="87"/>
        <v>0</v>
      </c>
      <c r="Z89" s="9">
        <f t="shared" si="87"/>
        <v>0</v>
      </c>
      <c r="AA89" s="9">
        <f t="shared" si="87"/>
        <v>0</v>
      </c>
      <c r="AB89" s="9">
        <f t="shared" si="87"/>
        <v>0</v>
      </c>
      <c r="AC89" s="9">
        <f t="shared" si="87"/>
        <v>160739</v>
      </c>
      <c r="AD89" s="9">
        <f t="shared" si="87"/>
        <v>185871</v>
      </c>
      <c r="AE89" s="9">
        <f t="shared" si="87"/>
        <v>214194</v>
      </c>
      <c r="AF89" s="9">
        <f t="shared" si="87"/>
        <v>230354</v>
      </c>
      <c r="AG89" s="9">
        <f t="shared" si="87"/>
        <v>304496</v>
      </c>
      <c r="AH89" s="9">
        <f t="shared" ref="AH89" si="88">SUM(AH87:AH88)</f>
        <v>367022</v>
      </c>
      <c r="AI89" s="9">
        <f t="shared" ref="AI89" si="89">SUM(AI87:AI88)</f>
        <v>0</v>
      </c>
      <c r="AJ89" s="9">
        <f t="shared" ref="AJ89" si="90">SUM(AJ87:AJ88)</f>
        <v>0</v>
      </c>
      <c r="AK89" s="9">
        <f t="shared" ref="AK89" si="91">SUM(AK87:AK88)</f>
        <v>0</v>
      </c>
    </row>
    <row r="90" spans="2:37" s="11" customFormat="1" x14ac:dyDescent="0.35">
      <c r="B90" s="36" t="s">
        <v>23</v>
      </c>
      <c r="C90" s="36"/>
      <c r="D90" s="36"/>
      <c r="E90" s="36"/>
      <c r="F90" s="36"/>
      <c r="G90" s="36"/>
      <c r="H90" s="36"/>
      <c r="I90" s="36"/>
      <c r="J90" s="36"/>
      <c r="K90" s="36"/>
      <c r="L90" s="36"/>
      <c r="M90" s="36"/>
      <c r="N90" s="36"/>
    </row>
    <row r="91" spans="2:37" s="9" customFormat="1" x14ac:dyDescent="0.35">
      <c r="B91" s="9" t="s">
        <v>45</v>
      </c>
      <c r="O91" s="9">
        <f>O83-O87</f>
        <v>0</v>
      </c>
      <c r="P91" s="9">
        <f t="shared" ref="P91:AK91" si="92">P83-P87</f>
        <v>0</v>
      </c>
      <c r="Q91" s="9">
        <f t="shared" si="92"/>
        <v>0</v>
      </c>
      <c r="R91" s="9">
        <f t="shared" si="92"/>
        <v>0</v>
      </c>
      <c r="S91" s="9">
        <f t="shared" si="92"/>
        <v>0</v>
      </c>
      <c r="T91" s="9">
        <f t="shared" si="92"/>
        <v>0</v>
      </c>
      <c r="U91" s="9">
        <f t="shared" si="92"/>
        <v>0</v>
      </c>
      <c r="V91" s="9">
        <f t="shared" si="92"/>
        <v>0</v>
      </c>
      <c r="W91" s="9">
        <f t="shared" si="92"/>
        <v>0</v>
      </c>
      <c r="X91" s="9">
        <f t="shared" si="92"/>
        <v>0</v>
      </c>
      <c r="Y91" s="9">
        <f t="shared" si="92"/>
        <v>0</v>
      </c>
      <c r="Z91" s="9">
        <f t="shared" si="92"/>
        <v>0</v>
      </c>
      <c r="AA91" s="9">
        <f t="shared" si="92"/>
        <v>0</v>
      </c>
      <c r="AB91" s="9">
        <f t="shared" si="92"/>
        <v>0</v>
      </c>
      <c r="AC91" s="9">
        <f t="shared" si="92"/>
        <v>82319</v>
      </c>
      <c r="AD91" s="9">
        <f t="shared" si="92"/>
        <v>98600</v>
      </c>
      <c r="AE91" s="9">
        <f t="shared" si="92"/>
        <v>117627</v>
      </c>
      <c r="AF91" s="9">
        <f t="shared" si="92"/>
        <v>129174</v>
      </c>
      <c r="AG91" s="9">
        <f t="shared" si="92"/>
        <v>100087</v>
      </c>
      <c r="AH91" s="9">
        <f t="shared" si="92"/>
        <v>149643</v>
      </c>
      <c r="AI91" s="9">
        <f t="shared" si="92"/>
        <v>0</v>
      </c>
      <c r="AJ91" s="9">
        <f t="shared" si="92"/>
        <v>0</v>
      </c>
      <c r="AK91" s="9">
        <f t="shared" si="92"/>
        <v>0</v>
      </c>
    </row>
    <row r="92" spans="2:37" s="10" customFormat="1" x14ac:dyDescent="0.35">
      <c r="B92" s="10" t="s">
        <v>46</v>
      </c>
      <c r="O92" s="10">
        <f>O84-O88</f>
        <v>0</v>
      </c>
      <c r="P92" s="10">
        <f t="shared" ref="P92:AK92" si="93">P84-P88</f>
        <v>0</v>
      </c>
      <c r="Q92" s="10">
        <f t="shared" si="93"/>
        <v>0</v>
      </c>
      <c r="R92" s="10">
        <f t="shared" si="93"/>
        <v>0</v>
      </c>
      <c r="S92" s="10">
        <f t="shared" si="93"/>
        <v>0</v>
      </c>
      <c r="T92" s="10">
        <f t="shared" si="93"/>
        <v>0</v>
      </c>
      <c r="U92" s="10">
        <f t="shared" si="93"/>
        <v>0</v>
      </c>
      <c r="V92" s="10">
        <f t="shared" si="93"/>
        <v>0</v>
      </c>
      <c r="W92" s="10">
        <f t="shared" si="93"/>
        <v>0</v>
      </c>
      <c r="X92" s="10">
        <f t="shared" si="93"/>
        <v>0</v>
      </c>
      <c r="Y92" s="10">
        <f t="shared" si="93"/>
        <v>0</v>
      </c>
      <c r="Z92" s="10">
        <f t="shared" si="93"/>
        <v>0</v>
      </c>
      <c r="AA92" s="10">
        <f t="shared" si="93"/>
        <v>0</v>
      </c>
      <c r="AB92" s="10">
        <f t="shared" si="93"/>
        <v>0</v>
      </c>
      <c r="AC92" s="10">
        <f t="shared" si="93"/>
        <v>25366</v>
      </c>
      <c r="AD92" s="10">
        <f t="shared" si="93"/>
        <v>29803</v>
      </c>
      <c r="AE92" s="10">
        <f t="shared" si="93"/>
        <v>35475</v>
      </c>
      <c r="AF92" s="10">
        <f t="shared" si="93"/>
        <v>35384</v>
      </c>
      <c r="AG92" s="10">
        <f t="shared" si="93"/>
        <v>41149</v>
      </c>
      <c r="AH92" s="10">
        <f t="shared" si="93"/>
        <v>23871</v>
      </c>
      <c r="AI92" s="10">
        <f t="shared" si="93"/>
        <v>0</v>
      </c>
      <c r="AJ92" s="10">
        <f t="shared" si="93"/>
        <v>0</v>
      </c>
      <c r="AK92" s="10">
        <f t="shared" si="93"/>
        <v>0</v>
      </c>
    </row>
    <row r="93" spans="2:37" s="9" customFormat="1" x14ac:dyDescent="0.35">
      <c r="B93" s="9" t="s">
        <v>49</v>
      </c>
      <c r="O93" s="9">
        <f>SUM(O91:O92)</f>
        <v>0</v>
      </c>
      <c r="P93" s="9">
        <f t="shared" ref="P93:AK93" si="94">SUM(P91:P92)</f>
        <v>0</v>
      </c>
      <c r="Q93" s="9">
        <f t="shared" si="94"/>
        <v>0</v>
      </c>
      <c r="R93" s="9">
        <f t="shared" si="94"/>
        <v>0</v>
      </c>
      <c r="S93" s="9">
        <f t="shared" si="94"/>
        <v>0</v>
      </c>
      <c r="T93" s="9">
        <f t="shared" si="94"/>
        <v>0</v>
      </c>
      <c r="U93" s="9">
        <f t="shared" si="94"/>
        <v>0</v>
      </c>
      <c r="V93" s="9">
        <f t="shared" si="94"/>
        <v>0</v>
      </c>
      <c r="W93" s="9">
        <f t="shared" si="94"/>
        <v>0</v>
      </c>
      <c r="X93" s="9">
        <f t="shared" si="94"/>
        <v>0</v>
      </c>
      <c r="Y93" s="9">
        <f t="shared" si="94"/>
        <v>0</v>
      </c>
      <c r="Z93" s="9">
        <f t="shared" si="94"/>
        <v>0</v>
      </c>
      <c r="AA93" s="9">
        <f t="shared" si="94"/>
        <v>0</v>
      </c>
      <c r="AB93" s="9">
        <f t="shared" si="94"/>
        <v>0</v>
      </c>
      <c r="AC93" s="9">
        <f t="shared" si="94"/>
        <v>107685</v>
      </c>
      <c r="AD93" s="9">
        <f t="shared" si="94"/>
        <v>128403</v>
      </c>
      <c r="AE93" s="9">
        <f t="shared" si="94"/>
        <v>153102</v>
      </c>
      <c r="AF93" s="9">
        <f t="shared" si="94"/>
        <v>164558</v>
      </c>
      <c r="AG93" s="9">
        <f t="shared" si="94"/>
        <v>141236</v>
      </c>
      <c r="AH93" s="9">
        <f t="shared" si="94"/>
        <v>173514</v>
      </c>
      <c r="AI93" s="9">
        <f t="shared" si="94"/>
        <v>0</v>
      </c>
      <c r="AJ93" s="9">
        <f t="shared" si="94"/>
        <v>0</v>
      </c>
      <c r="AK93" s="9">
        <f t="shared" si="94"/>
        <v>0</v>
      </c>
    </row>
    <row r="94" spans="2:37" s="9" customFormat="1" x14ac:dyDescent="0.35">
      <c r="B94" s="9" t="s">
        <v>50</v>
      </c>
      <c r="AC94" s="9">
        <v>50826</v>
      </c>
      <c r="AD94" s="9">
        <v>60343</v>
      </c>
      <c r="AE94" s="9">
        <v>59490</v>
      </c>
      <c r="AF94" s="9">
        <v>67481</v>
      </c>
      <c r="AG94" s="9">
        <v>96434</v>
      </c>
      <c r="AH94" s="9">
        <v>131905</v>
      </c>
    </row>
    <row r="95" spans="2:37" s="37" customFormat="1" x14ac:dyDescent="0.35">
      <c r="B95" s="37" t="s">
        <v>51</v>
      </c>
      <c r="AC95" s="37">
        <v>26433</v>
      </c>
      <c r="AD95" s="37">
        <v>34234</v>
      </c>
      <c r="AE95" s="37">
        <v>46477</v>
      </c>
      <c r="AF95" s="37">
        <v>53764</v>
      </c>
      <c r="AG95" s="37">
        <v>54689</v>
      </c>
      <c r="AH95" s="37">
        <v>64255</v>
      </c>
    </row>
    <row r="96" spans="2:37" s="10" customFormat="1" x14ac:dyDescent="0.35">
      <c r="B96" s="10" t="s">
        <v>881</v>
      </c>
      <c r="AC96" s="10">
        <v>0</v>
      </c>
      <c r="AD96" s="10">
        <v>0</v>
      </c>
      <c r="AE96" s="10">
        <v>0</v>
      </c>
      <c r="AF96" s="10">
        <v>0</v>
      </c>
      <c r="AG96" s="10">
        <v>0</v>
      </c>
      <c r="AH96" s="10">
        <v>156017</v>
      </c>
    </row>
    <row r="97" spans="2:37" s="9" customFormat="1" x14ac:dyDescent="0.35">
      <c r="B97" s="9" t="s">
        <v>24</v>
      </c>
      <c r="O97" s="9">
        <f>O93-SUM(O94:O96)</f>
        <v>0</v>
      </c>
      <c r="P97" s="9">
        <f t="shared" ref="P97:AK97" si="95">P93-SUM(P94:P96)</f>
        <v>0</v>
      </c>
      <c r="Q97" s="9">
        <f t="shared" si="95"/>
        <v>0</v>
      </c>
      <c r="R97" s="9">
        <f t="shared" si="95"/>
        <v>0</v>
      </c>
      <c r="S97" s="9">
        <f t="shared" si="95"/>
        <v>0</v>
      </c>
      <c r="T97" s="9">
        <f t="shared" si="95"/>
        <v>0</v>
      </c>
      <c r="U97" s="9">
        <f t="shared" si="95"/>
        <v>0</v>
      </c>
      <c r="V97" s="9">
        <f t="shared" si="95"/>
        <v>0</v>
      </c>
      <c r="W97" s="9">
        <f t="shared" si="95"/>
        <v>0</v>
      </c>
      <c r="X97" s="9">
        <f t="shared" si="95"/>
        <v>0</v>
      </c>
      <c r="Y97" s="9">
        <f t="shared" si="95"/>
        <v>0</v>
      </c>
      <c r="Z97" s="9">
        <f t="shared" si="95"/>
        <v>0</v>
      </c>
      <c r="AA97" s="9">
        <f t="shared" si="95"/>
        <v>0</v>
      </c>
      <c r="AB97" s="9">
        <f t="shared" si="95"/>
        <v>0</v>
      </c>
      <c r="AC97" s="9">
        <f t="shared" si="95"/>
        <v>30426</v>
      </c>
      <c r="AD97" s="9">
        <f t="shared" si="95"/>
        <v>33826</v>
      </c>
      <c r="AE97" s="9">
        <f t="shared" si="95"/>
        <v>47135</v>
      </c>
      <c r="AF97" s="9">
        <f t="shared" si="95"/>
        <v>43313</v>
      </c>
      <c r="AG97" s="9">
        <f t="shared" si="95"/>
        <v>-9887</v>
      </c>
      <c r="AH97" s="9">
        <f t="shared" si="95"/>
        <v>-178663</v>
      </c>
      <c r="AI97" s="9">
        <f t="shared" si="95"/>
        <v>0</v>
      </c>
      <c r="AJ97" s="9">
        <f t="shared" si="95"/>
        <v>0</v>
      </c>
      <c r="AK97" s="9">
        <f t="shared" si="95"/>
        <v>0</v>
      </c>
    </row>
    <row r="98" spans="2:37" s="11" customFormat="1" x14ac:dyDescent="0.35">
      <c r="B98" s="36" t="s">
        <v>52</v>
      </c>
      <c r="C98" s="36"/>
      <c r="D98" s="36"/>
      <c r="E98" s="36"/>
      <c r="F98" s="36"/>
      <c r="G98" s="36"/>
      <c r="H98" s="36"/>
      <c r="I98" s="36"/>
      <c r="J98" s="36"/>
      <c r="K98" s="36"/>
      <c r="L98" s="36"/>
      <c r="M98" s="36"/>
      <c r="N98" s="36"/>
    </row>
    <row r="99" spans="2:37" s="9" customFormat="1" x14ac:dyDescent="0.35">
      <c r="B99" s="9" t="s">
        <v>53</v>
      </c>
      <c r="AC99" s="9">
        <v>2240</v>
      </c>
      <c r="AD99" s="9">
        <v>4672</v>
      </c>
      <c r="AE99" s="9">
        <v>4828</v>
      </c>
      <c r="AF99" s="9">
        <v>-618</v>
      </c>
      <c r="AG99" s="9">
        <v>-5440</v>
      </c>
      <c r="AH99" s="9">
        <v>-9368</v>
      </c>
    </row>
    <row r="100" spans="2:37" s="10" customFormat="1" x14ac:dyDescent="0.35">
      <c r="B100" s="10" t="s">
        <v>54</v>
      </c>
      <c r="AC100" s="10">
        <v>-49</v>
      </c>
      <c r="AD100" s="10">
        <v>11980</v>
      </c>
      <c r="AE100" s="10">
        <v>707</v>
      </c>
      <c r="AF100" s="10">
        <v>-8330</v>
      </c>
      <c r="AG100" s="10">
        <f>-10313+6497</f>
        <v>-3816</v>
      </c>
      <c r="AH100" s="10">
        <v>-346</v>
      </c>
    </row>
    <row r="101" spans="2:37" s="9" customFormat="1" x14ac:dyDescent="0.35">
      <c r="B101" s="9" t="s">
        <v>55</v>
      </c>
      <c r="O101" s="9">
        <f t="shared" ref="O101" si="96">O97+SUM(O99:O100)</f>
        <v>0</v>
      </c>
      <c r="P101" s="9">
        <f t="shared" ref="P101" si="97">P97+SUM(P99:P100)</f>
        <v>0</v>
      </c>
      <c r="Q101" s="9">
        <f t="shared" ref="Q101" si="98">Q97+SUM(Q99:Q100)</f>
        <v>0</v>
      </c>
      <c r="R101" s="9">
        <f t="shared" ref="R101" si="99">R97+SUM(R99:R100)</f>
        <v>0</v>
      </c>
      <c r="S101" s="9">
        <f t="shared" ref="S101" si="100">S97+SUM(S99:S100)</f>
        <v>0</v>
      </c>
      <c r="T101" s="9">
        <f t="shared" ref="T101" si="101">T97+SUM(T99:T100)</f>
        <v>0</v>
      </c>
      <c r="U101" s="9">
        <f t="shared" ref="U101:AG101" si="102">U97+SUM(U99:U100)</f>
        <v>0</v>
      </c>
      <c r="V101" s="9">
        <f t="shared" si="102"/>
        <v>0</v>
      </c>
      <c r="W101" s="9">
        <f t="shared" si="102"/>
        <v>0</v>
      </c>
      <c r="X101" s="9">
        <f t="shared" si="102"/>
        <v>0</v>
      </c>
      <c r="Y101" s="9">
        <f t="shared" si="102"/>
        <v>0</v>
      </c>
      <c r="Z101" s="9">
        <f t="shared" si="102"/>
        <v>0</v>
      </c>
      <c r="AA101" s="9">
        <f t="shared" si="102"/>
        <v>0</v>
      </c>
      <c r="AB101" s="9">
        <f t="shared" si="102"/>
        <v>0</v>
      </c>
      <c r="AC101" s="9">
        <f t="shared" si="102"/>
        <v>32617</v>
      </c>
      <c r="AD101" s="9">
        <f t="shared" si="102"/>
        <v>50478</v>
      </c>
      <c r="AE101" s="9">
        <f t="shared" si="102"/>
        <v>52670</v>
      </c>
      <c r="AF101" s="9">
        <f t="shared" si="102"/>
        <v>34365</v>
      </c>
      <c r="AG101" s="9">
        <f t="shared" si="102"/>
        <v>-19143</v>
      </c>
      <c r="AH101" s="9">
        <f t="shared" ref="AH101" si="103">AH97+SUM(AH99:AH100)</f>
        <v>-188377</v>
      </c>
      <c r="AI101" s="9">
        <f t="shared" ref="AI101" si="104">AI97+SUM(AI99:AI100)</f>
        <v>0</v>
      </c>
      <c r="AJ101" s="9">
        <f t="shared" ref="AJ101" si="105">AJ97+SUM(AJ99:AJ100)</f>
        <v>0</v>
      </c>
      <c r="AK101" s="9">
        <f t="shared" ref="AK101" si="106">AK97+SUM(AK99:AK100)</f>
        <v>0</v>
      </c>
    </row>
    <row r="102" spans="2:37" s="9" customFormat="1" x14ac:dyDescent="0.35">
      <c r="B102" s="9" t="s">
        <v>56</v>
      </c>
      <c r="AC102" s="9">
        <v>9800</v>
      </c>
      <c r="AD102" s="9">
        <v>4641</v>
      </c>
      <c r="AE102" s="9">
        <v>5848</v>
      </c>
      <c r="AF102" s="9">
        <v>539</v>
      </c>
      <c r="AG102" s="9">
        <v>-10369</v>
      </c>
      <c r="AH102" s="9">
        <v>-14663</v>
      </c>
    </row>
    <row r="103" spans="2:37" s="10" customFormat="1" x14ac:dyDescent="0.35">
      <c r="B103" s="10" t="s">
        <v>57</v>
      </c>
      <c r="AC103" s="10">
        <v>-1283</v>
      </c>
      <c r="AD103" s="10">
        <v>-3944</v>
      </c>
      <c r="AE103" s="10">
        <v>-5487</v>
      </c>
      <c r="AF103" s="10">
        <v>-10481</v>
      </c>
      <c r="AG103" s="10">
        <v>4589</v>
      </c>
      <c r="AH103" s="10">
        <v>-2453</v>
      </c>
    </row>
    <row r="104" spans="2:37" s="9" customFormat="1" x14ac:dyDescent="0.35">
      <c r="B104" s="9" t="s">
        <v>58</v>
      </c>
      <c r="O104" s="9">
        <f t="shared" ref="O104" si="107">O101-O102+O103</f>
        <v>0</v>
      </c>
      <c r="P104" s="9">
        <f t="shared" ref="P104" si="108">P101-P102+P103</f>
        <v>0</v>
      </c>
      <c r="Q104" s="9">
        <f t="shared" ref="Q104" si="109">Q101-Q102+Q103</f>
        <v>0</v>
      </c>
      <c r="R104" s="9">
        <f t="shared" ref="R104" si="110">R101-R102+R103</f>
        <v>0</v>
      </c>
      <c r="S104" s="9">
        <f t="shared" ref="S104" si="111">S101-S102+S103</f>
        <v>0</v>
      </c>
      <c r="T104" s="9">
        <f t="shared" ref="T104" si="112">T101-T102+T103</f>
        <v>0</v>
      </c>
      <c r="U104" s="9">
        <f t="shared" ref="U104:AG104" si="113">U101-U102+U103</f>
        <v>0</v>
      </c>
      <c r="V104" s="9">
        <f t="shared" si="113"/>
        <v>0</v>
      </c>
      <c r="W104" s="9">
        <f t="shared" si="113"/>
        <v>0</v>
      </c>
      <c r="X104" s="9">
        <f t="shared" si="113"/>
        <v>0</v>
      </c>
      <c r="Y104" s="9">
        <f t="shared" si="113"/>
        <v>0</v>
      </c>
      <c r="Z104" s="9">
        <f t="shared" si="113"/>
        <v>0</v>
      </c>
      <c r="AA104" s="9">
        <f t="shared" si="113"/>
        <v>0</v>
      </c>
      <c r="AB104" s="9">
        <f t="shared" si="113"/>
        <v>0</v>
      </c>
      <c r="AC104" s="9">
        <f t="shared" si="113"/>
        <v>21534</v>
      </c>
      <c r="AD104" s="9">
        <f t="shared" si="113"/>
        <v>41893</v>
      </c>
      <c r="AE104" s="9">
        <f t="shared" si="113"/>
        <v>41335</v>
      </c>
      <c r="AF104" s="9">
        <f t="shared" si="113"/>
        <v>23345</v>
      </c>
      <c r="AG104" s="9">
        <f t="shared" si="113"/>
        <v>-4185</v>
      </c>
      <c r="AH104" s="9">
        <f t="shared" ref="AH104" si="114">AH101-AH102+AH103</f>
        <v>-176167</v>
      </c>
      <c r="AI104" s="9">
        <f t="shared" ref="AI104" si="115">AI101-AI102+AI103</f>
        <v>0</v>
      </c>
      <c r="AJ104" s="9">
        <f t="shared" ref="AJ104" si="116">AJ101-AJ102+AJ103</f>
        <v>0</v>
      </c>
      <c r="AK104" s="9">
        <f t="shared" ref="AK104" si="117">AK101-AK102+AK103</f>
        <v>0</v>
      </c>
    </row>
    <row r="105" spans="2:37" s="11" customFormat="1" x14ac:dyDescent="0.35">
      <c r="B105" s="36" t="s">
        <v>59</v>
      </c>
      <c r="C105" s="36"/>
      <c r="D105" s="36"/>
      <c r="E105" s="36"/>
      <c r="F105" s="36"/>
      <c r="G105" s="36"/>
      <c r="H105" s="36"/>
      <c r="I105" s="36"/>
      <c r="J105" s="36"/>
      <c r="K105" s="36"/>
      <c r="L105" s="36"/>
      <c r="M105" s="36"/>
      <c r="N105" s="36"/>
    </row>
    <row r="106" spans="2:37" s="10" customFormat="1" x14ac:dyDescent="0.35">
      <c r="B106" s="10" t="s">
        <v>60</v>
      </c>
      <c r="AC106" s="10">
        <v>-3887</v>
      </c>
      <c r="AD106" s="10">
        <f>8490-2964</f>
        <v>5526</v>
      </c>
      <c r="AE106" s="10">
        <v>-265</v>
      </c>
      <c r="AF106" s="10">
        <v>0</v>
      </c>
      <c r="AG106" s="10">
        <v>0</v>
      </c>
      <c r="AH106" s="10">
        <v>0</v>
      </c>
    </row>
    <row r="107" spans="2:37" s="9" customFormat="1" x14ac:dyDescent="0.35">
      <c r="B107" s="9" t="s">
        <v>61</v>
      </c>
      <c r="O107" s="9">
        <f t="shared" ref="O107" si="118">O106</f>
        <v>0</v>
      </c>
      <c r="P107" s="9">
        <f t="shared" ref="P107" si="119">P106</f>
        <v>0</v>
      </c>
      <c r="Q107" s="9">
        <f t="shared" ref="Q107" si="120">Q106</f>
        <v>0</v>
      </c>
      <c r="R107" s="9">
        <f t="shared" ref="R107" si="121">R106</f>
        <v>0</v>
      </c>
      <c r="S107" s="9">
        <f t="shared" ref="S107" si="122">S106</f>
        <v>0</v>
      </c>
      <c r="T107" s="9">
        <f t="shared" ref="T107" si="123">T106</f>
        <v>0</v>
      </c>
      <c r="U107" s="9">
        <f t="shared" ref="U107:AG107" si="124">U106</f>
        <v>0</v>
      </c>
      <c r="V107" s="9">
        <f t="shared" si="124"/>
        <v>0</v>
      </c>
      <c r="W107" s="9">
        <f t="shared" si="124"/>
        <v>0</v>
      </c>
      <c r="X107" s="9">
        <f t="shared" si="124"/>
        <v>0</v>
      </c>
      <c r="Y107" s="9">
        <f t="shared" si="124"/>
        <v>0</v>
      </c>
      <c r="Z107" s="9">
        <f t="shared" si="124"/>
        <v>0</v>
      </c>
      <c r="AA107" s="9">
        <f t="shared" si="124"/>
        <v>0</v>
      </c>
      <c r="AB107" s="9">
        <f t="shared" si="124"/>
        <v>0</v>
      </c>
      <c r="AC107" s="9">
        <f t="shared" si="124"/>
        <v>-3887</v>
      </c>
      <c r="AD107" s="9">
        <f t="shared" si="124"/>
        <v>5526</v>
      </c>
      <c r="AE107" s="9">
        <f t="shared" si="124"/>
        <v>-265</v>
      </c>
      <c r="AF107" s="9">
        <f t="shared" si="124"/>
        <v>0</v>
      </c>
      <c r="AG107" s="9">
        <f t="shared" si="124"/>
        <v>0</v>
      </c>
      <c r="AH107" s="9">
        <v>0</v>
      </c>
      <c r="AI107" s="9">
        <f t="shared" ref="AI107" si="125">AI106</f>
        <v>0</v>
      </c>
      <c r="AJ107" s="9">
        <f t="shared" ref="AJ107" si="126">AJ106</f>
        <v>0</v>
      </c>
      <c r="AK107" s="9">
        <f t="shared" ref="AK107" si="127">AK106</f>
        <v>0</v>
      </c>
    </row>
    <row r="108" spans="2:37" s="9" customFormat="1" x14ac:dyDescent="0.35">
      <c r="B108" s="9" t="s">
        <v>62</v>
      </c>
      <c r="O108" s="9">
        <f t="shared" ref="O108" si="128">O104+O107</f>
        <v>0</v>
      </c>
      <c r="P108" s="9">
        <f t="shared" ref="P108" si="129">P104+P107</f>
        <v>0</v>
      </c>
      <c r="Q108" s="9">
        <f t="shared" ref="Q108" si="130">Q104+Q107</f>
        <v>0</v>
      </c>
      <c r="R108" s="9">
        <f t="shared" ref="R108" si="131">R104+R107</f>
        <v>0</v>
      </c>
      <c r="S108" s="9">
        <f t="shared" ref="S108" si="132">S104+S107</f>
        <v>0</v>
      </c>
      <c r="T108" s="9">
        <f t="shared" ref="T108" si="133">T104+T107</f>
        <v>0</v>
      </c>
      <c r="U108" s="9">
        <f t="shared" ref="U108:AG108" si="134">U104+U107</f>
        <v>0</v>
      </c>
      <c r="V108" s="9">
        <f t="shared" si="134"/>
        <v>0</v>
      </c>
      <c r="W108" s="9">
        <f t="shared" si="134"/>
        <v>0</v>
      </c>
      <c r="X108" s="9">
        <f t="shared" si="134"/>
        <v>0</v>
      </c>
      <c r="Y108" s="9">
        <f t="shared" si="134"/>
        <v>0</v>
      </c>
      <c r="Z108" s="9">
        <f t="shared" si="134"/>
        <v>0</v>
      </c>
      <c r="AA108" s="9">
        <f t="shared" si="134"/>
        <v>0</v>
      </c>
      <c r="AB108" s="9">
        <f t="shared" si="134"/>
        <v>0</v>
      </c>
      <c r="AC108" s="9">
        <f t="shared" si="134"/>
        <v>17647</v>
      </c>
      <c r="AD108" s="9">
        <f t="shared" si="134"/>
        <v>47419</v>
      </c>
      <c r="AE108" s="9">
        <f t="shared" si="134"/>
        <v>41070</v>
      </c>
      <c r="AF108" s="9">
        <f t="shared" si="134"/>
        <v>23345</v>
      </c>
      <c r="AG108" s="9">
        <f t="shared" si="134"/>
        <v>-4185</v>
      </c>
      <c r="AH108" s="9">
        <f t="shared" ref="AH108" si="135">AH104+AH107</f>
        <v>-176167</v>
      </c>
      <c r="AI108" s="9">
        <f t="shared" ref="AI108" si="136">AI104+AI107</f>
        <v>0</v>
      </c>
      <c r="AJ108" s="9">
        <f t="shared" ref="AJ108" si="137">AJ104+AJ107</f>
        <v>0</v>
      </c>
      <c r="AK108" s="9">
        <f t="shared" ref="AK108" si="138">AK104+AK107</f>
        <v>0</v>
      </c>
    </row>
    <row r="109" spans="2:37" s="10" customFormat="1" x14ac:dyDescent="0.35">
      <c r="B109" s="10" t="s">
        <v>63</v>
      </c>
      <c r="AC109" s="10">
        <v>216</v>
      </c>
      <c r="AD109" s="10">
        <v>19</v>
      </c>
      <c r="AE109" s="10">
        <v>4</v>
      </c>
      <c r="AF109" s="10">
        <v>-14</v>
      </c>
      <c r="AG109" s="10">
        <v>-3</v>
      </c>
      <c r="AH109" s="10">
        <v>-45</v>
      </c>
    </row>
    <row r="110" spans="2:37" s="9" customFormat="1" x14ac:dyDescent="0.35">
      <c r="B110" s="9" t="s">
        <v>64</v>
      </c>
      <c r="O110" s="9">
        <f t="shared" ref="O110" si="139">O108+O109</f>
        <v>0</v>
      </c>
      <c r="P110" s="9">
        <f t="shared" ref="P110" si="140">P108+P109</f>
        <v>0</v>
      </c>
      <c r="Q110" s="9">
        <f t="shared" ref="Q110" si="141">Q108+Q109</f>
        <v>0</v>
      </c>
      <c r="R110" s="9">
        <f t="shared" ref="R110" si="142">R108+R109</f>
        <v>0</v>
      </c>
      <c r="S110" s="9">
        <f t="shared" ref="S110" si="143">S108+S109</f>
        <v>0</v>
      </c>
      <c r="T110" s="9">
        <f t="shared" ref="T110" si="144">T108+T109</f>
        <v>0</v>
      </c>
      <c r="U110" s="9">
        <f t="shared" ref="U110:AG110" si="145">U108+U109</f>
        <v>0</v>
      </c>
      <c r="V110" s="9">
        <f t="shared" si="145"/>
        <v>0</v>
      </c>
      <c r="W110" s="9">
        <f t="shared" si="145"/>
        <v>0</v>
      </c>
      <c r="X110" s="9">
        <f t="shared" si="145"/>
        <v>0</v>
      </c>
      <c r="Y110" s="9">
        <f t="shared" si="145"/>
        <v>0</v>
      </c>
      <c r="Z110" s="9">
        <f t="shared" si="145"/>
        <v>0</v>
      </c>
      <c r="AA110" s="9">
        <f t="shared" si="145"/>
        <v>0</v>
      </c>
      <c r="AB110" s="9">
        <f t="shared" si="145"/>
        <v>0</v>
      </c>
      <c r="AC110" s="9">
        <f t="shared" si="145"/>
        <v>17863</v>
      </c>
      <c r="AD110" s="9">
        <f t="shared" si="145"/>
        <v>47438</v>
      </c>
      <c r="AE110" s="9">
        <f t="shared" si="145"/>
        <v>41074</v>
      </c>
      <c r="AF110" s="9">
        <f t="shared" si="145"/>
        <v>23331</v>
      </c>
      <c r="AG110" s="9">
        <f t="shared" si="145"/>
        <v>-4188</v>
      </c>
      <c r="AH110" s="9">
        <f t="shared" ref="AH110" si="146">AH108+AH109</f>
        <v>-176212</v>
      </c>
      <c r="AI110" s="9">
        <f t="shared" ref="AI110" si="147">AI108+AI109</f>
        <v>0</v>
      </c>
      <c r="AJ110" s="9">
        <f t="shared" ref="AJ110" si="148">AJ108+AJ109</f>
        <v>0</v>
      </c>
      <c r="AK110" s="9">
        <f t="shared" ref="AK110" si="149">AK108+AK109</f>
        <v>0</v>
      </c>
    </row>
    <row r="111" spans="2:37" s="42" customFormat="1" x14ac:dyDescent="0.35">
      <c r="B111" s="42" t="s">
        <v>65</v>
      </c>
      <c r="O111" s="42" t="e">
        <f>O110/O113</f>
        <v>#DIV/0!</v>
      </c>
      <c r="P111" s="42" t="e">
        <f t="shared" ref="P111:AD111" si="150">P110/P113</f>
        <v>#DIV/0!</v>
      </c>
      <c r="Q111" s="42" t="e">
        <f t="shared" si="150"/>
        <v>#DIV/0!</v>
      </c>
      <c r="R111" s="42" t="e">
        <f t="shared" si="150"/>
        <v>#DIV/0!</v>
      </c>
      <c r="S111" s="42" t="e">
        <f t="shared" si="150"/>
        <v>#DIV/0!</v>
      </c>
      <c r="T111" s="42" t="e">
        <f t="shared" si="150"/>
        <v>#DIV/0!</v>
      </c>
      <c r="U111" s="42" t="e">
        <f t="shared" si="150"/>
        <v>#DIV/0!</v>
      </c>
      <c r="V111" s="42" t="e">
        <f t="shared" si="150"/>
        <v>#DIV/0!</v>
      </c>
      <c r="W111" s="42" t="e">
        <f t="shared" si="150"/>
        <v>#DIV/0!</v>
      </c>
      <c r="X111" s="42" t="e">
        <f t="shared" si="150"/>
        <v>#DIV/0!</v>
      </c>
      <c r="Y111" s="42" t="e">
        <f t="shared" si="150"/>
        <v>#DIV/0!</v>
      </c>
      <c r="Z111" s="42" t="e">
        <f t="shared" si="150"/>
        <v>#DIV/0!</v>
      </c>
      <c r="AA111" s="42" t="e">
        <f t="shared" si="150"/>
        <v>#DIV/0!</v>
      </c>
      <c r="AB111" s="42" t="e">
        <f t="shared" si="150"/>
        <v>#DIV/0!</v>
      </c>
      <c r="AC111" s="42">
        <f t="shared" si="150"/>
        <v>0.76105903390451313</v>
      </c>
      <c r="AD111" s="42">
        <f t="shared" si="150"/>
        <v>2.0046983930042206</v>
      </c>
      <c r="AE111" s="42">
        <f>AE110/AE113</f>
        <v>1.7253482789027133</v>
      </c>
      <c r="AF111" s="42">
        <f>AF110/AF113</f>
        <v>0.97010996034861097</v>
      </c>
      <c r="AG111" s="42">
        <f>AG110/AG113</f>
        <v>-0.16965401680190512</v>
      </c>
      <c r="AH111" s="42">
        <f t="shared" ref="AH111:AK111" si="151">AH110/AH113</f>
        <v>-7.0358489625085454</v>
      </c>
      <c r="AI111" s="42" t="e">
        <f t="shared" si="151"/>
        <v>#DIV/0!</v>
      </c>
      <c r="AJ111" s="42" t="e">
        <f t="shared" si="151"/>
        <v>#DIV/0!</v>
      </c>
      <c r="AK111" s="42" t="e">
        <f t="shared" si="151"/>
        <v>#DIV/0!</v>
      </c>
    </row>
    <row r="112" spans="2:37" s="42" customFormat="1" x14ac:dyDescent="0.35">
      <c r="B112" s="42" t="s">
        <v>66</v>
      </c>
      <c r="O112" s="42" t="e">
        <f>O110/O114</f>
        <v>#DIV/0!</v>
      </c>
      <c r="P112" s="42" t="e">
        <f t="shared" ref="P112:AD112" si="152">P110/P114</f>
        <v>#DIV/0!</v>
      </c>
      <c r="Q112" s="42" t="e">
        <f t="shared" si="152"/>
        <v>#DIV/0!</v>
      </c>
      <c r="R112" s="42" t="e">
        <f t="shared" si="152"/>
        <v>#DIV/0!</v>
      </c>
      <c r="S112" s="42" t="e">
        <f t="shared" si="152"/>
        <v>#DIV/0!</v>
      </c>
      <c r="T112" s="42" t="e">
        <f t="shared" si="152"/>
        <v>#DIV/0!</v>
      </c>
      <c r="U112" s="42" t="e">
        <f t="shared" si="152"/>
        <v>#DIV/0!</v>
      </c>
      <c r="V112" s="42" t="e">
        <f t="shared" si="152"/>
        <v>#DIV/0!</v>
      </c>
      <c r="W112" s="42" t="e">
        <f t="shared" si="152"/>
        <v>#DIV/0!</v>
      </c>
      <c r="X112" s="42" t="e">
        <f t="shared" si="152"/>
        <v>#DIV/0!</v>
      </c>
      <c r="Y112" s="42" t="e">
        <f t="shared" si="152"/>
        <v>#DIV/0!</v>
      </c>
      <c r="Z112" s="42" t="e">
        <f t="shared" si="152"/>
        <v>#DIV/0!</v>
      </c>
      <c r="AA112" s="42" t="e">
        <f t="shared" si="152"/>
        <v>#DIV/0!</v>
      </c>
      <c r="AB112" s="42" t="e">
        <f t="shared" si="152"/>
        <v>#DIV/0!</v>
      </c>
      <c r="AC112" s="42">
        <f t="shared" si="152"/>
        <v>0.75011216198760955</v>
      </c>
      <c r="AD112" s="42">
        <f t="shared" si="152"/>
        <v>1.9706948151134902</v>
      </c>
      <c r="AE112" s="42">
        <f>AE110/AE114</f>
        <v>1.7051525755363619</v>
      </c>
      <c r="AF112" s="42">
        <f>AF110/AF114</f>
        <v>0.95765420650359312</v>
      </c>
      <c r="AG112" s="42">
        <f>AG110/AG114</f>
        <v>-0.16965401680190512</v>
      </c>
      <c r="AH112" s="42">
        <f t="shared" ref="AH112:AK112" si="153">AH110/AH114</f>
        <v>-7.0358489625085454</v>
      </c>
      <c r="AI112" s="42" t="e">
        <f t="shared" si="153"/>
        <v>#DIV/0!</v>
      </c>
      <c r="AJ112" s="42" t="e">
        <f t="shared" si="153"/>
        <v>#DIV/0!</v>
      </c>
      <c r="AK112" s="42" t="e">
        <f t="shared" si="153"/>
        <v>#DIV/0!</v>
      </c>
    </row>
    <row r="113" spans="2:37" s="9" customFormat="1" x14ac:dyDescent="0.35">
      <c r="B113" s="9" t="s">
        <v>67</v>
      </c>
      <c r="AC113" s="9">
        <v>23471.241000000002</v>
      </c>
      <c r="AD113" s="9">
        <v>23663.41</v>
      </c>
      <c r="AE113" s="9">
        <v>23806.207999999999</v>
      </c>
      <c r="AF113" s="9">
        <v>24049.850999999999</v>
      </c>
      <c r="AG113" s="9">
        <v>24685.534</v>
      </c>
      <c r="AH113" s="9">
        <v>25044.881000000001</v>
      </c>
    </row>
    <row r="114" spans="2:37" s="9" customFormat="1" x14ac:dyDescent="0.35">
      <c r="B114" s="9" t="s">
        <v>68</v>
      </c>
      <c r="AC114" s="9">
        <v>23813.772000000001</v>
      </c>
      <c r="AD114" s="9">
        <v>24071.713</v>
      </c>
      <c r="AE114" s="9">
        <v>24088.167000000001</v>
      </c>
      <c r="AF114" s="9">
        <v>24362.655999999999</v>
      </c>
      <c r="AG114" s="9">
        <v>24685.534</v>
      </c>
      <c r="AH114" s="9">
        <v>25044.881000000001</v>
      </c>
    </row>
    <row r="115" spans="2:37" s="9" customFormat="1" x14ac:dyDescent="0.35"/>
    <row r="117" spans="2:37" s="2" customFormat="1" x14ac:dyDescent="0.35">
      <c r="B117" s="3" t="s">
        <v>877</v>
      </c>
      <c r="C117" s="3"/>
      <c r="D117" s="3"/>
      <c r="E117" s="3"/>
      <c r="F117" s="3"/>
      <c r="G117" s="3"/>
      <c r="H117" s="3"/>
      <c r="I117" s="3"/>
      <c r="J117" s="3"/>
      <c r="K117" s="3"/>
      <c r="L117" s="3"/>
      <c r="M117" s="3"/>
      <c r="N117" s="3"/>
    </row>
    <row r="118" spans="2:37" s="7" customFormat="1" x14ac:dyDescent="0.35">
      <c r="B118" s="6" t="s">
        <v>69</v>
      </c>
      <c r="C118" s="6"/>
      <c r="D118" s="6"/>
      <c r="E118" s="6"/>
      <c r="F118" s="6"/>
      <c r="G118" s="6"/>
      <c r="H118" s="6"/>
      <c r="I118" s="6"/>
      <c r="J118" s="6"/>
      <c r="K118" s="6"/>
      <c r="L118" s="6"/>
      <c r="M118" s="6"/>
      <c r="N118" s="6"/>
    </row>
    <row r="119" spans="2:37" x14ac:dyDescent="0.35">
      <c r="B119" t="s">
        <v>70</v>
      </c>
      <c r="O119" s="9"/>
      <c r="P119" s="9"/>
      <c r="Q119" s="9"/>
      <c r="R119" s="9"/>
      <c r="S119" s="9"/>
      <c r="T119" s="9"/>
      <c r="U119" s="9"/>
      <c r="V119" s="9"/>
      <c r="W119" s="9"/>
      <c r="X119" s="9"/>
      <c r="Y119" s="9"/>
      <c r="Z119" s="9"/>
      <c r="AA119" s="9"/>
      <c r="AB119" s="9">
        <v>79904</v>
      </c>
      <c r="AC119" s="9">
        <v>143517</v>
      </c>
      <c r="AD119" s="9">
        <v>172708</v>
      </c>
      <c r="AE119" s="9">
        <v>255142</v>
      </c>
      <c r="AF119" s="9">
        <v>148741</v>
      </c>
      <c r="AG119" s="9">
        <v>77231</v>
      </c>
      <c r="AH119" s="9">
        <v>132859</v>
      </c>
      <c r="AI119" s="9"/>
      <c r="AJ119" s="9"/>
    </row>
    <row r="120" spans="2:37" x14ac:dyDescent="0.35">
      <c r="B120" t="s">
        <v>71</v>
      </c>
      <c r="O120" s="9"/>
      <c r="P120" s="9"/>
      <c r="Q120" s="9"/>
      <c r="R120" s="9"/>
      <c r="S120" s="9"/>
      <c r="T120" s="9"/>
      <c r="U120" s="9"/>
      <c r="V120" s="9"/>
      <c r="W120" s="9"/>
      <c r="X120" s="9"/>
      <c r="Y120" s="9"/>
      <c r="Z120" s="9"/>
      <c r="AA120" s="9"/>
      <c r="AB120" s="9">
        <v>119971</v>
      </c>
      <c r="AC120" s="9">
        <v>113649</v>
      </c>
      <c r="AD120" s="9">
        <v>150487</v>
      </c>
      <c r="AE120" s="9">
        <v>47507</v>
      </c>
      <c r="AF120" s="9">
        <v>31971</v>
      </c>
      <c r="AG120" s="9">
        <v>24716</v>
      </c>
      <c r="AH120" s="9">
        <v>0</v>
      </c>
      <c r="AI120" s="9"/>
      <c r="AJ120" s="9"/>
    </row>
    <row r="121" spans="2:37" x14ac:dyDescent="0.35">
      <c r="B121" t="s">
        <v>72</v>
      </c>
      <c r="O121" s="9"/>
      <c r="P121" s="9"/>
      <c r="Q121" s="9"/>
      <c r="R121" s="9"/>
      <c r="S121" s="9"/>
      <c r="T121" s="9"/>
      <c r="U121" s="9"/>
      <c r="V121" s="9"/>
      <c r="W121" s="9"/>
      <c r="X121" s="9"/>
      <c r="Y121" s="9"/>
      <c r="Z121" s="9"/>
      <c r="AA121" s="9"/>
      <c r="AB121" s="9">
        <v>68719</v>
      </c>
      <c r="AC121" s="9">
        <v>56813</v>
      </c>
      <c r="AD121" s="9">
        <v>31051</v>
      </c>
      <c r="AE121" s="9">
        <v>73660</v>
      </c>
      <c r="AF121" s="9">
        <v>62647</v>
      </c>
      <c r="AG121" s="9">
        <v>60170</v>
      </c>
      <c r="AH121" s="9">
        <v>87633</v>
      </c>
      <c r="AI121" s="9"/>
      <c r="AJ121" s="9"/>
    </row>
    <row r="122" spans="2:37" x14ac:dyDescent="0.35">
      <c r="B122" t="s">
        <v>73</v>
      </c>
      <c r="O122" s="9"/>
      <c r="P122" s="9"/>
      <c r="Q122" s="9"/>
      <c r="R122" s="9"/>
      <c r="S122" s="9"/>
      <c r="T122" s="9"/>
      <c r="U122" s="9"/>
      <c r="V122" s="9"/>
      <c r="W122" s="9"/>
      <c r="X122" s="9"/>
      <c r="Y122" s="9"/>
      <c r="Z122" s="9"/>
      <c r="AA122" s="9"/>
      <c r="AB122" s="9">
        <v>14120</v>
      </c>
      <c r="AC122" s="9">
        <v>13076</v>
      </c>
      <c r="AD122" s="9">
        <v>53047</v>
      </c>
      <c r="AE122" s="9">
        <v>75837</v>
      </c>
      <c r="AF122" s="9">
        <v>71632</v>
      </c>
      <c r="AG122" s="9">
        <v>104194</v>
      </c>
      <c r="AH122" s="9">
        <v>105653</v>
      </c>
      <c r="AI122" s="9"/>
      <c r="AJ122" s="9"/>
    </row>
    <row r="123" spans="2:37" x14ac:dyDescent="0.35">
      <c r="B123" t="s">
        <v>74</v>
      </c>
      <c r="O123" s="9"/>
      <c r="P123" s="9"/>
      <c r="Q123" s="9"/>
      <c r="R123" s="9"/>
      <c r="S123" s="9"/>
      <c r="T123" s="9"/>
      <c r="U123" s="9"/>
      <c r="V123" s="9"/>
      <c r="W123" s="9"/>
      <c r="X123" s="9"/>
      <c r="Y123" s="9"/>
      <c r="Z123" s="9"/>
      <c r="AA123" s="9"/>
      <c r="AB123" s="9">
        <v>40908</v>
      </c>
      <c r="AC123" s="9">
        <v>38640</v>
      </c>
      <c r="AD123" s="9">
        <v>54056</v>
      </c>
      <c r="AE123" s="9">
        <v>45535</v>
      </c>
      <c r="AF123" s="9">
        <v>71646</v>
      </c>
      <c r="AG123" s="9">
        <v>90629</v>
      </c>
      <c r="AH123" s="9">
        <v>138814</v>
      </c>
      <c r="AI123" s="9"/>
      <c r="AJ123" s="9"/>
    </row>
    <row r="124" spans="2:37" x14ac:dyDescent="0.35">
      <c r="B124" t="s">
        <v>886</v>
      </c>
      <c r="O124" s="9"/>
      <c r="P124" s="9"/>
      <c r="Q124" s="9"/>
      <c r="R124" s="9"/>
      <c r="S124" s="9"/>
      <c r="T124" s="9"/>
      <c r="U124" s="9"/>
      <c r="V124" s="9"/>
      <c r="W124" s="9"/>
      <c r="X124" s="9"/>
      <c r="Y124" s="9"/>
      <c r="Z124" s="9"/>
      <c r="AA124" s="9"/>
      <c r="AB124" s="9">
        <v>0</v>
      </c>
      <c r="AC124" s="9">
        <v>0</v>
      </c>
      <c r="AD124" s="9">
        <v>821</v>
      </c>
      <c r="AE124" s="9">
        <v>0</v>
      </c>
      <c r="AF124" s="9">
        <v>0</v>
      </c>
      <c r="AG124" s="9">
        <v>442</v>
      </c>
      <c r="AH124" s="9">
        <v>0</v>
      </c>
      <c r="AI124" s="9"/>
      <c r="AJ124" s="9"/>
    </row>
    <row r="125" spans="2:37" s="4" customFormat="1" x14ac:dyDescent="0.35">
      <c r="B125" s="4" t="s">
        <v>76</v>
      </c>
      <c r="O125" s="10"/>
      <c r="P125" s="10"/>
      <c r="Q125" s="10"/>
      <c r="R125" s="10"/>
      <c r="S125" s="10"/>
      <c r="T125" s="10"/>
      <c r="U125" s="10"/>
      <c r="V125" s="10"/>
      <c r="W125" s="10"/>
      <c r="X125" s="10"/>
      <c r="Y125" s="10"/>
      <c r="Z125" s="10"/>
      <c r="AA125" s="10"/>
      <c r="AB125" s="10">
        <f>5533+24930</f>
        <v>30463</v>
      </c>
      <c r="AC125" s="10">
        <f>5103+28349</f>
        <v>33452</v>
      </c>
      <c r="AD125" s="10">
        <v>7418</v>
      </c>
      <c r="AE125" s="10">
        <v>6246</v>
      </c>
      <c r="AF125" s="10">
        <v>15001</v>
      </c>
      <c r="AG125" s="10">
        <v>11527</v>
      </c>
      <c r="AH125" s="10">
        <v>12043</v>
      </c>
      <c r="AI125" s="10"/>
      <c r="AJ125" s="10"/>
    </row>
    <row r="126" spans="2:37" x14ac:dyDescent="0.35">
      <c r="B126" t="s">
        <v>77</v>
      </c>
      <c r="O126" s="9">
        <f t="shared" ref="O126" si="154">SUM(O119:O125)</f>
        <v>0</v>
      </c>
      <c r="P126" s="9">
        <f t="shared" ref="P126" si="155">SUM(P119:P125)</f>
        <v>0</v>
      </c>
      <c r="Q126" s="9">
        <f t="shared" ref="Q126" si="156">SUM(Q119:Q125)</f>
        <v>0</v>
      </c>
      <c r="R126" s="9">
        <f t="shared" ref="R126" si="157">SUM(R119:R125)</f>
        <v>0</v>
      </c>
      <c r="S126" s="9">
        <f t="shared" ref="S126" si="158">SUM(S119:S125)</f>
        <v>0</v>
      </c>
      <c r="T126" s="9">
        <f t="shared" ref="T126" si="159">SUM(T119:T125)</f>
        <v>0</v>
      </c>
      <c r="U126" s="9">
        <f t="shared" ref="U126:AG126" si="160">SUM(U119:U125)</f>
        <v>0</v>
      </c>
      <c r="V126" s="9">
        <f t="shared" si="160"/>
        <v>0</v>
      </c>
      <c r="W126" s="9">
        <f t="shared" si="160"/>
        <v>0</v>
      </c>
      <c r="X126" s="9">
        <f t="shared" si="160"/>
        <v>0</v>
      </c>
      <c r="Y126" s="9">
        <f t="shared" si="160"/>
        <v>0</v>
      </c>
      <c r="Z126" s="9">
        <f t="shared" si="160"/>
        <v>0</v>
      </c>
      <c r="AA126" s="9">
        <f t="shared" si="160"/>
        <v>0</v>
      </c>
      <c r="AB126" s="9">
        <f t="shared" si="160"/>
        <v>354085</v>
      </c>
      <c r="AC126" s="9">
        <f t="shared" si="160"/>
        <v>399147</v>
      </c>
      <c r="AD126" s="9">
        <f t="shared" si="160"/>
        <v>469588</v>
      </c>
      <c r="AE126" s="9">
        <f t="shared" si="160"/>
        <v>503927</v>
      </c>
      <c r="AF126" s="9">
        <f t="shared" si="160"/>
        <v>401638</v>
      </c>
      <c r="AG126" s="9">
        <f t="shared" si="160"/>
        <v>368909</v>
      </c>
      <c r="AH126" s="9">
        <f t="shared" ref="AH126" si="161">SUM(AH119:AH125)</f>
        <v>477002</v>
      </c>
      <c r="AI126" s="9">
        <f t="shared" ref="AI126" si="162">SUM(AI119:AI125)</f>
        <v>0</v>
      </c>
      <c r="AJ126" s="9">
        <f t="shared" ref="AJ126" si="163">SUM(AJ119:AJ125)</f>
        <v>0</v>
      </c>
      <c r="AK126" s="9">
        <f t="shared" ref="AK126" si="164">SUM(AK119:AK125)</f>
        <v>0</v>
      </c>
    </row>
    <row r="127" spans="2:37" s="7" customFormat="1" x14ac:dyDescent="0.35">
      <c r="B127" s="6" t="s">
        <v>78</v>
      </c>
      <c r="C127" s="6"/>
      <c r="D127" s="6"/>
      <c r="E127" s="6"/>
      <c r="F127" s="6"/>
      <c r="G127" s="6"/>
      <c r="H127" s="6"/>
      <c r="I127" s="6"/>
      <c r="J127" s="6"/>
      <c r="K127" s="6"/>
      <c r="L127" s="6"/>
      <c r="M127" s="6"/>
      <c r="N127" s="6"/>
      <c r="O127" s="11"/>
      <c r="P127" s="11"/>
      <c r="Q127" s="11"/>
      <c r="R127" s="11"/>
      <c r="S127" s="11"/>
      <c r="T127" s="11"/>
      <c r="U127" s="11"/>
      <c r="V127" s="11"/>
      <c r="W127" s="11"/>
      <c r="X127" s="11"/>
      <c r="Y127" s="11"/>
      <c r="Z127" s="11"/>
      <c r="AA127" s="11"/>
      <c r="AB127" s="11"/>
      <c r="AC127" s="11"/>
      <c r="AD127" s="11"/>
      <c r="AE127" s="11"/>
      <c r="AF127" s="11"/>
      <c r="AG127" s="11"/>
      <c r="AH127" s="11"/>
      <c r="AI127" s="11"/>
      <c r="AJ127" s="11"/>
    </row>
    <row r="128" spans="2:37" x14ac:dyDescent="0.35">
      <c r="B128" t="s">
        <v>79</v>
      </c>
      <c r="O128" s="9"/>
      <c r="P128" s="9"/>
      <c r="Q128" s="9"/>
      <c r="R128" s="9"/>
      <c r="S128" s="9"/>
      <c r="T128" s="9"/>
      <c r="U128" s="9"/>
      <c r="V128" s="9"/>
      <c r="W128" s="9"/>
      <c r="X128" s="9"/>
      <c r="Y128" s="9"/>
      <c r="Z128" s="9"/>
      <c r="AA128" s="9"/>
      <c r="AB128" s="9">
        <v>42096</v>
      </c>
      <c r="AC128" s="9">
        <v>40656</v>
      </c>
      <c r="AD128" s="9">
        <v>9386</v>
      </c>
      <c r="AE128" s="9">
        <v>15030</v>
      </c>
      <c r="AF128" s="9">
        <v>12156</v>
      </c>
      <c r="AG128" s="9">
        <v>15433</v>
      </c>
      <c r="AH128" s="9">
        <v>23613</v>
      </c>
      <c r="AI128" s="9"/>
      <c r="AJ128" s="9"/>
    </row>
    <row r="129" spans="2:37" x14ac:dyDescent="0.35">
      <c r="B129" t="s">
        <v>80</v>
      </c>
      <c r="O129" s="9"/>
      <c r="P129" s="9"/>
      <c r="Q129" s="9"/>
      <c r="R129" s="9"/>
      <c r="S129" s="9"/>
      <c r="T129" s="9"/>
      <c r="U129" s="9"/>
      <c r="V129" s="9"/>
      <c r="W129" s="9"/>
      <c r="X129" s="9"/>
      <c r="Y129" s="9"/>
      <c r="Z129" s="9"/>
      <c r="AA129" s="9"/>
      <c r="AB129" s="9">
        <v>15962</v>
      </c>
      <c r="AC129" s="9">
        <v>19219</v>
      </c>
      <c r="AD129" s="9">
        <v>16905</v>
      </c>
      <c r="AE129" s="9">
        <v>21694</v>
      </c>
      <c r="AF129" s="9">
        <v>58896</v>
      </c>
      <c r="AG129" s="9">
        <v>62296</v>
      </c>
      <c r="AH129" s="9">
        <v>39795</v>
      </c>
      <c r="AI129" s="9"/>
      <c r="AJ129" s="9"/>
    </row>
    <row r="130" spans="2:37" x14ac:dyDescent="0.35">
      <c r="B130" t="s">
        <v>81</v>
      </c>
      <c r="O130" s="9"/>
      <c r="P130" s="9"/>
      <c r="Q130" s="9"/>
      <c r="R130" s="9"/>
      <c r="S130" s="9"/>
      <c r="T130" s="9"/>
      <c r="U130" s="9"/>
      <c r="V130" s="9"/>
      <c r="W130" s="9"/>
      <c r="X130" s="9"/>
      <c r="Y130" s="9"/>
      <c r="Z130" s="9"/>
      <c r="AA130" s="9"/>
      <c r="AB130" s="9">
        <v>0</v>
      </c>
      <c r="AC130" s="9">
        <v>0</v>
      </c>
      <c r="AD130" s="9">
        <v>0</v>
      </c>
      <c r="AE130" s="9">
        <v>8793</v>
      </c>
      <c r="AF130" s="9">
        <v>22902</v>
      </c>
      <c r="AG130" s="9">
        <v>26769</v>
      </c>
      <c r="AH130" s="9">
        <v>27363</v>
      </c>
      <c r="AI130" s="9"/>
      <c r="AJ130" s="9"/>
    </row>
    <row r="131" spans="2:37" x14ac:dyDescent="0.35">
      <c r="B131" t="s">
        <v>82</v>
      </c>
      <c r="O131" s="9"/>
      <c r="P131" s="9"/>
      <c r="Q131" s="9"/>
      <c r="R131" s="9"/>
      <c r="S131" s="9"/>
      <c r="T131" s="9"/>
      <c r="U131" s="9"/>
      <c r="V131" s="9"/>
      <c r="W131" s="9"/>
      <c r="X131" s="9"/>
      <c r="Y131" s="9"/>
      <c r="Z131" s="9"/>
      <c r="AA131" s="9"/>
      <c r="AB131" s="9">
        <v>15089</v>
      </c>
      <c r="AC131" s="9">
        <v>11168</v>
      </c>
      <c r="AD131" s="9">
        <v>6685</v>
      </c>
      <c r="AE131" s="9">
        <v>4928</v>
      </c>
      <c r="AF131" s="9">
        <v>2061</v>
      </c>
      <c r="AG131" s="9">
        <v>7290</v>
      </c>
      <c r="AH131" s="9">
        <v>27206</v>
      </c>
      <c r="AI131" s="9"/>
      <c r="AJ131" s="9"/>
    </row>
    <row r="132" spans="2:37" x14ac:dyDescent="0.35">
      <c r="B132" t="s">
        <v>83</v>
      </c>
      <c r="O132" s="9"/>
      <c r="P132" s="9"/>
      <c r="Q132" s="9"/>
      <c r="R132" s="9"/>
      <c r="S132" s="9"/>
      <c r="T132" s="9"/>
      <c r="U132" s="9"/>
      <c r="V132" s="9"/>
      <c r="W132" s="9"/>
      <c r="X132" s="9"/>
      <c r="Y132" s="9"/>
      <c r="Z132" s="9"/>
      <c r="AA132" s="9"/>
      <c r="AB132" s="9">
        <v>0</v>
      </c>
      <c r="AC132" s="9">
        <v>0</v>
      </c>
      <c r="AD132" s="9">
        <v>459</v>
      </c>
      <c r="AE132" s="9">
        <v>13637</v>
      </c>
      <c r="AF132" s="9">
        <v>106268</v>
      </c>
      <c r="AG132" s="9">
        <v>97224</v>
      </c>
      <c r="AH132" s="9">
        <v>43577</v>
      </c>
      <c r="AI132" s="9"/>
      <c r="AJ132" s="9"/>
    </row>
    <row r="133" spans="2:37" x14ac:dyDescent="0.35">
      <c r="B133" t="s">
        <v>84</v>
      </c>
      <c r="O133" s="9"/>
      <c r="P133" s="9"/>
      <c r="Q133" s="9"/>
      <c r="R133" s="9"/>
      <c r="S133" s="9"/>
      <c r="T133" s="9"/>
      <c r="U133" s="9"/>
      <c r="V133" s="9"/>
      <c r="W133" s="9"/>
      <c r="X133" s="9"/>
      <c r="Y133" s="9"/>
      <c r="Z133" s="9"/>
      <c r="AA133" s="9"/>
      <c r="AB133" s="9">
        <v>0</v>
      </c>
      <c r="AC133" s="9">
        <v>0</v>
      </c>
      <c r="AD133" s="9">
        <v>0</v>
      </c>
      <c r="AE133" s="9">
        <v>6340</v>
      </c>
      <c r="AF133" s="9">
        <v>314205</v>
      </c>
      <c r="AG133" s="9">
        <v>334347</v>
      </c>
      <c r="AH133" s="9">
        <v>180801</v>
      </c>
      <c r="AI133" s="9"/>
      <c r="AJ133" s="9"/>
    </row>
    <row r="134" spans="2:37" s="4" customFormat="1" x14ac:dyDescent="0.35">
      <c r="B134" s="4" t="s">
        <v>85</v>
      </c>
      <c r="O134" s="10"/>
      <c r="P134" s="10"/>
      <c r="Q134" s="10"/>
      <c r="R134" s="10"/>
      <c r="S134" s="10"/>
      <c r="T134" s="10"/>
      <c r="U134" s="10"/>
      <c r="V134" s="10"/>
      <c r="W134" s="10"/>
      <c r="X134" s="10"/>
      <c r="Y134" s="10"/>
      <c r="Z134" s="10"/>
      <c r="AA134" s="10"/>
      <c r="AB134" s="10">
        <f>2010+3258</f>
        <v>5268</v>
      </c>
      <c r="AC134" s="10">
        <v>2721</v>
      </c>
      <c r="AD134" s="10">
        <v>5821</v>
      </c>
      <c r="AE134" s="10">
        <v>10605</v>
      </c>
      <c r="AF134" s="10">
        <v>10440</v>
      </c>
      <c r="AG134" s="10">
        <v>1932</v>
      </c>
      <c r="AH134" s="10">
        <v>5220</v>
      </c>
      <c r="AI134" s="10"/>
      <c r="AJ134" s="10"/>
    </row>
    <row r="135" spans="2:37" s="8" customFormat="1" x14ac:dyDescent="0.35">
      <c r="B135" s="8" t="s">
        <v>876</v>
      </c>
      <c r="O135" s="12">
        <f>SUM(O128:O134)</f>
        <v>0</v>
      </c>
      <c r="P135" s="12">
        <f t="shared" ref="P135:AK135" si="165">SUM(P128:P134)</f>
        <v>0</v>
      </c>
      <c r="Q135" s="12">
        <f t="shared" si="165"/>
        <v>0</v>
      </c>
      <c r="R135" s="12">
        <f t="shared" si="165"/>
        <v>0</v>
      </c>
      <c r="S135" s="12">
        <f t="shared" si="165"/>
        <v>0</v>
      </c>
      <c r="T135" s="12">
        <f t="shared" si="165"/>
        <v>0</v>
      </c>
      <c r="U135" s="12">
        <f t="shared" si="165"/>
        <v>0</v>
      </c>
      <c r="V135" s="12">
        <f t="shared" si="165"/>
        <v>0</v>
      </c>
      <c r="W135" s="12">
        <f t="shared" si="165"/>
        <v>0</v>
      </c>
      <c r="X135" s="12">
        <f t="shared" si="165"/>
        <v>0</v>
      </c>
      <c r="Y135" s="12">
        <f t="shared" si="165"/>
        <v>0</v>
      </c>
      <c r="Z135" s="12">
        <f t="shared" si="165"/>
        <v>0</v>
      </c>
      <c r="AA135" s="12">
        <f t="shared" si="165"/>
        <v>0</v>
      </c>
      <c r="AB135" s="12">
        <f t="shared" si="165"/>
        <v>78415</v>
      </c>
      <c r="AC135" s="12">
        <f t="shared" si="165"/>
        <v>73764</v>
      </c>
      <c r="AD135" s="12">
        <f t="shared" si="165"/>
        <v>39256</v>
      </c>
      <c r="AE135" s="12">
        <f t="shared" si="165"/>
        <v>81027</v>
      </c>
      <c r="AF135" s="12">
        <f t="shared" si="165"/>
        <v>526928</v>
      </c>
      <c r="AG135" s="12">
        <f t="shared" si="165"/>
        <v>545291</v>
      </c>
      <c r="AH135" s="12">
        <f t="shared" si="165"/>
        <v>347575</v>
      </c>
      <c r="AI135" s="12">
        <f t="shared" si="165"/>
        <v>0</v>
      </c>
      <c r="AJ135" s="12">
        <f t="shared" si="165"/>
        <v>0</v>
      </c>
      <c r="AK135" s="12">
        <f t="shared" si="165"/>
        <v>0</v>
      </c>
    </row>
    <row r="136" spans="2:37" s="29" customFormat="1" x14ac:dyDescent="0.35">
      <c r="B136" s="29" t="s">
        <v>86</v>
      </c>
      <c r="O136" s="28">
        <f>O135+O126</f>
        <v>0</v>
      </c>
      <c r="P136" s="28">
        <f t="shared" ref="P136:AK136" si="166">P135+P126</f>
        <v>0</v>
      </c>
      <c r="Q136" s="28">
        <f t="shared" si="166"/>
        <v>0</v>
      </c>
      <c r="R136" s="28">
        <f t="shared" si="166"/>
        <v>0</v>
      </c>
      <c r="S136" s="28">
        <f t="shared" si="166"/>
        <v>0</v>
      </c>
      <c r="T136" s="28">
        <f t="shared" si="166"/>
        <v>0</v>
      </c>
      <c r="U136" s="28">
        <f t="shared" si="166"/>
        <v>0</v>
      </c>
      <c r="V136" s="28">
        <f t="shared" si="166"/>
        <v>0</v>
      </c>
      <c r="W136" s="28">
        <f t="shared" si="166"/>
        <v>0</v>
      </c>
      <c r="X136" s="28">
        <f t="shared" si="166"/>
        <v>0</v>
      </c>
      <c r="Y136" s="28">
        <f t="shared" si="166"/>
        <v>0</v>
      </c>
      <c r="Z136" s="28">
        <f t="shared" si="166"/>
        <v>0</v>
      </c>
      <c r="AA136" s="28">
        <f t="shared" si="166"/>
        <v>0</v>
      </c>
      <c r="AB136" s="28">
        <f t="shared" si="166"/>
        <v>432500</v>
      </c>
      <c r="AC136" s="28">
        <f t="shared" si="166"/>
        <v>472911</v>
      </c>
      <c r="AD136" s="28">
        <f t="shared" si="166"/>
        <v>508844</v>
      </c>
      <c r="AE136" s="28">
        <f t="shared" si="166"/>
        <v>584954</v>
      </c>
      <c r="AF136" s="28">
        <f t="shared" si="166"/>
        <v>928566</v>
      </c>
      <c r="AG136" s="28">
        <f t="shared" si="166"/>
        <v>914200</v>
      </c>
      <c r="AH136" s="28">
        <f t="shared" si="166"/>
        <v>824577</v>
      </c>
      <c r="AI136" s="28">
        <f t="shared" si="166"/>
        <v>0</v>
      </c>
      <c r="AJ136" s="28">
        <f t="shared" si="166"/>
        <v>0</v>
      </c>
      <c r="AK136" s="28">
        <f t="shared" si="166"/>
        <v>0</v>
      </c>
    </row>
    <row r="137" spans="2:37" s="7" customFormat="1" x14ac:dyDescent="0.35">
      <c r="B137" s="6" t="s">
        <v>87</v>
      </c>
      <c r="C137" s="6"/>
      <c r="D137" s="6"/>
      <c r="E137" s="6"/>
      <c r="F137" s="6"/>
      <c r="G137" s="6"/>
      <c r="H137" s="6"/>
      <c r="I137" s="6"/>
      <c r="J137" s="6"/>
      <c r="K137" s="6"/>
      <c r="L137" s="6"/>
      <c r="M137" s="6"/>
      <c r="N137" s="6"/>
      <c r="O137" s="11"/>
      <c r="P137" s="11"/>
      <c r="Q137" s="11"/>
      <c r="R137" s="11"/>
      <c r="S137" s="11"/>
      <c r="T137" s="11"/>
      <c r="U137" s="11"/>
      <c r="V137" s="11"/>
      <c r="W137" s="11"/>
      <c r="X137" s="11"/>
      <c r="Y137" s="11"/>
      <c r="Z137" s="11"/>
      <c r="AA137" s="11"/>
      <c r="AB137" s="11"/>
      <c r="AC137" s="11"/>
      <c r="AD137" s="11"/>
      <c r="AE137" s="11"/>
      <c r="AF137" s="11"/>
      <c r="AG137" s="11"/>
      <c r="AH137" s="11"/>
      <c r="AI137" s="11"/>
      <c r="AJ137" s="11"/>
    </row>
    <row r="138" spans="2:37" x14ac:dyDescent="0.35">
      <c r="B138" t="s">
        <v>88</v>
      </c>
      <c r="O138" s="9"/>
      <c r="P138" s="9"/>
      <c r="Q138" s="9"/>
      <c r="R138" s="9"/>
      <c r="S138" s="9"/>
      <c r="T138" s="9"/>
      <c r="U138" s="9"/>
      <c r="V138" s="9"/>
      <c r="W138" s="9"/>
      <c r="X138" s="9"/>
      <c r="Y138" s="9"/>
      <c r="Z138" s="9"/>
      <c r="AA138" s="9"/>
      <c r="AB138" s="9"/>
      <c r="AC138" s="9">
        <v>21340</v>
      </c>
      <c r="AD138" s="9">
        <v>15972</v>
      </c>
      <c r="AE138" s="9">
        <v>19859</v>
      </c>
      <c r="AF138" s="9">
        <v>24841</v>
      </c>
      <c r="AG138" s="9">
        <v>19244</v>
      </c>
      <c r="AH138" s="9">
        <v>31355</v>
      </c>
      <c r="AI138" s="9"/>
      <c r="AJ138" s="9"/>
    </row>
    <row r="139" spans="2:37" x14ac:dyDescent="0.35">
      <c r="B139" t="s">
        <v>89</v>
      </c>
      <c r="O139" s="9"/>
      <c r="P139" s="9"/>
      <c r="Q139" s="9"/>
      <c r="R139" s="9"/>
      <c r="S139" s="9"/>
      <c r="T139" s="9"/>
      <c r="U139" s="9"/>
      <c r="V139" s="9"/>
      <c r="W139" s="9"/>
      <c r="X139" s="9"/>
      <c r="Y139" s="9"/>
      <c r="Z139" s="9"/>
      <c r="AA139" s="9"/>
      <c r="AB139" s="9"/>
      <c r="AC139" s="9">
        <v>16851</v>
      </c>
      <c r="AD139" s="9">
        <v>18507</v>
      </c>
      <c r="AE139" s="9">
        <v>23972</v>
      </c>
      <c r="AF139" s="9">
        <v>28068</v>
      </c>
      <c r="AG139" s="9">
        <v>25398</v>
      </c>
      <c r="AH139" s="9">
        <v>35637</v>
      </c>
      <c r="AI139" s="9"/>
      <c r="AJ139" s="9"/>
    </row>
    <row r="140" spans="2:37" x14ac:dyDescent="0.35">
      <c r="B140" t="s">
        <v>90</v>
      </c>
      <c r="O140" s="9"/>
      <c r="P140" s="9"/>
      <c r="Q140" s="9"/>
      <c r="R140" s="9"/>
      <c r="S140" s="9"/>
      <c r="T140" s="9"/>
      <c r="U140" s="9"/>
      <c r="V140" s="9"/>
      <c r="W140" s="9"/>
      <c r="X140" s="9"/>
      <c r="Y140" s="9"/>
      <c r="Z140" s="9"/>
      <c r="AA140" s="9"/>
      <c r="AB140" s="9"/>
      <c r="AC140" s="9">
        <v>2145</v>
      </c>
      <c r="AD140" s="9">
        <v>2962</v>
      </c>
      <c r="AE140" s="9">
        <v>7899</v>
      </c>
      <c r="AF140" s="9">
        <v>7183</v>
      </c>
      <c r="AG140" s="9">
        <v>8968</v>
      </c>
      <c r="AH140" s="9">
        <v>16645</v>
      </c>
      <c r="AI140" s="9"/>
      <c r="AJ140" s="9"/>
    </row>
    <row r="141" spans="2:37" x14ac:dyDescent="0.35">
      <c r="B141" t="s">
        <v>91</v>
      </c>
      <c r="O141" s="9"/>
      <c r="P141" s="9"/>
      <c r="Q141" s="9"/>
      <c r="R141" s="9"/>
      <c r="S141" s="9"/>
      <c r="T141" s="9"/>
      <c r="U141" s="9"/>
      <c r="V141" s="9"/>
      <c r="W141" s="9"/>
      <c r="X141" s="9"/>
      <c r="Y141" s="9"/>
      <c r="Z141" s="9"/>
      <c r="AA141" s="9"/>
      <c r="AB141" s="9"/>
      <c r="AC141" s="9"/>
      <c r="AD141" s="9">
        <v>0</v>
      </c>
      <c r="AE141" s="9">
        <v>0</v>
      </c>
      <c r="AF141" s="9">
        <v>10000</v>
      </c>
      <c r="AG141" s="9">
        <v>10000</v>
      </c>
      <c r="AH141" s="9">
        <v>7500</v>
      </c>
      <c r="AI141" s="9"/>
      <c r="AJ141" s="9"/>
    </row>
    <row r="142" spans="2:37" x14ac:dyDescent="0.35">
      <c r="B142" t="s">
        <v>92</v>
      </c>
      <c r="O142" s="9"/>
      <c r="P142" s="9"/>
      <c r="Q142" s="9"/>
      <c r="R142" s="9"/>
      <c r="S142" s="9"/>
      <c r="T142" s="9"/>
      <c r="U142" s="9"/>
      <c r="V142" s="9"/>
      <c r="W142" s="9"/>
      <c r="X142" s="9"/>
      <c r="Y142" s="9"/>
      <c r="Z142" s="9"/>
      <c r="AA142" s="9"/>
      <c r="AB142" s="9"/>
      <c r="AC142" s="9">
        <v>0</v>
      </c>
      <c r="AD142" s="9">
        <v>0</v>
      </c>
      <c r="AE142" s="9">
        <v>3380</v>
      </c>
      <c r="AF142" s="9">
        <v>6154</v>
      </c>
      <c r="AG142" s="9">
        <v>6819</v>
      </c>
      <c r="AH142" s="9">
        <v>8229</v>
      </c>
      <c r="AI142" s="9"/>
      <c r="AJ142" s="9"/>
    </row>
    <row r="143" spans="2:37" x14ac:dyDescent="0.35">
      <c r="B143" t="s">
        <v>75</v>
      </c>
      <c r="O143" s="9"/>
      <c r="P143" s="9"/>
      <c r="Q143" s="9"/>
      <c r="R143" s="9"/>
      <c r="S143" s="9"/>
      <c r="T143" s="9"/>
      <c r="U143" s="9"/>
      <c r="V143" s="9"/>
      <c r="W143" s="9"/>
      <c r="X143" s="9"/>
      <c r="Y143" s="9"/>
      <c r="Z143" s="9"/>
      <c r="AA143" s="9"/>
      <c r="AB143" s="9"/>
      <c r="AC143" s="9">
        <v>4085</v>
      </c>
      <c r="AD143" s="9">
        <v>0</v>
      </c>
      <c r="AE143" s="9">
        <v>1065</v>
      </c>
      <c r="AF143" s="9">
        <v>861</v>
      </c>
      <c r="AG143" s="9">
        <v>759</v>
      </c>
      <c r="AH143" s="9">
        <v>2342</v>
      </c>
      <c r="AI143" s="9"/>
      <c r="AJ143" s="9"/>
    </row>
    <row r="144" spans="2:37" s="4" customFormat="1" x14ac:dyDescent="0.35">
      <c r="B144" s="4" t="s">
        <v>93</v>
      </c>
      <c r="O144" s="10"/>
      <c r="P144" s="10"/>
      <c r="Q144" s="10"/>
      <c r="R144" s="10"/>
      <c r="S144" s="10"/>
      <c r="T144" s="10"/>
      <c r="U144" s="10"/>
      <c r="V144" s="10"/>
      <c r="W144" s="10"/>
      <c r="X144" s="10"/>
      <c r="Y144" s="10"/>
      <c r="Z144" s="10"/>
      <c r="AA144" s="10"/>
      <c r="AB144" s="10"/>
      <c r="AC144" s="10">
        <f>6892+9184</f>
        <v>16076</v>
      </c>
      <c r="AD144" s="10">
        <v>7425</v>
      </c>
      <c r="AE144" s="10">
        <v>10778</v>
      </c>
      <c r="AF144" s="10">
        <v>19078</v>
      </c>
      <c r="AG144" s="10">
        <v>30203</v>
      </c>
      <c r="AH144" s="10">
        <v>19626</v>
      </c>
      <c r="AI144" s="10"/>
      <c r="AJ144" s="10"/>
    </row>
    <row r="145" spans="2:37" x14ac:dyDescent="0.35">
      <c r="B145" t="s">
        <v>94</v>
      </c>
      <c r="O145" s="9">
        <f t="shared" ref="O145" si="167">SUM(O138:O144)</f>
        <v>0</v>
      </c>
      <c r="P145" s="9">
        <f t="shared" ref="P145" si="168">SUM(P138:P144)</f>
        <v>0</v>
      </c>
      <c r="Q145" s="9">
        <f t="shared" ref="Q145" si="169">SUM(Q138:Q144)</f>
        <v>0</v>
      </c>
      <c r="R145" s="9">
        <f t="shared" ref="R145" si="170">SUM(R138:R144)</f>
        <v>0</v>
      </c>
      <c r="S145" s="9">
        <f t="shared" ref="S145" si="171">SUM(S138:S144)</f>
        <v>0</v>
      </c>
      <c r="T145" s="9">
        <f t="shared" ref="T145" si="172">SUM(T138:T144)</f>
        <v>0</v>
      </c>
      <c r="U145" s="9">
        <f t="shared" ref="U145:AG145" si="173">SUM(U138:U144)</f>
        <v>0</v>
      </c>
      <c r="V145" s="9">
        <f t="shared" si="173"/>
        <v>0</v>
      </c>
      <c r="W145" s="9">
        <f t="shared" si="173"/>
        <v>0</v>
      </c>
      <c r="X145" s="9">
        <f t="shared" si="173"/>
        <v>0</v>
      </c>
      <c r="Y145" s="9">
        <f t="shared" si="173"/>
        <v>0</v>
      </c>
      <c r="Z145" s="9">
        <f t="shared" si="173"/>
        <v>0</v>
      </c>
      <c r="AA145" s="9">
        <f t="shared" si="173"/>
        <v>0</v>
      </c>
      <c r="AB145" s="9">
        <f t="shared" si="173"/>
        <v>0</v>
      </c>
      <c r="AC145" s="9">
        <f t="shared" si="173"/>
        <v>60497</v>
      </c>
      <c r="AD145" s="9">
        <f t="shared" si="173"/>
        <v>44866</v>
      </c>
      <c r="AE145" s="9">
        <f t="shared" si="173"/>
        <v>66953</v>
      </c>
      <c r="AF145" s="9">
        <f t="shared" si="173"/>
        <v>96185</v>
      </c>
      <c r="AG145" s="9">
        <f t="shared" si="173"/>
        <v>101391</v>
      </c>
      <c r="AH145" s="9">
        <f t="shared" ref="AH145" si="174">SUM(AH138:AH144)</f>
        <v>121334</v>
      </c>
      <c r="AI145" s="9">
        <f t="shared" ref="AI145" si="175">SUM(AI138:AI144)</f>
        <v>0</v>
      </c>
      <c r="AJ145" s="9">
        <f t="shared" ref="AJ145" si="176">SUM(AJ138:AJ144)</f>
        <v>0</v>
      </c>
      <c r="AK145" s="9">
        <f t="shared" ref="AK145" si="177">SUM(AK138:AK144)</f>
        <v>0</v>
      </c>
    </row>
    <row r="146" spans="2:37" s="39" customFormat="1" x14ac:dyDescent="0.35">
      <c r="B146" s="39" t="s">
        <v>880</v>
      </c>
      <c r="O146" s="40"/>
      <c r="P146" s="40"/>
      <c r="Q146" s="40"/>
      <c r="R146" s="40"/>
      <c r="S146" s="40"/>
      <c r="T146" s="40"/>
      <c r="U146" s="40"/>
      <c r="V146" s="40"/>
      <c r="W146" s="40"/>
      <c r="X146" s="40"/>
      <c r="Y146" s="40"/>
      <c r="Z146" s="40"/>
      <c r="AA146" s="40"/>
      <c r="AB146" s="40"/>
      <c r="AC146" s="40"/>
      <c r="AD146" s="40"/>
      <c r="AE146" s="40"/>
      <c r="AF146" s="40"/>
      <c r="AG146" s="40"/>
      <c r="AH146" s="40"/>
      <c r="AI146" s="40"/>
      <c r="AJ146" s="40"/>
      <c r="AK146" s="40"/>
    </row>
    <row r="147" spans="2:37" x14ac:dyDescent="0.35">
      <c r="B147" t="s">
        <v>95</v>
      </c>
      <c r="O147" s="9"/>
      <c r="P147" s="9"/>
      <c r="Q147" s="9"/>
      <c r="R147" s="9"/>
      <c r="S147" s="9"/>
      <c r="T147" s="9"/>
      <c r="U147" s="9"/>
      <c r="V147" s="9"/>
      <c r="W147" s="9"/>
      <c r="X147" s="9"/>
      <c r="Y147" s="9"/>
      <c r="Z147" s="9"/>
      <c r="AA147" s="9"/>
      <c r="AB147" s="9"/>
      <c r="AC147" s="9">
        <v>0</v>
      </c>
      <c r="AD147" s="9">
        <v>0</v>
      </c>
      <c r="AE147" s="9">
        <v>0</v>
      </c>
      <c r="AF147" s="9">
        <v>187512</v>
      </c>
      <c r="AG147" s="9">
        <v>177840</v>
      </c>
      <c r="AH147" s="9">
        <v>125904</v>
      </c>
      <c r="AI147" s="9"/>
      <c r="AJ147" s="9"/>
    </row>
    <row r="148" spans="2:37" x14ac:dyDescent="0.35">
      <c r="B148" t="s">
        <v>96</v>
      </c>
      <c r="O148" s="9"/>
      <c r="P148" s="9"/>
      <c r="Q148" s="9"/>
      <c r="R148" s="9"/>
      <c r="S148" s="9"/>
      <c r="T148" s="9"/>
      <c r="U148" s="9"/>
      <c r="V148" s="9"/>
      <c r="W148" s="9"/>
      <c r="X148" s="9"/>
      <c r="Y148" s="9"/>
      <c r="Z148" s="9"/>
      <c r="AA148" s="9"/>
      <c r="AB148" s="9"/>
      <c r="AC148" s="9">
        <v>0</v>
      </c>
      <c r="AD148" s="9">
        <v>0</v>
      </c>
      <c r="AE148" s="9">
        <v>6833</v>
      </c>
      <c r="AF148" s="9">
        <v>19103</v>
      </c>
      <c r="AG148" s="9">
        <v>21915</v>
      </c>
      <c r="AH148" s="9">
        <v>21189</v>
      </c>
      <c r="AI148" s="9"/>
      <c r="AJ148" s="9"/>
    </row>
    <row r="149" spans="2:37" x14ac:dyDescent="0.35">
      <c r="B149" t="s">
        <v>97</v>
      </c>
      <c r="O149" s="9"/>
      <c r="P149" s="9"/>
      <c r="Q149" s="9"/>
      <c r="R149" s="9"/>
      <c r="S149" s="9"/>
      <c r="T149" s="9"/>
      <c r="U149" s="9"/>
      <c r="V149" s="9"/>
      <c r="W149" s="9"/>
      <c r="X149" s="9"/>
      <c r="Y149" s="9"/>
      <c r="Z149" s="9"/>
      <c r="AA149" s="9"/>
      <c r="AB149" s="9"/>
      <c r="AC149" s="9">
        <f>622+1536</f>
        <v>2158</v>
      </c>
      <c r="AD149" s="9">
        <f>150+1173</f>
        <v>1323</v>
      </c>
      <c r="AE149" s="9">
        <v>250</v>
      </c>
      <c r="AF149" s="9">
        <v>10141</v>
      </c>
      <c r="AG149" s="9">
        <v>768</v>
      </c>
      <c r="AH149" s="9">
        <v>746</v>
      </c>
      <c r="AI149" s="9"/>
      <c r="AJ149" s="9"/>
    </row>
    <row r="150" spans="2:37" x14ac:dyDescent="0.35">
      <c r="B150" t="s">
        <v>98</v>
      </c>
      <c r="O150" s="9"/>
      <c r="P150" s="9"/>
      <c r="Q150" s="9"/>
      <c r="R150" s="9"/>
      <c r="S150" s="9"/>
      <c r="T150" s="9"/>
      <c r="U150" s="9"/>
      <c r="V150" s="9"/>
      <c r="W150" s="9"/>
      <c r="X150" s="9"/>
      <c r="Y150" s="9"/>
      <c r="Z150" s="9"/>
      <c r="AA150" s="9"/>
      <c r="AB150" s="9"/>
      <c r="AC150" s="9">
        <v>49</v>
      </c>
      <c r="AD150" s="9">
        <v>51</v>
      </c>
      <c r="AE150" s="9">
        <v>1017</v>
      </c>
      <c r="AF150" s="9">
        <v>3518</v>
      </c>
      <c r="AG150" s="9">
        <v>1450</v>
      </c>
      <c r="AH150" s="9">
        <v>2705</v>
      </c>
      <c r="AI150" s="9"/>
      <c r="AJ150" s="9"/>
    </row>
    <row r="151" spans="2:37" s="4" customFormat="1" x14ac:dyDescent="0.35">
      <c r="B151" s="4" t="s">
        <v>82</v>
      </c>
      <c r="O151" s="10"/>
      <c r="P151" s="10"/>
      <c r="Q151" s="10"/>
      <c r="R151" s="10"/>
      <c r="S151" s="10"/>
      <c r="T151" s="10"/>
      <c r="U151" s="10"/>
      <c r="V151" s="10"/>
      <c r="W151" s="10"/>
      <c r="X151" s="10"/>
      <c r="Y151" s="10"/>
      <c r="Z151" s="10"/>
      <c r="AA151" s="10"/>
      <c r="AB151" s="10"/>
      <c r="AC151" s="10">
        <v>67</v>
      </c>
      <c r="AD151" s="10">
        <v>29</v>
      </c>
      <c r="AE151" s="10">
        <v>0</v>
      </c>
      <c r="AF151" s="10">
        <v>0</v>
      </c>
      <c r="AG151" s="10">
        <v>2626</v>
      </c>
      <c r="AH151" s="10">
        <v>1729</v>
      </c>
      <c r="AI151" s="10"/>
      <c r="AJ151" s="10"/>
    </row>
    <row r="152" spans="2:37" s="8" customFormat="1" x14ac:dyDescent="0.35">
      <c r="B152" s="38" t="s">
        <v>878</v>
      </c>
      <c r="O152" s="12">
        <f>SUM(O147:O151)</f>
        <v>0</v>
      </c>
      <c r="P152" s="12">
        <f t="shared" ref="P152:AK152" si="178">SUM(P147:P151)</f>
        <v>0</v>
      </c>
      <c r="Q152" s="12">
        <f t="shared" si="178"/>
        <v>0</v>
      </c>
      <c r="R152" s="12">
        <f t="shared" si="178"/>
        <v>0</v>
      </c>
      <c r="S152" s="12">
        <f t="shared" si="178"/>
        <v>0</v>
      </c>
      <c r="T152" s="12">
        <f t="shared" si="178"/>
        <v>0</v>
      </c>
      <c r="U152" s="12">
        <f t="shared" si="178"/>
        <v>0</v>
      </c>
      <c r="V152" s="12">
        <f t="shared" si="178"/>
        <v>0</v>
      </c>
      <c r="W152" s="12">
        <f t="shared" si="178"/>
        <v>0</v>
      </c>
      <c r="X152" s="12">
        <f t="shared" si="178"/>
        <v>0</v>
      </c>
      <c r="Y152" s="12">
        <f t="shared" si="178"/>
        <v>0</v>
      </c>
      <c r="Z152" s="12">
        <f t="shared" si="178"/>
        <v>0</v>
      </c>
      <c r="AA152" s="12">
        <f t="shared" si="178"/>
        <v>0</v>
      </c>
      <c r="AB152" s="12">
        <f t="shared" si="178"/>
        <v>0</v>
      </c>
      <c r="AC152" s="12">
        <f t="shared" si="178"/>
        <v>2274</v>
      </c>
      <c r="AD152" s="12">
        <f t="shared" si="178"/>
        <v>1403</v>
      </c>
      <c r="AE152" s="12">
        <f t="shared" si="178"/>
        <v>8100</v>
      </c>
      <c r="AF152" s="12">
        <f t="shared" si="178"/>
        <v>220274</v>
      </c>
      <c r="AG152" s="12">
        <f t="shared" si="178"/>
        <v>204599</v>
      </c>
      <c r="AH152" s="12">
        <f t="shared" si="178"/>
        <v>152273</v>
      </c>
      <c r="AI152" s="12">
        <f t="shared" si="178"/>
        <v>0</v>
      </c>
      <c r="AJ152" s="12">
        <f t="shared" si="178"/>
        <v>0</v>
      </c>
      <c r="AK152" s="12">
        <f t="shared" si="178"/>
        <v>0</v>
      </c>
    </row>
    <row r="153" spans="2:37" s="29" customFormat="1" x14ac:dyDescent="0.35">
      <c r="B153" s="41" t="s">
        <v>879</v>
      </c>
      <c r="O153" s="28">
        <f>O152+O145</f>
        <v>0</v>
      </c>
      <c r="P153" s="28">
        <f t="shared" ref="P153:AK153" si="179">P152+P145</f>
        <v>0</v>
      </c>
      <c r="Q153" s="28">
        <f t="shared" si="179"/>
        <v>0</v>
      </c>
      <c r="R153" s="28">
        <f t="shared" si="179"/>
        <v>0</v>
      </c>
      <c r="S153" s="28">
        <f t="shared" si="179"/>
        <v>0</v>
      </c>
      <c r="T153" s="28">
        <f t="shared" si="179"/>
        <v>0</v>
      </c>
      <c r="U153" s="28">
        <f t="shared" si="179"/>
        <v>0</v>
      </c>
      <c r="V153" s="28">
        <f t="shared" si="179"/>
        <v>0</v>
      </c>
      <c r="W153" s="28">
        <f t="shared" si="179"/>
        <v>0</v>
      </c>
      <c r="X153" s="28">
        <f t="shared" si="179"/>
        <v>0</v>
      </c>
      <c r="Y153" s="28">
        <f t="shared" si="179"/>
        <v>0</v>
      </c>
      <c r="Z153" s="28">
        <f t="shared" si="179"/>
        <v>0</v>
      </c>
      <c r="AA153" s="28">
        <f t="shared" si="179"/>
        <v>0</v>
      </c>
      <c r="AB153" s="28">
        <f t="shared" si="179"/>
        <v>0</v>
      </c>
      <c r="AC153" s="28">
        <f t="shared" si="179"/>
        <v>62771</v>
      </c>
      <c r="AD153" s="28">
        <f t="shared" si="179"/>
        <v>46269</v>
      </c>
      <c r="AE153" s="28">
        <f t="shared" si="179"/>
        <v>75053</v>
      </c>
      <c r="AF153" s="28">
        <f t="shared" si="179"/>
        <v>316459</v>
      </c>
      <c r="AG153" s="28">
        <f t="shared" si="179"/>
        <v>305990</v>
      </c>
      <c r="AH153" s="28">
        <f t="shared" si="179"/>
        <v>273607</v>
      </c>
      <c r="AI153" s="28">
        <f t="shared" si="179"/>
        <v>0</v>
      </c>
      <c r="AJ153" s="28">
        <f t="shared" si="179"/>
        <v>0</v>
      </c>
      <c r="AK153" s="28">
        <f t="shared" si="179"/>
        <v>0</v>
      </c>
    </row>
    <row r="154" spans="2:37" s="7" customFormat="1" x14ac:dyDescent="0.35">
      <c r="B154" s="6" t="s">
        <v>99</v>
      </c>
      <c r="C154" s="6"/>
      <c r="D154" s="6"/>
      <c r="E154" s="6"/>
      <c r="F154" s="6"/>
      <c r="G154" s="6"/>
      <c r="H154" s="6"/>
      <c r="I154" s="6"/>
      <c r="J154" s="6"/>
      <c r="K154" s="6"/>
      <c r="L154" s="6"/>
      <c r="M154" s="6"/>
      <c r="N154" s="6"/>
      <c r="O154" s="11"/>
      <c r="P154" s="11"/>
      <c r="Q154" s="11"/>
      <c r="R154" s="11"/>
      <c r="S154" s="11"/>
      <c r="T154" s="11"/>
      <c r="U154" s="11"/>
      <c r="V154" s="11"/>
      <c r="W154" s="11"/>
      <c r="X154" s="11"/>
      <c r="Y154" s="11"/>
      <c r="Z154" s="11"/>
      <c r="AA154" s="11"/>
      <c r="AB154" s="11"/>
      <c r="AC154" s="11"/>
      <c r="AD154" s="11"/>
      <c r="AE154" s="11"/>
      <c r="AF154" s="11"/>
      <c r="AG154" s="11"/>
      <c r="AH154" s="11"/>
      <c r="AI154" s="11"/>
      <c r="AJ154" s="11"/>
    </row>
    <row r="155" spans="2:37" x14ac:dyDescent="0.35">
      <c r="B155" t="s">
        <v>100</v>
      </c>
      <c r="O155" s="9"/>
      <c r="P155" s="9"/>
      <c r="Q155" s="9"/>
      <c r="R155" s="9"/>
      <c r="S155" s="9"/>
      <c r="T155" s="9"/>
      <c r="U155" s="9"/>
      <c r="V155" s="9"/>
      <c r="W155" s="9"/>
      <c r="X155" s="9"/>
      <c r="Y155" s="9"/>
      <c r="Z155" s="9"/>
      <c r="AA155" s="9"/>
      <c r="AB155" s="9"/>
      <c r="AC155" s="9"/>
      <c r="AD155" s="9">
        <v>0</v>
      </c>
      <c r="AE155" s="9">
        <v>0</v>
      </c>
      <c r="AF155" s="9">
        <v>0</v>
      </c>
      <c r="AG155" s="9">
        <v>0</v>
      </c>
      <c r="AH155" s="9">
        <v>0</v>
      </c>
      <c r="AI155" s="9"/>
      <c r="AJ155" s="9"/>
    </row>
    <row r="156" spans="2:37" x14ac:dyDescent="0.35">
      <c r="B156" t="s">
        <v>101</v>
      </c>
      <c r="O156" s="9"/>
      <c r="P156" s="9"/>
      <c r="Q156" s="9"/>
      <c r="R156" s="9"/>
      <c r="S156" s="9"/>
      <c r="T156" s="9"/>
      <c r="U156" s="9"/>
      <c r="V156" s="9"/>
      <c r="W156" s="9"/>
      <c r="X156" s="9"/>
      <c r="Y156" s="9"/>
      <c r="Z156" s="9"/>
      <c r="AA156" s="9"/>
      <c r="AB156" s="9"/>
      <c r="AC156" s="9"/>
      <c r="AD156" s="9">
        <v>0</v>
      </c>
      <c r="AE156" s="9">
        <v>0</v>
      </c>
      <c r="AF156" s="9">
        <v>0</v>
      </c>
      <c r="AG156" s="9">
        <v>0</v>
      </c>
      <c r="AH156" s="9">
        <v>0</v>
      </c>
      <c r="AI156" s="9"/>
      <c r="AJ156" s="9"/>
    </row>
    <row r="157" spans="2:37" x14ac:dyDescent="0.35">
      <c r="B157" t="s">
        <v>102</v>
      </c>
      <c r="O157" s="9"/>
      <c r="P157" s="9"/>
      <c r="Q157" s="9"/>
      <c r="R157" s="9"/>
      <c r="S157" s="9"/>
      <c r="T157" s="9"/>
      <c r="U157" s="9"/>
      <c r="V157" s="9"/>
      <c r="W157" s="9"/>
      <c r="X157" s="9"/>
      <c r="Y157" s="9"/>
      <c r="Z157" s="9"/>
      <c r="AA157" s="9"/>
      <c r="AB157" s="9"/>
      <c r="AC157" s="9"/>
      <c r="AD157" s="9">
        <v>2</v>
      </c>
      <c r="AE157" s="9">
        <v>2</v>
      </c>
      <c r="AF157" s="9">
        <v>2</v>
      </c>
      <c r="AG157" s="9">
        <v>2</v>
      </c>
      <c r="AH157" s="9">
        <v>4</v>
      </c>
      <c r="AI157" s="9"/>
      <c r="AJ157" s="9"/>
    </row>
    <row r="158" spans="2:37" x14ac:dyDescent="0.35">
      <c r="B158" t="s">
        <v>103</v>
      </c>
      <c r="O158" s="9"/>
      <c r="P158" s="9"/>
      <c r="Q158" s="9"/>
      <c r="R158" s="9"/>
      <c r="S158" s="9"/>
      <c r="T158" s="9"/>
      <c r="U158" s="9"/>
      <c r="V158" s="9"/>
      <c r="W158" s="9"/>
      <c r="X158" s="9"/>
      <c r="Y158" s="9"/>
      <c r="Z158" s="9"/>
      <c r="AA158" s="9"/>
      <c r="AB158" s="9"/>
      <c r="AC158" s="9"/>
      <c r="AD158" s="9">
        <v>176216</v>
      </c>
      <c r="AE158" s="9">
        <v>181481</v>
      </c>
      <c r="AF158" s="9">
        <v>260327</v>
      </c>
      <c r="AG158" s="9">
        <v>267248</v>
      </c>
      <c r="AH158" s="9">
        <v>384397</v>
      </c>
      <c r="AI158" s="9"/>
      <c r="AJ158" s="9"/>
    </row>
    <row r="159" spans="2:37" x14ac:dyDescent="0.35">
      <c r="B159" t="s">
        <v>104</v>
      </c>
      <c r="O159" s="9"/>
      <c r="P159" s="9"/>
      <c r="Q159" s="9"/>
      <c r="R159" s="9"/>
      <c r="S159" s="9"/>
      <c r="T159" s="9"/>
      <c r="U159" s="9"/>
      <c r="V159" s="9"/>
      <c r="W159" s="9"/>
      <c r="X159" s="9"/>
      <c r="Y159" s="9"/>
      <c r="Z159" s="9"/>
      <c r="AA159" s="9"/>
      <c r="AB159" s="9"/>
      <c r="AC159" s="9"/>
      <c r="AD159" s="9">
        <v>2</v>
      </c>
      <c r="AE159" s="9">
        <v>328</v>
      </c>
      <c r="AF159" s="9">
        <v>343</v>
      </c>
      <c r="AG159" s="9">
        <v>-6514</v>
      </c>
      <c r="AH159" s="9">
        <v>-4452</v>
      </c>
      <c r="AI159" s="9"/>
      <c r="AJ159" s="9"/>
    </row>
    <row r="160" spans="2:37" s="4" customFormat="1" x14ac:dyDescent="0.35">
      <c r="B160" s="4" t="s">
        <v>105</v>
      </c>
      <c r="O160" s="10"/>
      <c r="P160" s="10"/>
      <c r="Q160" s="10"/>
      <c r="R160" s="10"/>
      <c r="S160" s="10"/>
      <c r="T160" s="10"/>
      <c r="U160" s="10"/>
      <c r="V160" s="10"/>
      <c r="W160" s="10"/>
      <c r="X160" s="10"/>
      <c r="Y160" s="10"/>
      <c r="Z160" s="10"/>
      <c r="AA160" s="10"/>
      <c r="AB160" s="10"/>
      <c r="AC160" s="10"/>
      <c r="AD160" s="10">
        <v>286351</v>
      </c>
      <c r="AE160" s="10">
        <v>328090</v>
      </c>
      <c r="AF160" s="10">
        <v>351421</v>
      </c>
      <c r="AG160" s="10">
        <v>347233</v>
      </c>
      <c r="AH160" s="10">
        <v>171021</v>
      </c>
      <c r="AI160" s="10"/>
      <c r="AJ160" s="10"/>
    </row>
    <row r="161" spans="2:37" x14ac:dyDescent="0.35">
      <c r="B161" t="s">
        <v>106</v>
      </c>
      <c r="O161" s="9">
        <f t="shared" ref="O161" si="180">SUM(O155:O160)</f>
        <v>0</v>
      </c>
      <c r="P161" s="9">
        <f t="shared" ref="P161" si="181">SUM(P155:P160)</f>
        <v>0</v>
      </c>
      <c r="Q161" s="9">
        <f t="shared" ref="Q161" si="182">SUM(Q155:Q160)</f>
        <v>0</v>
      </c>
      <c r="R161" s="9">
        <f t="shared" ref="R161" si="183">SUM(R155:R160)</f>
        <v>0</v>
      </c>
      <c r="S161" s="9">
        <f t="shared" ref="S161" si="184">SUM(S155:S160)</f>
        <v>0</v>
      </c>
      <c r="T161" s="9">
        <f t="shared" ref="T161" si="185">SUM(T155:T160)</f>
        <v>0</v>
      </c>
      <c r="U161" s="9">
        <f t="shared" ref="U161:AG161" si="186">SUM(U155:U160)</f>
        <v>0</v>
      </c>
      <c r="V161" s="9">
        <f t="shared" si="186"/>
        <v>0</v>
      </c>
      <c r="W161" s="9">
        <f t="shared" si="186"/>
        <v>0</v>
      </c>
      <c r="X161" s="9">
        <f t="shared" si="186"/>
        <v>0</v>
      </c>
      <c r="Y161" s="9">
        <f t="shared" si="186"/>
        <v>0</v>
      </c>
      <c r="Z161" s="9">
        <f t="shared" si="186"/>
        <v>0</v>
      </c>
      <c r="AA161" s="9">
        <f t="shared" si="186"/>
        <v>0</v>
      </c>
      <c r="AB161" s="9">
        <f t="shared" si="186"/>
        <v>0</v>
      </c>
      <c r="AC161" s="9">
        <f t="shared" si="186"/>
        <v>0</v>
      </c>
      <c r="AD161" s="9">
        <f t="shared" si="186"/>
        <v>462571</v>
      </c>
      <c r="AE161" s="9">
        <f t="shared" si="186"/>
        <v>509901</v>
      </c>
      <c r="AF161" s="9">
        <f t="shared" si="186"/>
        <v>612093</v>
      </c>
      <c r="AG161" s="9">
        <f t="shared" si="186"/>
        <v>607969</v>
      </c>
      <c r="AH161" s="9">
        <f t="shared" ref="AH161" si="187">SUM(AH155:AH160)</f>
        <v>550970</v>
      </c>
      <c r="AI161" s="9">
        <f t="shared" ref="AI161" si="188">SUM(AI155:AI160)</f>
        <v>0</v>
      </c>
      <c r="AJ161" s="9">
        <f t="shared" ref="AJ161" si="189">SUM(AJ155:AJ160)</f>
        <v>0</v>
      </c>
      <c r="AK161" s="9">
        <f t="shared" ref="AK161" si="190">SUM(AK155:AK160)</f>
        <v>0</v>
      </c>
    </row>
    <row r="162" spans="2:37" s="4" customFormat="1" x14ac:dyDescent="0.35">
      <c r="B162" s="4" t="s">
        <v>107</v>
      </c>
      <c r="O162" s="10"/>
      <c r="P162" s="10"/>
      <c r="Q162" s="10"/>
      <c r="R162" s="10"/>
      <c r="S162" s="10"/>
      <c r="T162" s="10"/>
      <c r="U162" s="10"/>
      <c r="V162" s="10"/>
      <c r="W162" s="10"/>
      <c r="X162" s="10"/>
      <c r="Y162" s="10"/>
      <c r="Z162" s="10"/>
      <c r="AA162" s="10"/>
      <c r="AB162" s="10"/>
      <c r="AC162" s="10"/>
      <c r="AD162" s="10">
        <v>4</v>
      </c>
      <c r="AE162" s="10">
        <v>0</v>
      </c>
      <c r="AF162" s="10">
        <v>14</v>
      </c>
      <c r="AG162" s="10">
        <v>241</v>
      </c>
      <c r="AH162" s="10">
        <v>0</v>
      </c>
      <c r="AI162" s="10"/>
      <c r="AJ162" s="10"/>
    </row>
    <row r="163" spans="2:37" s="44" customFormat="1" x14ac:dyDescent="0.35">
      <c r="B163" s="44" t="s">
        <v>108</v>
      </c>
      <c r="O163" s="45">
        <f t="shared" ref="O163" si="191">O161+O162</f>
        <v>0</v>
      </c>
      <c r="P163" s="45">
        <f t="shared" ref="P163" si="192">P161+P162</f>
        <v>0</v>
      </c>
      <c r="Q163" s="45">
        <f t="shared" ref="Q163" si="193">Q161+Q162</f>
        <v>0</v>
      </c>
      <c r="R163" s="45">
        <f t="shared" ref="R163" si="194">R161+R162</f>
        <v>0</v>
      </c>
      <c r="S163" s="45">
        <f t="shared" ref="S163" si="195">S161+S162</f>
        <v>0</v>
      </c>
      <c r="T163" s="45">
        <f t="shared" ref="T163" si="196">T161+T162</f>
        <v>0</v>
      </c>
      <c r="U163" s="45">
        <f t="shared" ref="U163:AG163" si="197">U161+U162</f>
        <v>0</v>
      </c>
      <c r="V163" s="45">
        <f t="shared" si="197"/>
        <v>0</v>
      </c>
      <c r="W163" s="45">
        <f t="shared" si="197"/>
        <v>0</v>
      </c>
      <c r="X163" s="45">
        <f t="shared" si="197"/>
        <v>0</v>
      </c>
      <c r="Y163" s="45">
        <f t="shared" si="197"/>
        <v>0</v>
      </c>
      <c r="Z163" s="45">
        <f t="shared" si="197"/>
        <v>0</v>
      </c>
      <c r="AA163" s="45">
        <f t="shared" si="197"/>
        <v>0</v>
      </c>
      <c r="AB163" s="45">
        <f t="shared" si="197"/>
        <v>0</v>
      </c>
      <c r="AC163" s="45">
        <f t="shared" si="197"/>
        <v>0</v>
      </c>
      <c r="AD163" s="45">
        <f t="shared" si="197"/>
        <v>462575</v>
      </c>
      <c r="AE163" s="45">
        <f t="shared" si="197"/>
        <v>509901</v>
      </c>
      <c r="AF163" s="45">
        <f t="shared" si="197"/>
        <v>612107</v>
      </c>
      <c r="AG163" s="45">
        <f t="shared" si="197"/>
        <v>608210</v>
      </c>
      <c r="AH163" s="45">
        <f t="shared" ref="AH163" si="198">AH161+AH162</f>
        <v>550970</v>
      </c>
      <c r="AI163" s="45">
        <f t="shared" ref="AI163" si="199">AI161+AI162</f>
        <v>0</v>
      </c>
      <c r="AJ163" s="45">
        <f t="shared" ref="AJ163" si="200">AJ161+AJ162</f>
        <v>0</v>
      </c>
      <c r="AK163" s="45">
        <f t="shared" ref="AK163" si="201">AK161+AK162</f>
        <v>0</v>
      </c>
    </row>
    <row r="164" spans="2:37" s="28" customFormat="1" x14ac:dyDescent="0.35">
      <c r="B164" s="28" t="s">
        <v>109</v>
      </c>
      <c r="O164" s="28">
        <f t="shared" ref="O164" si="202">O163+O153</f>
        <v>0</v>
      </c>
      <c r="P164" s="28">
        <f t="shared" ref="P164" si="203">P163+P153</f>
        <v>0</v>
      </c>
      <c r="Q164" s="28">
        <f t="shared" ref="Q164" si="204">Q163+Q153</f>
        <v>0</v>
      </c>
      <c r="R164" s="28">
        <f t="shared" ref="R164" si="205">R163+R153</f>
        <v>0</v>
      </c>
      <c r="S164" s="28">
        <f t="shared" ref="S164" si="206">S163+S153</f>
        <v>0</v>
      </c>
      <c r="T164" s="28">
        <f t="shared" ref="T164" si="207">T163+T153</f>
        <v>0</v>
      </c>
      <c r="U164" s="28">
        <f t="shared" ref="U164:AG164" si="208">U163+U153</f>
        <v>0</v>
      </c>
      <c r="V164" s="28">
        <f t="shared" si="208"/>
        <v>0</v>
      </c>
      <c r="W164" s="28">
        <f t="shared" si="208"/>
        <v>0</v>
      </c>
      <c r="X164" s="28">
        <f t="shared" si="208"/>
        <v>0</v>
      </c>
      <c r="Y164" s="28">
        <f t="shared" si="208"/>
        <v>0</v>
      </c>
      <c r="Z164" s="28">
        <f t="shared" si="208"/>
        <v>0</v>
      </c>
      <c r="AA164" s="28">
        <f t="shared" si="208"/>
        <v>0</v>
      </c>
      <c r="AB164" s="28">
        <f t="shared" si="208"/>
        <v>0</v>
      </c>
      <c r="AC164" s="28">
        <f t="shared" si="208"/>
        <v>62771</v>
      </c>
      <c r="AD164" s="28">
        <f t="shared" si="208"/>
        <v>508844</v>
      </c>
      <c r="AE164" s="28">
        <f t="shared" si="208"/>
        <v>584954</v>
      </c>
      <c r="AF164" s="28">
        <f t="shared" si="208"/>
        <v>928566</v>
      </c>
      <c r="AG164" s="28">
        <f t="shared" si="208"/>
        <v>914200</v>
      </c>
      <c r="AH164" s="28">
        <f t="shared" ref="AH164" si="209">AH163+AH153</f>
        <v>824577</v>
      </c>
      <c r="AI164" s="28">
        <f t="shared" ref="AI164" si="210">AI163+AI153</f>
        <v>0</v>
      </c>
      <c r="AJ164" s="28">
        <f t="shared" ref="AJ164" si="211">AJ163+AJ153</f>
        <v>0</v>
      </c>
      <c r="AK164" s="28">
        <f t="shared" ref="AK164" si="212">AK163+AK153</f>
        <v>0</v>
      </c>
    </row>
    <row r="165" spans="2:37" s="2" customFormat="1" x14ac:dyDescent="0.35">
      <c r="B165" s="3" t="s">
        <v>110</v>
      </c>
      <c r="C165" s="3"/>
      <c r="D165" s="3"/>
      <c r="E165" s="3"/>
      <c r="F165" s="3"/>
      <c r="G165" s="3"/>
      <c r="H165" s="3"/>
      <c r="I165" s="3"/>
      <c r="J165" s="3"/>
      <c r="K165" s="3"/>
      <c r="L165" s="3"/>
      <c r="M165" s="3"/>
      <c r="N165" s="3"/>
    </row>
    <row r="166" spans="2:37" s="9" customFormat="1" x14ac:dyDescent="0.35">
      <c r="B166" s="9" t="s">
        <v>887</v>
      </c>
      <c r="AC166" s="9">
        <v>69832</v>
      </c>
      <c r="AD166" s="9">
        <v>26946</v>
      </c>
      <c r="AE166" s="9">
        <v>25097</v>
      </c>
      <c r="AF166" s="9">
        <v>86532</v>
      </c>
      <c r="AG166" s="9">
        <v>-9618</v>
      </c>
      <c r="AH166" s="9">
        <v>11400</v>
      </c>
    </row>
    <row r="167" spans="2:37" s="10" customFormat="1" x14ac:dyDescent="0.35">
      <c r="B167" s="10" t="s">
        <v>111</v>
      </c>
      <c r="AC167" s="10">
        <v>-9563</v>
      </c>
      <c r="AD167" s="10">
        <v>-8896</v>
      </c>
      <c r="AE167" s="10">
        <v>-11220</v>
      </c>
      <c r="AF167" s="10">
        <v>-11263</v>
      </c>
      <c r="AG167" s="10">
        <f>-22289</f>
        <v>-22289</v>
      </c>
      <c r="AH167" s="10">
        <v>-14868</v>
      </c>
    </row>
    <row r="168" spans="2:37" s="9" customFormat="1" x14ac:dyDescent="0.35">
      <c r="B168" s="9" t="s">
        <v>112</v>
      </c>
      <c r="O168" s="9">
        <f t="shared" ref="O168" si="213">O166+O167</f>
        <v>0</v>
      </c>
      <c r="P168" s="9">
        <f t="shared" ref="P168" si="214">P166+P167</f>
        <v>0</v>
      </c>
      <c r="Q168" s="9">
        <f t="shared" ref="Q168" si="215">Q166+Q167</f>
        <v>0</v>
      </c>
      <c r="R168" s="9">
        <f t="shared" ref="R168" si="216">R166+R167</f>
        <v>0</v>
      </c>
      <c r="S168" s="9">
        <f t="shared" ref="S168" si="217">S166+S167</f>
        <v>0</v>
      </c>
      <c r="T168" s="9">
        <f t="shared" ref="T168" si="218">T166+T167</f>
        <v>0</v>
      </c>
      <c r="U168" s="9">
        <f t="shared" ref="U168:AH168" si="219">U166+U167</f>
        <v>0</v>
      </c>
      <c r="V168" s="9">
        <f t="shared" si="219"/>
        <v>0</v>
      </c>
      <c r="W168" s="9">
        <f t="shared" si="219"/>
        <v>0</v>
      </c>
      <c r="X168" s="9">
        <f t="shared" si="219"/>
        <v>0</v>
      </c>
      <c r="Y168" s="9">
        <f t="shared" si="219"/>
        <v>0</v>
      </c>
      <c r="Z168" s="9">
        <f t="shared" si="219"/>
        <v>0</v>
      </c>
      <c r="AA168" s="9">
        <f t="shared" si="219"/>
        <v>0</v>
      </c>
      <c r="AB168" s="9">
        <f t="shared" si="219"/>
        <v>0</v>
      </c>
      <c r="AC168" s="9">
        <f t="shared" si="219"/>
        <v>60269</v>
      </c>
      <c r="AD168" s="9">
        <f t="shared" si="219"/>
        <v>18050</v>
      </c>
      <c r="AE168" s="9">
        <f t="shared" si="219"/>
        <v>13877</v>
      </c>
      <c r="AF168" s="9">
        <f t="shared" si="219"/>
        <v>75269</v>
      </c>
      <c r="AG168" s="9">
        <f t="shared" si="219"/>
        <v>-31907</v>
      </c>
      <c r="AH168" s="9">
        <f t="shared" si="219"/>
        <v>-3468</v>
      </c>
      <c r="AI168" s="9">
        <f t="shared" ref="AI168" si="220">AI166+AI167</f>
        <v>0</v>
      </c>
      <c r="AJ168" s="9">
        <f t="shared" ref="AJ168" si="221">AJ166+AJ167</f>
        <v>0</v>
      </c>
      <c r="AK168" s="9">
        <f t="shared" ref="AK168" si="222">AK166+AK167</f>
        <v>0</v>
      </c>
    </row>
    <row r="170" spans="2:37" s="9" customFormat="1" x14ac:dyDescent="0.35">
      <c r="B170" s="9" t="s">
        <v>882</v>
      </c>
      <c r="AC170" s="9">
        <v>0</v>
      </c>
      <c r="AD170" s="9">
        <v>0</v>
      </c>
      <c r="AE170" s="9">
        <v>0</v>
      </c>
      <c r="AF170" s="9">
        <v>0</v>
      </c>
      <c r="AG170" s="9">
        <v>0</v>
      </c>
      <c r="AH170" s="9">
        <v>104649</v>
      </c>
    </row>
    <row r="171" spans="2:37" s="9" customFormat="1" x14ac:dyDescent="0.35">
      <c r="B171" s="9" t="s">
        <v>883</v>
      </c>
      <c r="AC171" s="9">
        <v>4956</v>
      </c>
      <c r="AD171" s="9">
        <v>6985</v>
      </c>
      <c r="AE171" s="9">
        <v>6227</v>
      </c>
      <c r="AF171" s="9">
        <v>6932</v>
      </c>
      <c r="AG171" s="9">
        <v>5390</v>
      </c>
      <c r="AH171" s="9">
        <v>10765</v>
      </c>
    </row>
    <row r="172" spans="2:37" s="9" customFormat="1" x14ac:dyDescent="0.35">
      <c r="B172" s="9" t="s">
        <v>884</v>
      </c>
      <c r="AC172" s="9">
        <v>0</v>
      </c>
      <c r="AD172" s="9">
        <v>0</v>
      </c>
      <c r="AE172" s="9">
        <v>0</v>
      </c>
      <c r="AF172" s="9">
        <v>0</v>
      </c>
      <c r="AG172" s="9">
        <v>0</v>
      </c>
      <c r="AH172" s="9">
        <v>0</v>
      </c>
    </row>
    <row r="173" spans="2:37" s="9" customFormat="1" x14ac:dyDescent="0.35">
      <c r="B173" s="9" t="s">
        <v>885</v>
      </c>
      <c r="AC173" s="9">
        <v>0</v>
      </c>
      <c r="AD173" s="9">
        <v>0</v>
      </c>
      <c r="AE173" s="9">
        <v>0</v>
      </c>
      <c r="AF173" s="9">
        <v>0</v>
      </c>
      <c r="AG173" s="9">
        <v>0</v>
      </c>
      <c r="AH173" s="9">
        <v>0</v>
      </c>
    </row>
    <row r="175" spans="2:37" s="3" customFormat="1" x14ac:dyDescent="0.35">
      <c r="B175" s="3" t="s">
        <v>861</v>
      </c>
    </row>
    <row r="176" spans="2:37" x14ac:dyDescent="0.35">
      <c r="B176" t="s">
        <v>862</v>
      </c>
    </row>
    <row r="177" spans="2:2" x14ac:dyDescent="0.35">
      <c r="B177" t="s">
        <v>2</v>
      </c>
    </row>
    <row r="178" spans="2:2" x14ac:dyDescent="0.35">
      <c r="B178" t="s">
        <v>863</v>
      </c>
    </row>
    <row r="179" spans="2:2" x14ac:dyDescent="0.35">
      <c r="B179" t="s">
        <v>864</v>
      </c>
    </row>
    <row r="180" spans="2:2" x14ac:dyDescent="0.35">
      <c r="B180" t="s">
        <v>865</v>
      </c>
    </row>
    <row r="181" spans="2:2" x14ac:dyDescent="0.35">
      <c r="B181" t="s">
        <v>866</v>
      </c>
    </row>
    <row r="183" spans="2:2" s="3" customFormat="1" x14ac:dyDescent="0.35">
      <c r="B183" s="3" t="s">
        <v>867</v>
      </c>
    </row>
    <row r="184" spans="2:2" x14ac:dyDescent="0.35">
      <c r="B184" t="s">
        <v>869</v>
      </c>
    </row>
    <row r="185" spans="2:2" x14ac:dyDescent="0.35">
      <c r="B185" t="s">
        <v>870</v>
      </c>
    </row>
    <row r="186" spans="2:2" x14ac:dyDescent="0.35">
      <c r="B186" t="s">
        <v>871</v>
      </c>
    </row>
    <row r="189" spans="2:2" s="3" customFormat="1" x14ac:dyDescent="0.35">
      <c r="B189" s="3" t="s">
        <v>868</v>
      </c>
    </row>
    <row r="190" spans="2:2" x14ac:dyDescent="0.35">
      <c r="B190" t="s">
        <v>872</v>
      </c>
    </row>
    <row r="191" spans="2:2" x14ac:dyDescent="0.35">
      <c r="B191" t="s">
        <v>639</v>
      </c>
    </row>
    <row r="192" spans="2:2" x14ac:dyDescent="0.35">
      <c r="B192" t="s">
        <v>873</v>
      </c>
    </row>
    <row r="193" spans="2:2" x14ac:dyDescent="0.35">
      <c r="B193" t="s">
        <v>874</v>
      </c>
    </row>
  </sheetData>
  <hyperlinks>
    <hyperlink ref="B6" r:id="rId1" xr:uid="{00000000-0004-0000-0200-000000000000}"/>
    <hyperlink ref="B13" r:id="rId2" xr:uid="{00000000-0004-0000-0200-000001000000}"/>
    <hyperlink ref="B20" r:id="rId3" xr:uid="{00000000-0004-0000-0200-000002000000}"/>
    <hyperlink ref="B28" r:id="rId4" xr:uid="{00000000-0004-0000-0200-000003000000}"/>
    <hyperlink ref="B36" r:id="rId5" xr:uid="{00000000-0004-0000-0200-000004000000}"/>
  </hyperlinks>
  <pageMargins left="0.7" right="0.7" top="0.75" bottom="0.75" header="0.3" footer="0.3"/>
  <pageSetup orientation="portrait"/>
  <ignoredErrors>
    <ignoredError sqref="AF27:AH27 AE43:AH43" formulaRange="1"/>
  </ignoredErrors>
  <legacyDrawing r:id="rId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29"/>
  <sheetViews>
    <sheetView workbookViewId="0">
      <pane xSplit="1" ySplit="1" topLeftCell="C2" activePane="bottomRight" state="frozen"/>
      <selection pane="topRight" activeCell="B1" sqref="B1"/>
      <selection pane="bottomLeft" activeCell="A2" sqref="A2"/>
      <selection pane="bottomRight" activeCell="A2" sqref="A2"/>
    </sheetView>
  </sheetViews>
  <sheetFormatPr defaultRowHeight="14.5" x14ac:dyDescent="0.35"/>
  <cols>
    <col min="1" max="1" width="22.81640625" customWidth="1"/>
  </cols>
  <sheetData>
    <row r="1" spans="1:18" x14ac:dyDescent="0.35">
      <c r="A1" t="str">
        <f>Info!B2</f>
        <v>AEROVIRONMENT, INC.</v>
      </c>
      <c r="B1" s="1" t="s">
        <v>113</v>
      </c>
      <c r="C1" s="1" t="s">
        <v>114</v>
      </c>
      <c r="D1" s="1" t="s">
        <v>115</v>
      </c>
      <c r="E1" s="1" t="s">
        <v>116</v>
      </c>
      <c r="F1" s="1" t="s">
        <v>117</v>
      </c>
      <c r="G1" s="1" t="s">
        <v>118</v>
      </c>
      <c r="H1" s="1" t="s">
        <v>119</v>
      </c>
      <c r="I1" s="1" t="s">
        <v>120</v>
      </c>
      <c r="J1" s="1" t="s">
        <v>121</v>
      </c>
      <c r="K1" s="1" t="s">
        <v>122</v>
      </c>
      <c r="L1" s="1" t="s">
        <v>123</v>
      </c>
      <c r="M1" s="1" t="s">
        <v>124</v>
      </c>
      <c r="N1" s="1" t="s">
        <v>125</v>
      </c>
      <c r="O1" s="1" t="s">
        <v>126</v>
      </c>
      <c r="P1" s="1" t="s">
        <v>127</v>
      </c>
      <c r="Q1" s="1" t="s">
        <v>128</v>
      </c>
      <c r="R1" s="1" t="s">
        <v>129</v>
      </c>
    </row>
    <row r="2" spans="1:18" x14ac:dyDescent="0.35">
      <c r="A2" s="1" t="s">
        <v>130</v>
      </c>
      <c r="B2" t="s">
        <v>131</v>
      </c>
      <c r="C2" t="s">
        <v>132</v>
      </c>
      <c r="D2" t="s">
        <v>133</v>
      </c>
      <c r="E2" t="s">
        <v>134</v>
      </c>
      <c r="F2" t="s">
        <v>135</v>
      </c>
      <c r="G2" t="s">
        <v>136</v>
      </c>
      <c r="H2" t="s">
        <v>137</v>
      </c>
      <c r="I2" t="s">
        <v>138</v>
      </c>
      <c r="J2" t="s">
        <v>139</v>
      </c>
      <c r="K2" t="s">
        <v>140</v>
      </c>
      <c r="L2" t="s">
        <v>141</v>
      </c>
      <c r="M2" t="s">
        <v>142</v>
      </c>
      <c r="N2" t="s">
        <v>143</v>
      </c>
      <c r="O2" t="s">
        <v>144</v>
      </c>
      <c r="P2" t="s">
        <v>145</v>
      </c>
      <c r="Q2" t="s">
        <v>146</v>
      </c>
      <c r="R2" t="s">
        <v>147</v>
      </c>
    </row>
    <row r="3" spans="1:18" x14ac:dyDescent="0.35">
      <c r="A3" s="1" t="s">
        <v>148</v>
      </c>
      <c r="B3" t="s">
        <v>149</v>
      </c>
      <c r="C3" t="s">
        <v>150</v>
      </c>
      <c r="D3" t="s">
        <v>151</v>
      </c>
      <c r="E3" t="s">
        <v>152</v>
      </c>
      <c r="F3" t="s">
        <v>153</v>
      </c>
      <c r="G3" t="s">
        <v>154</v>
      </c>
      <c r="H3" t="s">
        <v>155</v>
      </c>
      <c r="I3" t="s">
        <v>156</v>
      </c>
      <c r="J3" t="s">
        <v>157</v>
      </c>
      <c r="K3" t="s">
        <v>158</v>
      </c>
      <c r="L3" t="s">
        <v>159</v>
      </c>
      <c r="M3" t="s">
        <v>160</v>
      </c>
      <c r="N3" t="s">
        <v>161</v>
      </c>
      <c r="O3" t="s">
        <v>162</v>
      </c>
      <c r="P3" t="s">
        <v>152</v>
      </c>
      <c r="Q3" t="s">
        <v>163</v>
      </c>
      <c r="R3" t="s">
        <v>164</v>
      </c>
    </row>
    <row r="4" spans="1:18" x14ac:dyDescent="0.35">
      <c r="A4" s="1" t="s">
        <v>165</v>
      </c>
      <c r="B4" t="s">
        <v>166</v>
      </c>
      <c r="C4" t="s">
        <v>167</v>
      </c>
      <c r="D4" t="s">
        <v>168</v>
      </c>
      <c r="E4" t="s">
        <v>169</v>
      </c>
      <c r="F4" t="s">
        <v>150</v>
      </c>
      <c r="G4" t="s">
        <v>170</v>
      </c>
      <c r="H4" t="s">
        <v>171</v>
      </c>
      <c r="I4" t="s">
        <v>172</v>
      </c>
      <c r="J4" t="s">
        <v>173</v>
      </c>
      <c r="K4" t="s">
        <v>174</v>
      </c>
      <c r="L4" t="s">
        <v>175</v>
      </c>
      <c r="M4" t="s">
        <v>176</v>
      </c>
      <c r="N4" t="s">
        <v>177</v>
      </c>
      <c r="O4" t="s">
        <v>178</v>
      </c>
      <c r="P4" t="s">
        <v>179</v>
      </c>
      <c r="Q4" t="s">
        <v>180</v>
      </c>
      <c r="R4" t="s">
        <v>181</v>
      </c>
    </row>
    <row r="5" spans="1:18" x14ac:dyDescent="0.35">
      <c r="A5" s="1" t="s">
        <v>182</v>
      </c>
      <c r="B5" t="s">
        <v>183</v>
      </c>
      <c r="C5" t="s">
        <v>183</v>
      </c>
      <c r="D5" t="s">
        <v>183</v>
      </c>
      <c r="E5" t="s">
        <v>183</v>
      </c>
      <c r="F5" t="s">
        <v>183</v>
      </c>
      <c r="G5" t="s">
        <v>183</v>
      </c>
      <c r="H5" t="s">
        <v>183</v>
      </c>
      <c r="I5" t="s">
        <v>183</v>
      </c>
      <c r="J5" t="s">
        <v>183</v>
      </c>
      <c r="K5" t="s">
        <v>183</v>
      </c>
      <c r="L5" t="s">
        <v>183</v>
      </c>
      <c r="M5" t="s">
        <v>183</v>
      </c>
      <c r="N5" t="s">
        <v>183</v>
      </c>
      <c r="O5" t="s">
        <v>183</v>
      </c>
      <c r="P5" t="s">
        <v>183</v>
      </c>
      <c r="Q5" t="s">
        <v>183</v>
      </c>
      <c r="R5" t="s">
        <v>183</v>
      </c>
    </row>
    <row r="6" spans="1:18" x14ac:dyDescent="0.35">
      <c r="A6" s="1" t="s">
        <v>184</v>
      </c>
      <c r="B6" t="s">
        <v>185</v>
      </c>
      <c r="C6" t="s">
        <v>186</v>
      </c>
      <c r="D6" t="s">
        <v>187</v>
      </c>
      <c r="E6" t="s">
        <v>188</v>
      </c>
      <c r="F6" t="s">
        <v>155</v>
      </c>
      <c r="G6" t="s">
        <v>189</v>
      </c>
      <c r="H6" t="s">
        <v>190</v>
      </c>
      <c r="I6" t="s">
        <v>191</v>
      </c>
      <c r="J6" t="s">
        <v>192</v>
      </c>
      <c r="K6" t="s">
        <v>193</v>
      </c>
      <c r="L6" t="s">
        <v>194</v>
      </c>
      <c r="M6" t="s">
        <v>195</v>
      </c>
      <c r="N6" t="s">
        <v>167</v>
      </c>
      <c r="O6" t="s">
        <v>155</v>
      </c>
      <c r="P6" t="s">
        <v>155</v>
      </c>
      <c r="Q6" t="s">
        <v>196</v>
      </c>
      <c r="R6" t="s">
        <v>197</v>
      </c>
    </row>
    <row r="7" spans="1:18" x14ac:dyDescent="0.35">
      <c r="A7" s="1" t="s">
        <v>198</v>
      </c>
      <c r="B7" t="s">
        <v>199</v>
      </c>
      <c r="C7" t="s">
        <v>200</v>
      </c>
      <c r="D7" t="s">
        <v>201</v>
      </c>
      <c r="E7" t="s">
        <v>132</v>
      </c>
      <c r="F7" t="s">
        <v>202</v>
      </c>
      <c r="G7" t="s">
        <v>203</v>
      </c>
      <c r="H7" t="s">
        <v>204</v>
      </c>
      <c r="I7" t="s">
        <v>205</v>
      </c>
      <c r="J7" t="s">
        <v>206</v>
      </c>
      <c r="K7" t="s">
        <v>207</v>
      </c>
      <c r="L7" t="s">
        <v>208</v>
      </c>
      <c r="M7" t="s">
        <v>209</v>
      </c>
      <c r="N7" t="s">
        <v>210</v>
      </c>
      <c r="O7" t="s">
        <v>211</v>
      </c>
      <c r="P7" t="s">
        <v>212</v>
      </c>
      <c r="Q7" t="s">
        <v>213</v>
      </c>
      <c r="R7" t="s">
        <v>214</v>
      </c>
    </row>
    <row r="8" spans="1:18" x14ac:dyDescent="0.35">
      <c r="A8" s="1" t="s">
        <v>215</v>
      </c>
      <c r="B8" t="s">
        <v>216</v>
      </c>
      <c r="C8" t="s">
        <v>217</v>
      </c>
      <c r="D8" t="s">
        <v>218</v>
      </c>
      <c r="E8" t="s">
        <v>218</v>
      </c>
      <c r="F8" t="s">
        <v>219</v>
      </c>
      <c r="G8" t="s">
        <v>219</v>
      </c>
      <c r="H8" t="s">
        <v>219</v>
      </c>
      <c r="I8" t="s">
        <v>219</v>
      </c>
      <c r="J8" t="s">
        <v>220</v>
      </c>
      <c r="K8" t="s">
        <v>220</v>
      </c>
      <c r="L8" t="s">
        <v>220</v>
      </c>
      <c r="M8" t="s">
        <v>220</v>
      </c>
      <c r="N8" t="s">
        <v>221</v>
      </c>
      <c r="O8" t="s">
        <v>221</v>
      </c>
      <c r="P8" t="s">
        <v>221</v>
      </c>
      <c r="Q8" t="s">
        <v>222</v>
      </c>
      <c r="R8" t="s">
        <v>222</v>
      </c>
    </row>
    <row r="9" spans="1:18" x14ac:dyDescent="0.35">
      <c r="A9" s="1" t="s">
        <v>223</v>
      </c>
      <c r="B9" t="s">
        <v>224</v>
      </c>
      <c r="C9" t="s">
        <v>225</v>
      </c>
      <c r="D9" t="s">
        <v>226</v>
      </c>
      <c r="E9" t="s">
        <v>227</v>
      </c>
      <c r="F9" t="s">
        <v>228</v>
      </c>
      <c r="G9" t="s">
        <v>229</v>
      </c>
      <c r="H9" t="s">
        <v>230</v>
      </c>
      <c r="I9" t="s">
        <v>231</v>
      </c>
      <c r="J9" t="s">
        <v>232</v>
      </c>
      <c r="K9" t="s">
        <v>233</v>
      </c>
      <c r="L9" t="s">
        <v>234</v>
      </c>
      <c r="M9" t="s">
        <v>235</v>
      </c>
      <c r="N9" t="s">
        <v>236</v>
      </c>
      <c r="O9" t="s">
        <v>237</v>
      </c>
      <c r="P9" t="s">
        <v>238</v>
      </c>
      <c r="Q9" t="s">
        <v>239</v>
      </c>
      <c r="R9" t="s">
        <v>240</v>
      </c>
    </row>
    <row r="10" spans="1:18" x14ac:dyDescent="0.35">
      <c r="A10" s="1" t="s">
        <v>241</v>
      </c>
      <c r="B10" t="s">
        <v>242</v>
      </c>
      <c r="C10" t="s">
        <v>243</v>
      </c>
      <c r="D10" t="s">
        <v>244</v>
      </c>
      <c r="E10" t="s">
        <v>245</v>
      </c>
      <c r="F10" t="s">
        <v>246</v>
      </c>
      <c r="G10" t="s">
        <v>243</v>
      </c>
      <c r="H10" t="s">
        <v>247</v>
      </c>
      <c r="I10" t="s">
        <v>247</v>
      </c>
      <c r="J10" t="s">
        <v>248</v>
      </c>
      <c r="K10" t="s">
        <v>249</v>
      </c>
      <c r="L10" t="s">
        <v>250</v>
      </c>
      <c r="M10" t="s">
        <v>251</v>
      </c>
      <c r="N10" t="s">
        <v>245</v>
      </c>
      <c r="O10" t="s">
        <v>252</v>
      </c>
      <c r="P10" t="s">
        <v>253</v>
      </c>
      <c r="Q10" t="s">
        <v>254</v>
      </c>
      <c r="R10" t="s">
        <v>255</v>
      </c>
    </row>
    <row r="11" spans="1:18" x14ac:dyDescent="0.35">
      <c r="A11" s="1" t="s">
        <v>256</v>
      </c>
      <c r="B11" t="s">
        <v>183</v>
      </c>
      <c r="C11" t="s">
        <v>183</v>
      </c>
      <c r="D11" t="s">
        <v>183</v>
      </c>
      <c r="E11" t="s">
        <v>183</v>
      </c>
      <c r="F11" t="s">
        <v>183</v>
      </c>
      <c r="G11" t="s">
        <v>183</v>
      </c>
      <c r="H11" t="s">
        <v>183</v>
      </c>
      <c r="I11" t="s">
        <v>183</v>
      </c>
      <c r="J11" t="s">
        <v>183</v>
      </c>
      <c r="K11" t="s">
        <v>183</v>
      </c>
      <c r="L11" t="s">
        <v>183</v>
      </c>
      <c r="M11" t="s">
        <v>183</v>
      </c>
      <c r="N11" t="s">
        <v>183</v>
      </c>
      <c r="O11" t="s">
        <v>183</v>
      </c>
      <c r="P11" t="s">
        <v>183</v>
      </c>
      <c r="Q11" t="s">
        <v>183</v>
      </c>
      <c r="R11" t="s">
        <v>183</v>
      </c>
    </row>
    <row r="12" spans="1:18" x14ac:dyDescent="0.35">
      <c r="A12" s="1" t="s">
        <v>257</v>
      </c>
      <c r="B12" t="s">
        <v>258</v>
      </c>
      <c r="C12" t="s">
        <v>259</v>
      </c>
      <c r="D12" t="s">
        <v>260</v>
      </c>
      <c r="E12" t="s">
        <v>261</v>
      </c>
      <c r="F12" t="s">
        <v>262</v>
      </c>
      <c r="G12" t="s">
        <v>263</v>
      </c>
      <c r="H12" t="s">
        <v>264</v>
      </c>
      <c r="I12" t="s">
        <v>265</v>
      </c>
      <c r="J12" t="s">
        <v>266</v>
      </c>
      <c r="K12" t="s">
        <v>267</v>
      </c>
      <c r="L12" t="s">
        <v>268</v>
      </c>
      <c r="M12" t="s">
        <v>269</v>
      </c>
      <c r="N12" t="s">
        <v>270</v>
      </c>
      <c r="O12" t="s">
        <v>271</v>
      </c>
      <c r="P12" t="s">
        <v>272</v>
      </c>
      <c r="Q12" t="s">
        <v>273</v>
      </c>
      <c r="R12" t="s">
        <v>274</v>
      </c>
    </row>
    <row r="13" spans="1:18" x14ac:dyDescent="0.35">
      <c r="A13" s="1" t="s">
        <v>275</v>
      </c>
      <c r="B13" t="s">
        <v>276</v>
      </c>
      <c r="C13" t="s">
        <v>277</v>
      </c>
      <c r="D13" t="s">
        <v>278</v>
      </c>
      <c r="E13" t="s">
        <v>279</v>
      </c>
      <c r="F13" t="s">
        <v>280</v>
      </c>
      <c r="G13" t="s">
        <v>281</v>
      </c>
      <c r="H13" t="s">
        <v>282</v>
      </c>
      <c r="I13" t="s">
        <v>283</v>
      </c>
      <c r="J13" t="s">
        <v>284</v>
      </c>
      <c r="K13" t="s">
        <v>285</v>
      </c>
      <c r="L13" t="s">
        <v>286</v>
      </c>
      <c r="M13" t="s">
        <v>287</v>
      </c>
      <c r="N13" t="s">
        <v>288</v>
      </c>
      <c r="O13" t="s">
        <v>289</v>
      </c>
      <c r="P13" t="s">
        <v>290</v>
      </c>
      <c r="Q13" t="s">
        <v>291</v>
      </c>
      <c r="R13" t="s">
        <v>292</v>
      </c>
    </row>
    <row r="14" spans="1:18" x14ac:dyDescent="0.35">
      <c r="A14" s="1" t="s">
        <v>293</v>
      </c>
      <c r="B14" t="s">
        <v>294</v>
      </c>
      <c r="C14" t="s">
        <v>295</v>
      </c>
      <c r="D14" t="s">
        <v>296</v>
      </c>
      <c r="E14" t="s">
        <v>297</v>
      </c>
      <c r="F14" t="s">
        <v>298</v>
      </c>
      <c r="G14" t="s">
        <v>297</v>
      </c>
      <c r="H14" t="s">
        <v>298</v>
      </c>
      <c r="I14" t="s">
        <v>297</v>
      </c>
      <c r="J14" t="s">
        <v>299</v>
      </c>
      <c r="K14" t="s">
        <v>300</v>
      </c>
      <c r="L14" t="s">
        <v>301</v>
      </c>
      <c r="M14" t="s">
        <v>300</v>
      </c>
      <c r="N14" t="s">
        <v>299</v>
      </c>
      <c r="O14" t="s">
        <v>302</v>
      </c>
      <c r="P14" t="s">
        <v>303</v>
      </c>
      <c r="Q14" t="s">
        <v>304</v>
      </c>
      <c r="R14" t="s">
        <v>305</v>
      </c>
    </row>
    <row r="15" spans="1:18" x14ac:dyDescent="0.35">
      <c r="A15" s="1" t="s">
        <v>306</v>
      </c>
      <c r="B15" t="s">
        <v>218</v>
      </c>
      <c r="C15" t="s">
        <v>218</v>
      </c>
      <c r="D15" t="s">
        <v>221</v>
      </c>
      <c r="E15" t="s">
        <v>218</v>
      </c>
      <c r="F15" t="s">
        <v>307</v>
      </c>
      <c r="G15" t="s">
        <v>308</v>
      </c>
      <c r="H15" t="s">
        <v>302</v>
      </c>
      <c r="I15" t="s">
        <v>309</v>
      </c>
      <c r="J15" t="s">
        <v>294</v>
      </c>
      <c r="K15" t="s">
        <v>297</v>
      </c>
      <c r="L15" t="s">
        <v>310</v>
      </c>
      <c r="M15" t="s">
        <v>217</v>
      </c>
      <c r="N15" t="s">
        <v>311</v>
      </c>
      <c r="O15" t="s">
        <v>312</v>
      </c>
      <c r="P15" t="s">
        <v>220</v>
      </c>
      <c r="Q15" t="s">
        <v>313</v>
      </c>
      <c r="R15" t="s">
        <v>314</v>
      </c>
    </row>
    <row r="16" spans="1:18" x14ac:dyDescent="0.35">
      <c r="A16" s="1" t="s">
        <v>315</v>
      </c>
      <c r="B16" t="s">
        <v>316</v>
      </c>
      <c r="C16" t="s">
        <v>317</v>
      </c>
      <c r="D16" t="s">
        <v>318</v>
      </c>
      <c r="E16" t="s">
        <v>319</v>
      </c>
      <c r="F16" t="s">
        <v>320</v>
      </c>
      <c r="G16" t="s">
        <v>321</v>
      </c>
      <c r="H16" t="s">
        <v>322</v>
      </c>
      <c r="I16" t="s">
        <v>323</v>
      </c>
      <c r="J16" t="s">
        <v>324</v>
      </c>
      <c r="K16" t="s">
        <v>325</v>
      </c>
      <c r="L16" t="s">
        <v>326</v>
      </c>
      <c r="M16" t="s">
        <v>321</v>
      </c>
      <c r="N16" t="s">
        <v>327</v>
      </c>
      <c r="O16" t="s">
        <v>328</v>
      </c>
      <c r="P16" t="s">
        <v>282</v>
      </c>
      <c r="Q16" t="s">
        <v>329</v>
      </c>
      <c r="R16" t="s">
        <v>330</v>
      </c>
    </row>
    <row r="17" spans="1:18" x14ac:dyDescent="0.35">
      <c r="A17" s="1" t="s">
        <v>331</v>
      </c>
      <c r="B17" t="s">
        <v>332</v>
      </c>
      <c r="C17" t="s">
        <v>333</v>
      </c>
      <c r="D17" t="s">
        <v>334</v>
      </c>
      <c r="E17" t="s">
        <v>335</v>
      </c>
      <c r="F17" t="s">
        <v>336</v>
      </c>
      <c r="G17" t="s">
        <v>337</v>
      </c>
      <c r="H17" t="s">
        <v>338</v>
      </c>
      <c r="I17" t="s">
        <v>339</v>
      </c>
      <c r="J17" t="s">
        <v>340</v>
      </c>
      <c r="K17" t="s">
        <v>341</v>
      </c>
      <c r="L17" t="s">
        <v>286</v>
      </c>
      <c r="M17" t="s">
        <v>342</v>
      </c>
      <c r="N17" t="s">
        <v>343</v>
      </c>
      <c r="O17" t="s">
        <v>344</v>
      </c>
      <c r="P17" t="s">
        <v>345</v>
      </c>
      <c r="Q17" t="s">
        <v>346</v>
      </c>
      <c r="R17" t="s">
        <v>292</v>
      </c>
    </row>
    <row r="18" spans="1:18" x14ac:dyDescent="0.35">
      <c r="A18" s="1" t="s">
        <v>347</v>
      </c>
      <c r="B18" t="s">
        <v>348</v>
      </c>
      <c r="C18" t="s">
        <v>349</v>
      </c>
      <c r="D18" t="s">
        <v>350</v>
      </c>
      <c r="E18" t="s">
        <v>351</v>
      </c>
      <c r="F18" t="s">
        <v>352</v>
      </c>
      <c r="G18" t="s">
        <v>353</v>
      </c>
      <c r="H18" t="s">
        <v>354</v>
      </c>
      <c r="I18" t="s">
        <v>355</v>
      </c>
      <c r="J18" t="s">
        <v>356</v>
      </c>
      <c r="K18" t="s">
        <v>357</v>
      </c>
      <c r="L18" t="s">
        <v>358</v>
      </c>
      <c r="M18" t="s">
        <v>359</v>
      </c>
      <c r="N18" t="s">
        <v>360</v>
      </c>
      <c r="O18" t="s">
        <v>361</v>
      </c>
      <c r="P18" t="s">
        <v>362</v>
      </c>
      <c r="Q18" t="s">
        <v>363</v>
      </c>
      <c r="R18" t="s">
        <v>364</v>
      </c>
    </row>
    <row r="19" spans="1:18" x14ac:dyDescent="0.35">
      <c r="A19" s="1" t="s">
        <v>365</v>
      </c>
      <c r="B19" t="s">
        <v>183</v>
      </c>
      <c r="C19" t="s">
        <v>183</v>
      </c>
      <c r="D19" t="s">
        <v>183</v>
      </c>
      <c r="E19" t="s">
        <v>183</v>
      </c>
      <c r="F19" t="s">
        <v>183</v>
      </c>
      <c r="G19" t="s">
        <v>183</v>
      </c>
      <c r="H19" t="s">
        <v>183</v>
      </c>
      <c r="I19" t="s">
        <v>183</v>
      </c>
      <c r="J19" t="s">
        <v>183</v>
      </c>
      <c r="K19" t="s">
        <v>183</v>
      </c>
      <c r="L19" t="s">
        <v>183</v>
      </c>
      <c r="M19" t="s">
        <v>183</v>
      </c>
      <c r="N19" t="s">
        <v>183</v>
      </c>
      <c r="O19" t="s">
        <v>183</v>
      </c>
      <c r="P19" t="s">
        <v>366</v>
      </c>
      <c r="Q19" t="s">
        <v>367</v>
      </c>
      <c r="R19" t="s">
        <v>368</v>
      </c>
    </row>
    <row r="20" spans="1:18" x14ac:dyDescent="0.35">
      <c r="A20" s="1" t="s">
        <v>369</v>
      </c>
      <c r="B20" t="s">
        <v>370</v>
      </c>
      <c r="C20" t="s">
        <v>371</v>
      </c>
      <c r="D20" t="s">
        <v>366</v>
      </c>
      <c r="E20" t="s">
        <v>372</v>
      </c>
      <c r="F20" t="s">
        <v>373</v>
      </c>
      <c r="G20" t="s">
        <v>374</v>
      </c>
      <c r="H20" t="s">
        <v>375</v>
      </c>
      <c r="I20" t="s">
        <v>376</v>
      </c>
      <c r="J20" t="s">
        <v>377</v>
      </c>
      <c r="K20" t="s">
        <v>378</v>
      </c>
      <c r="L20" t="s">
        <v>379</v>
      </c>
      <c r="M20" t="s">
        <v>380</v>
      </c>
      <c r="N20" t="s">
        <v>381</v>
      </c>
      <c r="O20" t="s">
        <v>382</v>
      </c>
      <c r="P20" t="s">
        <v>383</v>
      </c>
      <c r="Q20" t="s">
        <v>384</v>
      </c>
      <c r="R20" t="s">
        <v>385</v>
      </c>
    </row>
    <row r="21" spans="1:18" x14ac:dyDescent="0.35">
      <c r="A21" s="1" t="s">
        <v>386</v>
      </c>
      <c r="B21" t="s">
        <v>343</v>
      </c>
      <c r="C21" t="s">
        <v>387</v>
      </c>
      <c r="D21" t="s">
        <v>388</v>
      </c>
      <c r="E21" t="s">
        <v>389</v>
      </c>
      <c r="F21" t="s">
        <v>390</v>
      </c>
      <c r="G21" t="s">
        <v>391</v>
      </c>
      <c r="H21" t="s">
        <v>322</v>
      </c>
      <c r="I21" t="s">
        <v>392</v>
      </c>
      <c r="J21" t="s">
        <v>284</v>
      </c>
      <c r="K21" t="s">
        <v>393</v>
      </c>
      <c r="L21" t="s">
        <v>322</v>
      </c>
      <c r="M21" t="s">
        <v>394</v>
      </c>
      <c r="N21" t="s">
        <v>395</v>
      </c>
      <c r="O21" t="s">
        <v>396</v>
      </c>
      <c r="P21" t="s">
        <v>397</v>
      </c>
      <c r="Q21" t="s">
        <v>398</v>
      </c>
      <c r="R21" t="s">
        <v>399</v>
      </c>
    </row>
    <row r="22" spans="1:18" x14ac:dyDescent="0.35">
      <c r="A22" s="1" t="s">
        <v>400</v>
      </c>
      <c r="B22" t="s">
        <v>401</v>
      </c>
      <c r="C22" t="s">
        <v>402</v>
      </c>
      <c r="D22" t="s">
        <v>281</v>
      </c>
      <c r="E22" t="s">
        <v>403</v>
      </c>
      <c r="F22" t="s">
        <v>404</v>
      </c>
      <c r="G22" t="s">
        <v>405</v>
      </c>
      <c r="H22" t="s">
        <v>406</v>
      </c>
      <c r="I22" t="s">
        <v>407</v>
      </c>
      <c r="J22" t="s">
        <v>408</v>
      </c>
      <c r="K22" t="s">
        <v>409</v>
      </c>
      <c r="L22" t="s">
        <v>410</v>
      </c>
      <c r="M22" t="s">
        <v>411</v>
      </c>
      <c r="N22" t="s">
        <v>395</v>
      </c>
      <c r="O22" t="s">
        <v>412</v>
      </c>
      <c r="P22" t="s">
        <v>413</v>
      </c>
      <c r="Q22" t="s">
        <v>414</v>
      </c>
      <c r="R22" t="s">
        <v>399</v>
      </c>
    </row>
    <row r="23" spans="1:18" x14ac:dyDescent="0.35">
      <c r="A23" s="1" t="s">
        <v>415</v>
      </c>
      <c r="B23" t="s">
        <v>416</v>
      </c>
      <c r="C23" t="s">
        <v>417</v>
      </c>
      <c r="D23" t="s">
        <v>287</v>
      </c>
      <c r="E23" t="s">
        <v>336</v>
      </c>
      <c r="F23" t="s">
        <v>334</v>
      </c>
      <c r="G23" t="s">
        <v>395</v>
      </c>
      <c r="H23" t="s">
        <v>410</v>
      </c>
      <c r="I23" t="s">
        <v>392</v>
      </c>
      <c r="J23" t="s">
        <v>284</v>
      </c>
      <c r="K23" t="s">
        <v>393</v>
      </c>
      <c r="L23" t="s">
        <v>410</v>
      </c>
      <c r="M23" t="s">
        <v>283</v>
      </c>
      <c r="N23" t="s">
        <v>404</v>
      </c>
      <c r="O23" t="s">
        <v>396</v>
      </c>
      <c r="P23" t="s">
        <v>418</v>
      </c>
      <c r="Q23" t="s">
        <v>419</v>
      </c>
      <c r="R23" t="s">
        <v>420</v>
      </c>
    </row>
    <row r="24" spans="1:18" x14ac:dyDescent="0.35">
      <c r="A24" s="1" t="s">
        <v>421</v>
      </c>
      <c r="B24" t="s">
        <v>422</v>
      </c>
      <c r="C24" t="s">
        <v>422</v>
      </c>
      <c r="D24" t="s">
        <v>422</v>
      </c>
      <c r="E24" t="s">
        <v>422</v>
      </c>
      <c r="F24" t="s">
        <v>422</v>
      </c>
      <c r="G24" t="s">
        <v>422</v>
      </c>
      <c r="H24" t="s">
        <v>422</v>
      </c>
      <c r="I24" t="s">
        <v>422</v>
      </c>
      <c r="J24" t="s">
        <v>422</v>
      </c>
      <c r="K24" t="s">
        <v>422</v>
      </c>
      <c r="L24" t="s">
        <v>422</v>
      </c>
      <c r="M24" t="s">
        <v>422</v>
      </c>
      <c r="N24" t="s">
        <v>422</v>
      </c>
      <c r="O24" t="s">
        <v>422</v>
      </c>
      <c r="P24" t="s">
        <v>422</v>
      </c>
      <c r="Q24" t="s">
        <v>422</v>
      </c>
      <c r="R24" t="s">
        <v>422</v>
      </c>
    </row>
    <row r="25" spans="1:18" x14ac:dyDescent="0.35">
      <c r="A25" s="1" t="s">
        <v>423</v>
      </c>
      <c r="B25" t="s">
        <v>424</v>
      </c>
      <c r="C25" t="s">
        <v>183</v>
      </c>
      <c r="D25" t="s">
        <v>183</v>
      </c>
      <c r="E25" t="s">
        <v>183</v>
      </c>
      <c r="F25" t="s">
        <v>183</v>
      </c>
      <c r="G25" t="s">
        <v>183</v>
      </c>
      <c r="H25" t="s">
        <v>183</v>
      </c>
      <c r="I25" t="s">
        <v>183</v>
      </c>
      <c r="J25" t="s">
        <v>183</v>
      </c>
      <c r="K25" t="s">
        <v>425</v>
      </c>
      <c r="L25" t="s">
        <v>183</v>
      </c>
      <c r="M25" t="s">
        <v>183</v>
      </c>
      <c r="N25" t="s">
        <v>183</v>
      </c>
      <c r="O25" t="s">
        <v>183</v>
      </c>
      <c r="P25" t="s">
        <v>183</v>
      </c>
      <c r="Q25" t="s">
        <v>183</v>
      </c>
      <c r="R25" t="s">
        <v>183</v>
      </c>
    </row>
    <row r="29" spans="1:18" x14ac:dyDescent="0.35">
      <c r="A29" t="s">
        <v>19</v>
      </c>
      <c r="B29">
        <f t="shared" ref="B29:R29" si="0">B3*B9</f>
        <v>22.657</v>
      </c>
      <c r="C29">
        <f t="shared" si="0"/>
        <v>27.648000000000003</v>
      </c>
      <c r="D29">
        <f t="shared" si="0"/>
        <v>29.209999999999997</v>
      </c>
      <c r="E29">
        <f t="shared" si="0"/>
        <v>25.122999999999998</v>
      </c>
      <c r="F29">
        <f t="shared" si="0"/>
        <v>30.12</v>
      </c>
      <c r="G29">
        <f t="shared" si="0"/>
        <v>24.779999999999998</v>
      </c>
      <c r="H29">
        <f t="shared" si="0"/>
        <v>22.56</v>
      </c>
      <c r="I29">
        <f t="shared" si="0"/>
        <v>31.537000000000003</v>
      </c>
      <c r="J29">
        <f t="shared" si="0"/>
        <v>26.130000000000003</v>
      </c>
      <c r="K29">
        <f t="shared" si="0"/>
        <v>26.637</v>
      </c>
      <c r="L29">
        <f t="shared" si="0"/>
        <v>37.962000000000003</v>
      </c>
      <c r="M29">
        <f t="shared" si="0"/>
        <v>70.175999999999988</v>
      </c>
      <c r="N29">
        <f t="shared" si="0"/>
        <v>64.2</v>
      </c>
      <c r="O29">
        <f t="shared" si="0"/>
        <v>70.756999999999991</v>
      </c>
      <c r="P29">
        <f t="shared" si="0"/>
        <v>101.17099999999999</v>
      </c>
      <c r="Q29">
        <f t="shared" si="0"/>
        <v>83.283000000000001</v>
      </c>
      <c r="R29">
        <f t="shared" si="0"/>
        <v>61.388000000000005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U29"/>
  <sheetViews>
    <sheetView workbookViewId="0">
      <selection activeCell="C32" sqref="C32"/>
    </sheetView>
  </sheetViews>
  <sheetFormatPr defaultRowHeight="14.5" x14ac:dyDescent="0.35"/>
  <cols>
    <col min="1" max="1" width="30.1796875" customWidth="1"/>
  </cols>
  <sheetData>
    <row r="1" spans="1:21" x14ac:dyDescent="0.35">
      <c r="B1" s="1" t="s">
        <v>426</v>
      </c>
      <c r="C1" s="1" t="s">
        <v>427</v>
      </c>
      <c r="D1" s="1" t="s">
        <v>428</v>
      </c>
      <c r="E1" s="1" t="s">
        <v>429</v>
      </c>
      <c r="F1" s="1" t="s">
        <v>113</v>
      </c>
      <c r="G1" s="1" t="s">
        <v>114</v>
      </c>
      <c r="H1" s="1" t="s">
        <v>115</v>
      </c>
      <c r="I1" s="1" t="s">
        <v>116</v>
      </c>
      <c r="J1" s="1" t="s">
        <v>117</v>
      </c>
      <c r="K1" s="1" t="s">
        <v>118</v>
      </c>
      <c r="L1" s="1" t="s">
        <v>119</v>
      </c>
      <c r="M1" s="1" t="s">
        <v>120</v>
      </c>
      <c r="N1" s="1" t="s">
        <v>121</v>
      </c>
      <c r="O1" s="1" t="s">
        <v>122</v>
      </c>
      <c r="P1" s="1" t="s">
        <v>123</v>
      </c>
      <c r="Q1" s="1" t="s">
        <v>124</v>
      </c>
      <c r="R1" s="1" t="s">
        <v>125</v>
      </c>
      <c r="S1" s="1" t="s">
        <v>126</v>
      </c>
      <c r="T1" s="1" t="s">
        <v>127</v>
      </c>
      <c r="U1" s="1" t="s">
        <v>128</v>
      </c>
    </row>
    <row r="2" spans="1:21" x14ac:dyDescent="0.35">
      <c r="A2" s="1" t="s">
        <v>22</v>
      </c>
      <c r="B2" t="s">
        <v>430</v>
      </c>
      <c r="C2" t="s">
        <v>431</v>
      </c>
      <c r="D2" t="s">
        <v>432</v>
      </c>
      <c r="E2" t="s">
        <v>433</v>
      </c>
      <c r="F2" t="s">
        <v>258</v>
      </c>
      <c r="G2" t="s">
        <v>259</v>
      </c>
      <c r="H2" t="s">
        <v>260</v>
      </c>
      <c r="I2" t="s">
        <v>261</v>
      </c>
      <c r="J2" t="s">
        <v>262</v>
      </c>
      <c r="K2" t="s">
        <v>263</v>
      </c>
      <c r="L2" t="s">
        <v>264</v>
      </c>
      <c r="M2" t="s">
        <v>265</v>
      </c>
      <c r="N2" t="s">
        <v>266</v>
      </c>
      <c r="O2" t="s">
        <v>267</v>
      </c>
      <c r="P2" t="s">
        <v>268</v>
      </c>
      <c r="Q2" t="s">
        <v>269</v>
      </c>
      <c r="R2" t="s">
        <v>270</v>
      </c>
      <c r="S2" t="s">
        <v>271</v>
      </c>
      <c r="T2" t="s">
        <v>272</v>
      </c>
      <c r="U2" t="s">
        <v>273</v>
      </c>
    </row>
    <row r="3" spans="1:21" x14ac:dyDescent="0.35">
      <c r="A3" s="1" t="s">
        <v>434</v>
      </c>
      <c r="B3" t="s">
        <v>183</v>
      </c>
      <c r="C3" t="s">
        <v>183</v>
      </c>
      <c r="D3" t="s">
        <v>435</v>
      </c>
      <c r="E3" t="s">
        <v>436</v>
      </c>
      <c r="F3" t="s">
        <v>432</v>
      </c>
      <c r="G3" t="s">
        <v>437</v>
      </c>
      <c r="H3" t="s">
        <v>438</v>
      </c>
      <c r="I3" t="s">
        <v>439</v>
      </c>
      <c r="J3" t="s">
        <v>440</v>
      </c>
      <c r="K3" t="s">
        <v>368</v>
      </c>
      <c r="L3" t="s">
        <v>441</v>
      </c>
      <c r="M3" t="s">
        <v>442</v>
      </c>
      <c r="N3" t="s">
        <v>443</v>
      </c>
      <c r="O3" t="s">
        <v>444</v>
      </c>
      <c r="P3" t="s">
        <v>445</v>
      </c>
      <c r="Q3" t="s">
        <v>446</v>
      </c>
      <c r="R3" t="s">
        <v>447</v>
      </c>
      <c r="S3" t="s">
        <v>448</v>
      </c>
      <c r="T3" t="s">
        <v>449</v>
      </c>
      <c r="U3" t="s">
        <v>450</v>
      </c>
    </row>
    <row r="4" spans="1:21" x14ac:dyDescent="0.35">
      <c r="A4" s="1" t="s">
        <v>451</v>
      </c>
      <c r="B4" t="s">
        <v>183</v>
      </c>
      <c r="C4" t="s">
        <v>183</v>
      </c>
      <c r="D4" t="s">
        <v>311</v>
      </c>
      <c r="E4" t="s">
        <v>452</v>
      </c>
      <c r="F4" t="s">
        <v>453</v>
      </c>
      <c r="G4" t="s">
        <v>454</v>
      </c>
      <c r="H4" t="s">
        <v>455</v>
      </c>
      <c r="I4" t="s">
        <v>456</v>
      </c>
      <c r="J4" t="s">
        <v>457</v>
      </c>
      <c r="K4" t="s">
        <v>458</v>
      </c>
      <c r="L4" t="s">
        <v>459</v>
      </c>
      <c r="M4" t="s">
        <v>460</v>
      </c>
      <c r="N4" t="s">
        <v>461</v>
      </c>
      <c r="O4" t="s">
        <v>462</v>
      </c>
      <c r="P4" t="s">
        <v>463</v>
      </c>
      <c r="Q4" t="s">
        <v>464</v>
      </c>
      <c r="R4" t="s">
        <v>465</v>
      </c>
      <c r="S4" t="s">
        <v>439</v>
      </c>
      <c r="T4" t="s">
        <v>466</v>
      </c>
      <c r="U4" t="s">
        <v>467</v>
      </c>
    </row>
    <row r="5" spans="1:21" x14ac:dyDescent="0.35">
      <c r="A5" s="1" t="s">
        <v>468</v>
      </c>
      <c r="B5" t="s">
        <v>183</v>
      </c>
      <c r="C5" t="s">
        <v>183</v>
      </c>
      <c r="D5" t="s">
        <v>469</v>
      </c>
      <c r="E5" t="s">
        <v>470</v>
      </c>
      <c r="F5" t="s">
        <v>471</v>
      </c>
      <c r="G5" t="s">
        <v>472</v>
      </c>
      <c r="H5" t="s">
        <v>473</v>
      </c>
      <c r="I5" t="s">
        <v>474</v>
      </c>
      <c r="J5" t="s">
        <v>475</v>
      </c>
      <c r="K5" t="s">
        <v>476</v>
      </c>
      <c r="L5" t="s">
        <v>477</v>
      </c>
      <c r="M5" t="s">
        <v>478</v>
      </c>
      <c r="N5" t="s">
        <v>479</v>
      </c>
      <c r="O5" t="s">
        <v>480</v>
      </c>
      <c r="P5" t="s">
        <v>481</v>
      </c>
      <c r="Q5" t="s">
        <v>482</v>
      </c>
      <c r="R5" t="s">
        <v>483</v>
      </c>
      <c r="S5" t="s">
        <v>484</v>
      </c>
      <c r="T5" t="s">
        <v>485</v>
      </c>
      <c r="U5" t="s">
        <v>486</v>
      </c>
    </row>
    <row r="6" spans="1:21" x14ac:dyDescent="0.35">
      <c r="A6" s="1" t="s">
        <v>487</v>
      </c>
      <c r="B6" t="s">
        <v>183</v>
      </c>
      <c r="C6" t="s">
        <v>183</v>
      </c>
      <c r="D6" t="s">
        <v>307</v>
      </c>
      <c r="E6" t="s">
        <v>488</v>
      </c>
      <c r="F6" t="s">
        <v>489</v>
      </c>
      <c r="G6" t="s">
        <v>490</v>
      </c>
      <c r="H6" t="s">
        <v>491</v>
      </c>
      <c r="I6" t="s">
        <v>492</v>
      </c>
      <c r="J6" t="s">
        <v>436</v>
      </c>
      <c r="K6" t="s">
        <v>493</v>
      </c>
      <c r="L6" t="s">
        <v>455</v>
      </c>
      <c r="M6" t="s">
        <v>494</v>
      </c>
      <c r="N6" t="s">
        <v>463</v>
      </c>
      <c r="O6" t="s">
        <v>463</v>
      </c>
      <c r="P6" t="s">
        <v>495</v>
      </c>
      <c r="Q6" t="s">
        <v>496</v>
      </c>
      <c r="R6" t="s">
        <v>497</v>
      </c>
      <c r="S6" t="s">
        <v>498</v>
      </c>
      <c r="T6" t="s">
        <v>499</v>
      </c>
      <c r="U6" t="s">
        <v>500</v>
      </c>
    </row>
    <row r="7" spans="1:21" x14ac:dyDescent="0.35">
      <c r="A7" s="1" t="s">
        <v>501</v>
      </c>
      <c r="B7" t="s">
        <v>183</v>
      </c>
      <c r="C7" t="s">
        <v>183</v>
      </c>
      <c r="D7" t="s">
        <v>302</v>
      </c>
      <c r="E7" t="s">
        <v>502</v>
      </c>
      <c r="F7" t="s">
        <v>309</v>
      </c>
      <c r="G7" t="s">
        <v>502</v>
      </c>
      <c r="H7" t="s">
        <v>219</v>
      </c>
      <c r="I7" t="s">
        <v>222</v>
      </c>
      <c r="J7" t="s">
        <v>503</v>
      </c>
      <c r="K7" t="s">
        <v>504</v>
      </c>
      <c r="L7" t="s">
        <v>505</v>
      </c>
      <c r="M7" t="s">
        <v>307</v>
      </c>
      <c r="N7" t="s">
        <v>430</v>
      </c>
      <c r="O7" t="s">
        <v>506</v>
      </c>
      <c r="P7" t="s">
        <v>507</v>
      </c>
      <c r="Q7" t="s">
        <v>307</v>
      </c>
      <c r="R7" t="s">
        <v>508</v>
      </c>
      <c r="S7" t="s">
        <v>430</v>
      </c>
      <c r="T7" t="s">
        <v>509</v>
      </c>
      <c r="U7" t="s">
        <v>510</v>
      </c>
    </row>
    <row r="8" spans="1:21" x14ac:dyDescent="0.35">
      <c r="A8" s="1" t="s">
        <v>511</v>
      </c>
      <c r="B8" t="s">
        <v>183</v>
      </c>
      <c r="C8" t="s">
        <v>183</v>
      </c>
      <c r="D8" t="s">
        <v>512</v>
      </c>
      <c r="E8" t="s">
        <v>221</v>
      </c>
      <c r="F8" t="s">
        <v>221</v>
      </c>
      <c r="G8" t="s">
        <v>508</v>
      </c>
      <c r="H8" t="s">
        <v>508</v>
      </c>
      <c r="I8" t="s">
        <v>506</v>
      </c>
      <c r="J8" t="s">
        <v>311</v>
      </c>
      <c r="K8" t="s">
        <v>510</v>
      </c>
      <c r="L8" t="s">
        <v>513</v>
      </c>
      <c r="M8" t="s">
        <v>491</v>
      </c>
      <c r="N8" t="s">
        <v>491</v>
      </c>
      <c r="O8" t="s">
        <v>514</v>
      </c>
      <c r="P8" t="s">
        <v>452</v>
      </c>
      <c r="Q8" t="s">
        <v>515</v>
      </c>
      <c r="R8" t="s">
        <v>514</v>
      </c>
      <c r="S8" t="s">
        <v>435</v>
      </c>
      <c r="T8" t="s">
        <v>492</v>
      </c>
      <c r="U8" t="s">
        <v>516</v>
      </c>
    </row>
    <row r="9" spans="1:21" x14ac:dyDescent="0.35">
      <c r="A9" s="1" t="s">
        <v>517</v>
      </c>
      <c r="B9" t="s">
        <v>183</v>
      </c>
      <c r="C9" t="s">
        <v>183</v>
      </c>
      <c r="D9" t="s">
        <v>512</v>
      </c>
      <c r="E9" t="s">
        <v>221</v>
      </c>
      <c r="F9" t="s">
        <v>221</v>
      </c>
      <c r="G9" t="s">
        <v>508</v>
      </c>
      <c r="H9" t="s">
        <v>508</v>
      </c>
      <c r="I9" t="s">
        <v>506</v>
      </c>
      <c r="J9" t="s">
        <v>311</v>
      </c>
      <c r="K9" t="s">
        <v>510</v>
      </c>
      <c r="L9" t="s">
        <v>513</v>
      </c>
      <c r="M9" t="s">
        <v>491</v>
      </c>
      <c r="N9" t="s">
        <v>491</v>
      </c>
      <c r="O9" t="s">
        <v>514</v>
      </c>
      <c r="P9" t="s">
        <v>452</v>
      </c>
      <c r="Q9" t="s">
        <v>515</v>
      </c>
      <c r="R9" t="s">
        <v>514</v>
      </c>
      <c r="S9" t="s">
        <v>435</v>
      </c>
      <c r="T9" t="s">
        <v>183</v>
      </c>
      <c r="U9" t="s">
        <v>183</v>
      </c>
    </row>
    <row r="10" spans="1:21" x14ac:dyDescent="0.35">
      <c r="A10" s="1" t="s">
        <v>518</v>
      </c>
      <c r="B10" t="s">
        <v>183</v>
      </c>
      <c r="C10" t="s">
        <v>183</v>
      </c>
      <c r="D10" t="s">
        <v>183</v>
      </c>
      <c r="E10" t="s">
        <v>183</v>
      </c>
      <c r="F10" t="s">
        <v>183</v>
      </c>
      <c r="G10" t="s">
        <v>183</v>
      </c>
      <c r="H10" t="s">
        <v>183</v>
      </c>
      <c r="I10" t="s">
        <v>183</v>
      </c>
      <c r="J10" t="s">
        <v>183</v>
      </c>
      <c r="K10" t="s">
        <v>183</v>
      </c>
      <c r="L10" t="s">
        <v>183</v>
      </c>
      <c r="M10" t="s">
        <v>183</v>
      </c>
      <c r="N10" t="s">
        <v>183</v>
      </c>
      <c r="O10" t="s">
        <v>183</v>
      </c>
      <c r="P10" t="s">
        <v>183</v>
      </c>
      <c r="Q10" t="s">
        <v>183</v>
      </c>
      <c r="R10" t="s">
        <v>183</v>
      </c>
      <c r="S10" t="s">
        <v>183</v>
      </c>
      <c r="T10" t="s">
        <v>183</v>
      </c>
      <c r="U10" t="s">
        <v>183</v>
      </c>
    </row>
    <row r="11" spans="1:21" x14ac:dyDescent="0.35">
      <c r="A11" s="1" t="s">
        <v>519</v>
      </c>
      <c r="B11" t="s">
        <v>183</v>
      </c>
      <c r="C11" t="s">
        <v>183</v>
      </c>
      <c r="D11" t="s">
        <v>183</v>
      </c>
      <c r="E11" t="s">
        <v>183</v>
      </c>
      <c r="F11" t="s">
        <v>183</v>
      </c>
      <c r="G11" t="s">
        <v>183</v>
      </c>
      <c r="H11" t="s">
        <v>183</v>
      </c>
      <c r="I11" t="s">
        <v>183</v>
      </c>
      <c r="J11" t="s">
        <v>183</v>
      </c>
      <c r="K11" t="s">
        <v>183</v>
      </c>
      <c r="L11" t="s">
        <v>183</v>
      </c>
      <c r="M11" t="s">
        <v>183</v>
      </c>
      <c r="N11" t="s">
        <v>183</v>
      </c>
      <c r="O11" t="s">
        <v>183</v>
      </c>
      <c r="P11" t="s">
        <v>183</v>
      </c>
      <c r="Q11" t="s">
        <v>183</v>
      </c>
      <c r="R11" t="s">
        <v>183</v>
      </c>
      <c r="S11" t="s">
        <v>183</v>
      </c>
      <c r="T11" t="s">
        <v>183</v>
      </c>
      <c r="U11" t="s">
        <v>183</v>
      </c>
    </row>
    <row r="12" spans="1:21" x14ac:dyDescent="0.35">
      <c r="A12" s="1" t="s">
        <v>520</v>
      </c>
      <c r="B12" t="s">
        <v>183</v>
      </c>
      <c r="C12" t="s">
        <v>183</v>
      </c>
      <c r="D12" t="s">
        <v>521</v>
      </c>
      <c r="E12" t="s">
        <v>522</v>
      </c>
      <c r="F12" t="s">
        <v>523</v>
      </c>
      <c r="G12" t="s">
        <v>524</v>
      </c>
      <c r="H12" t="s">
        <v>525</v>
      </c>
      <c r="I12" t="s">
        <v>526</v>
      </c>
      <c r="J12" t="s">
        <v>266</v>
      </c>
      <c r="K12" t="s">
        <v>356</v>
      </c>
      <c r="L12" t="s">
        <v>352</v>
      </c>
      <c r="M12" t="s">
        <v>527</v>
      </c>
      <c r="N12" t="s">
        <v>528</v>
      </c>
      <c r="O12" t="s">
        <v>529</v>
      </c>
      <c r="P12" t="s">
        <v>265</v>
      </c>
      <c r="Q12" t="s">
        <v>527</v>
      </c>
      <c r="R12" t="s">
        <v>530</v>
      </c>
      <c r="S12" t="s">
        <v>531</v>
      </c>
      <c r="T12" t="s">
        <v>532</v>
      </c>
      <c r="U12" t="s">
        <v>533</v>
      </c>
    </row>
    <row r="13" spans="1:21" x14ac:dyDescent="0.35">
      <c r="A13" s="1" t="s">
        <v>534</v>
      </c>
      <c r="B13" t="s">
        <v>183</v>
      </c>
      <c r="C13" t="s">
        <v>183</v>
      </c>
      <c r="D13" t="s">
        <v>183</v>
      </c>
      <c r="E13" t="s">
        <v>183</v>
      </c>
      <c r="F13" t="s">
        <v>183</v>
      </c>
      <c r="G13" t="s">
        <v>183</v>
      </c>
      <c r="H13" t="s">
        <v>314</v>
      </c>
      <c r="I13" t="s">
        <v>535</v>
      </c>
      <c r="J13" t="s">
        <v>535</v>
      </c>
      <c r="K13" t="s">
        <v>535</v>
      </c>
      <c r="L13" t="s">
        <v>314</v>
      </c>
      <c r="M13" t="s">
        <v>314</v>
      </c>
      <c r="N13" t="s">
        <v>314</v>
      </c>
      <c r="O13" t="s">
        <v>314</v>
      </c>
      <c r="P13" t="s">
        <v>536</v>
      </c>
      <c r="Q13" t="s">
        <v>536</v>
      </c>
      <c r="R13" t="s">
        <v>296</v>
      </c>
      <c r="S13" t="s">
        <v>296</v>
      </c>
      <c r="T13" t="s">
        <v>183</v>
      </c>
      <c r="U13" t="s">
        <v>183</v>
      </c>
    </row>
    <row r="14" spans="1:21" x14ac:dyDescent="0.35">
      <c r="A14" s="1" t="s">
        <v>537</v>
      </c>
      <c r="B14" t="s">
        <v>183</v>
      </c>
      <c r="C14" t="s">
        <v>183</v>
      </c>
      <c r="D14" t="s">
        <v>183</v>
      </c>
      <c r="E14" t="s">
        <v>183</v>
      </c>
      <c r="F14" t="s">
        <v>183</v>
      </c>
      <c r="G14" t="s">
        <v>183</v>
      </c>
      <c r="H14" t="s">
        <v>183</v>
      </c>
      <c r="I14" t="s">
        <v>183</v>
      </c>
      <c r="J14" t="s">
        <v>183</v>
      </c>
      <c r="K14" t="s">
        <v>183</v>
      </c>
      <c r="L14" t="s">
        <v>183</v>
      </c>
      <c r="M14" t="s">
        <v>183</v>
      </c>
      <c r="N14" t="s">
        <v>183</v>
      </c>
      <c r="O14" t="s">
        <v>183</v>
      </c>
      <c r="P14" t="s">
        <v>183</v>
      </c>
      <c r="Q14" t="s">
        <v>183</v>
      </c>
      <c r="R14" t="s">
        <v>183</v>
      </c>
      <c r="S14" t="s">
        <v>183</v>
      </c>
      <c r="T14" t="s">
        <v>314</v>
      </c>
      <c r="U14" t="s">
        <v>296</v>
      </c>
    </row>
    <row r="15" spans="1:21" x14ac:dyDescent="0.35">
      <c r="A15" s="1" t="s">
        <v>538</v>
      </c>
      <c r="B15" t="s">
        <v>183</v>
      </c>
      <c r="C15" t="s">
        <v>183</v>
      </c>
      <c r="D15" t="s">
        <v>314</v>
      </c>
      <c r="E15" t="s">
        <v>536</v>
      </c>
      <c r="F15" t="s">
        <v>294</v>
      </c>
      <c r="G15" t="s">
        <v>295</v>
      </c>
      <c r="H15" t="s">
        <v>296</v>
      </c>
      <c r="I15" t="s">
        <v>297</v>
      </c>
      <c r="J15" t="s">
        <v>298</v>
      </c>
      <c r="K15" t="s">
        <v>297</v>
      </c>
      <c r="L15" t="s">
        <v>298</v>
      </c>
      <c r="M15" t="s">
        <v>297</v>
      </c>
      <c r="N15" t="s">
        <v>299</v>
      </c>
      <c r="O15" t="s">
        <v>300</v>
      </c>
      <c r="P15" t="s">
        <v>301</v>
      </c>
      <c r="Q15" t="s">
        <v>300</v>
      </c>
      <c r="R15" t="s">
        <v>299</v>
      </c>
      <c r="S15" t="s">
        <v>302</v>
      </c>
      <c r="T15" t="s">
        <v>303</v>
      </c>
      <c r="U15" t="s">
        <v>304</v>
      </c>
    </row>
    <row r="16" spans="1:21" x14ac:dyDescent="0.35">
      <c r="A16" s="1" t="s">
        <v>539</v>
      </c>
      <c r="B16" t="s">
        <v>314</v>
      </c>
      <c r="C16" t="s">
        <v>536</v>
      </c>
      <c r="D16" t="s">
        <v>218</v>
      </c>
      <c r="E16" t="s">
        <v>540</v>
      </c>
      <c r="F16" t="s">
        <v>541</v>
      </c>
      <c r="G16" t="s">
        <v>503</v>
      </c>
      <c r="H16" t="s">
        <v>542</v>
      </c>
      <c r="I16" t="s">
        <v>542</v>
      </c>
      <c r="J16" t="s">
        <v>543</v>
      </c>
      <c r="K16" t="s">
        <v>544</v>
      </c>
      <c r="L16" t="s">
        <v>219</v>
      </c>
      <c r="M16" t="s">
        <v>221</v>
      </c>
      <c r="N16" t="s">
        <v>302</v>
      </c>
      <c r="O16" t="s">
        <v>309</v>
      </c>
      <c r="P16" t="s">
        <v>218</v>
      </c>
      <c r="Q16" t="s">
        <v>503</v>
      </c>
      <c r="R16" t="s">
        <v>514</v>
      </c>
      <c r="S16" t="s">
        <v>452</v>
      </c>
      <c r="T16" t="s">
        <v>305</v>
      </c>
      <c r="U16" t="s">
        <v>513</v>
      </c>
    </row>
    <row r="17" spans="1:21" x14ac:dyDescent="0.35">
      <c r="A17" s="1" t="s">
        <v>545</v>
      </c>
      <c r="B17" t="s">
        <v>546</v>
      </c>
      <c r="C17" t="s">
        <v>547</v>
      </c>
      <c r="D17" t="s">
        <v>548</v>
      </c>
      <c r="E17" t="s">
        <v>549</v>
      </c>
      <c r="F17" t="s">
        <v>550</v>
      </c>
      <c r="G17" t="s">
        <v>551</v>
      </c>
      <c r="H17" t="s">
        <v>552</v>
      </c>
      <c r="I17" t="s">
        <v>553</v>
      </c>
      <c r="J17" t="s">
        <v>554</v>
      </c>
      <c r="K17" t="s">
        <v>555</v>
      </c>
      <c r="L17" t="s">
        <v>556</v>
      </c>
      <c r="M17" t="s">
        <v>557</v>
      </c>
      <c r="N17" t="s">
        <v>558</v>
      </c>
      <c r="O17" t="s">
        <v>559</v>
      </c>
      <c r="P17" t="s">
        <v>560</v>
      </c>
      <c r="Q17" t="s">
        <v>561</v>
      </c>
      <c r="R17" t="s">
        <v>562</v>
      </c>
      <c r="S17" t="s">
        <v>563</v>
      </c>
      <c r="T17" t="s">
        <v>564</v>
      </c>
      <c r="U17" t="s">
        <v>565</v>
      </c>
    </row>
    <row r="18" spans="1:21" x14ac:dyDescent="0.35">
      <c r="A18" s="1" t="s">
        <v>566</v>
      </c>
      <c r="B18" t="s">
        <v>430</v>
      </c>
      <c r="C18" t="s">
        <v>431</v>
      </c>
      <c r="D18" t="s">
        <v>217</v>
      </c>
      <c r="E18" t="s">
        <v>502</v>
      </c>
      <c r="F18" t="s">
        <v>504</v>
      </c>
      <c r="G18" t="s">
        <v>567</v>
      </c>
      <c r="H18" t="s">
        <v>507</v>
      </c>
      <c r="I18" t="s">
        <v>308</v>
      </c>
      <c r="J18" t="s">
        <v>508</v>
      </c>
      <c r="K18" t="s">
        <v>568</v>
      </c>
      <c r="L18" t="s">
        <v>295</v>
      </c>
      <c r="M18" t="s">
        <v>310</v>
      </c>
      <c r="N18" t="s">
        <v>536</v>
      </c>
      <c r="O18" t="s">
        <v>302</v>
      </c>
      <c r="P18" t="s">
        <v>569</v>
      </c>
      <c r="Q18" t="s">
        <v>570</v>
      </c>
      <c r="R18" t="s">
        <v>508</v>
      </c>
      <c r="S18" t="s">
        <v>311</v>
      </c>
      <c r="T18" t="s">
        <v>568</v>
      </c>
      <c r="U18" t="s">
        <v>571</v>
      </c>
    </row>
    <row r="19" spans="1:21" x14ac:dyDescent="0.35">
      <c r="A19" s="1" t="s">
        <v>572</v>
      </c>
      <c r="B19" t="s">
        <v>573</v>
      </c>
      <c r="C19" t="s">
        <v>573</v>
      </c>
      <c r="D19" t="s">
        <v>574</v>
      </c>
      <c r="E19" t="s">
        <v>575</v>
      </c>
      <c r="F19" t="s">
        <v>576</v>
      </c>
      <c r="G19" t="s">
        <v>577</v>
      </c>
      <c r="H19" t="s">
        <v>578</v>
      </c>
      <c r="I19" t="s">
        <v>579</v>
      </c>
      <c r="J19" t="s">
        <v>580</v>
      </c>
      <c r="K19" t="s">
        <v>581</v>
      </c>
      <c r="L19" t="s">
        <v>582</v>
      </c>
      <c r="M19" t="s">
        <v>583</v>
      </c>
      <c r="N19" t="s">
        <v>584</v>
      </c>
      <c r="O19" t="s">
        <v>585</v>
      </c>
      <c r="P19" t="s">
        <v>586</v>
      </c>
      <c r="Q19" t="s">
        <v>587</v>
      </c>
      <c r="R19" t="s">
        <v>588</v>
      </c>
      <c r="S19" t="s">
        <v>589</v>
      </c>
      <c r="T19" t="s">
        <v>590</v>
      </c>
      <c r="U19" t="s">
        <v>591</v>
      </c>
    </row>
    <row r="20" spans="1:21" x14ac:dyDescent="0.35">
      <c r="A20" s="1" t="s">
        <v>592</v>
      </c>
      <c r="B20" t="s">
        <v>183</v>
      </c>
      <c r="C20" t="s">
        <v>183</v>
      </c>
      <c r="D20" t="s">
        <v>593</v>
      </c>
      <c r="E20" t="s">
        <v>593</v>
      </c>
      <c r="F20" t="s">
        <v>536</v>
      </c>
      <c r="G20" t="s">
        <v>295</v>
      </c>
      <c r="H20" t="s">
        <v>314</v>
      </c>
      <c r="I20" t="s">
        <v>535</v>
      </c>
      <c r="J20" t="s">
        <v>535</v>
      </c>
      <c r="K20" t="s">
        <v>535</v>
      </c>
      <c r="L20" t="s">
        <v>301</v>
      </c>
      <c r="M20" t="s">
        <v>536</v>
      </c>
      <c r="N20" t="s">
        <v>593</v>
      </c>
      <c r="O20" t="s">
        <v>594</v>
      </c>
      <c r="P20" t="s">
        <v>536</v>
      </c>
      <c r="Q20" t="s">
        <v>536</v>
      </c>
      <c r="R20" t="s">
        <v>512</v>
      </c>
      <c r="S20" t="s">
        <v>300</v>
      </c>
      <c r="T20" t="s">
        <v>595</v>
      </c>
      <c r="U20" t="s">
        <v>595</v>
      </c>
    </row>
    <row r="21" spans="1:21" x14ac:dyDescent="0.35">
      <c r="A21" s="1" t="s">
        <v>596</v>
      </c>
      <c r="B21" t="s">
        <v>183</v>
      </c>
      <c r="C21" t="s">
        <v>183</v>
      </c>
      <c r="D21" t="s">
        <v>217</v>
      </c>
      <c r="E21" t="s">
        <v>502</v>
      </c>
      <c r="F21" t="s">
        <v>570</v>
      </c>
      <c r="G21" t="s">
        <v>570</v>
      </c>
      <c r="H21" t="s">
        <v>508</v>
      </c>
      <c r="I21" t="s">
        <v>308</v>
      </c>
      <c r="J21" t="s">
        <v>508</v>
      </c>
      <c r="K21" t="s">
        <v>305</v>
      </c>
      <c r="L21" t="s">
        <v>298</v>
      </c>
      <c r="M21" t="s">
        <v>216</v>
      </c>
      <c r="N21" t="s">
        <v>536</v>
      </c>
      <c r="O21" t="s">
        <v>299</v>
      </c>
      <c r="P21" t="s">
        <v>309</v>
      </c>
      <c r="Q21" t="s">
        <v>508</v>
      </c>
      <c r="R21" t="s">
        <v>490</v>
      </c>
      <c r="S21" t="s">
        <v>544</v>
      </c>
      <c r="T21" t="s">
        <v>508</v>
      </c>
      <c r="U21" t="s">
        <v>597</v>
      </c>
    </row>
    <row r="22" spans="1:21" x14ac:dyDescent="0.35">
      <c r="A22" s="1" t="s">
        <v>598</v>
      </c>
      <c r="B22" t="s">
        <v>183</v>
      </c>
      <c r="C22" t="s">
        <v>183</v>
      </c>
      <c r="D22" t="s">
        <v>599</v>
      </c>
      <c r="E22" t="s">
        <v>600</v>
      </c>
      <c r="F22" t="s">
        <v>601</v>
      </c>
      <c r="G22" t="s">
        <v>602</v>
      </c>
      <c r="H22" t="s">
        <v>603</v>
      </c>
      <c r="I22" t="s">
        <v>604</v>
      </c>
      <c r="J22" t="s">
        <v>605</v>
      </c>
      <c r="K22" t="s">
        <v>606</v>
      </c>
      <c r="L22" t="s">
        <v>607</v>
      </c>
      <c r="M22" t="s">
        <v>608</v>
      </c>
      <c r="N22" t="s">
        <v>609</v>
      </c>
      <c r="O22" t="s">
        <v>610</v>
      </c>
      <c r="P22" t="s">
        <v>611</v>
      </c>
      <c r="Q22" t="s">
        <v>612</v>
      </c>
      <c r="R22" t="s">
        <v>613</v>
      </c>
      <c r="S22" t="s">
        <v>614</v>
      </c>
      <c r="T22" t="s">
        <v>615</v>
      </c>
      <c r="U22" t="s">
        <v>616</v>
      </c>
    </row>
    <row r="23" spans="1:21" x14ac:dyDescent="0.35">
      <c r="A23" s="1" t="s">
        <v>617</v>
      </c>
      <c r="B23" t="s">
        <v>183</v>
      </c>
      <c r="C23" t="s">
        <v>183</v>
      </c>
      <c r="D23" t="s">
        <v>300</v>
      </c>
      <c r="E23" t="s">
        <v>296</v>
      </c>
      <c r="F23" t="s">
        <v>298</v>
      </c>
      <c r="G23" t="s">
        <v>298</v>
      </c>
      <c r="H23" t="s">
        <v>302</v>
      </c>
      <c r="I23" t="s">
        <v>297</v>
      </c>
      <c r="J23" t="s">
        <v>299</v>
      </c>
      <c r="K23" t="s">
        <v>569</v>
      </c>
      <c r="L23" t="s">
        <v>535</v>
      </c>
      <c r="M23" t="s">
        <v>314</v>
      </c>
      <c r="N23" t="s">
        <v>618</v>
      </c>
      <c r="O23" t="s">
        <v>618</v>
      </c>
      <c r="P23" t="s">
        <v>536</v>
      </c>
      <c r="Q23" t="s">
        <v>302</v>
      </c>
      <c r="R23" t="s">
        <v>296</v>
      </c>
      <c r="S23" t="s">
        <v>300</v>
      </c>
      <c r="T23" t="s">
        <v>314</v>
      </c>
      <c r="U23" t="s">
        <v>571</v>
      </c>
    </row>
    <row r="24" spans="1:21" x14ac:dyDescent="0.35">
      <c r="A24" s="1" t="s">
        <v>619</v>
      </c>
      <c r="B24" t="s">
        <v>314</v>
      </c>
      <c r="C24" t="s">
        <v>536</v>
      </c>
      <c r="D24" t="s">
        <v>216</v>
      </c>
      <c r="E24" t="s">
        <v>298</v>
      </c>
      <c r="F24" t="s">
        <v>218</v>
      </c>
      <c r="G24" t="s">
        <v>218</v>
      </c>
      <c r="H24" t="s">
        <v>221</v>
      </c>
      <c r="I24" t="s">
        <v>218</v>
      </c>
      <c r="J24" t="s">
        <v>307</v>
      </c>
      <c r="K24" t="s">
        <v>308</v>
      </c>
      <c r="L24" t="s">
        <v>302</v>
      </c>
      <c r="M24" t="s">
        <v>309</v>
      </c>
      <c r="N24" t="s">
        <v>294</v>
      </c>
      <c r="O24" t="s">
        <v>297</v>
      </c>
      <c r="P24" t="s">
        <v>310</v>
      </c>
      <c r="Q24" t="s">
        <v>217</v>
      </c>
      <c r="R24" t="s">
        <v>311</v>
      </c>
      <c r="S24" t="s">
        <v>312</v>
      </c>
      <c r="T24" t="s">
        <v>220</v>
      </c>
      <c r="U24" t="s">
        <v>313</v>
      </c>
    </row>
    <row r="25" spans="1:21" x14ac:dyDescent="0.35">
      <c r="A25" s="1" t="s">
        <v>620</v>
      </c>
      <c r="B25" t="s">
        <v>546</v>
      </c>
      <c r="C25" t="s">
        <v>547</v>
      </c>
      <c r="D25" t="s">
        <v>621</v>
      </c>
      <c r="E25" t="s">
        <v>622</v>
      </c>
      <c r="F25" t="s">
        <v>623</v>
      </c>
      <c r="G25" t="s">
        <v>624</v>
      </c>
      <c r="H25" t="s">
        <v>625</v>
      </c>
      <c r="I25" t="s">
        <v>626</v>
      </c>
      <c r="J25" t="s">
        <v>627</v>
      </c>
      <c r="K25" t="s">
        <v>628</v>
      </c>
      <c r="L25" t="s">
        <v>629</v>
      </c>
      <c r="M25" t="s">
        <v>630</v>
      </c>
      <c r="N25" t="s">
        <v>631</v>
      </c>
      <c r="O25" t="s">
        <v>632</v>
      </c>
      <c r="P25" t="s">
        <v>633</v>
      </c>
      <c r="Q25" t="s">
        <v>634</v>
      </c>
      <c r="R25" t="s">
        <v>635</v>
      </c>
      <c r="S25" t="s">
        <v>636</v>
      </c>
      <c r="T25" t="s">
        <v>637</v>
      </c>
      <c r="U25" t="s">
        <v>638</v>
      </c>
    </row>
    <row r="26" spans="1:21" x14ac:dyDescent="0.35">
      <c r="A26" s="1" t="s">
        <v>639</v>
      </c>
      <c r="B26" t="s">
        <v>640</v>
      </c>
      <c r="C26" t="s">
        <v>641</v>
      </c>
      <c r="D26" t="s">
        <v>642</v>
      </c>
      <c r="E26" t="s">
        <v>160</v>
      </c>
      <c r="F26" t="s">
        <v>149</v>
      </c>
      <c r="G26" t="s">
        <v>150</v>
      </c>
      <c r="H26" t="s">
        <v>151</v>
      </c>
      <c r="I26" t="s">
        <v>152</v>
      </c>
      <c r="J26" t="s">
        <v>153</v>
      </c>
      <c r="K26" t="s">
        <v>154</v>
      </c>
      <c r="L26" t="s">
        <v>155</v>
      </c>
      <c r="M26" t="s">
        <v>156</v>
      </c>
      <c r="N26" t="s">
        <v>157</v>
      </c>
      <c r="O26" t="s">
        <v>158</v>
      </c>
      <c r="P26" t="s">
        <v>159</v>
      </c>
      <c r="Q26" t="s">
        <v>160</v>
      </c>
      <c r="R26" t="s">
        <v>161</v>
      </c>
      <c r="S26" t="s">
        <v>162</v>
      </c>
      <c r="T26" t="s">
        <v>152</v>
      </c>
      <c r="U26" t="s">
        <v>163</v>
      </c>
    </row>
    <row r="27" spans="1:21" x14ac:dyDescent="0.35">
      <c r="A27" s="1" t="s">
        <v>643</v>
      </c>
      <c r="B27" t="s">
        <v>164</v>
      </c>
      <c r="C27" t="s">
        <v>168</v>
      </c>
      <c r="D27" t="s">
        <v>644</v>
      </c>
      <c r="E27" t="s">
        <v>645</v>
      </c>
      <c r="F27" t="s">
        <v>646</v>
      </c>
      <c r="G27" t="s">
        <v>647</v>
      </c>
      <c r="H27" t="s">
        <v>648</v>
      </c>
      <c r="I27" t="s">
        <v>172</v>
      </c>
      <c r="J27" t="s">
        <v>649</v>
      </c>
      <c r="K27" t="s">
        <v>650</v>
      </c>
      <c r="L27" t="s">
        <v>155</v>
      </c>
      <c r="M27" t="s">
        <v>651</v>
      </c>
      <c r="N27" t="s">
        <v>157</v>
      </c>
      <c r="O27" t="s">
        <v>158</v>
      </c>
      <c r="P27" t="s">
        <v>159</v>
      </c>
      <c r="Q27" t="s">
        <v>652</v>
      </c>
      <c r="R27" t="s">
        <v>653</v>
      </c>
      <c r="S27" t="s">
        <v>654</v>
      </c>
      <c r="T27" t="s">
        <v>655</v>
      </c>
      <c r="U27" t="s">
        <v>163</v>
      </c>
    </row>
    <row r="28" spans="1:21" x14ac:dyDescent="0.35">
      <c r="A28" s="1" t="s">
        <v>656</v>
      </c>
      <c r="B28" t="s">
        <v>310</v>
      </c>
      <c r="C28" t="s">
        <v>536</v>
      </c>
      <c r="D28" t="s">
        <v>536</v>
      </c>
      <c r="E28" t="s">
        <v>569</v>
      </c>
      <c r="F28" t="s">
        <v>216</v>
      </c>
      <c r="G28" t="s">
        <v>217</v>
      </c>
      <c r="H28" t="s">
        <v>218</v>
      </c>
      <c r="I28" t="s">
        <v>218</v>
      </c>
      <c r="J28" t="s">
        <v>219</v>
      </c>
      <c r="K28" t="s">
        <v>219</v>
      </c>
      <c r="L28" t="s">
        <v>219</v>
      </c>
      <c r="M28" t="s">
        <v>219</v>
      </c>
      <c r="N28" t="s">
        <v>220</v>
      </c>
      <c r="O28" t="s">
        <v>220</v>
      </c>
      <c r="P28" t="s">
        <v>220</v>
      </c>
      <c r="Q28" t="s">
        <v>220</v>
      </c>
      <c r="R28" t="s">
        <v>221</v>
      </c>
      <c r="S28" t="s">
        <v>221</v>
      </c>
      <c r="T28" t="s">
        <v>221</v>
      </c>
      <c r="U28" t="s">
        <v>222</v>
      </c>
    </row>
    <row r="29" spans="1:21" x14ac:dyDescent="0.35">
      <c r="A29" s="1" t="s">
        <v>657</v>
      </c>
      <c r="B29" t="s">
        <v>310</v>
      </c>
      <c r="C29" t="s">
        <v>536</v>
      </c>
      <c r="D29" t="s">
        <v>536</v>
      </c>
      <c r="E29" t="s">
        <v>216</v>
      </c>
      <c r="F29" t="s">
        <v>512</v>
      </c>
      <c r="G29" t="s">
        <v>218</v>
      </c>
      <c r="H29" t="s">
        <v>219</v>
      </c>
      <c r="I29" t="s">
        <v>219</v>
      </c>
      <c r="J29" t="s">
        <v>219</v>
      </c>
      <c r="K29" t="s">
        <v>219</v>
      </c>
      <c r="L29" t="s">
        <v>219</v>
      </c>
      <c r="M29" t="s">
        <v>220</v>
      </c>
      <c r="N29" t="s">
        <v>220</v>
      </c>
      <c r="O29" t="s">
        <v>220</v>
      </c>
      <c r="P29" t="s">
        <v>220</v>
      </c>
      <c r="Q29" t="s">
        <v>221</v>
      </c>
      <c r="R29" t="s">
        <v>221</v>
      </c>
      <c r="S29" t="s">
        <v>221</v>
      </c>
      <c r="T29" t="s">
        <v>221</v>
      </c>
      <c r="U29" t="s">
        <v>222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U40"/>
  <sheetViews>
    <sheetView workbookViewId="0">
      <selection activeCell="L48" sqref="L48"/>
    </sheetView>
  </sheetViews>
  <sheetFormatPr defaultRowHeight="14.5" x14ac:dyDescent="0.35"/>
  <cols>
    <col min="1" max="1" width="36.54296875" customWidth="1"/>
  </cols>
  <sheetData>
    <row r="1" spans="1:21" x14ac:dyDescent="0.35">
      <c r="B1" s="1" t="s">
        <v>426</v>
      </c>
      <c r="C1" s="1" t="s">
        <v>427</v>
      </c>
      <c r="D1" s="1" t="s">
        <v>428</v>
      </c>
      <c r="E1" s="1" t="s">
        <v>429</v>
      </c>
      <c r="F1" s="1" t="s">
        <v>113</v>
      </c>
      <c r="G1" s="1" t="s">
        <v>114</v>
      </c>
      <c r="H1" s="1" t="s">
        <v>115</v>
      </c>
      <c r="I1" s="1" t="s">
        <v>116</v>
      </c>
      <c r="J1" s="1" t="s">
        <v>117</v>
      </c>
      <c r="K1" s="1" t="s">
        <v>118</v>
      </c>
      <c r="L1" s="1" t="s">
        <v>119</v>
      </c>
      <c r="M1" s="1" t="s">
        <v>120</v>
      </c>
      <c r="N1" s="1" t="s">
        <v>121</v>
      </c>
      <c r="O1" s="1" t="s">
        <v>122</v>
      </c>
      <c r="P1" s="1" t="s">
        <v>123</v>
      </c>
      <c r="Q1" s="1" t="s">
        <v>124</v>
      </c>
      <c r="R1" s="1" t="s">
        <v>125</v>
      </c>
      <c r="S1" s="1" t="s">
        <v>126</v>
      </c>
      <c r="T1" s="1" t="s">
        <v>127</v>
      </c>
      <c r="U1" s="1" t="s">
        <v>128</v>
      </c>
    </row>
    <row r="2" spans="1:21" x14ac:dyDescent="0.35">
      <c r="A2" s="1" t="s">
        <v>658</v>
      </c>
      <c r="B2" t="s">
        <v>183</v>
      </c>
      <c r="C2" t="s">
        <v>183</v>
      </c>
      <c r="D2" t="s">
        <v>302</v>
      </c>
      <c r="E2" t="s">
        <v>216</v>
      </c>
      <c r="F2" t="s">
        <v>218</v>
      </c>
      <c r="G2" t="s">
        <v>432</v>
      </c>
      <c r="H2" t="s">
        <v>457</v>
      </c>
      <c r="I2" t="s">
        <v>659</v>
      </c>
      <c r="J2" t="s">
        <v>660</v>
      </c>
      <c r="K2" t="s">
        <v>661</v>
      </c>
      <c r="L2" t="s">
        <v>662</v>
      </c>
      <c r="M2" t="s">
        <v>663</v>
      </c>
      <c r="N2" t="s">
        <v>523</v>
      </c>
      <c r="O2" t="s">
        <v>664</v>
      </c>
      <c r="P2" t="s">
        <v>665</v>
      </c>
      <c r="Q2" t="s">
        <v>666</v>
      </c>
      <c r="R2" t="s">
        <v>667</v>
      </c>
      <c r="S2" t="s">
        <v>668</v>
      </c>
      <c r="T2" t="s">
        <v>669</v>
      </c>
      <c r="U2" t="s">
        <v>496</v>
      </c>
    </row>
    <row r="3" spans="1:21" x14ac:dyDescent="0.35">
      <c r="A3" s="1" t="s">
        <v>670</v>
      </c>
      <c r="B3" t="s">
        <v>183</v>
      </c>
      <c r="C3" t="s">
        <v>183</v>
      </c>
      <c r="D3" t="s">
        <v>183</v>
      </c>
      <c r="E3" t="s">
        <v>183</v>
      </c>
      <c r="F3" t="s">
        <v>671</v>
      </c>
      <c r="G3" t="s">
        <v>569</v>
      </c>
      <c r="H3" t="s">
        <v>219</v>
      </c>
      <c r="I3" t="s">
        <v>370</v>
      </c>
      <c r="J3" t="s">
        <v>663</v>
      </c>
      <c r="K3" t="s">
        <v>496</v>
      </c>
      <c r="L3" t="s">
        <v>672</v>
      </c>
      <c r="M3" t="s">
        <v>673</v>
      </c>
      <c r="N3" t="s">
        <v>521</v>
      </c>
      <c r="O3" t="s">
        <v>674</v>
      </c>
      <c r="P3" t="s">
        <v>675</v>
      </c>
      <c r="Q3" t="s">
        <v>676</v>
      </c>
      <c r="R3" t="s">
        <v>677</v>
      </c>
      <c r="S3" t="s">
        <v>431</v>
      </c>
      <c r="T3" t="s">
        <v>570</v>
      </c>
      <c r="U3" t="s">
        <v>222</v>
      </c>
    </row>
    <row r="4" spans="1:21" x14ac:dyDescent="0.35">
      <c r="A4" s="1" t="s">
        <v>678</v>
      </c>
      <c r="B4" t="s">
        <v>183</v>
      </c>
      <c r="C4" t="s">
        <v>183</v>
      </c>
      <c r="D4" t="s">
        <v>302</v>
      </c>
      <c r="E4" t="s">
        <v>216</v>
      </c>
      <c r="F4" t="s">
        <v>464</v>
      </c>
      <c r="G4" t="s">
        <v>679</v>
      </c>
      <c r="H4" t="s">
        <v>680</v>
      </c>
      <c r="I4" t="s">
        <v>681</v>
      </c>
      <c r="J4" t="s">
        <v>682</v>
      </c>
      <c r="K4" t="s">
        <v>467</v>
      </c>
      <c r="L4" t="s">
        <v>669</v>
      </c>
      <c r="M4" t="s">
        <v>683</v>
      </c>
      <c r="N4" t="s">
        <v>684</v>
      </c>
      <c r="O4" t="s">
        <v>685</v>
      </c>
      <c r="P4" t="s">
        <v>367</v>
      </c>
      <c r="Q4" t="s">
        <v>528</v>
      </c>
      <c r="R4" t="s">
        <v>686</v>
      </c>
      <c r="S4" t="s">
        <v>357</v>
      </c>
      <c r="T4" t="s">
        <v>687</v>
      </c>
      <c r="U4" t="s">
        <v>463</v>
      </c>
    </row>
    <row r="5" spans="1:21" x14ac:dyDescent="0.35">
      <c r="A5" s="1" t="s">
        <v>688</v>
      </c>
      <c r="B5" t="s">
        <v>183</v>
      </c>
      <c r="C5" t="s">
        <v>183</v>
      </c>
      <c r="D5" t="s">
        <v>217</v>
      </c>
      <c r="E5" t="s">
        <v>307</v>
      </c>
      <c r="F5" t="s">
        <v>508</v>
      </c>
      <c r="G5" t="s">
        <v>490</v>
      </c>
      <c r="H5" t="s">
        <v>689</v>
      </c>
      <c r="I5" t="s">
        <v>452</v>
      </c>
      <c r="J5" t="s">
        <v>689</v>
      </c>
      <c r="K5" t="s">
        <v>436</v>
      </c>
      <c r="L5" t="s">
        <v>568</v>
      </c>
      <c r="M5" t="s">
        <v>690</v>
      </c>
      <c r="N5" t="s">
        <v>515</v>
      </c>
      <c r="O5" t="s">
        <v>662</v>
      </c>
      <c r="P5" t="s">
        <v>671</v>
      </c>
      <c r="Q5" t="s">
        <v>691</v>
      </c>
      <c r="R5" t="s">
        <v>521</v>
      </c>
      <c r="S5" t="s">
        <v>669</v>
      </c>
      <c r="T5" t="s">
        <v>692</v>
      </c>
      <c r="U5" t="s">
        <v>466</v>
      </c>
    </row>
    <row r="6" spans="1:21" x14ac:dyDescent="0.35">
      <c r="A6" s="1" t="s">
        <v>693</v>
      </c>
      <c r="B6" t="s">
        <v>183</v>
      </c>
      <c r="C6" t="s">
        <v>183</v>
      </c>
      <c r="D6" t="s">
        <v>310</v>
      </c>
      <c r="E6" t="s">
        <v>298</v>
      </c>
      <c r="F6" t="s">
        <v>309</v>
      </c>
      <c r="G6" t="s">
        <v>502</v>
      </c>
      <c r="H6" t="s">
        <v>310</v>
      </c>
      <c r="I6" t="s">
        <v>218</v>
      </c>
      <c r="J6" t="s">
        <v>489</v>
      </c>
      <c r="K6" t="s">
        <v>305</v>
      </c>
      <c r="L6" t="s">
        <v>694</v>
      </c>
      <c r="M6" t="s">
        <v>515</v>
      </c>
      <c r="N6" t="s">
        <v>542</v>
      </c>
      <c r="O6" t="s">
        <v>505</v>
      </c>
      <c r="P6" t="s">
        <v>514</v>
      </c>
      <c r="Q6" t="s">
        <v>542</v>
      </c>
      <c r="R6" t="s">
        <v>509</v>
      </c>
      <c r="S6" t="s">
        <v>430</v>
      </c>
      <c r="T6" t="s">
        <v>695</v>
      </c>
      <c r="U6" t="s">
        <v>696</v>
      </c>
    </row>
    <row r="7" spans="1:21" x14ac:dyDescent="0.35">
      <c r="A7" s="1" t="s">
        <v>697</v>
      </c>
      <c r="B7" t="s">
        <v>183</v>
      </c>
      <c r="C7" t="s">
        <v>183</v>
      </c>
      <c r="D7" t="s">
        <v>295</v>
      </c>
      <c r="E7" t="s">
        <v>294</v>
      </c>
      <c r="F7" t="s">
        <v>295</v>
      </c>
      <c r="G7" t="s">
        <v>296</v>
      </c>
      <c r="H7" t="s">
        <v>300</v>
      </c>
      <c r="I7" t="s">
        <v>294</v>
      </c>
      <c r="J7" t="s">
        <v>296</v>
      </c>
      <c r="K7" t="s">
        <v>569</v>
      </c>
      <c r="L7" t="s">
        <v>297</v>
      </c>
      <c r="M7" t="s">
        <v>297</v>
      </c>
      <c r="N7" t="s">
        <v>302</v>
      </c>
      <c r="O7" t="s">
        <v>302</v>
      </c>
      <c r="P7" t="s">
        <v>300</v>
      </c>
      <c r="Q7" t="s">
        <v>507</v>
      </c>
      <c r="R7" t="s">
        <v>301</v>
      </c>
      <c r="S7" t="s">
        <v>300</v>
      </c>
      <c r="T7" t="s">
        <v>216</v>
      </c>
      <c r="U7" t="s">
        <v>310</v>
      </c>
    </row>
    <row r="8" spans="1:21" x14ac:dyDescent="0.35">
      <c r="A8" s="1" t="s">
        <v>77</v>
      </c>
      <c r="B8" t="s">
        <v>183</v>
      </c>
      <c r="C8" t="s">
        <v>183</v>
      </c>
      <c r="D8" t="s">
        <v>543</v>
      </c>
      <c r="E8" t="s">
        <v>452</v>
      </c>
      <c r="F8" t="s">
        <v>698</v>
      </c>
      <c r="G8" t="s">
        <v>699</v>
      </c>
      <c r="H8" t="s">
        <v>354</v>
      </c>
      <c r="I8" t="s">
        <v>700</v>
      </c>
      <c r="J8" t="s">
        <v>701</v>
      </c>
      <c r="K8" t="s">
        <v>356</v>
      </c>
      <c r="L8" t="s">
        <v>373</v>
      </c>
      <c r="M8" t="s">
        <v>702</v>
      </c>
      <c r="N8" t="s">
        <v>703</v>
      </c>
      <c r="O8" t="s">
        <v>704</v>
      </c>
      <c r="P8" t="s">
        <v>705</v>
      </c>
      <c r="Q8" t="s">
        <v>706</v>
      </c>
      <c r="R8" t="s">
        <v>707</v>
      </c>
      <c r="S8" t="s">
        <v>708</v>
      </c>
      <c r="T8" t="s">
        <v>709</v>
      </c>
      <c r="U8" t="s">
        <v>710</v>
      </c>
    </row>
    <row r="9" spans="1:21" x14ac:dyDescent="0.35">
      <c r="A9" s="1" t="s">
        <v>80</v>
      </c>
      <c r="B9" t="s">
        <v>183</v>
      </c>
      <c r="C9" t="s">
        <v>183</v>
      </c>
      <c r="D9" t="s">
        <v>295</v>
      </c>
      <c r="E9" t="s">
        <v>300</v>
      </c>
      <c r="F9" t="s">
        <v>300</v>
      </c>
      <c r="G9" t="s">
        <v>302</v>
      </c>
      <c r="H9" t="s">
        <v>540</v>
      </c>
      <c r="I9" t="s">
        <v>217</v>
      </c>
      <c r="J9" t="s">
        <v>512</v>
      </c>
      <c r="K9" t="s">
        <v>221</v>
      </c>
      <c r="L9" t="s">
        <v>221</v>
      </c>
      <c r="M9" t="s">
        <v>217</v>
      </c>
      <c r="N9" t="s">
        <v>569</v>
      </c>
      <c r="O9" t="s">
        <v>512</v>
      </c>
      <c r="P9" t="s">
        <v>303</v>
      </c>
      <c r="Q9" t="s">
        <v>303</v>
      </c>
      <c r="R9" t="s">
        <v>512</v>
      </c>
      <c r="S9" t="s">
        <v>308</v>
      </c>
      <c r="T9" t="s">
        <v>711</v>
      </c>
      <c r="U9" t="s">
        <v>455</v>
      </c>
    </row>
    <row r="10" spans="1:21" x14ac:dyDescent="0.35">
      <c r="A10" s="1" t="s">
        <v>84</v>
      </c>
      <c r="B10" t="s">
        <v>183</v>
      </c>
      <c r="C10" t="s">
        <v>183</v>
      </c>
      <c r="D10" t="s">
        <v>183</v>
      </c>
      <c r="E10" t="s">
        <v>183</v>
      </c>
      <c r="F10" t="s">
        <v>183</v>
      </c>
      <c r="G10" t="s">
        <v>183</v>
      </c>
      <c r="H10" t="s">
        <v>183</v>
      </c>
      <c r="I10" t="s">
        <v>183</v>
      </c>
      <c r="J10" t="s">
        <v>183</v>
      </c>
      <c r="K10" t="s">
        <v>183</v>
      </c>
      <c r="L10" t="s">
        <v>183</v>
      </c>
      <c r="M10" t="s">
        <v>183</v>
      </c>
      <c r="N10" t="s">
        <v>183</v>
      </c>
      <c r="O10" t="s">
        <v>183</v>
      </c>
      <c r="P10" t="s">
        <v>183</v>
      </c>
      <c r="Q10" t="s">
        <v>183</v>
      </c>
      <c r="R10" t="s">
        <v>183</v>
      </c>
      <c r="S10" t="s">
        <v>300</v>
      </c>
      <c r="T10" t="s">
        <v>270</v>
      </c>
      <c r="U10" t="s">
        <v>712</v>
      </c>
    </row>
    <row r="11" spans="1:21" x14ac:dyDescent="0.35">
      <c r="A11" s="1" t="s">
        <v>713</v>
      </c>
      <c r="B11" t="s">
        <v>183</v>
      </c>
      <c r="C11" t="s">
        <v>183</v>
      </c>
      <c r="D11" t="s">
        <v>183</v>
      </c>
      <c r="E11" t="s">
        <v>183</v>
      </c>
      <c r="F11" t="s">
        <v>183</v>
      </c>
      <c r="G11" t="s">
        <v>183</v>
      </c>
      <c r="H11" t="s">
        <v>183</v>
      </c>
      <c r="I11" t="s">
        <v>183</v>
      </c>
      <c r="J11" t="s">
        <v>183</v>
      </c>
      <c r="K11" t="s">
        <v>183</v>
      </c>
      <c r="L11" t="s">
        <v>183</v>
      </c>
      <c r="M11" t="s">
        <v>314</v>
      </c>
      <c r="N11" t="s">
        <v>535</v>
      </c>
      <c r="O11" t="s">
        <v>535</v>
      </c>
      <c r="P11" t="s">
        <v>536</v>
      </c>
      <c r="Q11" t="s">
        <v>314</v>
      </c>
      <c r="R11" t="s">
        <v>535</v>
      </c>
      <c r="S11" t="s">
        <v>309</v>
      </c>
      <c r="T11" t="s">
        <v>498</v>
      </c>
      <c r="U11" t="s">
        <v>456</v>
      </c>
    </row>
    <row r="12" spans="1:21" x14ac:dyDescent="0.35">
      <c r="A12" s="1" t="s">
        <v>714</v>
      </c>
      <c r="B12" t="s">
        <v>183</v>
      </c>
      <c r="C12" t="s">
        <v>183</v>
      </c>
      <c r="D12" t="s">
        <v>183</v>
      </c>
      <c r="E12" t="s">
        <v>183</v>
      </c>
      <c r="F12" t="s">
        <v>183</v>
      </c>
      <c r="G12" t="s">
        <v>183</v>
      </c>
      <c r="H12" t="s">
        <v>183</v>
      </c>
      <c r="I12" t="s">
        <v>183</v>
      </c>
      <c r="J12" t="s">
        <v>183</v>
      </c>
      <c r="K12" t="s">
        <v>183</v>
      </c>
      <c r="L12" t="s">
        <v>183</v>
      </c>
      <c r="M12" t="s">
        <v>314</v>
      </c>
      <c r="N12" t="s">
        <v>535</v>
      </c>
      <c r="O12" t="s">
        <v>535</v>
      </c>
      <c r="P12" t="s">
        <v>536</v>
      </c>
      <c r="Q12" t="s">
        <v>314</v>
      </c>
      <c r="R12" t="s">
        <v>535</v>
      </c>
      <c r="S12" t="s">
        <v>217</v>
      </c>
      <c r="T12" t="s">
        <v>715</v>
      </c>
      <c r="U12" t="s">
        <v>716</v>
      </c>
    </row>
    <row r="13" spans="1:21" x14ac:dyDescent="0.35">
      <c r="A13" s="1" t="s">
        <v>717</v>
      </c>
      <c r="B13" t="s">
        <v>183</v>
      </c>
      <c r="C13" t="s">
        <v>183</v>
      </c>
      <c r="D13" t="s">
        <v>183</v>
      </c>
      <c r="E13" t="s">
        <v>183</v>
      </c>
      <c r="F13" t="s">
        <v>183</v>
      </c>
      <c r="G13" t="s">
        <v>183</v>
      </c>
      <c r="H13" t="s">
        <v>301</v>
      </c>
      <c r="I13" t="s">
        <v>301</v>
      </c>
      <c r="J13" t="s">
        <v>300</v>
      </c>
      <c r="K13" t="s">
        <v>718</v>
      </c>
      <c r="L13" t="s">
        <v>719</v>
      </c>
      <c r="M13" t="s">
        <v>515</v>
      </c>
      <c r="N13" t="s">
        <v>311</v>
      </c>
      <c r="O13" t="s">
        <v>508</v>
      </c>
      <c r="P13" t="s">
        <v>506</v>
      </c>
      <c r="Q13" t="s">
        <v>312</v>
      </c>
      <c r="R13" t="s">
        <v>297</v>
      </c>
      <c r="S13" t="s">
        <v>216</v>
      </c>
      <c r="T13" t="s">
        <v>310</v>
      </c>
      <c r="U13" t="s">
        <v>216</v>
      </c>
    </row>
    <row r="14" spans="1:21" x14ac:dyDescent="0.35">
      <c r="A14" s="1" t="s">
        <v>720</v>
      </c>
      <c r="B14" t="s">
        <v>183</v>
      </c>
      <c r="C14" t="s">
        <v>183</v>
      </c>
      <c r="D14" t="s">
        <v>314</v>
      </c>
      <c r="E14" t="s">
        <v>536</v>
      </c>
      <c r="F14" t="s">
        <v>314</v>
      </c>
      <c r="G14" t="s">
        <v>294</v>
      </c>
      <c r="H14" t="s">
        <v>300</v>
      </c>
      <c r="I14" t="s">
        <v>302</v>
      </c>
      <c r="J14" t="s">
        <v>302</v>
      </c>
      <c r="K14" t="s">
        <v>296</v>
      </c>
      <c r="L14" t="s">
        <v>300</v>
      </c>
      <c r="M14" t="s">
        <v>301</v>
      </c>
      <c r="N14" t="s">
        <v>301</v>
      </c>
      <c r="O14" t="s">
        <v>297</v>
      </c>
      <c r="P14" t="s">
        <v>216</v>
      </c>
      <c r="Q14" t="s">
        <v>298</v>
      </c>
      <c r="R14" t="s">
        <v>301</v>
      </c>
      <c r="S14" t="s">
        <v>296</v>
      </c>
      <c r="T14" t="s">
        <v>536</v>
      </c>
      <c r="U14" t="s">
        <v>301</v>
      </c>
    </row>
    <row r="15" spans="1:21" x14ac:dyDescent="0.35">
      <c r="A15" s="1" t="s">
        <v>721</v>
      </c>
      <c r="B15" t="s">
        <v>183</v>
      </c>
      <c r="C15" t="s">
        <v>183</v>
      </c>
      <c r="D15" t="s">
        <v>535</v>
      </c>
      <c r="E15" t="s">
        <v>535</v>
      </c>
      <c r="F15" t="s">
        <v>535</v>
      </c>
      <c r="G15" t="s">
        <v>535</v>
      </c>
      <c r="H15" t="s">
        <v>535</v>
      </c>
      <c r="I15" t="s">
        <v>535</v>
      </c>
      <c r="J15" t="s">
        <v>535</v>
      </c>
      <c r="K15" t="s">
        <v>535</v>
      </c>
      <c r="L15" t="s">
        <v>314</v>
      </c>
      <c r="M15" t="s">
        <v>535</v>
      </c>
      <c r="N15" t="s">
        <v>535</v>
      </c>
      <c r="O15" t="s">
        <v>535</v>
      </c>
      <c r="P15" t="s">
        <v>535</v>
      </c>
      <c r="Q15" t="s">
        <v>536</v>
      </c>
      <c r="R15" t="s">
        <v>300</v>
      </c>
      <c r="S15" t="s">
        <v>298</v>
      </c>
      <c r="T15" t="s">
        <v>302</v>
      </c>
      <c r="U15" t="s">
        <v>536</v>
      </c>
    </row>
    <row r="16" spans="1:21" x14ac:dyDescent="0.35">
      <c r="A16" s="1" t="s">
        <v>722</v>
      </c>
      <c r="B16" t="s">
        <v>183</v>
      </c>
      <c r="C16" t="s">
        <v>183</v>
      </c>
      <c r="D16" t="s">
        <v>296</v>
      </c>
      <c r="E16" t="s">
        <v>299</v>
      </c>
      <c r="F16" t="s">
        <v>301</v>
      </c>
      <c r="G16" t="s">
        <v>569</v>
      </c>
      <c r="H16" t="s">
        <v>570</v>
      </c>
      <c r="I16" t="s">
        <v>503</v>
      </c>
      <c r="J16" t="s">
        <v>508</v>
      </c>
      <c r="K16" t="s">
        <v>723</v>
      </c>
      <c r="L16" t="s">
        <v>724</v>
      </c>
      <c r="M16" t="s">
        <v>725</v>
      </c>
      <c r="N16" t="s">
        <v>453</v>
      </c>
      <c r="O16" t="s">
        <v>304</v>
      </c>
      <c r="P16" t="s">
        <v>725</v>
      </c>
      <c r="Q16" t="s">
        <v>726</v>
      </c>
      <c r="R16" t="s">
        <v>542</v>
      </c>
      <c r="S16" t="s">
        <v>494</v>
      </c>
      <c r="T16" t="s">
        <v>727</v>
      </c>
      <c r="U16" t="s">
        <v>728</v>
      </c>
    </row>
    <row r="17" spans="1:21" x14ac:dyDescent="0.35">
      <c r="A17" s="1" t="s">
        <v>729</v>
      </c>
      <c r="B17" t="s">
        <v>309</v>
      </c>
      <c r="C17" t="s">
        <v>183</v>
      </c>
      <c r="D17" t="s">
        <v>183</v>
      </c>
      <c r="E17" t="s">
        <v>183</v>
      </c>
      <c r="F17" t="s">
        <v>183</v>
      </c>
      <c r="G17" t="s">
        <v>183</v>
      </c>
      <c r="H17" t="s">
        <v>183</v>
      </c>
      <c r="I17" t="s">
        <v>183</v>
      </c>
      <c r="J17" t="s">
        <v>183</v>
      </c>
      <c r="K17" t="s">
        <v>183</v>
      </c>
      <c r="L17" t="s">
        <v>183</v>
      </c>
      <c r="M17" t="s">
        <v>183</v>
      </c>
      <c r="N17" t="s">
        <v>183</v>
      </c>
      <c r="O17" t="s">
        <v>183</v>
      </c>
      <c r="P17" t="s">
        <v>183</v>
      </c>
      <c r="Q17" t="s">
        <v>183</v>
      </c>
      <c r="R17" t="s">
        <v>183</v>
      </c>
      <c r="S17" t="s">
        <v>183</v>
      </c>
      <c r="T17" t="s">
        <v>183</v>
      </c>
      <c r="U17" t="s">
        <v>183</v>
      </c>
    </row>
    <row r="18" spans="1:21" x14ac:dyDescent="0.35">
      <c r="A18" s="1" t="s">
        <v>86</v>
      </c>
      <c r="B18" t="s">
        <v>309</v>
      </c>
      <c r="C18" t="s">
        <v>183</v>
      </c>
      <c r="D18" t="s">
        <v>490</v>
      </c>
      <c r="E18" t="s">
        <v>730</v>
      </c>
      <c r="F18" t="s">
        <v>731</v>
      </c>
      <c r="G18" t="s">
        <v>732</v>
      </c>
      <c r="H18" t="s">
        <v>733</v>
      </c>
      <c r="I18" t="s">
        <v>356</v>
      </c>
      <c r="J18" t="s">
        <v>734</v>
      </c>
      <c r="K18" t="s">
        <v>710</v>
      </c>
      <c r="L18" t="s">
        <v>735</v>
      </c>
      <c r="M18" t="s">
        <v>736</v>
      </c>
      <c r="N18" t="s">
        <v>737</v>
      </c>
      <c r="O18" t="s">
        <v>380</v>
      </c>
      <c r="P18" t="s">
        <v>738</v>
      </c>
      <c r="Q18" t="s">
        <v>739</v>
      </c>
      <c r="R18" t="s">
        <v>740</v>
      </c>
      <c r="S18" t="s">
        <v>741</v>
      </c>
      <c r="T18" t="s">
        <v>742</v>
      </c>
      <c r="U18" t="s">
        <v>743</v>
      </c>
    </row>
    <row r="19" spans="1:21" x14ac:dyDescent="0.35">
      <c r="A19" s="1" t="s">
        <v>744</v>
      </c>
      <c r="B19" t="s">
        <v>183</v>
      </c>
      <c r="C19" t="s">
        <v>183</v>
      </c>
      <c r="D19" t="s">
        <v>297</v>
      </c>
      <c r="E19" t="s">
        <v>297</v>
      </c>
      <c r="F19" t="s">
        <v>502</v>
      </c>
      <c r="G19" t="s">
        <v>309</v>
      </c>
      <c r="H19" t="s">
        <v>221</v>
      </c>
      <c r="I19" t="s">
        <v>217</v>
      </c>
      <c r="J19" t="s">
        <v>504</v>
      </c>
      <c r="K19" t="s">
        <v>217</v>
      </c>
      <c r="L19" t="s">
        <v>502</v>
      </c>
      <c r="M19" t="s">
        <v>309</v>
      </c>
      <c r="N19" t="s">
        <v>303</v>
      </c>
      <c r="O19" t="s">
        <v>540</v>
      </c>
      <c r="P19" t="s">
        <v>217</v>
      </c>
      <c r="Q19" t="s">
        <v>218</v>
      </c>
      <c r="R19" t="s">
        <v>502</v>
      </c>
      <c r="S19" t="s">
        <v>217</v>
      </c>
      <c r="T19" t="s">
        <v>222</v>
      </c>
      <c r="U19" t="s">
        <v>303</v>
      </c>
    </row>
    <row r="20" spans="1:21" x14ac:dyDescent="0.35">
      <c r="A20" s="1" t="s">
        <v>745</v>
      </c>
      <c r="B20" t="s">
        <v>183</v>
      </c>
      <c r="C20" t="s">
        <v>183</v>
      </c>
      <c r="D20" t="s">
        <v>314</v>
      </c>
      <c r="E20" t="s">
        <v>183</v>
      </c>
      <c r="F20" t="s">
        <v>183</v>
      </c>
      <c r="G20" t="s">
        <v>183</v>
      </c>
      <c r="H20" t="s">
        <v>183</v>
      </c>
      <c r="I20" t="s">
        <v>183</v>
      </c>
      <c r="J20" t="s">
        <v>183</v>
      </c>
      <c r="K20" t="s">
        <v>183</v>
      </c>
      <c r="L20" t="s">
        <v>183</v>
      </c>
      <c r="M20" t="s">
        <v>183</v>
      </c>
      <c r="N20" t="s">
        <v>183</v>
      </c>
      <c r="O20" t="s">
        <v>183</v>
      </c>
      <c r="P20" t="s">
        <v>183</v>
      </c>
      <c r="Q20" t="s">
        <v>183</v>
      </c>
      <c r="R20" t="s">
        <v>183</v>
      </c>
      <c r="S20" t="s">
        <v>294</v>
      </c>
      <c r="T20" t="s">
        <v>502</v>
      </c>
      <c r="U20" t="s">
        <v>512</v>
      </c>
    </row>
    <row r="21" spans="1:21" x14ac:dyDescent="0.35">
      <c r="A21" s="1" t="s">
        <v>746</v>
      </c>
      <c r="B21" t="s">
        <v>183</v>
      </c>
      <c r="C21" t="s">
        <v>183</v>
      </c>
      <c r="D21" t="s">
        <v>183</v>
      </c>
      <c r="E21" t="s">
        <v>183</v>
      </c>
      <c r="F21" t="s">
        <v>183</v>
      </c>
      <c r="G21" t="s">
        <v>183</v>
      </c>
      <c r="H21" t="s">
        <v>183</v>
      </c>
      <c r="I21" t="s">
        <v>301</v>
      </c>
      <c r="J21" t="s">
        <v>301</v>
      </c>
      <c r="K21" t="s">
        <v>297</v>
      </c>
      <c r="L21" t="s">
        <v>183</v>
      </c>
      <c r="M21" t="s">
        <v>183</v>
      </c>
      <c r="N21" t="s">
        <v>314</v>
      </c>
      <c r="O21" t="s">
        <v>314</v>
      </c>
      <c r="P21" t="s">
        <v>314</v>
      </c>
      <c r="Q21" t="s">
        <v>295</v>
      </c>
      <c r="R21" t="s">
        <v>183</v>
      </c>
      <c r="S21" t="s">
        <v>314</v>
      </c>
      <c r="T21" t="s">
        <v>314</v>
      </c>
      <c r="U21" t="s">
        <v>314</v>
      </c>
    </row>
    <row r="22" spans="1:21" x14ac:dyDescent="0.35">
      <c r="A22" s="1" t="s">
        <v>747</v>
      </c>
      <c r="B22" t="s">
        <v>183</v>
      </c>
      <c r="C22" t="s">
        <v>183</v>
      </c>
      <c r="D22" t="s">
        <v>183</v>
      </c>
      <c r="E22" t="s">
        <v>183</v>
      </c>
      <c r="F22" t="s">
        <v>183</v>
      </c>
      <c r="G22" t="s">
        <v>183</v>
      </c>
      <c r="H22" t="s">
        <v>314</v>
      </c>
      <c r="I22" t="s">
        <v>314</v>
      </c>
      <c r="J22" t="s">
        <v>314</v>
      </c>
      <c r="K22" t="s">
        <v>314</v>
      </c>
      <c r="L22" t="s">
        <v>183</v>
      </c>
      <c r="M22" t="s">
        <v>183</v>
      </c>
      <c r="N22" t="s">
        <v>183</v>
      </c>
      <c r="O22" t="s">
        <v>183</v>
      </c>
      <c r="P22" t="s">
        <v>183</v>
      </c>
      <c r="Q22" t="s">
        <v>183</v>
      </c>
      <c r="R22" t="s">
        <v>183</v>
      </c>
      <c r="S22" t="s">
        <v>183</v>
      </c>
      <c r="T22" t="s">
        <v>183</v>
      </c>
      <c r="U22" t="s">
        <v>183</v>
      </c>
    </row>
    <row r="23" spans="1:21" x14ac:dyDescent="0.35">
      <c r="A23" s="1" t="s">
        <v>748</v>
      </c>
      <c r="B23" t="s">
        <v>183</v>
      </c>
      <c r="C23" t="s">
        <v>183</v>
      </c>
      <c r="D23" t="s">
        <v>300</v>
      </c>
      <c r="E23" t="s">
        <v>302</v>
      </c>
      <c r="F23" t="s">
        <v>216</v>
      </c>
      <c r="G23" t="s">
        <v>540</v>
      </c>
      <c r="H23" t="s">
        <v>216</v>
      </c>
      <c r="I23" t="s">
        <v>221</v>
      </c>
      <c r="J23" t="s">
        <v>504</v>
      </c>
      <c r="K23" t="s">
        <v>489</v>
      </c>
      <c r="L23" t="s">
        <v>303</v>
      </c>
      <c r="M23" t="s">
        <v>218</v>
      </c>
      <c r="N23" t="s">
        <v>220</v>
      </c>
      <c r="O23" t="s">
        <v>307</v>
      </c>
      <c r="P23" t="s">
        <v>221</v>
      </c>
      <c r="Q23" t="s">
        <v>505</v>
      </c>
      <c r="R23" t="s">
        <v>307</v>
      </c>
      <c r="S23" t="s">
        <v>503</v>
      </c>
      <c r="T23" t="s">
        <v>431</v>
      </c>
      <c r="U23" t="s">
        <v>491</v>
      </c>
    </row>
    <row r="24" spans="1:21" x14ac:dyDescent="0.35">
      <c r="A24" s="1" t="s">
        <v>94</v>
      </c>
      <c r="B24" t="s">
        <v>183</v>
      </c>
      <c r="C24" t="s">
        <v>183</v>
      </c>
      <c r="D24" t="s">
        <v>307</v>
      </c>
      <c r="E24" t="s">
        <v>567</v>
      </c>
      <c r="F24" t="s">
        <v>504</v>
      </c>
      <c r="G24" t="s">
        <v>570</v>
      </c>
      <c r="H24" t="s">
        <v>542</v>
      </c>
      <c r="I24" t="s">
        <v>305</v>
      </c>
      <c r="J24" t="s">
        <v>660</v>
      </c>
      <c r="K24" t="s">
        <v>661</v>
      </c>
      <c r="L24" t="s">
        <v>506</v>
      </c>
      <c r="M24" t="s">
        <v>489</v>
      </c>
      <c r="N24" t="s">
        <v>311</v>
      </c>
      <c r="O24" t="s">
        <v>430</v>
      </c>
      <c r="P24" t="s">
        <v>431</v>
      </c>
      <c r="Q24" t="s">
        <v>514</v>
      </c>
      <c r="R24" t="s">
        <v>543</v>
      </c>
      <c r="S24" t="s">
        <v>492</v>
      </c>
      <c r="T24" t="s">
        <v>516</v>
      </c>
      <c r="U24" t="s">
        <v>749</v>
      </c>
    </row>
    <row r="25" spans="1:21" x14ac:dyDescent="0.35">
      <c r="A25" s="1" t="s">
        <v>750</v>
      </c>
      <c r="B25" t="s">
        <v>183</v>
      </c>
      <c r="C25" t="s">
        <v>183</v>
      </c>
      <c r="D25" t="s">
        <v>536</v>
      </c>
      <c r="E25" t="s">
        <v>183</v>
      </c>
      <c r="F25" t="s">
        <v>183</v>
      </c>
      <c r="G25" t="s">
        <v>183</v>
      </c>
      <c r="H25" t="s">
        <v>183</v>
      </c>
      <c r="I25" t="s">
        <v>183</v>
      </c>
      <c r="J25" t="s">
        <v>183</v>
      </c>
      <c r="K25" t="s">
        <v>183</v>
      </c>
      <c r="L25" t="s">
        <v>183</v>
      </c>
      <c r="M25" t="s">
        <v>183</v>
      </c>
      <c r="N25" t="s">
        <v>183</v>
      </c>
      <c r="O25" t="s">
        <v>183</v>
      </c>
      <c r="P25" t="s">
        <v>183</v>
      </c>
      <c r="Q25" t="s">
        <v>183</v>
      </c>
      <c r="R25" t="s">
        <v>183</v>
      </c>
      <c r="S25" t="s">
        <v>183</v>
      </c>
      <c r="T25" t="s">
        <v>366</v>
      </c>
      <c r="U25" t="s">
        <v>367</v>
      </c>
    </row>
    <row r="26" spans="1:21" x14ac:dyDescent="0.35">
      <c r="A26" s="1" t="s">
        <v>751</v>
      </c>
      <c r="B26" t="s">
        <v>183</v>
      </c>
      <c r="C26" t="s">
        <v>183</v>
      </c>
      <c r="D26" t="s">
        <v>183</v>
      </c>
      <c r="E26" t="s">
        <v>183</v>
      </c>
      <c r="F26" t="s">
        <v>183</v>
      </c>
      <c r="G26" t="s">
        <v>183</v>
      </c>
      <c r="H26" t="s">
        <v>183</v>
      </c>
      <c r="I26" t="s">
        <v>183</v>
      </c>
      <c r="J26" t="s">
        <v>183</v>
      </c>
      <c r="K26" t="s">
        <v>183</v>
      </c>
      <c r="L26" t="s">
        <v>183</v>
      </c>
      <c r="M26" t="s">
        <v>183</v>
      </c>
      <c r="N26" t="s">
        <v>183</v>
      </c>
      <c r="O26" t="s">
        <v>183</v>
      </c>
      <c r="P26" t="s">
        <v>535</v>
      </c>
      <c r="Q26" t="s">
        <v>535</v>
      </c>
      <c r="R26" t="s">
        <v>535</v>
      </c>
      <c r="S26" t="s">
        <v>183</v>
      </c>
      <c r="T26" t="s">
        <v>183</v>
      </c>
      <c r="U26" t="s">
        <v>294</v>
      </c>
    </row>
    <row r="27" spans="1:21" x14ac:dyDescent="0.35">
      <c r="A27" s="1" t="s">
        <v>752</v>
      </c>
      <c r="B27" t="s">
        <v>183</v>
      </c>
      <c r="C27" t="s">
        <v>183</v>
      </c>
      <c r="D27" t="s">
        <v>535</v>
      </c>
      <c r="E27" t="s">
        <v>294</v>
      </c>
      <c r="F27" t="s">
        <v>314</v>
      </c>
      <c r="G27" t="s">
        <v>314</v>
      </c>
      <c r="H27" t="s">
        <v>300</v>
      </c>
      <c r="I27" t="s">
        <v>294</v>
      </c>
      <c r="J27" t="s">
        <v>296</v>
      </c>
      <c r="K27" t="s">
        <v>296</v>
      </c>
      <c r="L27" t="s">
        <v>300</v>
      </c>
      <c r="M27" t="s">
        <v>296</v>
      </c>
      <c r="N27" t="s">
        <v>536</v>
      </c>
      <c r="O27" t="s">
        <v>294</v>
      </c>
      <c r="P27" t="s">
        <v>536</v>
      </c>
      <c r="Q27" t="s">
        <v>536</v>
      </c>
      <c r="R27" t="s">
        <v>314</v>
      </c>
      <c r="S27" t="s">
        <v>299</v>
      </c>
      <c r="T27" t="s">
        <v>309</v>
      </c>
      <c r="U27" t="s">
        <v>536</v>
      </c>
    </row>
    <row r="28" spans="1:21" x14ac:dyDescent="0.35">
      <c r="A28" s="1" t="s">
        <v>753</v>
      </c>
      <c r="B28" t="s">
        <v>183</v>
      </c>
      <c r="C28" t="s">
        <v>183</v>
      </c>
      <c r="D28" t="s">
        <v>536</v>
      </c>
      <c r="E28" t="s">
        <v>294</v>
      </c>
      <c r="F28" t="s">
        <v>314</v>
      </c>
      <c r="G28" t="s">
        <v>314</v>
      </c>
      <c r="H28" t="s">
        <v>301</v>
      </c>
      <c r="I28" t="s">
        <v>295</v>
      </c>
      <c r="J28" t="s">
        <v>300</v>
      </c>
      <c r="K28" t="s">
        <v>300</v>
      </c>
      <c r="L28" t="s">
        <v>300</v>
      </c>
      <c r="M28" t="s">
        <v>296</v>
      </c>
      <c r="N28" t="s">
        <v>536</v>
      </c>
      <c r="O28" t="s">
        <v>294</v>
      </c>
      <c r="P28" t="s">
        <v>536</v>
      </c>
      <c r="Q28" t="s">
        <v>536</v>
      </c>
      <c r="R28" t="s">
        <v>314</v>
      </c>
      <c r="S28" t="s">
        <v>299</v>
      </c>
      <c r="T28" t="s">
        <v>526</v>
      </c>
      <c r="U28" t="s">
        <v>754</v>
      </c>
    </row>
    <row r="29" spans="1:21" x14ac:dyDescent="0.35">
      <c r="A29" s="1" t="s">
        <v>755</v>
      </c>
      <c r="B29" t="s">
        <v>297</v>
      </c>
      <c r="C29" t="s">
        <v>183</v>
      </c>
      <c r="D29" t="s">
        <v>183</v>
      </c>
      <c r="E29" t="s">
        <v>183</v>
      </c>
      <c r="F29" t="s">
        <v>183</v>
      </c>
      <c r="G29" t="s">
        <v>183</v>
      </c>
      <c r="H29" t="s">
        <v>183</v>
      </c>
      <c r="I29" t="s">
        <v>183</v>
      </c>
      <c r="J29" t="s">
        <v>183</v>
      </c>
      <c r="K29" t="s">
        <v>183</v>
      </c>
      <c r="L29" t="s">
        <v>183</v>
      </c>
      <c r="M29" t="s">
        <v>183</v>
      </c>
      <c r="N29" t="s">
        <v>183</v>
      </c>
      <c r="O29" t="s">
        <v>183</v>
      </c>
      <c r="P29" t="s">
        <v>183</v>
      </c>
      <c r="Q29" t="s">
        <v>183</v>
      </c>
      <c r="R29" t="s">
        <v>183</v>
      </c>
      <c r="S29" t="s">
        <v>183</v>
      </c>
      <c r="T29" t="s">
        <v>183</v>
      </c>
      <c r="U29" t="s">
        <v>183</v>
      </c>
    </row>
    <row r="30" spans="1:21" x14ac:dyDescent="0.35">
      <c r="A30" s="1" t="s">
        <v>756</v>
      </c>
      <c r="B30" t="s">
        <v>183</v>
      </c>
      <c r="C30" t="s">
        <v>183</v>
      </c>
      <c r="D30" t="s">
        <v>183</v>
      </c>
      <c r="E30" t="s">
        <v>183</v>
      </c>
      <c r="F30" t="s">
        <v>183</v>
      </c>
      <c r="G30" t="s">
        <v>183</v>
      </c>
      <c r="H30" t="s">
        <v>183</v>
      </c>
      <c r="I30" t="s">
        <v>183</v>
      </c>
      <c r="J30" t="s">
        <v>183</v>
      </c>
      <c r="K30" t="s">
        <v>183</v>
      </c>
      <c r="L30" t="s">
        <v>183</v>
      </c>
      <c r="M30" t="s">
        <v>183</v>
      </c>
      <c r="N30" t="s">
        <v>183</v>
      </c>
      <c r="O30" t="s">
        <v>535</v>
      </c>
      <c r="P30" t="s">
        <v>535</v>
      </c>
      <c r="Q30" t="s">
        <v>183</v>
      </c>
      <c r="R30" t="s">
        <v>183</v>
      </c>
      <c r="S30" t="s">
        <v>302</v>
      </c>
      <c r="T30" t="s">
        <v>222</v>
      </c>
      <c r="U30" t="s">
        <v>659</v>
      </c>
    </row>
    <row r="31" spans="1:21" x14ac:dyDescent="0.35">
      <c r="A31" s="1" t="s">
        <v>757</v>
      </c>
      <c r="B31" t="s">
        <v>297</v>
      </c>
      <c r="C31" t="s">
        <v>183</v>
      </c>
      <c r="D31" t="s">
        <v>567</v>
      </c>
      <c r="E31" t="s">
        <v>504</v>
      </c>
      <c r="F31" t="s">
        <v>570</v>
      </c>
      <c r="G31" t="s">
        <v>507</v>
      </c>
      <c r="H31" t="s">
        <v>430</v>
      </c>
      <c r="I31" t="s">
        <v>690</v>
      </c>
      <c r="J31" t="s">
        <v>453</v>
      </c>
      <c r="K31" t="s">
        <v>691</v>
      </c>
      <c r="L31" t="s">
        <v>431</v>
      </c>
      <c r="M31" t="s">
        <v>506</v>
      </c>
      <c r="N31" t="s">
        <v>690</v>
      </c>
      <c r="O31" t="s">
        <v>690</v>
      </c>
      <c r="P31" t="s">
        <v>490</v>
      </c>
      <c r="Q31" t="s">
        <v>694</v>
      </c>
      <c r="R31" t="s">
        <v>430</v>
      </c>
      <c r="S31" t="s">
        <v>662</v>
      </c>
      <c r="T31" t="s">
        <v>758</v>
      </c>
      <c r="U31" t="s">
        <v>358</v>
      </c>
    </row>
    <row r="32" spans="1:21" x14ac:dyDescent="0.35">
      <c r="A32" s="1" t="s">
        <v>759</v>
      </c>
      <c r="B32" t="s">
        <v>183</v>
      </c>
      <c r="C32" t="s">
        <v>183</v>
      </c>
      <c r="D32" t="s">
        <v>183</v>
      </c>
      <c r="E32" t="s">
        <v>183</v>
      </c>
      <c r="F32" t="s">
        <v>183</v>
      </c>
      <c r="G32" t="s">
        <v>183</v>
      </c>
      <c r="H32" t="s">
        <v>183</v>
      </c>
      <c r="I32" t="s">
        <v>183</v>
      </c>
      <c r="J32" t="s">
        <v>183</v>
      </c>
      <c r="K32" t="s">
        <v>183</v>
      </c>
      <c r="L32" t="s">
        <v>183</v>
      </c>
      <c r="M32" t="s">
        <v>183</v>
      </c>
      <c r="N32" t="s">
        <v>183</v>
      </c>
      <c r="O32" t="s">
        <v>183</v>
      </c>
      <c r="P32" t="s">
        <v>183</v>
      </c>
      <c r="Q32" t="s">
        <v>183</v>
      </c>
      <c r="R32" t="s">
        <v>183</v>
      </c>
      <c r="S32" t="s">
        <v>183</v>
      </c>
      <c r="T32" t="s">
        <v>183</v>
      </c>
      <c r="U32" t="s">
        <v>183</v>
      </c>
    </row>
    <row r="33" spans="1:21" x14ac:dyDescent="0.35">
      <c r="A33" s="1" t="s">
        <v>760</v>
      </c>
      <c r="B33" t="s">
        <v>183</v>
      </c>
      <c r="C33" t="s">
        <v>183</v>
      </c>
      <c r="D33" t="s">
        <v>183</v>
      </c>
      <c r="E33" t="s">
        <v>183</v>
      </c>
      <c r="F33" t="s">
        <v>535</v>
      </c>
      <c r="G33" t="s">
        <v>535</v>
      </c>
      <c r="H33" t="s">
        <v>535</v>
      </c>
      <c r="I33" t="s">
        <v>535</v>
      </c>
      <c r="J33" t="s">
        <v>535</v>
      </c>
      <c r="K33" t="s">
        <v>535</v>
      </c>
      <c r="L33" t="s">
        <v>535</v>
      </c>
      <c r="M33" t="s">
        <v>535</v>
      </c>
      <c r="N33" t="s">
        <v>535</v>
      </c>
      <c r="O33" t="s">
        <v>535</v>
      </c>
      <c r="P33" t="s">
        <v>535</v>
      </c>
      <c r="Q33" t="s">
        <v>535</v>
      </c>
      <c r="R33" t="s">
        <v>535</v>
      </c>
      <c r="S33" t="s">
        <v>535</v>
      </c>
      <c r="T33" t="s">
        <v>535</v>
      </c>
      <c r="U33" t="s">
        <v>535</v>
      </c>
    </row>
    <row r="34" spans="1:21" x14ac:dyDescent="0.35">
      <c r="A34" s="1" t="s">
        <v>761</v>
      </c>
      <c r="B34" t="s">
        <v>183</v>
      </c>
      <c r="C34" t="s">
        <v>183</v>
      </c>
      <c r="D34" t="s">
        <v>218</v>
      </c>
      <c r="E34" t="s">
        <v>570</v>
      </c>
      <c r="F34" t="s">
        <v>544</v>
      </c>
      <c r="G34" t="s">
        <v>726</v>
      </c>
      <c r="H34" t="s">
        <v>762</v>
      </c>
      <c r="I34" t="s">
        <v>763</v>
      </c>
      <c r="J34" t="s">
        <v>666</v>
      </c>
      <c r="K34" t="s">
        <v>440</v>
      </c>
      <c r="L34" t="s">
        <v>764</v>
      </c>
      <c r="M34" t="s">
        <v>765</v>
      </c>
      <c r="N34" t="s">
        <v>766</v>
      </c>
      <c r="O34" t="s">
        <v>366</v>
      </c>
      <c r="P34" t="s">
        <v>526</v>
      </c>
      <c r="Q34" t="s">
        <v>264</v>
      </c>
      <c r="R34" t="s">
        <v>767</v>
      </c>
      <c r="S34" t="s">
        <v>768</v>
      </c>
      <c r="T34" t="s">
        <v>769</v>
      </c>
      <c r="U34" t="s">
        <v>770</v>
      </c>
    </row>
    <row r="35" spans="1:21" x14ac:dyDescent="0.35">
      <c r="A35" s="1" t="s">
        <v>771</v>
      </c>
      <c r="B35" t="s">
        <v>183</v>
      </c>
      <c r="C35" t="s">
        <v>183</v>
      </c>
      <c r="D35" t="s">
        <v>772</v>
      </c>
      <c r="E35" t="s">
        <v>595</v>
      </c>
      <c r="F35" t="s">
        <v>773</v>
      </c>
      <c r="G35" t="s">
        <v>774</v>
      </c>
      <c r="H35" t="s">
        <v>618</v>
      </c>
      <c r="I35" t="s">
        <v>618</v>
      </c>
      <c r="J35" t="s">
        <v>618</v>
      </c>
      <c r="K35" t="s">
        <v>618</v>
      </c>
      <c r="L35" t="s">
        <v>618</v>
      </c>
      <c r="M35" t="s">
        <v>593</v>
      </c>
      <c r="N35" t="s">
        <v>618</v>
      </c>
      <c r="O35" t="s">
        <v>593</v>
      </c>
      <c r="P35" t="s">
        <v>593</v>
      </c>
      <c r="Q35" t="s">
        <v>593</v>
      </c>
      <c r="R35" t="s">
        <v>535</v>
      </c>
      <c r="S35" t="s">
        <v>535</v>
      </c>
      <c r="T35" t="s">
        <v>535</v>
      </c>
      <c r="U35" t="s">
        <v>772</v>
      </c>
    </row>
    <row r="36" spans="1:21" x14ac:dyDescent="0.35">
      <c r="A36" s="1" t="s">
        <v>775</v>
      </c>
      <c r="B36" t="s">
        <v>296</v>
      </c>
      <c r="C36" t="s">
        <v>183</v>
      </c>
      <c r="D36" t="s">
        <v>297</v>
      </c>
      <c r="E36" t="s">
        <v>298</v>
      </c>
      <c r="F36" t="s">
        <v>497</v>
      </c>
      <c r="G36" t="s">
        <v>776</v>
      </c>
      <c r="H36" t="s">
        <v>776</v>
      </c>
      <c r="I36" t="s">
        <v>777</v>
      </c>
      <c r="J36" t="s">
        <v>675</v>
      </c>
      <c r="K36" t="s">
        <v>778</v>
      </c>
      <c r="L36" t="s">
        <v>779</v>
      </c>
      <c r="M36" t="s">
        <v>666</v>
      </c>
      <c r="N36" t="s">
        <v>441</v>
      </c>
      <c r="O36" t="s">
        <v>780</v>
      </c>
      <c r="P36" t="s">
        <v>446</v>
      </c>
      <c r="Q36" t="s">
        <v>371</v>
      </c>
      <c r="R36" t="s">
        <v>781</v>
      </c>
      <c r="S36" t="s">
        <v>687</v>
      </c>
      <c r="T36" t="s">
        <v>782</v>
      </c>
      <c r="U36" t="s">
        <v>783</v>
      </c>
    </row>
    <row r="37" spans="1:21" x14ac:dyDescent="0.35">
      <c r="A37" s="1" t="s">
        <v>784</v>
      </c>
      <c r="B37" t="s">
        <v>296</v>
      </c>
      <c r="C37" t="s">
        <v>183</v>
      </c>
      <c r="D37" t="s">
        <v>220</v>
      </c>
      <c r="E37" t="s">
        <v>508</v>
      </c>
      <c r="F37" t="s">
        <v>370</v>
      </c>
      <c r="G37" t="s">
        <v>371</v>
      </c>
      <c r="H37" t="s">
        <v>366</v>
      </c>
      <c r="I37" t="s">
        <v>372</v>
      </c>
      <c r="J37" t="s">
        <v>373</v>
      </c>
      <c r="K37" t="s">
        <v>374</v>
      </c>
      <c r="L37" t="s">
        <v>375</v>
      </c>
      <c r="M37" t="s">
        <v>376</v>
      </c>
      <c r="N37" t="s">
        <v>377</v>
      </c>
      <c r="O37" t="s">
        <v>378</v>
      </c>
      <c r="P37" t="s">
        <v>379</v>
      </c>
      <c r="Q37" t="s">
        <v>380</v>
      </c>
      <c r="R37" t="s">
        <v>381</v>
      </c>
      <c r="S37" t="s">
        <v>382</v>
      </c>
      <c r="T37" t="s">
        <v>383</v>
      </c>
      <c r="U37" t="s">
        <v>384</v>
      </c>
    </row>
    <row r="38" spans="1:21" x14ac:dyDescent="0.35">
      <c r="A38" s="1" t="s">
        <v>785</v>
      </c>
      <c r="B38" t="s">
        <v>309</v>
      </c>
      <c r="C38" t="s">
        <v>183</v>
      </c>
      <c r="D38" t="s">
        <v>490</v>
      </c>
      <c r="E38" t="s">
        <v>730</v>
      </c>
      <c r="F38" t="s">
        <v>731</v>
      </c>
      <c r="G38" t="s">
        <v>732</v>
      </c>
      <c r="H38" t="s">
        <v>733</v>
      </c>
      <c r="I38" t="s">
        <v>356</v>
      </c>
      <c r="J38" t="s">
        <v>734</v>
      </c>
      <c r="K38" t="s">
        <v>710</v>
      </c>
      <c r="L38" t="s">
        <v>735</v>
      </c>
      <c r="M38" t="s">
        <v>736</v>
      </c>
      <c r="N38" t="s">
        <v>737</v>
      </c>
      <c r="O38" t="s">
        <v>380</v>
      </c>
      <c r="P38" t="s">
        <v>716</v>
      </c>
      <c r="Q38" t="s">
        <v>739</v>
      </c>
      <c r="R38" t="s">
        <v>740</v>
      </c>
      <c r="S38" t="s">
        <v>741</v>
      </c>
      <c r="T38" t="s">
        <v>742</v>
      </c>
      <c r="U38" t="s">
        <v>743</v>
      </c>
    </row>
    <row r="39" spans="1:21" x14ac:dyDescent="0.35">
      <c r="A39" s="1" t="s">
        <v>786</v>
      </c>
      <c r="B39" t="s">
        <v>183</v>
      </c>
      <c r="C39" t="s">
        <v>183</v>
      </c>
      <c r="D39" t="s">
        <v>183</v>
      </c>
      <c r="E39" t="s">
        <v>183</v>
      </c>
      <c r="F39" t="s">
        <v>183</v>
      </c>
      <c r="G39" t="s">
        <v>183</v>
      </c>
      <c r="H39" t="s">
        <v>183</v>
      </c>
      <c r="I39" t="s">
        <v>183</v>
      </c>
      <c r="J39" t="s">
        <v>183</v>
      </c>
      <c r="K39" t="s">
        <v>183</v>
      </c>
      <c r="L39" t="s">
        <v>183</v>
      </c>
      <c r="M39" t="s">
        <v>183</v>
      </c>
      <c r="N39" t="s">
        <v>183</v>
      </c>
      <c r="O39" t="s">
        <v>183</v>
      </c>
      <c r="P39" t="s">
        <v>535</v>
      </c>
      <c r="Q39" t="s">
        <v>535</v>
      </c>
      <c r="R39" t="s">
        <v>535</v>
      </c>
      <c r="S39" t="s">
        <v>183</v>
      </c>
      <c r="T39" t="s">
        <v>535</v>
      </c>
      <c r="U39" t="s">
        <v>535</v>
      </c>
    </row>
    <row r="40" spans="1:21" x14ac:dyDescent="0.35">
      <c r="A40" s="1" t="s">
        <v>787</v>
      </c>
      <c r="B40" t="s">
        <v>309</v>
      </c>
      <c r="C40" t="s">
        <v>183</v>
      </c>
      <c r="D40" t="s">
        <v>490</v>
      </c>
      <c r="E40" t="s">
        <v>730</v>
      </c>
      <c r="F40" t="s">
        <v>731</v>
      </c>
      <c r="G40" t="s">
        <v>732</v>
      </c>
      <c r="H40" t="s">
        <v>733</v>
      </c>
      <c r="I40" t="s">
        <v>356</v>
      </c>
      <c r="J40" t="s">
        <v>734</v>
      </c>
      <c r="K40" t="s">
        <v>710</v>
      </c>
      <c r="L40" t="s">
        <v>735</v>
      </c>
      <c r="M40" t="s">
        <v>736</v>
      </c>
      <c r="N40" t="s">
        <v>737</v>
      </c>
      <c r="O40" t="s">
        <v>380</v>
      </c>
      <c r="P40" t="s">
        <v>738</v>
      </c>
      <c r="Q40" t="s">
        <v>739</v>
      </c>
      <c r="R40" t="s">
        <v>740</v>
      </c>
      <c r="S40" t="s">
        <v>741</v>
      </c>
      <c r="T40" t="s">
        <v>742</v>
      </c>
      <c r="U40" t="s">
        <v>743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U29"/>
  <sheetViews>
    <sheetView workbookViewId="0"/>
  </sheetViews>
  <sheetFormatPr defaultRowHeight="14.5" x14ac:dyDescent="0.35"/>
  <sheetData>
    <row r="1" spans="1:21" x14ac:dyDescent="0.35">
      <c r="B1" s="1" t="s">
        <v>426</v>
      </c>
      <c r="C1" s="1" t="s">
        <v>427</v>
      </c>
      <c r="D1" s="1" t="s">
        <v>428</v>
      </c>
      <c r="E1" s="1" t="s">
        <v>429</v>
      </c>
      <c r="F1" s="1" t="s">
        <v>113</v>
      </c>
      <c r="G1" s="1" t="s">
        <v>114</v>
      </c>
      <c r="H1" s="1" t="s">
        <v>115</v>
      </c>
      <c r="I1" s="1" t="s">
        <v>116</v>
      </c>
      <c r="J1" s="1" t="s">
        <v>117</v>
      </c>
      <c r="K1" s="1" t="s">
        <v>118</v>
      </c>
      <c r="L1" s="1" t="s">
        <v>119</v>
      </c>
      <c r="M1" s="1" t="s">
        <v>120</v>
      </c>
      <c r="N1" s="1" t="s">
        <v>121</v>
      </c>
      <c r="O1" s="1" t="s">
        <v>122</v>
      </c>
      <c r="P1" s="1" t="s">
        <v>123</v>
      </c>
      <c r="Q1" s="1" t="s">
        <v>124</v>
      </c>
      <c r="R1" s="1" t="s">
        <v>125</v>
      </c>
      <c r="S1" s="1" t="s">
        <v>126</v>
      </c>
      <c r="T1" s="1" t="s">
        <v>127</v>
      </c>
      <c r="U1" s="1" t="s">
        <v>128</v>
      </c>
    </row>
    <row r="2" spans="1:21" x14ac:dyDescent="0.35">
      <c r="A2" s="1" t="s">
        <v>619</v>
      </c>
      <c r="B2" t="s">
        <v>183</v>
      </c>
      <c r="C2" t="s">
        <v>183</v>
      </c>
      <c r="D2" t="s">
        <v>216</v>
      </c>
      <c r="E2" t="s">
        <v>298</v>
      </c>
      <c r="F2" t="s">
        <v>218</v>
      </c>
      <c r="G2" t="s">
        <v>218</v>
      </c>
      <c r="H2" t="s">
        <v>221</v>
      </c>
      <c r="I2" t="s">
        <v>218</v>
      </c>
      <c r="J2" t="s">
        <v>307</v>
      </c>
      <c r="K2" t="s">
        <v>308</v>
      </c>
      <c r="L2" t="s">
        <v>302</v>
      </c>
      <c r="M2" t="s">
        <v>309</v>
      </c>
      <c r="N2" t="s">
        <v>294</v>
      </c>
      <c r="O2" t="s">
        <v>297</v>
      </c>
      <c r="P2" t="s">
        <v>310</v>
      </c>
      <c r="Q2" t="s">
        <v>217</v>
      </c>
      <c r="R2" t="s">
        <v>311</v>
      </c>
      <c r="S2" t="s">
        <v>312</v>
      </c>
      <c r="T2" t="s">
        <v>220</v>
      </c>
      <c r="U2" t="s">
        <v>313</v>
      </c>
    </row>
    <row r="3" spans="1:21" x14ac:dyDescent="0.35">
      <c r="A3" s="1" t="s">
        <v>538</v>
      </c>
      <c r="B3" t="s">
        <v>183</v>
      </c>
      <c r="C3" t="s">
        <v>183</v>
      </c>
      <c r="D3" t="s">
        <v>314</v>
      </c>
      <c r="E3" t="s">
        <v>536</v>
      </c>
      <c r="F3" t="s">
        <v>294</v>
      </c>
      <c r="G3" t="s">
        <v>295</v>
      </c>
      <c r="H3" t="s">
        <v>296</v>
      </c>
      <c r="I3" t="s">
        <v>297</v>
      </c>
      <c r="J3" t="s">
        <v>298</v>
      </c>
      <c r="K3" t="s">
        <v>297</v>
      </c>
      <c r="L3" t="s">
        <v>298</v>
      </c>
      <c r="M3" t="s">
        <v>297</v>
      </c>
      <c r="N3" t="s">
        <v>299</v>
      </c>
      <c r="O3" t="s">
        <v>300</v>
      </c>
      <c r="P3" t="s">
        <v>301</v>
      </c>
      <c r="Q3" t="s">
        <v>300</v>
      </c>
      <c r="R3" t="s">
        <v>299</v>
      </c>
      <c r="S3" t="s">
        <v>302</v>
      </c>
      <c r="T3" t="s">
        <v>303</v>
      </c>
      <c r="U3" t="s">
        <v>304</v>
      </c>
    </row>
    <row r="4" spans="1:21" x14ac:dyDescent="0.35">
      <c r="A4" s="1" t="s">
        <v>788</v>
      </c>
      <c r="B4" t="s">
        <v>183</v>
      </c>
      <c r="C4" t="s">
        <v>183</v>
      </c>
      <c r="D4" t="s">
        <v>618</v>
      </c>
      <c r="E4" t="s">
        <v>618</v>
      </c>
      <c r="F4" t="s">
        <v>314</v>
      </c>
      <c r="G4" t="s">
        <v>789</v>
      </c>
      <c r="H4" t="s">
        <v>313</v>
      </c>
      <c r="I4" t="s">
        <v>593</v>
      </c>
      <c r="J4" t="s">
        <v>593</v>
      </c>
      <c r="K4" t="s">
        <v>618</v>
      </c>
      <c r="L4" t="s">
        <v>296</v>
      </c>
      <c r="M4" t="s">
        <v>618</v>
      </c>
      <c r="N4" t="s">
        <v>789</v>
      </c>
      <c r="O4" t="s">
        <v>789</v>
      </c>
      <c r="P4" t="s">
        <v>593</v>
      </c>
      <c r="Q4" t="s">
        <v>295</v>
      </c>
      <c r="R4" t="s">
        <v>296</v>
      </c>
      <c r="S4" t="s">
        <v>294</v>
      </c>
      <c r="T4" t="s">
        <v>594</v>
      </c>
      <c r="U4" t="s">
        <v>772</v>
      </c>
    </row>
    <row r="5" spans="1:21" x14ac:dyDescent="0.35">
      <c r="A5" s="1" t="s">
        <v>790</v>
      </c>
      <c r="B5" t="s">
        <v>183</v>
      </c>
      <c r="C5" t="s">
        <v>183</v>
      </c>
      <c r="D5" t="s">
        <v>183</v>
      </c>
      <c r="E5" t="s">
        <v>183</v>
      </c>
      <c r="F5" t="s">
        <v>183</v>
      </c>
      <c r="G5" t="s">
        <v>183</v>
      </c>
      <c r="H5" t="s">
        <v>314</v>
      </c>
      <c r="I5" t="s">
        <v>536</v>
      </c>
      <c r="J5" t="s">
        <v>536</v>
      </c>
      <c r="K5" t="s">
        <v>294</v>
      </c>
      <c r="L5" t="s">
        <v>294</v>
      </c>
      <c r="M5" t="s">
        <v>295</v>
      </c>
      <c r="N5" t="s">
        <v>295</v>
      </c>
      <c r="O5" t="s">
        <v>296</v>
      </c>
      <c r="P5" t="s">
        <v>295</v>
      </c>
      <c r="Q5" t="s">
        <v>296</v>
      </c>
      <c r="R5" t="s">
        <v>301</v>
      </c>
      <c r="S5" t="s">
        <v>300</v>
      </c>
      <c r="T5" t="s">
        <v>301</v>
      </c>
      <c r="U5" t="s">
        <v>296</v>
      </c>
    </row>
    <row r="6" spans="1:21" x14ac:dyDescent="0.35">
      <c r="A6" s="1" t="s">
        <v>791</v>
      </c>
      <c r="B6" t="s">
        <v>183</v>
      </c>
      <c r="C6" t="s">
        <v>183</v>
      </c>
      <c r="D6" t="s">
        <v>792</v>
      </c>
      <c r="E6" t="s">
        <v>618</v>
      </c>
      <c r="F6" t="s">
        <v>793</v>
      </c>
      <c r="G6" t="s">
        <v>794</v>
      </c>
      <c r="H6" t="s">
        <v>536</v>
      </c>
      <c r="I6" t="s">
        <v>536</v>
      </c>
      <c r="J6" t="s">
        <v>772</v>
      </c>
      <c r="K6" t="s">
        <v>795</v>
      </c>
      <c r="L6" t="s">
        <v>618</v>
      </c>
      <c r="M6" t="s">
        <v>536</v>
      </c>
      <c r="N6" t="s">
        <v>540</v>
      </c>
      <c r="O6" t="s">
        <v>795</v>
      </c>
      <c r="P6" t="s">
        <v>796</v>
      </c>
      <c r="Q6" t="s">
        <v>567</v>
      </c>
      <c r="R6" t="s">
        <v>797</v>
      </c>
      <c r="S6" t="s">
        <v>798</v>
      </c>
      <c r="T6" t="s">
        <v>220</v>
      </c>
      <c r="U6" t="s">
        <v>799</v>
      </c>
    </row>
    <row r="7" spans="1:21" x14ac:dyDescent="0.35">
      <c r="A7" s="1" t="s">
        <v>800</v>
      </c>
      <c r="B7" t="s">
        <v>183</v>
      </c>
      <c r="C7" t="s">
        <v>183</v>
      </c>
      <c r="D7" t="s">
        <v>183</v>
      </c>
      <c r="E7" t="s">
        <v>183</v>
      </c>
      <c r="F7" t="s">
        <v>183</v>
      </c>
      <c r="G7" t="s">
        <v>183</v>
      </c>
      <c r="H7" t="s">
        <v>801</v>
      </c>
      <c r="I7" t="s">
        <v>294</v>
      </c>
      <c r="J7" t="s">
        <v>792</v>
      </c>
      <c r="K7" t="s">
        <v>802</v>
      </c>
      <c r="L7" t="s">
        <v>503</v>
      </c>
      <c r="M7" t="s">
        <v>802</v>
      </c>
      <c r="N7" t="s">
        <v>594</v>
      </c>
      <c r="O7" t="s">
        <v>803</v>
      </c>
      <c r="P7" t="s">
        <v>597</v>
      </c>
      <c r="Q7" t="s">
        <v>298</v>
      </c>
      <c r="R7" t="s">
        <v>307</v>
      </c>
      <c r="S7" t="s">
        <v>804</v>
      </c>
      <c r="T7" t="s">
        <v>512</v>
      </c>
      <c r="U7" t="s">
        <v>294</v>
      </c>
    </row>
    <row r="8" spans="1:21" x14ac:dyDescent="0.35">
      <c r="A8" s="1" t="s">
        <v>693</v>
      </c>
      <c r="B8" t="s">
        <v>183</v>
      </c>
      <c r="C8" t="s">
        <v>183</v>
      </c>
      <c r="D8" t="s">
        <v>772</v>
      </c>
      <c r="E8" t="s">
        <v>535</v>
      </c>
      <c r="F8" t="s">
        <v>789</v>
      </c>
      <c r="G8" t="s">
        <v>594</v>
      </c>
      <c r="H8" t="s">
        <v>295</v>
      </c>
      <c r="I8" t="s">
        <v>595</v>
      </c>
      <c r="J8" t="s">
        <v>805</v>
      </c>
      <c r="K8" t="s">
        <v>806</v>
      </c>
      <c r="L8" t="s">
        <v>597</v>
      </c>
      <c r="M8" t="s">
        <v>310</v>
      </c>
      <c r="N8" t="s">
        <v>298</v>
      </c>
      <c r="O8" t="s">
        <v>536</v>
      </c>
      <c r="P8" t="s">
        <v>795</v>
      </c>
      <c r="Q8" t="s">
        <v>536</v>
      </c>
      <c r="R8" t="s">
        <v>805</v>
      </c>
      <c r="S8" t="s">
        <v>297</v>
      </c>
      <c r="T8" t="s">
        <v>806</v>
      </c>
      <c r="U8" t="s">
        <v>807</v>
      </c>
    </row>
    <row r="9" spans="1:21" x14ac:dyDescent="0.35">
      <c r="A9" s="1" t="s">
        <v>744</v>
      </c>
      <c r="B9" t="s">
        <v>183</v>
      </c>
      <c r="C9" t="s">
        <v>183</v>
      </c>
      <c r="D9" t="s">
        <v>183</v>
      </c>
      <c r="E9" t="s">
        <v>183</v>
      </c>
      <c r="F9" t="s">
        <v>183</v>
      </c>
      <c r="G9" t="s">
        <v>183</v>
      </c>
      <c r="H9" t="s">
        <v>302</v>
      </c>
      <c r="I9" t="s">
        <v>313</v>
      </c>
      <c r="J9" t="s">
        <v>298</v>
      </c>
      <c r="K9" t="s">
        <v>773</v>
      </c>
      <c r="L9" t="s">
        <v>313</v>
      </c>
      <c r="M9" t="s">
        <v>594</v>
      </c>
      <c r="N9" t="s">
        <v>296</v>
      </c>
      <c r="O9" t="s">
        <v>789</v>
      </c>
      <c r="P9" t="s">
        <v>294</v>
      </c>
      <c r="Q9" t="s">
        <v>300</v>
      </c>
      <c r="R9" t="s">
        <v>772</v>
      </c>
      <c r="S9" t="s">
        <v>294</v>
      </c>
      <c r="T9" t="s">
        <v>294</v>
      </c>
      <c r="U9" t="s">
        <v>772</v>
      </c>
    </row>
    <row r="10" spans="1:21" x14ac:dyDescent="0.35">
      <c r="A10" s="1" t="s">
        <v>808</v>
      </c>
      <c r="B10" t="s">
        <v>183</v>
      </c>
      <c r="C10" t="s">
        <v>183</v>
      </c>
      <c r="D10" t="s">
        <v>303</v>
      </c>
      <c r="E10" t="s">
        <v>567</v>
      </c>
      <c r="F10" t="s">
        <v>296</v>
      </c>
      <c r="G10" t="s">
        <v>294</v>
      </c>
      <c r="H10" t="s">
        <v>314</v>
      </c>
      <c r="I10" t="s">
        <v>301</v>
      </c>
      <c r="J10" t="s">
        <v>297</v>
      </c>
      <c r="K10" t="s">
        <v>569</v>
      </c>
      <c r="L10" t="s">
        <v>354</v>
      </c>
      <c r="M10" t="s">
        <v>355</v>
      </c>
      <c r="N10" t="s">
        <v>356</v>
      </c>
      <c r="O10" t="s">
        <v>357</v>
      </c>
      <c r="P10" t="s">
        <v>358</v>
      </c>
      <c r="Q10" t="s">
        <v>359</v>
      </c>
      <c r="R10" t="s">
        <v>360</v>
      </c>
      <c r="S10" t="s">
        <v>361</v>
      </c>
      <c r="T10" t="s">
        <v>362</v>
      </c>
      <c r="U10" t="s">
        <v>183</v>
      </c>
    </row>
    <row r="11" spans="1:21" x14ac:dyDescent="0.35">
      <c r="A11" s="1" t="s">
        <v>809</v>
      </c>
      <c r="B11" t="s">
        <v>183</v>
      </c>
      <c r="C11" t="s">
        <v>183</v>
      </c>
      <c r="D11" t="s">
        <v>535</v>
      </c>
      <c r="E11" t="s">
        <v>294</v>
      </c>
      <c r="F11" t="s">
        <v>618</v>
      </c>
      <c r="G11" t="s">
        <v>298</v>
      </c>
      <c r="H11" t="s">
        <v>310</v>
      </c>
      <c r="I11" t="s">
        <v>294</v>
      </c>
      <c r="J11" t="s">
        <v>536</v>
      </c>
      <c r="K11" t="s">
        <v>535</v>
      </c>
      <c r="L11" t="s">
        <v>792</v>
      </c>
      <c r="M11" t="s">
        <v>314</v>
      </c>
      <c r="N11" t="s">
        <v>297</v>
      </c>
      <c r="O11" t="s">
        <v>300</v>
      </c>
      <c r="P11" t="s">
        <v>536</v>
      </c>
      <c r="Q11" t="s">
        <v>300</v>
      </c>
      <c r="R11" t="s">
        <v>792</v>
      </c>
      <c r="S11" t="s">
        <v>299</v>
      </c>
      <c r="T11" t="s">
        <v>502</v>
      </c>
      <c r="U11" t="s">
        <v>298</v>
      </c>
    </row>
    <row r="12" spans="1:21" x14ac:dyDescent="0.35">
      <c r="A12" s="1" t="s">
        <v>810</v>
      </c>
      <c r="B12" t="s">
        <v>183</v>
      </c>
      <c r="C12" t="s">
        <v>183</v>
      </c>
      <c r="D12" t="s">
        <v>297</v>
      </c>
      <c r="E12" t="s">
        <v>309</v>
      </c>
      <c r="F12" t="s">
        <v>216</v>
      </c>
      <c r="G12" t="s">
        <v>502</v>
      </c>
      <c r="H12" t="s">
        <v>488</v>
      </c>
      <c r="I12" t="s">
        <v>503</v>
      </c>
      <c r="J12" t="s">
        <v>507</v>
      </c>
      <c r="K12" t="s">
        <v>303</v>
      </c>
      <c r="L12" t="s">
        <v>221</v>
      </c>
      <c r="M12" t="s">
        <v>659</v>
      </c>
      <c r="N12" t="s">
        <v>542</v>
      </c>
      <c r="O12" t="s">
        <v>314</v>
      </c>
      <c r="P12" t="s">
        <v>571</v>
      </c>
      <c r="Q12" t="s">
        <v>719</v>
      </c>
      <c r="R12" t="s">
        <v>303</v>
      </c>
      <c r="S12" t="s">
        <v>222</v>
      </c>
      <c r="T12" t="s">
        <v>723</v>
      </c>
      <c r="U12" t="s">
        <v>571</v>
      </c>
    </row>
    <row r="13" spans="1:21" x14ac:dyDescent="0.35">
      <c r="A13" s="1" t="s">
        <v>811</v>
      </c>
      <c r="B13" t="s">
        <v>183</v>
      </c>
      <c r="C13" t="s">
        <v>183</v>
      </c>
      <c r="D13" t="s">
        <v>313</v>
      </c>
      <c r="E13" t="s">
        <v>313</v>
      </c>
      <c r="F13" t="s">
        <v>789</v>
      </c>
      <c r="G13" t="s">
        <v>793</v>
      </c>
      <c r="H13" t="s">
        <v>801</v>
      </c>
      <c r="I13" t="s">
        <v>773</v>
      </c>
      <c r="J13" t="s">
        <v>571</v>
      </c>
      <c r="K13" t="s">
        <v>812</v>
      </c>
      <c r="L13" t="s">
        <v>801</v>
      </c>
      <c r="M13" t="s">
        <v>793</v>
      </c>
      <c r="N13" t="s">
        <v>806</v>
      </c>
      <c r="O13" t="s">
        <v>772</v>
      </c>
      <c r="P13" t="s">
        <v>571</v>
      </c>
      <c r="Q13" t="s">
        <v>571</v>
      </c>
      <c r="R13" t="s">
        <v>595</v>
      </c>
      <c r="S13" t="s">
        <v>773</v>
      </c>
      <c r="T13" t="s">
        <v>773</v>
      </c>
      <c r="U13" t="s">
        <v>803</v>
      </c>
    </row>
    <row r="14" spans="1:21" x14ac:dyDescent="0.35">
      <c r="A14" s="1" t="s">
        <v>813</v>
      </c>
      <c r="B14" t="s">
        <v>183</v>
      </c>
      <c r="C14" t="s">
        <v>183</v>
      </c>
      <c r="D14" t="s">
        <v>183</v>
      </c>
      <c r="E14" t="s">
        <v>183</v>
      </c>
      <c r="F14" t="s">
        <v>183</v>
      </c>
      <c r="G14" t="s">
        <v>183</v>
      </c>
      <c r="H14" t="s">
        <v>183</v>
      </c>
      <c r="I14" t="s">
        <v>183</v>
      </c>
      <c r="J14" t="s">
        <v>183</v>
      </c>
      <c r="K14" t="s">
        <v>183</v>
      </c>
      <c r="L14" t="s">
        <v>183</v>
      </c>
      <c r="M14" t="s">
        <v>183</v>
      </c>
      <c r="N14" t="s">
        <v>593</v>
      </c>
      <c r="O14" t="s">
        <v>593</v>
      </c>
      <c r="P14" t="s">
        <v>593</v>
      </c>
      <c r="Q14" t="s">
        <v>789</v>
      </c>
      <c r="R14" t="s">
        <v>221</v>
      </c>
      <c r="S14" t="s">
        <v>814</v>
      </c>
      <c r="T14" t="s">
        <v>815</v>
      </c>
      <c r="U14" t="s">
        <v>816</v>
      </c>
    </row>
    <row r="15" spans="1:21" x14ac:dyDescent="0.35">
      <c r="A15" s="1" t="s">
        <v>817</v>
      </c>
      <c r="B15" t="s">
        <v>183</v>
      </c>
      <c r="C15" t="s">
        <v>183</v>
      </c>
      <c r="D15" t="s">
        <v>183</v>
      </c>
      <c r="E15" t="s">
        <v>183</v>
      </c>
      <c r="F15" t="s">
        <v>818</v>
      </c>
      <c r="G15" t="s">
        <v>819</v>
      </c>
      <c r="H15" t="s">
        <v>803</v>
      </c>
      <c r="I15" t="s">
        <v>820</v>
      </c>
      <c r="J15" t="s">
        <v>183</v>
      </c>
      <c r="K15" t="s">
        <v>789</v>
      </c>
      <c r="L15" t="s">
        <v>789</v>
      </c>
      <c r="M15" t="s">
        <v>183</v>
      </c>
      <c r="N15" t="s">
        <v>821</v>
      </c>
      <c r="O15" t="s">
        <v>822</v>
      </c>
      <c r="P15" t="s">
        <v>823</v>
      </c>
      <c r="Q15" t="s">
        <v>824</v>
      </c>
      <c r="R15" t="s">
        <v>825</v>
      </c>
      <c r="S15" t="s">
        <v>826</v>
      </c>
      <c r="T15" t="s">
        <v>827</v>
      </c>
      <c r="U15" t="s">
        <v>828</v>
      </c>
    </row>
    <row r="16" spans="1:21" x14ac:dyDescent="0.35">
      <c r="A16" s="1" t="s">
        <v>829</v>
      </c>
      <c r="B16" t="s">
        <v>183</v>
      </c>
      <c r="C16" t="s">
        <v>183</v>
      </c>
      <c r="D16" t="s">
        <v>183</v>
      </c>
      <c r="E16" t="s">
        <v>183</v>
      </c>
      <c r="F16" t="s">
        <v>698</v>
      </c>
      <c r="G16" t="s">
        <v>830</v>
      </c>
      <c r="H16" t="s">
        <v>296</v>
      </c>
      <c r="I16" t="s">
        <v>535</v>
      </c>
      <c r="J16" t="s">
        <v>297</v>
      </c>
      <c r="K16" t="s">
        <v>535</v>
      </c>
      <c r="L16" t="s">
        <v>294</v>
      </c>
      <c r="M16" t="s">
        <v>220</v>
      </c>
      <c r="N16" t="s">
        <v>454</v>
      </c>
      <c r="O16" t="s">
        <v>521</v>
      </c>
      <c r="P16" t="s">
        <v>831</v>
      </c>
      <c r="Q16" t="s">
        <v>685</v>
      </c>
      <c r="R16" t="s">
        <v>373</v>
      </c>
      <c r="S16" t="s">
        <v>832</v>
      </c>
      <c r="T16" t="s">
        <v>833</v>
      </c>
      <c r="U16" t="s">
        <v>503</v>
      </c>
    </row>
    <row r="17" spans="1:21" x14ac:dyDescent="0.35">
      <c r="A17" s="1" t="s">
        <v>834</v>
      </c>
      <c r="B17" t="s">
        <v>183</v>
      </c>
      <c r="C17" t="s">
        <v>183</v>
      </c>
      <c r="D17" t="s">
        <v>535</v>
      </c>
      <c r="E17" t="s">
        <v>594</v>
      </c>
      <c r="F17" t="s">
        <v>535</v>
      </c>
      <c r="G17" t="s">
        <v>183</v>
      </c>
      <c r="H17" t="s">
        <v>535</v>
      </c>
      <c r="I17" t="s">
        <v>183</v>
      </c>
      <c r="J17" t="s">
        <v>535</v>
      </c>
      <c r="K17" t="s">
        <v>535</v>
      </c>
      <c r="L17" t="s">
        <v>618</v>
      </c>
      <c r="M17" t="s">
        <v>618</v>
      </c>
      <c r="N17" t="s">
        <v>593</v>
      </c>
      <c r="O17" t="s">
        <v>535</v>
      </c>
      <c r="P17" t="s">
        <v>535</v>
      </c>
      <c r="Q17" t="s">
        <v>618</v>
      </c>
      <c r="R17" t="s">
        <v>593</v>
      </c>
      <c r="S17" t="s">
        <v>535</v>
      </c>
      <c r="T17" t="s">
        <v>183</v>
      </c>
      <c r="U17" t="s">
        <v>296</v>
      </c>
    </row>
    <row r="18" spans="1:21" x14ac:dyDescent="0.35">
      <c r="A18" s="1" t="s">
        <v>835</v>
      </c>
      <c r="B18" t="s">
        <v>183</v>
      </c>
      <c r="C18" t="s">
        <v>183</v>
      </c>
      <c r="D18" t="s">
        <v>313</v>
      </c>
      <c r="E18" t="s">
        <v>792</v>
      </c>
      <c r="F18" t="s">
        <v>836</v>
      </c>
      <c r="G18" t="s">
        <v>492</v>
      </c>
      <c r="H18" t="s">
        <v>837</v>
      </c>
      <c r="I18" t="s">
        <v>838</v>
      </c>
      <c r="J18" t="s">
        <v>618</v>
      </c>
      <c r="K18" t="s">
        <v>805</v>
      </c>
      <c r="L18" t="s">
        <v>801</v>
      </c>
      <c r="M18" t="s">
        <v>502</v>
      </c>
      <c r="N18" t="s">
        <v>828</v>
      </c>
      <c r="O18" t="s">
        <v>805</v>
      </c>
      <c r="P18" t="s">
        <v>839</v>
      </c>
      <c r="Q18" t="s">
        <v>793</v>
      </c>
      <c r="R18" t="s">
        <v>298</v>
      </c>
      <c r="S18" t="s">
        <v>435</v>
      </c>
      <c r="T18" t="s">
        <v>840</v>
      </c>
      <c r="U18" t="s">
        <v>841</v>
      </c>
    </row>
    <row r="19" spans="1:21" x14ac:dyDescent="0.35">
      <c r="A19" s="1" t="s">
        <v>842</v>
      </c>
      <c r="B19" t="s">
        <v>183</v>
      </c>
      <c r="C19" t="s">
        <v>183</v>
      </c>
      <c r="D19" t="s">
        <v>183</v>
      </c>
      <c r="E19" t="s">
        <v>183</v>
      </c>
      <c r="F19" t="s">
        <v>183</v>
      </c>
      <c r="G19" t="s">
        <v>183</v>
      </c>
      <c r="H19" t="s">
        <v>183</v>
      </c>
      <c r="I19" t="s">
        <v>183</v>
      </c>
      <c r="J19" t="s">
        <v>183</v>
      </c>
      <c r="K19" t="s">
        <v>183</v>
      </c>
      <c r="L19" t="s">
        <v>183</v>
      </c>
      <c r="M19" t="s">
        <v>183</v>
      </c>
      <c r="N19" t="s">
        <v>183</v>
      </c>
      <c r="O19" t="s">
        <v>593</v>
      </c>
      <c r="P19" t="s">
        <v>593</v>
      </c>
      <c r="Q19" t="s">
        <v>593</v>
      </c>
      <c r="R19" t="s">
        <v>593</v>
      </c>
      <c r="S19" t="s">
        <v>183</v>
      </c>
      <c r="T19" t="s">
        <v>183</v>
      </c>
      <c r="U19" t="s">
        <v>571</v>
      </c>
    </row>
    <row r="20" spans="1:21" x14ac:dyDescent="0.35">
      <c r="A20" s="1" t="s">
        <v>843</v>
      </c>
      <c r="B20" t="s">
        <v>183</v>
      </c>
      <c r="C20" t="s">
        <v>183</v>
      </c>
      <c r="D20" t="s">
        <v>314</v>
      </c>
      <c r="E20" t="s">
        <v>535</v>
      </c>
      <c r="F20" t="s">
        <v>494</v>
      </c>
      <c r="G20" t="s">
        <v>183</v>
      </c>
      <c r="H20" t="s">
        <v>183</v>
      </c>
      <c r="I20" t="s">
        <v>183</v>
      </c>
      <c r="J20" t="s">
        <v>183</v>
      </c>
      <c r="K20" t="s">
        <v>183</v>
      </c>
      <c r="L20" t="s">
        <v>183</v>
      </c>
      <c r="M20" t="s">
        <v>183</v>
      </c>
      <c r="N20" t="s">
        <v>183</v>
      </c>
      <c r="O20" t="s">
        <v>183</v>
      </c>
      <c r="P20" t="s">
        <v>183</v>
      </c>
      <c r="Q20" t="s">
        <v>183</v>
      </c>
      <c r="R20" t="s">
        <v>183</v>
      </c>
      <c r="S20" t="s">
        <v>183</v>
      </c>
      <c r="T20" t="s">
        <v>183</v>
      </c>
      <c r="U20" t="s">
        <v>183</v>
      </c>
    </row>
    <row r="21" spans="1:21" x14ac:dyDescent="0.35">
      <c r="A21" s="1" t="s">
        <v>844</v>
      </c>
      <c r="B21" t="s">
        <v>183</v>
      </c>
      <c r="C21" t="s">
        <v>183</v>
      </c>
      <c r="D21" t="s">
        <v>593</v>
      </c>
      <c r="E21" t="s">
        <v>593</v>
      </c>
      <c r="F21" t="s">
        <v>183</v>
      </c>
      <c r="G21" t="s">
        <v>183</v>
      </c>
      <c r="H21" t="s">
        <v>183</v>
      </c>
      <c r="I21" t="s">
        <v>183</v>
      </c>
      <c r="J21" t="s">
        <v>183</v>
      </c>
      <c r="K21" t="s">
        <v>183</v>
      </c>
      <c r="L21" t="s">
        <v>183</v>
      </c>
      <c r="M21" t="s">
        <v>183</v>
      </c>
      <c r="N21" t="s">
        <v>183</v>
      </c>
      <c r="O21" t="s">
        <v>313</v>
      </c>
      <c r="P21" t="s">
        <v>183</v>
      </c>
      <c r="Q21" t="s">
        <v>183</v>
      </c>
      <c r="R21" t="s">
        <v>183</v>
      </c>
      <c r="S21" t="s">
        <v>183</v>
      </c>
      <c r="T21" t="s">
        <v>183</v>
      </c>
      <c r="U21" t="s">
        <v>183</v>
      </c>
    </row>
    <row r="22" spans="1:21" x14ac:dyDescent="0.35">
      <c r="A22" s="1" t="s">
        <v>845</v>
      </c>
      <c r="B22" t="s">
        <v>183</v>
      </c>
      <c r="C22" t="s">
        <v>183</v>
      </c>
      <c r="D22" t="s">
        <v>183</v>
      </c>
      <c r="E22" t="s">
        <v>183</v>
      </c>
      <c r="F22" t="s">
        <v>183</v>
      </c>
      <c r="G22" t="s">
        <v>183</v>
      </c>
      <c r="H22" t="s">
        <v>183</v>
      </c>
      <c r="I22" t="s">
        <v>183</v>
      </c>
      <c r="J22" t="s">
        <v>183</v>
      </c>
      <c r="K22" t="s">
        <v>183</v>
      </c>
      <c r="L22" t="s">
        <v>183</v>
      </c>
      <c r="M22" t="s">
        <v>183</v>
      </c>
      <c r="N22" t="s">
        <v>183</v>
      </c>
      <c r="O22" t="s">
        <v>183</v>
      </c>
      <c r="P22" t="s">
        <v>183</v>
      </c>
      <c r="Q22" t="s">
        <v>183</v>
      </c>
      <c r="R22" t="s">
        <v>183</v>
      </c>
      <c r="S22" t="s">
        <v>183</v>
      </c>
      <c r="T22" t="s">
        <v>183</v>
      </c>
      <c r="U22" t="s">
        <v>183</v>
      </c>
    </row>
    <row r="23" spans="1:21" x14ac:dyDescent="0.35">
      <c r="A23" s="1" t="s">
        <v>846</v>
      </c>
      <c r="B23" t="s">
        <v>183</v>
      </c>
      <c r="C23" t="s">
        <v>183</v>
      </c>
      <c r="D23" t="s">
        <v>314</v>
      </c>
      <c r="E23" t="s">
        <v>789</v>
      </c>
      <c r="F23" t="s">
        <v>314</v>
      </c>
      <c r="G23" t="s">
        <v>536</v>
      </c>
      <c r="H23" t="s">
        <v>314</v>
      </c>
      <c r="I23" t="s">
        <v>314</v>
      </c>
      <c r="J23" t="s">
        <v>314</v>
      </c>
      <c r="K23" t="s">
        <v>314</v>
      </c>
      <c r="L23" t="s">
        <v>535</v>
      </c>
      <c r="M23" t="s">
        <v>301</v>
      </c>
      <c r="N23" t="s">
        <v>314</v>
      </c>
      <c r="O23" t="s">
        <v>314</v>
      </c>
      <c r="P23" t="s">
        <v>295</v>
      </c>
      <c r="Q23" t="s">
        <v>536</v>
      </c>
      <c r="R23" t="s">
        <v>618</v>
      </c>
      <c r="S23" t="s">
        <v>594</v>
      </c>
      <c r="T23" t="s">
        <v>847</v>
      </c>
      <c r="U23" t="s">
        <v>772</v>
      </c>
    </row>
    <row r="24" spans="1:21" x14ac:dyDescent="0.35">
      <c r="A24" s="1" t="s">
        <v>848</v>
      </c>
      <c r="B24" t="s">
        <v>183</v>
      </c>
      <c r="C24" t="s">
        <v>183</v>
      </c>
      <c r="D24" t="s">
        <v>314</v>
      </c>
      <c r="E24" t="s">
        <v>789</v>
      </c>
      <c r="F24" t="s">
        <v>711</v>
      </c>
      <c r="G24" t="s">
        <v>536</v>
      </c>
      <c r="H24" t="s">
        <v>314</v>
      </c>
      <c r="I24" t="s">
        <v>314</v>
      </c>
      <c r="J24" t="s">
        <v>314</v>
      </c>
      <c r="K24" t="s">
        <v>314</v>
      </c>
      <c r="L24" t="s">
        <v>535</v>
      </c>
      <c r="M24" t="s">
        <v>301</v>
      </c>
      <c r="N24" t="s">
        <v>314</v>
      </c>
      <c r="O24" t="s">
        <v>789</v>
      </c>
      <c r="P24" t="s">
        <v>294</v>
      </c>
      <c r="Q24" t="s">
        <v>536</v>
      </c>
      <c r="R24" t="s">
        <v>618</v>
      </c>
      <c r="S24" t="s">
        <v>594</v>
      </c>
      <c r="T24" t="s">
        <v>847</v>
      </c>
      <c r="U24" t="s">
        <v>805</v>
      </c>
    </row>
    <row r="25" spans="1:21" x14ac:dyDescent="0.35">
      <c r="A25" s="1" t="s">
        <v>849</v>
      </c>
      <c r="B25" t="s">
        <v>183</v>
      </c>
      <c r="C25" t="s">
        <v>183</v>
      </c>
      <c r="D25" t="s">
        <v>183</v>
      </c>
      <c r="E25" t="s">
        <v>183</v>
      </c>
      <c r="F25" t="s">
        <v>183</v>
      </c>
      <c r="G25" t="s">
        <v>183</v>
      </c>
      <c r="H25" t="s">
        <v>183</v>
      </c>
      <c r="I25" t="s">
        <v>183</v>
      </c>
      <c r="J25" t="s">
        <v>183</v>
      </c>
      <c r="K25" t="s">
        <v>183</v>
      </c>
      <c r="L25" t="s">
        <v>183</v>
      </c>
      <c r="M25" t="s">
        <v>183</v>
      </c>
      <c r="N25" t="s">
        <v>183</v>
      </c>
      <c r="O25" t="s">
        <v>183</v>
      </c>
      <c r="P25" t="s">
        <v>183</v>
      </c>
      <c r="Q25" t="s">
        <v>183</v>
      </c>
      <c r="R25" t="s">
        <v>183</v>
      </c>
      <c r="S25" t="s">
        <v>183</v>
      </c>
      <c r="T25" t="s">
        <v>183</v>
      </c>
      <c r="U25" t="s">
        <v>618</v>
      </c>
    </row>
    <row r="26" spans="1:21" x14ac:dyDescent="0.35">
      <c r="A26" s="1" t="s">
        <v>850</v>
      </c>
      <c r="B26" t="s">
        <v>183</v>
      </c>
      <c r="C26" t="s">
        <v>183</v>
      </c>
      <c r="D26" t="s">
        <v>301</v>
      </c>
      <c r="E26" t="s">
        <v>296</v>
      </c>
      <c r="F26" t="s">
        <v>300</v>
      </c>
      <c r="G26" t="s">
        <v>851</v>
      </c>
      <c r="H26" t="s">
        <v>298</v>
      </c>
      <c r="I26" t="s">
        <v>852</v>
      </c>
      <c r="J26" t="s">
        <v>507</v>
      </c>
      <c r="K26" t="s">
        <v>536</v>
      </c>
      <c r="L26" t="s">
        <v>298</v>
      </c>
      <c r="M26" t="s">
        <v>513</v>
      </c>
      <c r="N26" t="s">
        <v>502</v>
      </c>
      <c r="O26" t="s">
        <v>597</v>
      </c>
      <c r="P26" t="s">
        <v>798</v>
      </c>
      <c r="Q26" t="s">
        <v>661</v>
      </c>
      <c r="R26" t="s">
        <v>659</v>
      </c>
      <c r="S26" t="s">
        <v>711</v>
      </c>
      <c r="T26" t="s">
        <v>853</v>
      </c>
      <c r="U26" t="s">
        <v>854</v>
      </c>
    </row>
    <row r="27" spans="1:21" x14ac:dyDescent="0.35">
      <c r="A27" s="1" t="s">
        <v>855</v>
      </c>
      <c r="B27" t="s">
        <v>183</v>
      </c>
      <c r="C27" t="s">
        <v>183</v>
      </c>
      <c r="D27" t="s">
        <v>302</v>
      </c>
      <c r="E27" t="s">
        <v>216</v>
      </c>
      <c r="F27" t="s">
        <v>218</v>
      </c>
      <c r="G27" t="s">
        <v>432</v>
      </c>
      <c r="H27" t="s">
        <v>457</v>
      </c>
      <c r="I27" t="s">
        <v>659</v>
      </c>
      <c r="J27" t="s">
        <v>660</v>
      </c>
      <c r="K27" t="s">
        <v>661</v>
      </c>
      <c r="L27" t="s">
        <v>662</v>
      </c>
      <c r="M27" t="s">
        <v>663</v>
      </c>
      <c r="N27" t="s">
        <v>523</v>
      </c>
      <c r="O27" t="s">
        <v>664</v>
      </c>
      <c r="P27" t="s">
        <v>665</v>
      </c>
      <c r="Q27" t="s">
        <v>666</v>
      </c>
      <c r="R27" t="s">
        <v>667</v>
      </c>
      <c r="S27" t="s">
        <v>668</v>
      </c>
      <c r="T27" t="s">
        <v>349</v>
      </c>
      <c r="U27" t="s">
        <v>496</v>
      </c>
    </row>
    <row r="28" spans="1:21" x14ac:dyDescent="0.35">
      <c r="A28" s="1" t="s">
        <v>856</v>
      </c>
      <c r="B28" t="s">
        <v>183</v>
      </c>
      <c r="C28" t="s">
        <v>183</v>
      </c>
      <c r="D28" t="s">
        <v>294</v>
      </c>
      <c r="E28" t="s">
        <v>302</v>
      </c>
      <c r="F28" t="s">
        <v>216</v>
      </c>
      <c r="G28" t="s">
        <v>218</v>
      </c>
      <c r="H28" t="s">
        <v>432</v>
      </c>
      <c r="I28" t="s">
        <v>457</v>
      </c>
      <c r="J28" t="s">
        <v>659</v>
      </c>
      <c r="K28" t="s">
        <v>660</v>
      </c>
      <c r="L28" t="s">
        <v>661</v>
      </c>
      <c r="M28" t="s">
        <v>662</v>
      </c>
      <c r="N28" t="s">
        <v>663</v>
      </c>
      <c r="O28" t="s">
        <v>523</v>
      </c>
      <c r="P28" t="s">
        <v>664</v>
      </c>
      <c r="Q28" t="s">
        <v>665</v>
      </c>
      <c r="R28" t="s">
        <v>666</v>
      </c>
      <c r="S28" t="s">
        <v>667</v>
      </c>
      <c r="T28" t="s">
        <v>668</v>
      </c>
      <c r="U28" t="s">
        <v>349</v>
      </c>
    </row>
    <row r="29" spans="1:21" x14ac:dyDescent="0.35">
      <c r="A29" s="1" t="s">
        <v>857</v>
      </c>
      <c r="B29" t="s">
        <v>183</v>
      </c>
      <c r="C29" t="s">
        <v>183</v>
      </c>
      <c r="D29" t="s">
        <v>296</v>
      </c>
      <c r="E29" t="s">
        <v>297</v>
      </c>
      <c r="F29" t="s">
        <v>310</v>
      </c>
      <c r="G29" t="s">
        <v>299</v>
      </c>
      <c r="H29" t="s">
        <v>307</v>
      </c>
      <c r="I29" t="s">
        <v>222</v>
      </c>
      <c r="J29" t="s">
        <v>220</v>
      </c>
      <c r="K29" t="s">
        <v>295</v>
      </c>
      <c r="L29" t="s">
        <v>298</v>
      </c>
      <c r="M29" t="s">
        <v>218</v>
      </c>
      <c r="N29" t="s">
        <v>508</v>
      </c>
      <c r="O29" t="s">
        <v>792</v>
      </c>
      <c r="P29" t="s">
        <v>858</v>
      </c>
      <c r="Q29" t="s">
        <v>514</v>
      </c>
      <c r="R29" t="s">
        <v>302</v>
      </c>
      <c r="S29" t="s">
        <v>309</v>
      </c>
      <c r="T29" t="s">
        <v>662</v>
      </c>
      <c r="U29" t="s">
        <v>859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Main</vt:lpstr>
      <vt:lpstr>Info</vt:lpstr>
      <vt:lpstr>Model</vt:lpstr>
      <vt:lpstr>Summary</vt:lpstr>
      <vt:lpstr>Income Statement</vt:lpstr>
      <vt:lpstr>Balance Sheet</vt:lpstr>
      <vt:lpstr>Cash Flow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William Kruta</cp:lastModifiedBy>
  <dcterms:created xsi:type="dcterms:W3CDTF">2022-11-27T23:16:23Z</dcterms:created>
  <dcterms:modified xsi:type="dcterms:W3CDTF">2023-09-19T06:15:59Z</dcterms:modified>
</cp:coreProperties>
</file>