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534a1defcf7f9d1a/Company Models CloudSave/AVAV/"/>
    </mc:Choice>
  </mc:AlternateContent>
  <xr:revisionPtr revIDLastSave="919" documentId="11_8CF4D69C5F2EE1F9B8B7ED426BF3F5CBD55B276F" xr6:coauthVersionLast="47" xr6:coauthVersionMax="47" xr10:uidLastSave="{B7916131-2C36-463A-912D-9BA7408D23CA}"/>
  <bookViews>
    <workbookView xWindow="3530" yWindow="2740" windowWidth="26720" windowHeight="171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148" i="3" l="1"/>
  <c r="AX149" i="3" s="1"/>
  <c r="AY153" i="3"/>
  <c r="AY156" i="3" s="1"/>
  <c r="AY148" i="3"/>
  <c r="AX138" i="3"/>
  <c r="AX139" i="3" s="1"/>
  <c r="AX129" i="3"/>
  <c r="AX130" i="3" s="1"/>
  <c r="AY129" i="3"/>
  <c r="AY130" i="3" s="1"/>
  <c r="AY62" i="3"/>
  <c r="AY64" i="3" s="1"/>
  <c r="AZ62" i="3"/>
  <c r="AZ67" i="3" s="1"/>
  <c r="BA62" i="3"/>
  <c r="BA67" i="3" s="1"/>
  <c r="BB62" i="3"/>
  <c r="BB63" i="3" s="1"/>
  <c r="BC62" i="3"/>
  <c r="BC63" i="3" s="1"/>
  <c r="BD62" i="3"/>
  <c r="BD63" i="3" s="1"/>
  <c r="BE62" i="3"/>
  <c r="BE63" i="3" s="1"/>
  <c r="BF62" i="3"/>
  <c r="BF66" i="3" s="1"/>
  <c r="BG62" i="3"/>
  <c r="BG66" i="3" s="1"/>
  <c r="AZ110" i="3"/>
  <c r="AZ111" i="3" s="1"/>
  <c r="AZ153" i="3"/>
  <c r="AZ156" i="3" s="1"/>
  <c r="BD77" i="3"/>
  <c r="BE77" i="3"/>
  <c r="BF77" i="3"/>
  <c r="BG77" i="3"/>
  <c r="BD82" i="3"/>
  <c r="BE82" i="3"/>
  <c r="BF82" i="3"/>
  <c r="BG82" i="3"/>
  <c r="BD72" i="3"/>
  <c r="BE72" i="3"/>
  <c r="BF72" i="3"/>
  <c r="BG72" i="3"/>
  <c r="BE172" i="3"/>
  <c r="BF172" i="3"/>
  <c r="BG172" i="3"/>
  <c r="BD172" i="3"/>
  <c r="BE111" i="3"/>
  <c r="BF111" i="3"/>
  <c r="BG111" i="3"/>
  <c r="AN95" i="3"/>
  <c r="AO95" i="3"/>
  <c r="AP95" i="3"/>
  <c r="AQ95" i="3"/>
  <c r="AR95" i="3"/>
  <c r="AS95" i="3"/>
  <c r="AT95" i="3"/>
  <c r="AU95" i="3"/>
  <c r="AV95" i="3"/>
  <c r="AW95" i="3"/>
  <c r="AX95" i="3"/>
  <c r="AY95" i="3"/>
  <c r="AZ95" i="3"/>
  <c r="BA95" i="3"/>
  <c r="BB95" i="3"/>
  <c r="BC95" i="3"/>
  <c r="BD95" i="3"/>
  <c r="BE95" i="3"/>
  <c r="BF95" i="3"/>
  <c r="BG95" i="3"/>
  <c r="AN96" i="3"/>
  <c r="AO96" i="3"/>
  <c r="AP96" i="3"/>
  <c r="AQ96" i="3"/>
  <c r="AR96" i="3"/>
  <c r="AS96" i="3"/>
  <c r="AT96" i="3"/>
  <c r="AU96" i="3"/>
  <c r="AV96" i="3"/>
  <c r="AW96" i="3"/>
  <c r="AX96" i="3"/>
  <c r="AY96" i="3"/>
  <c r="AZ96" i="3"/>
  <c r="BA96" i="3"/>
  <c r="BB96" i="3"/>
  <c r="BC96" i="3"/>
  <c r="BD96" i="3"/>
  <c r="BE96" i="3"/>
  <c r="BF96" i="3"/>
  <c r="BG96" i="3"/>
  <c r="BD93" i="3"/>
  <c r="BE93" i="3"/>
  <c r="BF93" i="3"/>
  <c r="BG93" i="3"/>
  <c r="BD89" i="3"/>
  <c r="BE89" i="3"/>
  <c r="BF89" i="3"/>
  <c r="BG89" i="3"/>
  <c r="BD165" i="3"/>
  <c r="BD167" i="3" s="1"/>
  <c r="BE165" i="3"/>
  <c r="BE167" i="3" s="1"/>
  <c r="BF165" i="3"/>
  <c r="BF167" i="3" s="1"/>
  <c r="BG165" i="3"/>
  <c r="BG167" i="3" s="1"/>
  <c r="AN156" i="3"/>
  <c r="AO156" i="3"/>
  <c r="AP156" i="3"/>
  <c r="AQ156" i="3"/>
  <c r="AR156" i="3"/>
  <c r="AS156" i="3"/>
  <c r="AT156" i="3"/>
  <c r="AU156" i="3"/>
  <c r="AV156" i="3"/>
  <c r="AW156" i="3"/>
  <c r="AX156" i="3"/>
  <c r="BA156" i="3"/>
  <c r="BB156" i="3"/>
  <c r="BC156" i="3"/>
  <c r="BD156" i="3"/>
  <c r="BE156" i="3"/>
  <c r="BF156" i="3"/>
  <c r="BG156" i="3"/>
  <c r="BD149" i="3"/>
  <c r="BE149" i="3"/>
  <c r="BF149" i="3"/>
  <c r="BG149" i="3"/>
  <c r="AN139" i="3"/>
  <c r="AO139" i="3"/>
  <c r="AP139" i="3"/>
  <c r="AQ139" i="3"/>
  <c r="AR139" i="3"/>
  <c r="AS139" i="3"/>
  <c r="AT139" i="3"/>
  <c r="AU139" i="3"/>
  <c r="AV139" i="3"/>
  <c r="AW139" i="3"/>
  <c r="AY139" i="3"/>
  <c r="AZ139" i="3"/>
  <c r="BA139" i="3"/>
  <c r="BB139" i="3"/>
  <c r="BC139" i="3"/>
  <c r="BD139" i="3"/>
  <c r="BE139" i="3"/>
  <c r="BF139" i="3"/>
  <c r="BG139" i="3"/>
  <c r="BD130" i="3"/>
  <c r="BE130" i="3"/>
  <c r="BF130" i="3"/>
  <c r="BG130" i="3"/>
  <c r="BA47" i="3"/>
  <c r="BB47" i="3"/>
  <c r="BC47" i="3"/>
  <c r="BD47" i="3"/>
  <c r="BE47" i="3"/>
  <c r="BF47" i="3"/>
  <c r="BG47" i="3"/>
  <c r="BB31" i="3"/>
  <c r="BC31" i="3"/>
  <c r="BD31" i="3"/>
  <c r="BD49" i="3"/>
  <c r="BE49" i="3"/>
  <c r="BF49" i="3"/>
  <c r="BG49" i="3"/>
  <c r="BD50" i="3"/>
  <c r="BE50" i="3"/>
  <c r="BF50" i="3"/>
  <c r="BG50" i="3"/>
  <c r="BD51" i="3"/>
  <c r="BE51" i="3"/>
  <c r="BF51" i="3"/>
  <c r="BG51" i="3"/>
  <c r="BD52" i="3"/>
  <c r="BE52" i="3"/>
  <c r="BF52" i="3"/>
  <c r="BG52" i="3"/>
  <c r="BD53" i="3"/>
  <c r="BE53" i="3"/>
  <c r="BF53" i="3"/>
  <c r="BG53" i="3"/>
  <c r="BD39" i="3"/>
  <c r="BE39" i="3"/>
  <c r="BF39" i="3"/>
  <c r="BG39" i="3"/>
  <c r="BE31" i="3"/>
  <c r="BF31" i="3"/>
  <c r="BG31" i="3"/>
  <c r="BE16" i="3"/>
  <c r="BF16" i="3"/>
  <c r="BG16" i="3"/>
  <c r="BE23" i="3"/>
  <c r="BF23" i="3"/>
  <c r="BG23" i="3"/>
  <c r="BD23" i="3"/>
  <c r="BD16" i="3"/>
  <c r="AP172" i="3"/>
  <c r="AO172" i="3"/>
  <c r="AN172" i="3"/>
  <c r="AP165" i="3"/>
  <c r="AP167" i="3" s="1"/>
  <c r="AO165" i="3"/>
  <c r="AO167" i="3" s="1"/>
  <c r="AN165" i="3"/>
  <c r="AN167" i="3" s="1"/>
  <c r="AP149" i="3"/>
  <c r="AO149" i="3"/>
  <c r="AN149" i="3"/>
  <c r="AP130" i="3"/>
  <c r="AO130" i="3"/>
  <c r="AN130" i="3"/>
  <c r="AP111" i="3"/>
  <c r="AO111" i="3"/>
  <c r="AN111" i="3"/>
  <c r="AP93" i="3"/>
  <c r="AO93" i="3"/>
  <c r="AN93" i="3"/>
  <c r="AP89" i="3"/>
  <c r="AO89" i="3"/>
  <c r="AN89" i="3"/>
  <c r="B3" i="1" a="1"/>
  <c r="B3" i="1" s="1"/>
  <c r="B2" i="1" a="1"/>
  <c r="B2" i="1" s="1"/>
  <c r="R29" i="4"/>
  <c r="Q29" i="4"/>
  <c r="P29" i="4"/>
  <c r="O29" i="4"/>
  <c r="N29" i="4"/>
  <c r="M29" i="4"/>
  <c r="L29" i="4"/>
  <c r="K29" i="4"/>
  <c r="J29" i="4"/>
  <c r="I29" i="4"/>
  <c r="H29" i="4"/>
  <c r="G29" i="4"/>
  <c r="F29" i="4"/>
  <c r="E29" i="4"/>
  <c r="D29" i="4"/>
  <c r="C29" i="4"/>
  <c r="B29" i="4"/>
  <c r="A1" i="4"/>
  <c r="BB172" i="3"/>
  <c r="BA172" i="3"/>
  <c r="AZ172" i="3"/>
  <c r="AY172" i="3"/>
  <c r="AX172" i="3"/>
  <c r="AW172" i="3"/>
  <c r="AV172" i="3"/>
  <c r="AU172" i="3"/>
  <c r="AT172" i="3"/>
  <c r="AS172" i="3"/>
  <c r="AR172" i="3"/>
  <c r="AQ172" i="3"/>
  <c r="BC171" i="3"/>
  <c r="BC172" i="3" s="1"/>
  <c r="BC165" i="3"/>
  <c r="BC167" i="3" s="1"/>
  <c r="BB165" i="3"/>
  <c r="BB167" i="3" s="1"/>
  <c r="BA165" i="3"/>
  <c r="BA167" i="3" s="1"/>
  <c r="AZ165" i="3"/>
  <c r="AZ167" i="3" s="1"/>
  <c r="AY165" i="3"/>
  <c r="AY167" i="3" s="1"/>
  <c r="AX165" i="3"/>
  <c r="AX167" i="3" s="1"/>
  <c r="AW165" i="3"/>
  <c r="AW167" i="3" s="1"/>
  <c r="AV165" i="3"/>
  <c r="AV167" i="3" s="1"/>
  <c r="AU165" i="3"/>
  <c r="AU167" i="3" s="1"/>
  <c r="AT165" i="3"/>
  <c r="AT167" i="3" s="1"/>
  <c r="AS165" i="3"/>
  <c r="AS167" i="3" s="1"/>
  <c r="AR165" i="3"/>
  <c r="AR167" i="3" s="1"/>
  <c r="AQ165" i="3"/>
  <c r="AQ167" i="3" s="1"/>
  <c r="BC149" i="3"/>
  <c r="BB149" i="3"/>
  <c r="BA149" i="3"/>
  <c r="AZ149" i="3"/>
  <c r="AY149" i="3"/>
  <c r="AW149" i="3"/>
  <c r="AV149" i="3"/>
  <c r="AU149" i="3"/>
  <c r="AT149" i="3"/>
  <c r="AS149" i="3"/>
  <c r="AR149" i="3"/>
  <c r="AQ149" i="3"/>
  <c r="BC130" i="3"/>
  <c r="BB130" i="3"/>
  <c r="BA130" i="3"/>
  <c r="AZ130" i="3"/>
  <c r="AW130" i="3"/>
  <c r="AV130" i="3"/>
  <c r="AU130" i="3"/>
  <c r="AT130" i="3"/>
  <c r="AS130" i="3"/>
  <c r="AR130" i="3"/>
  <c r="AQ130" i="3"/>
  <c r="BC111" i="3"/>
  <c r="BB111" i="3"/>
  <c r="BA111" i="3"/>
  <c r="AY111" i="3"/>
  <c r="AX111" i="3"/>
  <c r="AW111" i="3"/>
  <c r="AV111" i="3"/>
  <c r="AU111" i="3"/>
  <c r="AT111" i="3"/>
  <c r="AS111" i="3"/>
  <c r="AR111" i="3"/>
  <c r="AQ111" i="3"/>
  <c r="BC104" i="3"/>
  <c r="BC93" i="3"/>
  <c r="BB93" i="3"/>
  <c r="BA93" i="3"/>
  <c r="AZ93" i="3"/>
  <c r="AY93" i="3"/>
  <c r="AX93" i="3"/>
  <c r="AW93" i="3"/>
  <c r="AV93" i="3"/>
  <c r="AU93" i="3"/>
  <c r="AT93" i="3"/>
  <c r="AS93" i="3"/>
  <c r="AR93" i="3"/>
  <c r="AQ93" i="3"/>
  <c r="BC89" i="3"/>
  <c r="BB89" i="3"/>
  <c r="BA89" i="3"/>
  <c r="AZ89" i="3"/>
  <c r="AY89" i="3"/>
  <c r="AX89" i="3"/>
  <c r="AW89" i="3"/>
  <c r="AV89" i="3"/>
  <c r="AU89" i="3"/>
  <c r="AT89" i="3"/>
  <c r="AS89" i="3"/>
  <c r="AR89" i="3"/>
  <c r="AQ89" i="3"/>
  <c r="BC82" i="3"/>
  <c r="BB82" i="3"/>
  <c r="BA82" i="3"/>
  <c r="AZ82" i="3"/>
  <c r="AY82" i="3"/>
  <c r="BC77" i="3"/>
  <c r="BB77" i="3"/>
  <c r="BA77" i="3"/>
  <c r="AZ77" i="3"/>
  <c r="AY77" i="3"/>
  <c r="BC72" i="3"/>
  <c r="BB72" i="3"/>
  <c r="BA72" i="3"/>
  <c r="AZ72" i="3"/>
  <c r="AY72" i="3"/>
  <c r="BC53" i="3"/>
  <c r="BB53" i="3"/>
  <c r="BC52" i="3"/>
  <c r="BB52" i="3"/>
  <c r="BC51" i="3"/>
  <c r="BB51" i="3"/>
  <c r="BC50" i="3"/>
  <c r="BB50" i="3"/>
  <c r="BC49" i="3"/>
  <c r="BB49" i="3"/>
  <c r="BC39" i="3"/>
  <c r="BB39" i="3"/>
  <c r="BA39" i="3"/>
  <c r="BC23" i="3"/>
  <c r="BB23" i="3"/>
  <c r="BA23" i="3"/>
  <c r="BC16" i="3"/>
  <c r="BB16" i="3"/>
  <c r="BA16" i="3"/>
  <c r="AR3" i="3"/>
  <c r="AS3" i="3" s="1"/>
  <c r="AT3" i="3" s="1"/>
  <c r="AU3" i="3" s="1"/>
  <c r="AV3" i="3" s="1"/>
  <c r="AW3" i="3" s="1"/>
  <c r="AX3" i="3" s="1"/>
  <c r="AY3" i="3" s="1"/>
  <c r="AZ3" i="3" s="1"/>
  <c r="BA3" i="3" s="1"/>
  <c r="BB3" i="3" s="1"/>
  <c r="BC3" i="3" s="1"/>
  <c r="BG65" i="3" l="1"/>
  <c r="BF65" i="3"/>
  <c r="BE65" i="3"/>
  <c r="AZ63" i="3"/>
  <c r="BA65" i="3"/>
  <c r="AZ65" i="3"/>
  <c r="AY65" i="3"/>
  <c r="BD65" i="3"/>
  <c r="BC65" i="3"/>
  <c r="BB65" i="3"/>
  <c r="BA63" i="3"/>
  <c r="AY67" i="3"/>
  <c r="BG63" i="3"/>
  <c r="BE66" i="3"/>
  <c r="BD66" i="3"/>
  <c r="BE157" i="3"/>
  <c r="BE168" i="3" s="1"/>
  <c r="AY66" i="3"/>
  <c r="BG64" i="3"/>
  <c r="BG67" i="3"/>
  <c r="BF64" i="3"/>
  <c r="BF67" i="3"/>
  <c r="BC66" i="3"/>
  <c r="AY63" i="3"/>
  <c r="BB66" i="3"/>
  <c r="BA66" i="3"/>
  <c r="AZ66" i="3"/>
  <c r="BD64" i="3"/>
  <c r="BE64" i="3"/>
  <c r="BC64" i="3"/>
  <c r="BB64" i="3"/>
  <c r="BE67" i="3"/>
  <c r="BA64" i="3"/>
  <c r="BD67" i="3"/>
  <c r="AZ64" i="3"/>
  <c r="BF63" i="3"/>
  <c r="BC67" i="3"/>
  <c r="BB67" i="3"/>
  <c r="BC97" i="3"/>
  <c r="BC101" i="3" s="1"/>
  <c r="BC105" i="3" s="1"/>
  <c r="BC108" i="3" s="1"/>
  <c r="BC112" i="3" s="1"/>
  <c r="BC114" i="3" s="1"/>
  <c r="BC115" i="3" s="1"/>
  <c r="AU157" i="3"/>
  <c r="BB97" i="3"/>
  <c r="BB101" i="3" s="1"/>
  <c r="BB105" i="3" s="1"/>
  <c r="BB108" i="3" s="1"/>
  <c r="BB112" i="3" s="1"/>
  <c r="BB114" i="3" s="1"/>
  <c r="BB116" i="3" s="1"/>
  <c r="BG157" i="3"/>
  <c r="BG168" i="3" s="1"/>
  <c r="BF157" i="3"/>
  <c r="BF168" i="3" s="1"/>
  <c r="AT157" i="3"/>
  <c r="AT168" i="3" s="1"/>
  <c r="AP140" i="3"/>
  <c r="BB157" i="3"/>
  <c r="BB168" i="3" s="1"/>
  <c r="BC157" i="3"/>
  <c r="BC168" i="3" s="1"/>
  <c r="AQ140" i="3"/>
  <c r="BD157" i="3"/>
  <c r="BD168" i="3" s="1"/>
  <c r="AY97" i="3"/>
  <c r="AY101" i="3" s="1"/>
  <c r="AY105" i="3" s="1"/>
  <c r="AY108" i="3" s="1"/>
  <c r="AY112" i="3" s="1"/>
  <c r="AY114" i="3" s="1"/>
  <c r="AX97" i="3"/>
  <c r="AX101" i="3" s="1"/>
  <c r="AX105" i="3" s="1"/>
  <c r="AX108" i="3" s="1"/>
  <c r="AX112" i="3" s="1"/>
  <c r="AX114" i="3" s="1"/>
  <c r="AW97" i="3"/>
  <c r="AW101" i="3" s="1"/>
  <c r="AW105" i="3" s="1"/>
  <c r="AW108" i="3" s="1"/>
  <c r="AW112" i="3" s="1"/>
  <c r="AW114" i="3" s="1"/>
  <c r="AV97" i="3"/>
  <c r="AV101" i="3" s="1"/>
  <c r="AV105" i="3" s="1"/>
  <c r="AV108" i="3" s="1"/>
  <c r="AV112" i="3" s="1"/>
  <c r="AV114" i="3" s="1"/>
  <c r="BE97" i="3"/>
  <c r="BE101" i="3" s="1"/>
  <c r="BE105" i="3" s="1"/>
  <c r="BE108" i="3" s="1"/>
  <c r="BE112" i="3" s="1"/>
  <c r="BE114" i="3" s="1"/>
  <c r="BE115" i="3" s="1"/>
  <c r="AO97" i="3"/>
  <c r="AO101" i="3" s="1"/>
  <c r="AO105" i="3" s="1"/>
  <c r="AO108" i="3" s="1"/>
  <c r="AO112" i="3" s="1"/>
  <c r="AO114" i="3" s="1"/>
  <c r="BB140" i="3"/>
  <c r="BD97" i="3"/>
  <c r="BD101" i="3" s="1"/>
  <c r="BD105" i="3" s="1"/>
  <c r="BD108" i="3" s="1"/>
  <c r="BD112" i="3" s="1"/>
  <c r="BD114" i="3" s="1"/>
  <c r="BD115" i="3" s="1"/>
  <c r="AN97" i="3"/>
  <c r="AN101" i="3" s="1"/>
  <c r="AN105" i="3" s="1"/>
  <c r="AN108" i="3" s="1"/>
  <c r="AN112" i="3" s="1"/>
  <c r="AN114" i="3" s="1"/>
  <c r="BC140" i="3"/>
  <c r="AN140" i="3"/>
  <c r="AO140" i="3"/>
  <c r="BE140" i="3"/>
  <c r="BD140" i="3"/>
  <c r="BA97" i="3"/>
  <c r="BA101" i="3" s="1"/>
  <c r="BA105" i="3" s="1"/>
  <c r="BA108" i="3" s="1"/>
  <c r="BA112" i="3" s="1"/>
  <c r="BA114" i="3" s="1"/>
  <c r="BA116" i="3" s="1"/>
  <c r="AZ97" i="3"/>
  <c r="AZ101" i="3" s="1"/>
  <c r="AZ105" i="3" s="1"/>
  <c r="AZ108" i="3" s="1"/>
  <c r="AZ112" i="3" s="1"/>
  <c r="AZ114" i="3" s="1"/>
  <c r="AS157" i="3"/>
  <c r="AS168" i="3" s="1"/>
  <c r="AR157" i="3"/>
  <c r="AR168" i="3" s="1"/>
  <c r="AQ157" i="3"/>
  <c r="AQ168" i="3" s="1"/>
  <c r="AP157" i="3"/>
  <c r="AP168" i="3" s="1"/>
  <c r="AO157" i="3"/>
  <c r="AO168" i="3" s="1"/>
  <c r="AN157" i="3"/>
  <c r="AN168" i="3" s="1"/>
  <c r="AW140" i="3"/>
  <c r="AV140" i="3"/>
  <c r="AU140" i="3"/>
  <c r="AU97" i="3"/>
  <c r="AT97" i="3"/>
  <c r="BA157" i="3"/>
  <c r="BA168" i="3" s="1"/>
  <c r="AS97" i="3"/>
  <c r="AZ157" i="3"/>
  <c r="AZ168" i="3" s="1"/>
  <c r="AR97" i="3"/>
  <c r="AY157" i="3"/>
  <c r="AY168" i="3" s="1"/>
  <c r="BG97" i="3"/>
  <c r="BG101" i="3" s="1"/>
  <c r="BG105" i="3" s="1"/>
  <c r="BG108" i="3" s="1"/>
  <c r="BG112" i="3" s="1"/>
  <c r="BG114" i="3" s="1"/>
  <c r="AQ97" i="3"/>
  <c r="AX157" i="3"/>
  <c r="AX168" i="3" s="1"/>
  <c r="BF97" i="3"/>
  <c r="BF101" i="3" s="1"/>
  <c r="BF105" i="3" s="1"/>
  <c r="BF108" i="3" s="1"/>
  <c r="BF112" i="3" s="1"/>
  <c r="BF114" i="3" s="1"/>
  <c r="AP97" i="3"/>
  <c r="AW157" i="3"/>
  <c r="AW168" i="3" s="1"/>
  <c r="AV157" i="3"/>
  <c r="AV168" i="3" s="1"/>
  <c r="AS140" i="3"/>
  <c r="AR140" i="3"/>
  <c r="AT140" i="3"/>
  <c r="BG140" i="3"/>
  <c r="BF140" i="3"/>
  <c r="BA140" i="3"/>
  <c r="AZ140" i="3"/>
  <c r="AY140" i="3"/>
  <c r="AX140" i="3"/>
  <c r="BG54" i="3"/>
  <c r="BE54" i="3"/>
  <c r="BF54" i="3"/>
  <c r="BD54" i="3"/>
  <c r="BC54" i="3"/>
  <c r="BB54" i="3"/>
  <c r="AU168" i="3"/>
  <c r="B4" i="1"/>
  <c r="BD116" i="3" l="1"/>
  <c r="BE116" i="3"/>
  <c r="AW116" i="3"/>
  <c r="AW115" i="3"/>
  <c r="AO116" i="3"/>
  <c r="AO115" i="3"/>
  <c r="AZ116" i="3"/>
  <c r="AZ115" i="3"/>
  <c r="BG115" i="3"/>
  <c r="BG116" i="3"/>
  <c r="AV116" i="3"/>
  <c r="AV115" i="3"/>
  <c r="AR101" i="3"/>
  <c r="AR105" i="3" s="1"/>
  <c r="AR108" i="3" s="1"/>
  <c r="AR112" i="3" s="1"/>
  <c r="AR114" i="3" s="1"/>
  <c r="AT101" i="3"/>
  <c r="AT105" i="3" s="1"/>
  <c r="AT108" i="3" s="1"/>
  <c r="AT112" i="3" s="1"/>
  <c r="AT114" i="3" s="1"/>
  <c r="AX116" i="3"/>
  <c r="AX115" i="3"/>
  <c r="AS101" i="3"/>
  <c r="AS105" i="3" s="1"/>
  <c r="AS108" i="3" s="1"/>
  <c r="AS112" i="3" s="1"/>
  <c r="AS114" i="3" s="1"/>
  <c r="AU101" i="3"/>
  <c r="AU105" i="3" s="1"/>
  <c r="AU108" i="3" s="1"/>
  <c r="AU112" i="3" s="1"/>
  <c r="AU114" i="3" s="1"/>
  <c r="AN116" i="3"/>
  <c r="AN115" i="3"/>
  <c r="AQ101" i="3"/>
  <c r="AQ105" i="3" s="1"/>
  <c r="AQ108" i="3" s="1"/>
  <c r="AQ112" i="3" s="1"/>
  <c r="AQ114" i="3" s="1"/>
  <c r="BF115" i="3"/>
  <c r="BF116" i="3"/>
  <c r="AY116" i="3"/>
  <c r="AY115" i="3"/>
  <c r="AP101" i="3"/>
  <c r="AP105" i="3" s="1"/>
  <c r="AP108" i="3" s="1"/>
  <c r="AP112" i="3" s="1"/>
  <c r="AP114" i="3" s="1"/>
  <c r="BC116" i="3"/>
  <c r="BA115" i="3"/>
  <c r="BB115" i="3"/>
  <c r="AR116" i="3" l="1"/>
  <c r="AR115" i="3"/>
  <c r="AU116" i="3"/>
  <c r="AU115" i="3"/>
  <c r="AP116" i="3"/>
  <c r="AP115" i="3"/>
  <c r="AQ116" i="3"/>
  <c r="AQ115" i="3"/>
  <c r="AT116" i="3"/>
  <c r="AT115" i="3"/>
  <c r="AS116" i="3"/>
  <c r="AS11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56" authorId="0" shapeId="0" xr:uid="{CED2AAD6-F75A-417F-8246-DD81B3039145}">
      <text>
        <r>
          <rPr>
            <b/>
            <sz val="9"/>
            <color indexed="81"/>
            <rFont val="Tahoma"/>
            <family val="2"/>
          </rPr>
          <t>William:</t>
        </r>
        <r>
          <rPr>
            <sz val="9"/>
            <color indexed="81"/>
            <rFont val="Tahoma"/>
            <family val="2"/>
          </rPr>
          <t xml:space="preserve">
For years previous to 2020, AVAV did not report the "Gross Profit" for each segment. So this is an table to represent only the revenue for these years, to make it easier to read. </t>
        </r>
      </text>
    </comment>
    <comment ref="BC104" authorId="0" shapeId="0" xr:uid="{76D0A1E3-0951-4735-99FB-D34BFC3F6AA2}">
      <text>
        <r>
          <rPr>
            <b/>
            <sz val="9"/>
            <color indexed="81"/>
            <rFont val="Tahoma"/>
            <family val="2"/>
          </rPr>
          <t>William:</t>
        </r>
        <r>
          <rPr>
            <sz val="9"/>
            <color indexed="81"/>
            <rFont val="Tahoma"/>
            <family val="2"/>
          </rPr>
          <t xml:space="preserve">
Includes: 
- Sales of ownership in HAPSMobile Inc. joint venture</t>
        </r>
      </text>
    </comment>
    <comment ref="AZ124" authorId="0" shapeId="0" xr:uid="{D3F92D55-825B-40AD-AEDD-E7C8DD33FD1A}">
      <text>
        <r>
          <rPr>
            <b/>
            <sz val="9"/>
            <color indexed="81"/>
            <rFont val="Tahoma"/>
            <family val="2"/>
          </rPr>
          <t>William:</t>
        </r>
        <r>
          <rPr>
            <sz val="9"/>
            <color indexed="81"/>
            <rFont val="Tahoma"/>
            <family val="2"/>
          </rPr>
          <t xml:space="preserve">
Includes: 
- "Held-to-maturity" short-term investments
</t>
        </r>
      </text>
    </comment>
    <comment ref="AZ153" authorId="0" shapeId="0" xr:uid="{AA00822F-B363-4229-835F-CBFE6A883970}">
      <text>
        <r>
          <rPr>
            <b/>
            <sz val="9"/>
            <color indexed="81"/>
            <rFont val="Tahoma"/>
            <family val="2"/>
          </rPr>
          <t>William:</t>
        </r>
        <r>
          <rPr>
            <sz val="9"/>
            <color indexed="81"/>
            <rFont val="Tahoma"/>
            <family val="2"/>
          </rPr>
          <t xml:space="preserve">
Includes:
"Deferred Rent".</t>
        </r>
      </text>
    </comment>
    <comment ref="B171" authorId="0" shapeId="0" xr:uid="{00000000-0006-0000-0200-000001000000}">
      <text>
        <r>
          <rPr>
            <sz val="11"/>
            <color theme="1"/>
            <rFont val="Calibri"/>
            <family val="2"/>
            <scheme val="minor"/>
          </rPr>
          <t xml:space="preserve">William:
Includes:
Acquisition of property and equipment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<sst xmlns="http://schemas.openxmlformats.org/spreadsheetml/2006/main" count="3475" uniqueCount="918">
  <si>
    <t>Ticker</t>
  </si>
  <si>
    <t>Price</t>
  </si>
  <si>
    <t>Shares</t>
  </si>
  <si>
    <t>MC</t>
  </si>
  <si>
    <t>Cash</t>
  </si>
  <si>
    <t>Debt</t>
  </si>
  <si>
    <t>EV</t>
  </si>
  <si>
    <t>Company Name</t>
  </si>
  <si>
    <t>Information</t>
  </si>
  <si>
    <t>AEROVIRONMENT, INC.</t>
  </si>
  <si>
    <t>AVAV</t>
  </si>
  <si>
    <t>US stock · Industrials sector · Aerospace &amp; Defense</t>
  </si>
  <si>
    <t>USA</t>
  </si>
  <si>
    <t>Industrials</t>
  </si>
  <si>
    <t>Aerospace &amp; Defense</t>
  </si>
  <si>
    <t>In thousands</t>
  </si>
  <si>
    <t>Quarter</t>
  </si>
  <si>
    <t>Filing Date</t>
  </si>
  <si>
    <t>Period of Report</t>
  </si>
  <si>
    <t xml:space="preserve">Market Price </t>
  </si>
  <si>
    <t>Revenue Breakdown</t>
  </si>
  <si>
    <t>Small UAS</t>
  </si>
  <si>
    <t>Revenue</t>
  </si>
  <si>
    <t>Gross Margin</t>
  </si>
  <si>
    <t>Income from continuing operations</t>
  </si>
  <si>
    <t>Acquisition-related expenses</t>
  </si>
  <si>
    <t>Amortization of acquired intangible assets and other purchase accounting adjustments</t>
  </si>
  <si>
    <t>Income from operations</t>
  </si>
  <si>
    <t>TMS</t>
  </si>
  <si>
    <t>MUAS</t>
  </si>
  <si>
    <t>HAPS</t>
  </si>
  <si>
    <t>All other</t>
  </si>
  <si>
    <t>Total</t>
  </si>
  <si>
    <t>Revenue by Contract Type</t>
  </si>
  <si>
    <t>FFP</t>
  </si>
  <si>
    <t>CPFF</t>
  </si>
  <si>
    <t>T&amp;M</t>
  </si>
  <si>
    <t>Total Revenue</t>
  </si>
  <si>
    <t>Revenue by Customer Category</t>
  </si>
  <si>
    <t>U.S. Government</t>
  </si>
  <si>
    <t>Non-U.S. Government</t>
  </si>
  <si>
    <t>Revenue by Geographic Location</t>
  </si>
  <si>
    <t>Domestic</t>
  </si>
  <si>
    <t>International</t>
  </si>
  <si>
    <t xml:space="preserve">Income Statement </t>
  </si>
  <si>
    <t>Product Sales</t>
  </si>
  <si>
    <t>Contract Services</t>
  </si>
  <si>
    <t>Cost of Sales</t>
  </si>
  <si>
    <t>Total COGs</t>
  </si>
  <si>
    <t>Total Gross Profit</t>
  </si>
  <si>
    <t>SG&amp;A</t>
  </si>
  <si>
    <t>R&amp;D</t>
  </si>
  <si>
    <t>Other income</t>
  </si>
  <si>
    <t>Interest income (expense)</t>
  </si>
  <si>
    <t>Other income (expense)</t>
  </si>
  <si>
    <t>Income from continuing operations before income taxes</t>
  </si>
  <si>
    <t>Provision for income taxes</t>
  </si>
  <si>
    <t>Equity method investment income</t>
  </si>
  <si>
    <t>Net Income from continuing operations</t>
  </si>
  <si>
    <t>Discontinued operations</t>
  </si>
  <si>
    <t>Loss on sale of business</t>
  </si>
  <si>
    <t>Net loss from discontinued operations</t>
  </si>
  <si>
    <t xml:space="preserve">Net Income  </t>
  </si>
  <si>
    <t>Net loss attributable to noncontrolling interests</t>
  </si>
  <si>
    <t>Net income attributable to AeroVironement Inc.</t>
  </si>
  <si>
    <t>EPS - Basic</t>
  </si>
  <si>
    <t>EPS - Diluted</t>
  </si>
  <si>
    <t>Shares - Basic</t>
  </si>
  <si>
    <t>Shares - Diluted</t>
  </si>
  <si>
    <t>Current Assets</t>
  </si>
  <si>
    <t>Cash &amp; Cash Equivalents</t>
  </si>
  <si>
    <t>Short-term invesments</t>
  </si>
  <si>
    <t>AR</t>
  </si>
  <si>
    <t>Unbilled receivables</t>
  </si>
  <si>
    <t>Inventories</t>
  </si>
  <si>
    <t>Income taxes payable</t>
  </si>
  <si>
    <t xml:space="preserve">Prepaid expenses and other current assets </t>
  </si>
  <si>
    <t>Total Current Assets</t>
  </si>
  <si>
    <t>Non-current Assets</t>
  </si>
  <si>
    <t>Long-term investments</t>
  </si>
  <si>
    <t>PP&amp;E</t>
  </si>
  <si>
    <t>Operating lease right-of-use assets</t>
  </si>
  <si>
    <t>Deferred income taxes</t>
  </si>
  <si>
    <t>Intangibles, net</t>
  </si>
  <si>
    <t>Goodwill</t>
  </si>
  <si>
    <t>Other assets</t>
  </si>
  <si>
    <t>Total Assets</t>
  </si>
  <si>
    <t>Current Liabilities</t>
  </si>
  <si>
    <t>AP</t>
  </si>
  <si>
    <t>Wages and related accruals</t>
  </si>
  <si>
    <t>Customer advances</t>
  </si>
  <si>
    <t>Current portion of long-term debt</t>
  </si>
  <si>
    <t>Current operating lease liabilities</t>
  </si>
  <si>
    <t>Other current liabilities</t>
  </si>
  <si>
    <t>Total Current Liabilities</t>
  </si>
  <si>
    <t>Long-term debt</t>
  </si>
  <si>
    <t>Non-current operating lease liabilities</t>
  </si>
  <si>
    <t>Other non-current liabilities</t>
  </si>
  <si>
    <t>Liability for uncertain tax positions</t>
  </si>
  <si>
    <t>Stockholders' equity</t>
  </si>
  <si>
    <t>Preferred stock</t>
  </si>
  <si>
    <t>Common stock</t>
  </si>
  <si>
    <t>Issued and outstanding shares</t>
  </si>
  <si>
    <t>Additional paid-in capital</t>
  </si>
  <si>
    <t>Accumulated other comprehensive (loss) income</t>
  </si>
  <si>
    <t>Retained earnings</t>
  </si>
  <si>
    <t>Total AeroVironment, Inc. stockholders' equity</t>
  </si>
  <si>
    <t>Noncontrolling interest</t>
  </si>
  <si>
    <t>Total equity</t>
  </si>
  <si>
    <t>Total liabilities and stockholders equity</t>
  </si>
  <si>
    <t>Cash Flow</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</si>
  <si>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</si>
  <si>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</si>
  <si>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</si>
  <si>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</si>
  <si>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</si>
  <si>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</si>
  <si>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</si>
  <si>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</si>
  <si>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</si>
  <si>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</si>
  <si>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</si>
  <si>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</si>
  <si>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</si>
  <si>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</si>
  <si>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</si>
  <si>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</si>
  <si>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</si>
  <si>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</si>
  <si>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</si>
  <si>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</si>
  <si>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11.62</t>
  </si>
  <si>
    <t>10.91</t>
  </si>
  <si>
    <t>11.78</t>
  </si>
  <si>
    <t>11.66</t>
  </si>
  <si>
    <t>13.55</t>
  </si>
  <si>
    <t>14.92</t>
  </si>
  <si>
    <t>10.88</t>
  </si>
  <si>
    <t>11.26</t>
  </si>
  <si>
    <t>11.34</t>
  </si>
  <si>
    <t>11.51</t>
  </si>
  <si>
    <t>11.49</t>
  </si>
  <si>
    <t>11.55</t>
  </si>
  <si>
    <t>13.28</t>
  </si>
  <si>
    <t>15.43</t>
  </si>
  <si>
    <t>16.42</t>
  </si>
  <si>
    <t>18.06</t>
  </si>
  <si>
    <t>13.97</t>
  </si>
  <si>
    <t>Earnings per share</t>
  </si>
  <si>
    <t>1.39</t>
  </si>
  <si>
    <t>1.08</t>
  </si>
  <si>
    <t>1.15</t>
  </si>
  <si>
    <t>0.97</t>
  </si>
  <si>
    <t>1.20</t>
  </si>
  <si>
    <t>1.40</t>
  </si>
  <si>
    <t>0.47</t>
  </si>
  <si>
    <t>0.61</t>
  </si>
  <si>
    <t>0.13</t>
  </si>
  <si>
    <t>0.39</t>
  </si>
  <si>
    <t>0.54</t>
  </si>
  <si>
    <t>0.86</t>
  </si>
  <si>
    <t>2.00</t>
  </si>
  <si>
    <t>1.73</t>
  </si>
  <si>
    <t>(0.17)</t>
  </si>
  <si>
    <t>0.04</t>
  </si>
  <si>
    <t>FCF per share</t>
  </si>
  <si>
    <t>0.80</t>
  </si>
  <si>
    <t>0.38</t>
  </si>
  <si>
    <t>1.26</t>
  </si>
  <si>
    <t>1.18</t>
  </si>
  <si>
    <t>0.17</t>
  </si>
  <si>
    <t>0.51</t>
  </si>
  <si>
    <t>0.94</t>
  </si>
  <si>
    <t>1.49</t>
  </si>
  <si>
    <t>(0.27)</t>
  </si>
  <si>
    <t>(0.88)</t>
  </si>
  <si>
    <t>2.54</t>
  </si>
  <si>
    <t>0.44</t>
  </si>
  <si>
    <t>0.58</t>
  </si>
  <si>
    <t>3.13</t>
  </si>
  <si>
    <t>(1.29)</t>
  </si>
  <si>
    <t>0.93</t>
  </si>
  <si>
    <t>Dividends per share</t>
  </si>
  <si>
    <t>- -</t>
  </si>
  <si>
    <t>CAPEX per share</t>
  </si>
  <si>
    <t>0.20</t>
  </si>
  <si>
    <t>0.40</t>
  </si>
  <si>
    <t>0.63</t>
  </si>
  <si>
    <t>0.50</t>
  </si>
  <si>
    <t>0.69</t>
  </si>
  <si>
    <t>0.57</t>
  </si>
  <si>
    <t>0.35</t>
  </si>
  <si>
    <t>0.24</t>
  </si>
  <si>
    <t>0.30</t>
  </si>
  <si>
    <t>0.43</t>
  </si>
  <si>
    <t>0.41</t>
  </si>
  <si>
    <t>0.90</t>
  </si>
  <si>
    <t>0.74</t>
  </si>
  <si>
    <t>Book Value per sh.</t>
  </si>
  <si>
    <t>9.13</t>
  </si>
  <si>
    <t>8.59</t>
  </si>
  <si>
    <t>9.87</t>
  </si>
  <si>
    <t>12.20</t>
  </si>
  <si>
    <t>13.74</t>
  </si>
  <si>
    <t>14.28</t>
  </si>
  <si>
    <t>15.32</t>
  </si>
  <si>
    <t>15.26</t>
  </si>
  <si>
    <t>15.75</t>
  </si>
  <si>
    <t>16.56</t>
  </si>
  <si>
    <t>17.47</t>
  </si>
  <si>
    <t>19.55</t>
  </si>
  <si>
    <t>21.42</t>
  </si>
  <si>
    <t>25.45</t>
  </si>
  <si>
    <t>24.63</t>
  </si>
  <si>
    <t>24.37</t>
  </si>
  <si>
    <t>Comm.Shares outs.</t>
  </si>
  <si>
    <t>15</t>
  </si>
  <si>
    <t>20</t>
  </si>
  <si>
    <t>21</t>
  </si>
  <si>
    <t>22</t>
  </si>
  <si>
    <t>23</t>
  </si>
  <si>
    <t>24</t>
  </si>
  <si>
    <t>25</t>
  </si>
  <si>
    <t>Avg. annual P/E ratio</t>
  </si>
  <si>
    <t>16.3</t>
  </si>
  <si>
    <t>25.6</t>
  </si>
  <si>
    <t>25.4</t>
  </si>
  <si>
    <t>25.9</t>
  </si>
  <si>
    <t>25.1</t>
  </si>
  <si>
    <t>17.7</t>
  </si>
  <si>
    <t>48.0</t>
  </si>
  <si>
    <t>51.7</t>
  </si>
  <si>
    <t>201.0</t>
  </si>
  <si>
    <t>68.3</t>
  </si>
  <si>
    <t>70.3</t>
  </si>
  <si>
    <t>81.6</t>
  </si>
  <si>
    <t>32.1</t>
  </si>
  <si>
    <t>40.9</t>
  </si>
  <si>
    <t>104.3</t>
  </si>
  <si>
    <t>(489.9)</t>
  </si>
  <si>
    <t>1,534.7</t>
  </si>
  <si>
    <t>P/E to S&amp;P500</t>
  </si>
  <si>
    <t>0.9</t>
  </si>
  <si>
    <t>1.2</t>
  </si>
  <si>
    <t>0.4</t>
  </si>
  <si>
    <t>1.3</t>
  </si>
  <si>
    <t>1.5</t>
  </si>
  <si>
    <t>2.8</t>
  </si>
  <si>
    <t>10.0</t>
  </si>
  <si>
    <t>3.1</t>
  </si>
  <si>
    <t>3.0</t>
  </si>
  <si>
    <t>3.3</t>
  </si>
  <si>
    <t>1.1</t>
  </si>
  <si>
    <t>3.5</t>
  </si>
  <si>
    <t>(24.4)</t>
  </si>
  <si>
    <t>76.5</t>
  </si>
  <si>
    <t>Avg. annual div. yield</t>
  </si>
  <si>
    <t>Revenue (m)</t>
  </si>
  <si>
    <t>174</t>
  </si>
  <si>
    <t>216</t>
  </si>
  <si>
    <t>248</t>
  </si>
  <si>
    <t>250</t>
  </si>
  <si>
    <t>293</t>
  </si>
  <si>
    <t>325</t>
  </si>
  <si>
    <t>240</t>
  </si>
  <si>
    <t>252</t>
  </si>
  <si>
    <t>259</t>
  </si>
  <si>
    <t>264</t>
  </si>
  <si>
    <t>265</t>
  </si>
  <si>
    <t>271</t>
  </si>
  <si>
    <t>314</t>
  </si>
  <si>
    <t>367</t>
  </si>
  <si>
    <t>395</t>
  </si>
  <si>
    <t>446</t>
  </si>
  <si>
    <t>346</t>
  </si>
  <si>
    <t>Operating margin</t>
  </si>
  <si>
    <t>17.6%</t>
  </si>
  <si>
    <t>13.2%</t>
  </si>
  <si>
    <t>13.1%</t>
  </si>
  <si>
    <t>12.0%</t>
  </si>
  <si>
    <t>11.6%</t>
  </si>
  <si>
    <t>13.3%</t>
  </si>
  <si>
    <t>1.6%</t>
  </si>
  <si>
    <t>4.9%</t>
  </si>
  <si>
    <t>0.8%</t>
  </si>
  <si>
    <t>3.7%</t>
  </si>
  <si>
    <t>4.7%</t>
  </si>
  <si>
    <t>11.7%</t>
  </si>
  <si>
    <t>10.8%</t>
  </si>
  <si>
    <t>12.8%</t>
  </si>
  <si>
    <t>11.0%</t>
  </si>
  <si>
    <t>(2.2)%</t>
  </si>
  <si>
    <t>(Infinity)%</t>
  </si>
  <si>
    <t>Depreciation (m)</t>
  </si>
  <si>
    <t>3</t>
  </si>
  <si>
    <t>4</t>
  </si>
  <si>
    <t>5</t>
  </si>
  <si>
    <t>9</t>
  </si>
  <si>
    <t>11</t>
  </si>
  <si>
    <t>8</t>
  </si>
  <si>
    <t>6</t>
  </si>
  <si>
    <t>7</t>
  </si>
  <si>
    <t>10</t>
  </si>
  <si>
    <t>19</t>
  </si>
  <si>
    <t>61</t>
  </si>
  <si>
    <t>44</t>
  </si>
  <si>
    <t>Net profit (m)</t>
  </si>
  <si>
    <t>26</t>
  </si>
  <si>
    <t>30</t>
  </si>
  <si>
    <t>14</t>
  </si>
  <si>
    <t>12</t>
  </si>
  <si>
    <t>47</t>
  </si>
  <si>
    <t>41</t>
  </si>
  <si>
    <t>(4)</t>
  </si>
  <si>
    <t>1</t>
  </si>
  <si>
    <t>Income tax rate</t>
  </si>
  <si>
    <t>35.7%</t>
  </si>
  <si>
    <t>33.7%</t>
  </si>
  <si>
    <t>28.3%</t>
  </si>
  <si>
    <t>31.1%</t>
  </si>
  <si>
    <t>24.3%</t>
  </si>
  <si>
    <t>30.1%</t>
  </si>
  <si>
    <t>3.2%</t>
  </si>
  <si>
    <t>7.9%</t>
  </si>
  <si>
    <t>(52.9)%</t>
  </si>
  <si>
    <t>(11.1)%</t>
  </si>
  <si>
    <t>12.3%</t>
  </si>
  <si>
    <t>9.2%</t>
  </si>
  <si>
    <t>11.1%</t>
  </si>
  <si>
    <t>54.2%</t>
  </si>
  <si>
    <t>62.9%</t>
  </si>
  <si>
    <t>Net profit margin</t>
  </si>
  <si>
    <t>11.9%</t>
  </si>
  <si>
    <t>9.9%</t>
  </si>
  <si>
    <t>9.8%</t>
  </si>
  <si>
    <t>8.3%</t>
  </si>
  <si>
    <t>8.9%</t>
  </si>
  <si>
    <t>9.4%</t>
  </si>
  <si>
    <t>4.3%</t>
  </si>
  <si>
    <t>5.5%</t>
  </si>
  <si>
    <t>1.1%</t>
  </si>
  <si>
    <t>3.4%</t>
  </si>
  <si>
    <t>7.4%</t>
  </si>
  <si>
    <t>15.1%</t>
  </si>
  <si>
    <t>11.2%</t>
  </si>
  <si>
    <t>5.9%</t>
  </si>
  <si>
    <t>(0.9)%</t>
  </si>
  <si>
    <t>Working capital (m)</t>
  </si>
  <si>
    <t>130</t>
  </si>
  <si>
    <t>157</t>
  </si>
  <si>
    <t>183</t>
  </si>
  <si>
    <t>201</t>
  </si>
  <si>
    <t>236</t>
  </si>
  <si>
    <t>218</t>
  </si>
  <si>
    <t>221</t>
  </si>
  <si>
    <t>269</t>
  </si>
  <si>
    <t>282</t>
  </si>
  <si>
    <t>303</t>
  </si>
  <si>
    <t>306</t>
  </si>
  <si>
    <t>339</t>
  </si>
  <si>
    <t>425</t>
  </si>
  <si>
    <t>437</t>
  </si>
  <si>
    <t>305</t>
  </si>
  <si>
    <t>268</t>
  </si>
  <si>
    <t>261</t>
  </si>
  <si>
    <t>Long-term debt (m)</t>
  </si>
  <si>
    <t>207</t>
  </si>
  <si>
    <t>200</t>
  </si>
  <si>
    <t>196</t>
  </si>
  <si>
    <t>Equity (m)</t>
  </si>
  <si>
    <t>136</t>
  </si>
  <si>
    <t>170</t>
  </si>
  <si>
    <t>233</t>
  </si>
  <si>
    <t>263</t>
  </si>
  <si>
    <t>299</t>
  </si>
  <si>
    <t>315</t>
  </si>
  <si>
    <t>342</t>
  </si>
  <si>
    <t>349</t>
  </si>
  <si>
    <t>361</t>
  </si>
  <si>
    <t>382</t>
  </si>
  <si>
    <t>410</t>
  </si>
  <si>
    <t>463</t>
  </si>
  <si>
    <t>510</t>
  </si>
  <si>
    <t>612</t>
  </si>
  <si>
    <t>608</t>
  </si>
  <si>
    <t>600</t>
  </si>
  <si>
    <t>ROIC</t>
  </si>
  <si>
    <t>12.5%</t>
  </si>
  <si>
    <t>11.3%</t>
  </si>
  <si>
    <t>8.7%</t>
  </si>
  <si>
    <t>9.6%</t>
  </si>
  <si>
    <t>10.0%</t>
  </si>
  <si>
    <t>4.0%</t>
  </si>
  <si>
    <t>2.5%</t>
  </si>
  <si>
    <t>5.1%</t>
  </si>
  <si>
    <t>10.2%</t>
  </si>
  <si>
    <t>8.1%</t>
  </si>
  <si>
    <t>2.9%</t>
  </si>
  <si>
    <t>(0.5)%</t>
  </si>
  <si>
    <t>(0.1)%</t>
  </si>
  <si>
    <t>Return on capital</t>
  </si>
  <si>
    <t>19.1%</t>
  </si>
  <si>
    <t>15.9%</t>
  </si>
  <si>
    <t>10.7%</t>
  </si>
  <si>
    <t>10.3%</t>
  </si>
  <si>
    <t>11.8%</t>
  </si>
  <si>
    <t>3.0%</t>
  </si>
  <si>
    <t>3.9%</t>
  </si>
  <si>
    <t>0.5%</t>
  </si>
  <si>
    <t>2.0%</t>
  </si>
  <si>
    <t>3.3%</t>
  </si>
  <si>
    <t>6.4%</t>
  </si>
  <si>
    <t>8.0%</t>
  </si>
  <si>
    <t>2.6%</t>
  </si>
  <si>
    <t>(1.0)%</t>
  </si>
  <si>
    <t>Return on equity</t>
  </si>
  <si>
    <t>15.2%</t>
  </si>
  <si>
    <t>12.6%</t>
  </si>
  <si>
    <t>3.8%</t>
  </si>
  <si>
    <t>(0.7)%</t>
  </si>
  <si>
    <t>0.2%</t>
  </si>
  <si>
    <t>Plowback ratio</t>
  </si>
  <si>
    <t>100.0%</t>
  </si>
  <si>
    <t>Div.&amp;Repurch./FCF</t>
  </si>
  <si>
    <t>(673.5)%</t>
  </si>
  <si>
    <t>(59.8)%</t>
  </si>
  <si>
    <t>2003</t>
  </si>
  <si>
    <t>2004</t>
  </si>
  <si>
    <t>2005</t>
  </si>
  <si>
    <t>2006</t>
  </si>
  <si>
    <t>46</t>
  </si>
  <si>
    <t>48</t>
  </si>
  <si>
    <t>105</t>
  </si>
  <si>
    <t>139</t>
  </si>
  <si>
    <t>COGS</t>
  </si>
  <si>
    <t>59</t>
  </si>
  <si>
    <t>83</t>
  </si>
  <si>
    <t>137</t>
  </si>
  <si>
    <t>159</t>
  </si>
  <si>
    <t>153</t>
  </si>
  <si>
    <t>175</t>
  </si>
  <si>
    <t>148</t>
  </si>
  <si>
    <t>158</t>
  </si>
  <si>
    <t>155</t>
  </si>
  <si>
    <t>152</t>
  </si>
  <si>
    <t>163</t>
  </si>
  <si>
    <t>162</t>
  </si>
  <si>
    <t>186</t>
  </si>
  <si>
    <t>214</t>
  </si>
  <si>
    <t>230</t>
  </si>
  <si>
    <t>304</t>
  </si>
  <si>
    <t>Gross Profit</t>
  </si>
  <si>
    <t>57</t>
  </si>
  <si>
    <t>68</t>
  </si>
  <si>
    <t>79</t>
  </si>
  <si>
    <t>89</t>
  </si>
  <si>
    <t>97</t>
  </si>
  <si>
    <t>117</t>
  </si>
  <si>
    <t>129</t>
  </si>
  <si>
    <t>93</t>
  </si>
  <si>
    <t>94</t>
  </si>
  <si>
    <t>104</t>
  </si>
  <si>
    <t>112</t>
  </si>
  <si>
    <t>102</t>
  </si>
  <si>
    <t>109</t>
  </si>
  <si>
    <t>128</t>
  </si>
  <si>
    <t>165</t>
  </si>
  <si>
    <t>141</t>
  </si>
  <si>
    <t>Gross Profit Ratio</t>
  </si>
  <si>
    <t>44.32%</t>
  </si>
  <si>
    <t>40.73%</t>
  </si>
  <si>
    <t>39.42%</t>
  </si>
  <si>
    <t>36.41%</t>
  </si>
  <si>
    <t>35.77%</t>
  </si>
  <si>
    <t>38.81%</t>
  </si>
  <si>
    <t>40.05%</t>
  </si>
  <si>
    <t>39.79%</t>
  </si>
  <si>
    <t>38.53%</t>
  </si>
  <si>
    <t>37.19%</t>
  </si>
  <si>
    <t>40.20%</t>
  </si>
  <si>
    <t>42.45%</t>
  </si>
  <si>
    <t>38.55%</t>
  </si>
  <si>
    <t>40.17%</t>
  </si>
  <si>
    <t>40.86%</t>
  </si>
  <si>
    <t>41.68%</t>
  </si>
  <si>
    <t>41.67%</t>
  </si>
  <si>
    <t>31.69%</t>
  </si>
  <si>
    <t>Operating Expenses</t>
  </si>
  <si>
    <t>40</t>
  </si>
  <si>
    <t>38</t>
  </si>
  <si>
    <t>50</t>
  </si>
  <si>
    <t>56</t>
  </si>
  <si>
    <t>67</t>
  </si>
  <si>
    <t>86</t>
  </si>
  <si>
    <t>81</t>
  </si>
  <si>
    <t>90</t>
  </si>
  <si>
    <t>77</t>
  </si>
  <si>
    <t>95</t>
  </si>
  <si>
    <t>106</t>
  </si>
  <si>
    <t>121</t>
  </si>
  <si>
    <t>151</t>
  </si>
  <si>
    <t>R&amp;D Expenses</t>
  </si>
  <si>
    <t>16</t>
  </si>
  <si>
    <t>36</t>
  </si>
  <si>
    <t>31</t>
  </si>
  <si>
    <t>37</t>
  </si>
  <si>
    <t>42</t>
  </si>
  <si>
    <t>33</t>
  </si>
  <si>
    <t>34</t>
  </si>
  <si>
    <t>54</t>
  </si>
  <si>
    <t>55</t>
  </si>
  <si>
    <t>Selling, G&amp;A Exp.</t>
  </si>
  <si>
    <t>17</t>
  </si>
  <si>
    <t>52</t>
  </si>
  <si>
    <t>60</t>
  </si>
  <si>
    <t>51</t>
  </si>
  <si>
    <t>96</t>
  </si>
  <si>
    <t>General and Admin. Exp.</t>
  </si>
  <si>
    <t>Selling and Marketing Exp.</t>
  </si>
  <si>
    <t>Other Expenses</t>
  </si>
  <si>
    <t>COGS and Expenses</t>
  </si>
  <si>
    <t>85</t>
  </si>
  <si>
    <t>123</t>
  </si>
  <si>
    <t>143</t>
  </si>
  <si>
    <t>187</t>
  </si>
  <si>
    <t>215</t>
  </si>
  <si>
    <t>220</t>
  </si>
  <si>
    <t>239</t>
  </si>
  <si>
    <t>257</t>
  </si>
  <si>
    <t>254</t>
  </si>
  <si>
    <t>280</t>
  </si>
  <si>
    <t>320</t>
  </si>
  <si>
    <t>352</t>
  </si>
  <si>
    <t>456</t>
  </si>
  <si>
    <t>Interest Income</t>
  </si>
  <si>
    <t>0</t>
  </si>
  <si>
    <t>2</t>
  </si>
  <si>
    <t>Interest Expense</t>
  </si>
  <si>
    <t>Depreciation and Amortization</t>
  </si>
  <si>
    <t>EBITDA</t>
  </si>
  <si>
    <t>18</t>
  </si>
  <si>
    <t>35</t>
  </si>
  <si>
    <t>39</t>
  </si>
  <si>
    <t>45</t>
  </si>
  <si>
    <t>53</t>
  </si>
  <si>
    <t>EBITDA ratio</t>
  </si>
  <si>
    <t>1.18%</t>
  </si>
  <si>
    <t>4.55%</t>
  </si>
  <si>
    <t>20.22%</t>
  </si>
  <si>
    <t>13.12%</t>
  </si>
  <si>
    <t>20.20%</t>
  </si>
  <si>
    <t>16.73%</t>
  </si>
  <si>
    <t>15.81%</t>
  </si>
  <si>
    <t>15.66%</t>
  </si>
  <si>
    <t>15.33%</t>
  </si>
  <si>
    <t>16.16%</t>
  </si>
  <si>
    <t>9.04%</t>
  </si>
  <si>
    <t>9.56%</t>
  </si>
  <si>
    <t>3.95%</t>
  </si>
  <si>
    <t>5.35%</t>
  </si>
  <si>
    <t>8.04%</t>
  </si>
  <si>
    <t>13.37%</t>
  </si>
  <si>
    <t>19.01%</t>
  </si>
  <si>
    <t>15.47%</t>
  </si>
  <si>
    <t>11.08%</t>
  </si>
  <si>
    <t>11.60%</t>
  </si>
  <si>
    <t>Operating Income</t>
  </si>
  <si>
    <t>28</t>
  </si>
  <si>
    <t>43</t>
  </si>
  <si>
    <t>13</t>
  </si>
  <si>
    <t>32</t>
  </si>
  <si>
    <t>(10)</t>
  </si>
  <si>
    <t>Operating Income ratio</t>
  </si>
  <si>
    <t>100.00%</t>
  </si>
  <si>
    <t>19.26%</t>
  </si>
  <si>
    <t>11.71%</t>
  </si>
  <si>
    <t>17.56%</t>
  </si>
  <si>
    <t>13.18%</t>
  </si>
  <si>
    <t>13.14%</t>
  </si>
  <si>
    <t>11.98%</t>
  </si>
  <si>
    <t>11.61%</t>
  </si>
  <si>
    <t>13.25%</t>
  </si>
  <si>
    <t>1.58%</t>
  </si>
  <si>
    <t>4.93%</t>
  </si>
  <si>
    <t>0.78%</t>
  </si>
  <si>
    <t>3.69%</t>
  </si>
  <si>
    <t>4.73%</t>
  </si>
  <si>
    <t>11.67%</t>
  </si>
  <si>
    <t>10.76%</t>
  </si>
  <si>
    <t>12.83%</t>
  </si>
  <si>
    <t>10.97%</t>
  </si>
  <si>
    <t>(2.22)%</t>
  </si>
  <si>
    <t>Total Other Income Exp.(Gains)</t>
  </si>
  <si>
    <t>(0)</t>
  </si>
  <si>
    <t>(2)</t>
  </si>
  <si>
    <t>(9)</t>
  </si>
  <si>
    <t>Income Before Tax</t>
  </si>
  <si>
    <t>(19)</t>
  </si>
  <si>
    <t>Income Before Tax ratio</t>
  </si>
  <si>
    <t>19.22%</t>
  </si>
  <si>
    <t>11.69%</t>
  </si>
  <si>
    <t>18.54%</t>
  </si>
  <si>
    <t>14.94%</t>
  </si>
  <si>
    <t>13.65%</t>
  </si>
  <si>
    <t>12.06%</t>
  </si>
  <si>
    <t>11.70%</t>
  </si>
  <si>
    <t>13.40%</t>
  </si>
  <si>
    <t>4.49%</t>
  </si>
  <si>
    <t>5.92%</t>
  </si>
  <si>
    <t>0.73%</t>
  </si>
  <si>
    <t>3.05%</t>
  </si>
  <si>
    <t>5.36%</t>
  </si>
  <si>
    <t>12.48%</t>
  </si>
  <si>
    <t>16.06%</t>
  </si>
  <si>
    <t>14.34%</t>
  </si>
  <si>
    <t>8.70%</t>
  </si>
  <si>
    <t>(4.29)%</t>
  </si>
  <si>
    <t>Income Tax Expense (Gain)</t>
  </si>
  <si>
    <t>(1)</t>
  </si>
  <si>
    <t>Net Income</t>
  </si>
  <si>
    <t>Net Income Ratio</t>
  </si>
  <si>
    <t>13.96%</t>
  </si>
  <si>
    <t>8.19%</t>
  </si>
  <si>
    <t>11.93%</t>
  </si>
  <si>
    <t>9.91%</t>
  </si>
  <si>
    <t>9.79%</t>
  </si>
  <si>
    <t>8.30%</t>
  </si>
  <si>
    <t>8.86%</t>
  </si>
  <si>
    <t>9.37%</t>
  </si>
  <si>
    <t>4.34%</t>
  </si>
  <si>
    <t>5.45%</t>
  </si>
  <si>
    <t>1.12%</t>
  </si>
  <si>
    <t>3.39%</t>
  </si>
  <si>
    <t>4.71%</t>
  </si>
  <si>
    <t>7.40%</t>
  </si>
  <si>
    <t>15.09%</t>
  </si>
  <si>
    <t>11.18%</t>
  </si>
  <si>
    <t>5.91%</t>
  </si>
  <si>
    <t>(0.94)%</t>
  </si>
  <si>
    <t>EPS</t>
  </si>
  <si>
    <t>0.05</t>
  </si>
  <si>
    <t>1.32</t>
  </si>
  <si>
    <t>8.15</t>
  </si>
  <si>
    <t>EPS Diluted</t>
  </si>
  <si>
    <t>7.46</t>
  </si>
  <si>
    <t>0.75</t>
  </si>
  <si>
    <t>1.22</t>
  </si>
  <si>
    <t>1.00</t>
  </si>
  <si>
    <t>1.11</t>
  </si>
  <si>
    <t>1.17</t>
  </si>
  <si>
    <t>1.36</t>
  </si>
  <si>
    <t>0.60</t>
  </si>
  <si>
    <t>0.84</t>
  </si>
  <si>
    <t>1.97</t>
  </si>
  <si>
    <t>1.71</t>
  </si>
  <si>
    <t>0.96</t>
  </si>
  <si>
    <t>Weighted Avg. Shares Outs.</t>
  </si>
  <si>
    <t>Weighted Avg. Shares Outs. Dil.</t>
  </si>
  <si>
    <t>Cash and Cash Equivalents</t>
  </si>
  <si>
    <t>29</t>
  </si>
  <si>
    <t>62</t>
  </si>
  <si>
    <t>64</t>
  </si>
  <si>
    <t>75</t>
  </si>
  <si>
    <t>127</t>
  </si>
  <si>
    <t>124</t>
  </si>
  <si>
    <t>80</t>
  </si>
  <si>
    <t>144</t>
  </si>
  <si>
    <t>173</t>
  </si>
  <si>
    <t>255</t>
  </si>
  <si>
    <t>149</t>
  </si>
  <si>
    <t>Short-Term Investments</t>
  </si>
  <si>
    <t>88</t>
  </si>
  <si>
    <t>73</t>
  </si>
  <si>
    <t>71</t>
  </si>
  <si>
    <t>103</t>
  </si>
  <si>
    <t>120</t>
  </si>
  <si>
    <t>114</t>
  </si>
  <si>
    <t>150</t>
  </si>
  <si>
    <t>Cash &amp; Short-Term Investments</t>
  </si>
  <si>
    <t>118</t>
  </si>
  <si>
    <t>138</t>
  </si>
  <si>
    <t>164</t>
  </si>
  <si>
    <t>189</t>
  </si>
  <si>
    <t>198</t>
  </si>
  <si>
    <t>229</t>
  </si>
  <si>
    <t>228</t>
  </si>
  <si>
    <t>323</t>
  </si>
  <si>
    <t>181</t>
  </si>
  <si>
    <t>Net Receivables</t>
  </si>
  <si>
    <t>66</t>
  </si>
  <si>
    <t>49</t>
  </si>
  <si>
    <t>70</t>
  </si>
  <si>
    <t>134</t>
  </si>
  <si>
    <t>Inventory</t>
  </si>
  <si>
    <t>63</t>
  </si>
  <si>
    <t>72</t>
  </si>
  <si>
    <t>91</t>
  </si>
  <si>
    <t>Other Current Assets</t>
  </si>
  <si>
    <t>161</t>
  </si>
  <si>
    <t>190</t>
  </si>
  <si>
    <t>246</t>
  </si>
  <si>
    <t>298</t>
  </si>
  <si>
    <t>307</t>
  </si>
  <si>
    <t>329</t>
  </si>
  <si>
    <t>350</t>
  </si>
  <si>
    <t>354</t>
  </si>
  <si>
    <t>399</t>
  </si>
  <si>
    <t>470</t>
  </si>
  <si>
    <t>504</t>
  </si>
  <si>
    <t>402</t>
  </si>
  <si>
    <t>369</t>
  </si>
  <si>
    <t>82</t>
  </si>
  <si>
    <t>334</t>
  </si>
  <si>
    <t>Intangible Assets</t>
  </si>
  <si>
    <t>Goodwill and Intangible Assets</t>
  </si>
  <si>
    <t>420</t>
  </si>
  <si>
    <t>432</t>
  </si>
  <si>
    <t>Investments</t>
  </si>
  <si>
    <t>58</t>
  </si>
  <si>
    <t>69</t>
  </si>
  <si>
    <t>Tax Assets</t>
  </si>
  <si>
    <t>Other Non-Current Assets</t>
  </si>
  <si>
    <t>Total Non-Current Assets</t>
  </si>
  <si>
    <t>87</t>
  </si>
  <si>
    <t>100</t>
  </si>
  <si>
    <t>78</t>
  </si>
  <si>
    <t>74</t>
  </si>
  <si>
    <t>527</t>
  </si>
  <si>
    <t>545</t>
  </si>
  <si>
    <t>Other Assets</t>
  </si>
  <si>
    <t>65</t>
  </si>
  <si>
    <t>168</t>
  </si>
  <si>
    <t>203</t>
  </si>
  <si>
    <t>253</t>
  </si>
  <si>
    <t>332</t>
  </si>
  <si>
    <t>363</t>
  </si>
  <si>
    <t>385</t>
  </si>
  <si>
    <t>397</t>
  </si>
  <si>
    <t>433</t>
  </si>
  <si>
    <t>473</t>
  </si>
  <si>
    <t>509</t>
  </si>
  <si>
    <t>585</t>
  </si>
  <si>
    <t>929</t>
  </si>
  <si>
    <t>914</t>
  </si>
  <si>
    <t>Accounts Payable</t>
  </si>
  <si>
    <t>Short-Term Debt</t>
  </si>
  <si>
    <t>Tax Payable</t>
  </si>
  <si>
    <t>Deferred Revenue</t>
  </si>
  <si>
    <t>Other Current Liabilities</t>
  </si>
  <si>
    <t>101</t>
  </si>
  <si>
    <t>Long-Term Debt</t>
  </si>
  <si>
    <t>Deferred Tax Liabilities</t>
  </si>
  <si>
    <t>Other Non-Current Liabilities</t>
  </si>
  <si>
    <t>Total Non-Current Liabilities</t>
  </si>
  <si>
    <t>205</t>
  </si>
  <si>
    <t>Other Liabilities</t>
  </si>
  <si>
    <t>Capital Lease Obligations</t>
  </si>
  <si>
    <t>Total Liabilities</t>
  </si>
  <si>
    <t>316</t>
  </si>
  <si>
    <t>Preferred Stock</t>
  </si>
  <si>
    <t>Common Stock</t>
  </si>
  <si>
    <t>Retained Earnings</t>
  </si>
  <si>
    <t>98</t>
  </si>
  <si>
    <t>119</t>
  </si>
  <si>
    <t>185</t>
  </si>
  <si>
    <t>199</t>
  </si>
  <si>
    <t>202</t>
  </si>
  <si>
    <t>286</t>
  </si>
  <si>
    <t>328</t>
  </si>
  <si>
    <t>351</t>
  </si>
  <si>
    <t>347</t>
  </si>
  <si>
    <t>Other Compreh. Income(Loss)</t>
  </si>
  <si>
    <t>(7)</t>
  </si>
  <si>
    <t>(11)</t>
  </si>
  <si>
    <t>(14)</t>
  </si>
  <si>
    <t>Other Total Stockhold. Equity</t>
  </si>
  <si>
    <t>110</t>
  </si>
  <si>
    <t>116</t>
  </si>
  <si>
    <t>125</t>
  </si>
  <si>
    <t>131</t>
  </si>
  <si>
    <t>154</t>
  </si>
  <si>
    <t>176</t>
  </si>
  <si>
    <t>260</t>
  </si>
  <si>
    <t>267</t>
  </si>
  <si>
    <t>Total Stockholders Equity</t>
  </si>
  <si>
    <t>Total Liab.&amp;Stockhold. Equity</t>
  </si>
  <si>
    <t>Minority Interest</t>
  </si>
  <si>
    <t>Total Liabilities &amp; Equity</t>
  </si>
  <si>
    <t>Deferred Income Tax</t>
  </si>
  <si>
    <t>(3)</t>
  </si>
  <si>
    <t>Stock Based Compensation</t>
  </si>
  <si>
    <t>Change in Working Capital</t>
  </si>
  <si>
    <t>(6)</t>
  </si>
  <si>
    <t>(8)</t>
  </si>
  <si>
    <t>(18)</t>
  </si>
  <si>
    <t>(23)</t>
  </si>
  <si>
    <t>(36)</t>
  </si>
  <si>
    <t>(41)</t>
  </si>
  <si>
    <t>(44)</t>
  </si>
  <si>
    <t>(75)</t>
  </si>
  <si>
    <t>Accounts Receivable</t>
  </si>
  <si>
    <t>(13)</t>
  </si>
  <si>
    <t>(12)</t>
  </si>
  <si>
    <t>(22)</t>
  </si>
  <si>
    <t>(43)</t>
  </si>
  <si>
    <t>(17)</t>
  </si>
  <si>
    <t>(5)</t>
  </si>
  <si>
    <t>(27)</t>
  </si>
  <si>
    <t>Other Working Capital</t>
  </si>
  <si>
    <t>Other Non-Cash Items</t>
  </si>
  <si>
    <t>Cash Provided by Operating Activities</t>
  </si>
  <si>
    <t>CAPEX</t>
  </si>
  <si>
    <t>(15)</t>
  </si>
  <si>
    <t>Acquisitions Net</t>
  </si>
  <si>
    <t>(33)</t>
  </si>
  <si>
    <t>(388)</t>
  </si>
  <si>
    <t>(47)</t>
  </si>
  <si>
    <t>Purchases of Investments</t>
  </si>
  <si>
    <t>(249)</t>
  </si>
  <si>
    <t>(1,058)</t>
  </si>
  <si>
    <t>(114)</t>
  </si>
  <si>
    <t>(97)</t>
  </si>
  <si>
    <t>(95)</t>
  </si>
  <si>
    <t>(149)</t>
  </si>
  <si>
    <t>(222)</t>
  </si>
  <si>
    <t>(267)</t>
  </si>
  <si>
    <t>(283)</t>
  </si>
  <si>
    <t>(126)</t>
  </si>
  <si>
    <t>(24)</t>
  </si>
  <si>
    <t>Sales/Maturities of Investments</t>
  </si>
  <si>
    <t>1,133</t>
  </si>
  <si>
    <t>122</t>
  </si>
  <si>
    <t>387</t>
  </si>
  <si>
    <t>146</t>
  </si>
  <si>
    <t>Other Investing Activities</t>
  </si>
  <si>
    <t>Cash Used for Investing Activities</t>
  </si>
  <si>
    <t>(91)</t>
  </si>
  <si>
    <t>(29)</t>
  </si>
  <si>
    <t>(125)</t>
  </si>
  <si>
    <t>(37)</t>
  </si>
  <si>
    <t>(379)</t>
  </si>
  <si>
    <t>(52)</t>
  </si>
  <si>
    <t>Debt Repayment</t>
  </si>
  <si>
    <t>Common Stock Issued</t>
  </si>
  <si>
    <t>Common Stock Repurchased</t>
  </si>
  <si>
    <t>Dividends Paid</t>
  </si>
  <si>
    <t>Other Financing Activities</t>
  </si>
  <si>
    <t>194</t>
  </si>
  <si>
    <t>Cash Used/Provided by Financing Activities</t>
  </si>
  <si>
    <t>Effect of Forex Changes on Cash</t>
  </si>
  <si>
    <t>Net Change In Cash</t>
  </si>
  <si>
    <t>84</t>
  </si>
  <si>
    <t>(88)</t>
  </si>
  <si>
    <t>(98)</t>
  </si>
  <si>
    <t>(80)</t>
  </si>
  <si>
    <t>Cash at the End of Period</t>
  </si>
  <si>
    <t>Cash at the Beginning of Period</t>
  </si>
  <si>
    <t>Free Cash Flow</t>
  </si>
  <si>
    <t>(20)</t>
  </si>
  <si>
    <t>(32)</t>
  </si>
  <si>
    <t>*in millions</t>
  </si>
  <si>
    <t>Stock Statistics</t>
  </si>
  <si>
    <t>Marketcap</t>
  </si>
  <si>
    <t>P/S</t>
  </si>
  <si>
    <t>P/E</t>
  </si>
  <si>
    <t>P/B</t>
  </si>
  <si>
    <t>P/FCF</t>
  </si>
  <si>
    <t>Growth</t>
  </si>
  <si>
    <t>Per-share</t>
  </si>
  <si>
    <t>Revenue %</t>
  </si>
  <si>
    <t>Earnings %</t>
  </si>
  <si>
    <t>FCF %</t>
  </si>
  <si>
    <t>Rev/Share</t>
  </si>
  <si>
    <t>Cash/Share</t>
  </si>
  <si>
    <t>Debt/Share</t>
  </si>
  <si>
    <t>Impairment of goodwill and accelerated amortization</t>
  </si>
  <si>
    <t>Total Non-current Assets</t>
  </si>
  <si>
    <t>Balance Sheet *in thousands, USD</t>
  </si>
  <si>
    <t>Total Non-current Liabilities</t>
  </si>
  <si>
    <t xml:space="preserve">Total Liabilities   </t>
  </si>
  <si>
    <t>Non-current Liabilities</t>
  </si>
  <si>
    <t>Impairment of goodwill</t>
  </si>
  <si>
    <t>SBI</t>
  </si>
  <si>
    <t>SBC</t>
  </si>
  <si>
    <t>SBB</t>
  </si>
  <si>
    <t>Dividends</t>
  </si>
  <si>
    <t>Income taxes recievable</t>
  </si>
  <si>
    <t>CFFO</t>
  </si>
  <si>
    <t xml:space="preserve">Segment Revenues </t>
  </si>
  <si>
    <t xml:space="preserve">Other </t>
  </si>
  <si>
    <t>Small UAS %</t>
  </si>
  <si>
    <t>TMS %</t>
  </si>
  <si>
    <t>HAPS %</t>
  </si>
  <si>
    <t>Other %</t>
  </si>
  <si>
    <t>MUAS %</t>
  </si>
  <si>
    <t xml:space="preserve">MUAS   </t>
  </si>
  <si>
    <t>-</t>
  </si>
  <si>
    <t>Stock Prices</t>
  </si>
  <si>
    <t xml:space="preserve">High </t>
  </si>
  <si>
    <t xml:space="preserve">Low </t>
  </si>
  <si>
    <t>Average</t>
  </si>
  <si>
    <t>Q423</t>
  </si>
  <si>
    <t>Q422</t>
  </si>
  <si>
    <t>Q421</t>
  </si>
  <si>
    <t>Q420</t>
  </si>
  <si>
    <t>Q120</t>
  </si>
  <si>
    <t>Q220</t>
  </si>
  <si>
    <t>Q320</t>
  </si>
  <si>
    <t>Q121</t>
  </si>
  <si>
    <t>Q221</t>
  </si>
  <si>
    <t>Q321</t>
  </si>
  <si>
    <t>Q122</t>
  </si>
  <si>
    <t>Q222</t>
  </si>
  <si>
    <t>Q322</t>
  </si>
  <si>
    <t>Q123</t>
  </si>
  <si>
    <t>Q223</t>
  </si>
  <si>
    <t>Q323</t>
  </si>
  <si>
    <t>Q124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</si>
</sst>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00_);_([$$-409]* \(#,##0.00\);_([$$-409]* &quot;-&quot;??_);_(@_)"/>
  </numFmts>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1"/>
      <name val="Calibri"/>
      <family val="2"/>
    </font>
    <font>
      <i/>
      <u/>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69">
    <xf numFmtId="0" fontId="0" fillId="0" borderId="0" xfId="0"/>
    <xf numFmtId="0" fontId="1" fillId="0" borderId="1" xfId="0" applyFont="1" applyBorder="1" applyAlignment="1">
      <alignment horizontal="center" vertical="top"/>
    </xf>
    <xf numFmtId="0" fontId="3" fillId="2" borderId="0" xfId="0" applyFont="1" applyFill="1"/>
    <xf numFmtId="0" fontId="2" fillId="2" borderId="0" xfId="0" applyFont="1" applyFill="1"/>
    <xf numFmtId="0" fontId="0" fillId="0" borderId="3" xfId="0" applyBorder="1"/>
    <xf numFmtId="164" fontId="3" fillId="2" borderId="2" xfId="0" applyNumberFormat="1" applyFont="1" applyFill="1" applyBorder="1"/>
    <xf numFmtId="0" fontId="4" fillId="3" borderId="0" xfId="0" applyFont="1" applyFill="1"/>
    <xf numFmtId="0" fontId="0" fillId="3" borderId="0" xfId="0" applyFill="1"/>
    <xf numFmtId="0" fontId="0" fillId="0" borderId="4" xfId="0" applyBorder="1"/>
    <xf numFmtId="3" fontId="0" fillId="0" borderId="0" xfId="0" applyNumberFormat="1"/>
    <xf numFmtId="3" fontId="0" fillId="0" borderId="3" xfId="0" applyNumberFormat="1" applyBorder="1"/>
    <xf numFmtId="3" fontId="0" fillId="3" borderId="0" xfId="0" applyNumberFormat="1" applyFill="1"/>
    <xf numFmtId="3" fontId="0" fillId="0" borderId="4" xfId="0" applyNumberFormat="1" applyBorder="1"/>
    <xf numFmtId="164" fontId="3" fillId="2" borderId="0" xfId="0" applyNumberFormat="1" applyFont="1" applyFill="1"/>
    <xf numFmtId="164" fontId="3" fillId="0" borderId="0" xfId="0" applyNumberFormat="1" applyFont="1"/>
    <xf numFmtId="164" fontId="0" fillId="0" borderId="0" xfId="0" applyNumberFormat="1"/>
    <xf numFmtId="164" fontId="3" fillId="0" borderId="3" xfId="0" applyNumberFormat="1" applyFont="1" applyBorder="1"/>
    <xf numFmtId="164" fontId="0" fillId="0" borderId="3" xfId="0" applyNumberFormat="1" applyBorder="1"/>
    <xf numFmtId="164" fontId="3" fillId="3" borderId="0" xfId="0" applyNumberFormat="1" applyFont="1" applyFill="1"/>
    <xf numFmtId="164" fontId="7" fillId="3" borderId="0" xfId="1" applyNumberFormat="1" applyFill="1"/>
    <xf numFmtId="164" fontId="0" fillId="3" borderId="0" xfId="0" applyNumberFormat="1" applyFill="1"/>
    <xf numFmtId="3" fontId="3" fillId="0" borderId="0" xfId="0" applyNumberFormat="1" applyFont="1"/>
    <xf numFmtId="3" fontId="3" fillId="0" borderId="3" xfId="0" applyNumberFormat="1" applyFont="1" applyBorder="1"/>
    <xf numFmtId="3" fontId="3" fillId="3" borderId="0" xfId="0" applyNumberFormat="1" applyFont="1" applyFill="1"/>
    <xf numFmtId="0" fontId="0" fillId="2" borderId="0" xfId="0" applyFill="1"/>
    <xf numFmtId="3" fontId="0" fillId="2" borderId="0" xfId="0" applyNumberFormat="1" applyFill="1"/>
    <xf numFmtId="3" fontId="3" fillId="2" borderId="0" xfId="0" applyNumberFormat="1" applyFont="1" applyFill="1"/>
    <xf numFmtId="164" fontId="1" fillId="0" borderId="0" xfId="0" applyNumberFormat="1" applyFont="1"/>
    <xf numFmtId="3" fontId="1" fillId="0" borderId="0" xfId="0" applyNumberFormat="1" applyFont="1"/>
    <xf numFmtId="0" fontId="1" fillId="0" borderId="0" xfId="0" applyFont="1"/>
    <xf numFmtId="0" fontId="8" fillId="0" borderId="5" xfId="0" applyFont="1" applyBorder="1" applyAlignment="1">
      <alignment horizontal="center" vertical="top"/>
    </xf>
    <xf numFmtId="165" fontId="0" fillId="0" borderId="0" xfId="0" applyNumberFormat="1"/>
    <xf numFmtId="2" fontId="0" fillId="0" borderId="0" xfId="0" applyNumberFormat="1"/>
    <xf numFmtId="0" fontId="7" fillId="3" borderId="0" xfId="1" applyFill="1"/>
    <xf numFmtId="3" fontId="4" fillId="3" borderId="0" xfId="0" applyNumberFormat="1" applyFont="1" applyFill="1"/>
    <xf numFmtId="0" fontId="9" fillId="3" borderId="0" xfId="0" applyFont="1" applyFill="1"/>
    <xf numFmtId="3" fontId="9" fillId="3" borderId="0" xfId="0" applyNumberFormat="1" applyFont="1" applyFill="1"/>
    <xf numFmtId="4" fontId="0" fillId="0" borderId="0" xfId="0" applyNumberFormat="1"/>
    <xf numFmtId="14" fontId="0" fillId="0" borderId="0" xfId="0" applyNumberFormat="1"/>
    <xf numFmtId="0" fontId="1" fillId="0" borderId="4" xfId="0" applyFont="1" applyBorder="1"/>
    <xf numFmtId="3" fontId="1" fillId="0" borderId="4" xfId="0" applyNumberFormat="1" applyFont="1" applyBorder="1"/>
    <xf numFmtId="164" fontId="2" fillId="2" borderId="0" xfId="0" applyNumberFormat="1" applyFont="1" applyFill="1"/>
    <xf numFmtId="3" fontId="2" fillId="2" borderId="0" xfId="0" applyNumberFormat="1" applyFont="1" applyFill="1"/>
    <xf numFmtId="10" fontId="0" fillId="0" borderId="0" xfId="0" applyNumberFormat="1"/>
    <xf numFmtId="0" fontId="0" fillId="0" borderId="6" xfId="0" applyBorder="1"/>
    <xf numFmtId="14" fontId="0" fillId="0" borderId="6" xfId="0" applyNumberFormat="1" applyBorder="1"/>
    <xf numFmtId="0" fontId="0" fillId="0" borderId="7" xfId="0" applyBorder="1"/>
    <xf numFmtId="0" fontId="2" fillId="2" borderId="6" xfId="0" applyFont="1" applyFill="1" applyBorder="1"/>
    <xf numFmtId="164" fontId="3" fillId="2" borderId="8" xfId="0" applyNumberFormat="1" applyFont="1" applyFill="1" applyBorder="1"/>
    <xf numFmtId="164" fontId="3" fillId="2" borderId="6" xfId="0" applyNumberFormat="1" applyFont="1" applyFill="1" applyBorder="1"/>
    <xf numFmtId="164" fontId="7" fillId="3" borderId="6" xfId="1" applyNumberFormat="1" applyFill="1" applyBorder="1"/>
    <xf numFmtId="164" fontId="0" fillId="0" borderId="6" xfId="0" applyNumberFormat="1" applyBorder="1"/>
    <xf numFmtId="164" fontId="0" fillId="0" borderId="7" xfId="0" applyNumberFormat="1" applyBorder="1"/>
    <xf numFmtId="0" fontId="7" fillId="3" borderId="6" xfId="1" applyFill="1" applyBorder="1"/>
    <xf numFmtId="0" fontId="4" fillId="3" borderId="6" xfId="0" applyFont="1" applyFill="1" applyBorder="1"/>
    <xf numFmtId="164" fontId="1" fillId="0" borderId="6" xfId="0" applyNumberFormat="1" applyFont="1" applyBorder="1"/>
    <xf numFmtId="164" fontId="2" fillId="2" borderId="6" xfId="0" applyNumberFormat="1" applyFont="1" applyFill="1" applyBorder="1"/>
    <xf numFmtId="10" fontId="0" fillId="0" borderId="6" xfId="0" applyNumberFormat="1" applyBorder="1"/>
    <xf numFmtId="3" fontId="0" fillId="0" borderId="6" xfId="0" applyNumberFormat="1" applyBorder="1"/>
    <xf numFmtId="3" fontId="0" fillId="0" borderId="7" xfId="0" applyNumberFormat="1" applyBorder="1"/>
    <xf numFmtId="3" fontId="1" fillId="0" borderId="6" xfId="0" applyNumberFormat="1" applyFont="1" applyBorder="1"/>
    <xf numFmtId="3" fontId="4" fillId="3" borderId="6" xfId="0" applyNumberFormat="1" applyFont="1" applyFill="1" applyBorder="1"/>
    <xf numFmtId="4" fontId="0" fillId="0" borderId="6" xfId="0" applyNumberFormat="1" applyBorder="1"/>
    <xf numFmtId="0" fontId="0" fillId="0" borderId="9" xfId="0" applyBorder="1"/>
    <xf numFmtId="0" fontId="1" fillId="0" borderId="6" xfId="0" applyFont="1" applyBorder="1"/>
    <xf numFmtId="0" fontId="9" fillId="3" borderId="6" xfId="0" applyFont="1" applyFill="1" applyBorder="1"/>
    <xf numFmtId="0" fontId="1" fillId="0" borderId="9" xfId="0" applyFont="1" applyBorder="1"/>
    <xf numFmtId="14" fontId="0" fillId="0" borderId="7" xfId="0" applyNumberFormat="1" applyBorder="1"/>
    <xf numFmtId="14" fontId="0" fillId="0" borderId="3" xfId="0" applyNumberForma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https://www.bing.com/financeapi/forcetrigger?t=a1nytc&amp;q=XNAS%3aAVAV&amp;form=skydnc</v>
    <v>Learn more on Bing</v>
  </rv>
  <rv s="1">
    <v>en-US</v>
    <v>a1nytc</v>
    <v>268435456</v>
    <v>1</v>
    <v>Powered by Refinitiv</v>
    <v>0</v>
    <v>AEROVIRONMENT, INC. (XNAS:AVAV)</v>
    <v>2</v>
    <v>3</v>
    <v>Finance</v>
    <v>4</v>
    <v>139.88</v>
    <v>80.575000000000003</v>
    <v>0.47499999999999998</v>
    <v>2.1</v>
    <v>-1.2239999999999999E-2</v>
    <v>1.5261E-2</v>
    <v>-1.71</v>
    <v>USD</v>
    <v>AeroVironment, Inc. designs, develops, produces, delivers and supports a portfolio of intelligent, multi-domain robotic systems and related services for government agencies and businesses. It supplies unmanned systems (UMS), loitering munitions systems (LMS) and related services primarily to organizations within the United States Government and to international allied governments. Its segments include Unmanned Systems (UMS), Loitering Munition Systems (LMS) and MacCready Works (MW). The UMS segment focuses primarily on small, unmanned aircraft system (UAS) products, medium UAS products, and unmanned ground vehicles (UGV) products. The LMS segment focuses primarily on tube-launched aircraft that deploy with the push of a button and fly at higher speeds than small UAS products. It also includes customer-funded research and development programs. The MW segment focuses on research and development in the areas of robotics, sensors, software analytics, data intelligence and connectivity.</v>
    <v>1259</v>
    <v>Nasdaq Stock Market</v>
    <v>XNAS</v>
    <v>XNAS</v>
    <v>241 18Th Street South, Suite 415, ARLINGTON, VA, 22202 US</v>
    <v>139.87</v>
    <v>Aerospace &amp; Defense</v>
    <v>Stock</v>
    <v>45261.888897291406</v>
    <v>0</v>
    <v>136.52000000000001</v>
    <v>3673037000</v>
    <v>AEROVIRONMENT, INC.</v>
    <v>AEROVIRONMENT, INC.</v>
    <v>137.1</v>
    <v>137.61000000000001</v>
    <v>139.71</v>
    <v>138</v>
    <v>26290440</v>
    <v>AVAV</v>
    <v>AEROVIRONMENT, INC. (XNAS:AVAV)</v>
    <v>219940</v>
    <v>217056</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avinc.com/images/uploads/product_docs/2021_MUAS_product_catalog_06282021-1.pdf" TargetMode="External"/><Relationship Id="rId7" Type="http://schemas.openxmlformats.org/officeDocument/2006/relationships/comments" Target="../comments1.xml"/><Relationship Id="rId2" Type="http://schemas.openxmlformats.org/officeDocument/2006/relationships/hyperlink" Target="https://www.avinc.com/tms" TargetMode="External"/><Relationship Id="rId1" Type="http://schemas.openxmlformats.org/officeDocument/2006/relationships/hyperlink" Target="https://www.avinc.com/innovative-solutions/small-uas" TargetMode="External"/><Relationship Id="rId6" Type="http://schemas.openxmlformats.org/officeDocument/2006/relationships/vmlDrawing" Target="../drawings/vmlDrawing1.vml"/><Relationship Id="rId5" Type="http://schemas.openxmlformats.org/officeDocument/2006/relationships/hyperlink" Target="https://www.avinc.com/innovative-solutions/other-aircraft" TargetMode="External"/><Relationship Id="rId4" Type="http://schemas.openxmlformats.org/officeDocument/2006/relationships/hyperlink" Target="https://www.avinc.com/about/h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E10" sqref="E10"/>
    </sheetView>
  </sheetViews>
  <sheetFormatPr defaultRowHeight="14.5" x14ac:dyDescent="0.35"/>
  <cols>
    <col min="2" max="2" width="10.08984375" bestFit="1" customWidth="1"/>
  </cols>
  <sheetData>
    <row r="1" spans="1:3" x14ac:dyDescent="0.35">
      <c r="A1" s="30" t="e" vm="1">
        <v>#VALUE!</v>
      </c>
    </row>
    <row r="2" spans="1:3" x14ac:dyDescent="0.35">
      <c r="A2" t="s">
        <v>1</v>
      </c>
      <c r="B2" s="31" cm="1">
        <f t="array" ref="B2">_FV(A1,"Price")</f>
        <v>139.71</v>
      </c>
    </row>
    <row r="3" spans="1:3" x14ac:dyDescent="0.35">
      <c r="A3" t="s">
        <v>2</v>
      </c>
      <c r="B3" s="32" cm="1">
        <f t="array" ref="B3">_FV(A1,"Shares outstanding",TRUE)/1000000</f>
        <v>26.29044</v>
      </c>
    </row>
    <row r="4" spans="1:3" x14ac:dyDescent="0.35">
      <c r="A4" t="s">
        <v>3</v>
      </c>
      <c r="B4" s="31">
        <f>B2*B3</f>
        <v>3673.0373724000001</v>
      </c>
      <c r="C4" t="s">
        <v>860</v>
      </c>
    </row>
    <row r="5" spans="1:3" x14ac:dyDescent="0.35">
      <c r="A5" t="s">
        <v>4</v>
      </c>
    </row>
    <row r="6" spans="1:3" x14ac:dyDescent="0.35">
      <c r="A6" t="s">
        <v>5</v>
      </c>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B20" sqref="B20"/>
    </sheetView>
  </sheetViews>
  <sheetFormatPr defaultRowHeight="14.5" x14ac:dyDescent="0.35"/>
  <sheetData>
    <row r="1" spans="1:4" x14ac:dyDescent="0.35">
      <c r="B1" s="1" t="s">
        <v>7</v>
      </c>
      <c r="C1" s="1" t="s">
        <v>0</v>
      </c>
      <c r="D1" s="1" t="s">
        <v>8</v>
      </c>
    </row>
    <row r="2" spans="1:4" x14ac:dyDescent="0.35">
      <c r="A2" s="1">
        <v>0</v>
      </c>
      <c r="B2" t="s">
        <v>9</v>
      </c>
      <c r="C2" t="s">
        <v>10</v>
      </c>
      <c r="D2" t="s">
        <v>11</v>
      </c>
    </row>
    <row r="3" spans="1:4" x14ac:dyDescent="0.35">
      <c r="B3" t="s">
        <v>12</v>
      </c>
    </row>
    <row r="4" spans="1:4" x14ac:dyDescent="0.35">
      <c r="B4" t="s">
        <v>13</v>
      </c>
    </row>
    <row r="5" spans="1:4" x14ac:dyDescent="0.35">
      <c r="B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97"/>
  <sheetViews>
    <sheetView tabSelected="1" zoomScale="85" zoomScaleNormal="85" workbookViewId="0">
      <pane xSplit="2" ySplit="8" topLeftCell="P12" activePane="bottomRight" state="frozen"/>
      <selection activeCell="B2" sqref="B2"/>
      <selection pane="topRight" activeCell="B2" sqref="B2"/>
      <selection pane="bottomLeft" activeCell="B2" sqref="B2"/>
      <selection pane="bottomRight" activeCell="BB6" sqref="BB6"/>
    </sheetView>
  </sheetViews>
  <sheetFormatPr defaultRowHeight="14.5" x14ac:dyDescent="0.35"/>
  <cols>
    <col min="1" max="1" width="8.54296875" customWidth="1"/>
    <col min="2" max="2" width="23.1796875" customWidth="1"/>
    <col min="3" max="7" width="8.7265625" customWidth="1"/>
    <col min="8" max="12" width="9.90625" customWidth="1"/>
    <col min="13" max="13" width="9.90625" style="44" customWidth="1"/>
    <col min="14" max="16" width="9.90625" customWidth="1"/>
    <col min="17" max="17" width="9.90625" style="44" customWidth="1"/>
    <col min="18" max="20" width="9.90625" customWidth="1"/>
    <col min="21" max="21" width="9.90625" style="44" customWidth="1"/>
    <col min="22" max="24" width="9.90625" customWidth="1"/>
    <col min="25" max="25" width="9.90625" style="44" customWidth="1"/>
    <col min="26" max="28" width="9.90625" customWidth="1"/>
    <col min="29" max="29" width="9.90625" style="44" customWidth="1"/>
    <col min="30" max="42" width="8.7265625" customWidth="1"/>
    <col min="49" max="52" width="9.90625" bestFit="1" customWidth="1"/>
    <col min="53" max="53" width="9.7265625" bestFit="1" customWidth="1"/>
    <col min="54" max="54" width="10.81640625" bestFit="1" customWidth="1"/>
    <col min="55" max="55" width="9.7265625" bestFit="1" customWidth="1"/>
    <col min="56" max="56" width="9.90625" bestFit="1" customWidth="1"/>
  </cols>
  <sheetData>
    <row r="1" spans="1:59" x14ac:dyDescent="0.35">
      <c r="A1" t="s">
        <v>15</v>
      </c>
      <c r="B1" t="s">
        <v>16</v>
      </c>
      <c r="M1" s="44" t="s">
        <v>905</v>
      </c>
      <c r="N1" t="s">
        <v>906</v>
      </c>
      <c r="O1" t="s">
        <v>907</v>
      </c>
      <c r="P1" t="s">
        <v>904</v>
      </c>
      <c r="Q1" s="44" t="s">
        <v>908</v>
      </c>
      <c r="R1" t="s">
        <v>909</v>
      </c>
      <c r="S1" t="s">
        <v>910</v>
      </c>
      <c r="T1" t="s">
        <v>903</v>
      </c>
      <c r="U1" s="44" t="s">
        <v>911</v>
      </c>
      <c r="V1" t="s">
        <v>912</v>
      </c>
      <c r="W1" t="s">
        <v>913</v>
      </c>
      <c r="X1" t="s">
        <v>902</v>
      </c>
      <c r="Y1" s="44" t="s">
        <v>914</v>
      </c>
      <c r="Z1" t="s">
        <v>915</v>
      </c>
      <c r="AA1" t="s">
        <v>916</v>
      </c>
      <c r="AB1" t="s">
        <v>901</v>
      </c>
      <c r="AC1" s="44" t="s">
        <v>917</v>
      </c>
      <c r="AD1" t="s">
        <v>915</v>
      </c>
    </row>
    <row r="2" spans="1:59" x14ac:dyDescent="0.35">
      <c r="B2" t="s">
        <v>17</v>
      </c>
      <c r="M2" s="45">
        <v>43713</v>
      </c>
      <c r="N2" s="38">
        <v>43803</v>
      </c>
      <c r="O2" s="38">
        <v>43894</v>
      </c>
      <c r="P2" s="38">
        <v>44006</v>
      </c>
      <c r="Q2" s="45">
        <v>44084</v>
      </c>
      <c r="R2" s="38">
        <v>44174</v>
      </c>
      <c r="S2" s="38">
        <v>44265</v>
      </c>
      <c r="T2" s="38">
        <v>44376</v>
      </c>
      <c r="U2" s="45">
        <v>44448</v>
      </c>
      <c r="V2" s="38">
        <v>44538</v>
      </c>
      <c r="W2" s="38">
        <v>44624</v>
      </c>
      <c r="X2" s="38">
        <v>44741</v>
      </c>
      <c r="Y2" s="45">
        <v>44812</v>
      </c>
      <c r="Z2" s="38">
        <v>44902</v>
      </c>
      <c r="AA2" s="38">
        <v>44991</v>
      </c>
      <c r="AB2" s="38">
        <v>45105</v>
      </c>
      <c r="AC2" s="45">
        <v>45175</v>
      </c>
      <c r="AU2" s="38">
        <v>41829</v>
      </c>
      <c r="AV2" s="38">
        <v>42186</v>
      </c>
      <c r="AW2" s="38">
        <v>42550</v>
      </c>
      <c r="AX2" s="38">
        <v>42914</v>
      </c>
      <c r="AY2" s="38">
        <v>43278</v>
      </c>
      <c r="AZ2" s="38">
        <v>43642</v>
      </c>
      <c r="BA2" s="38">
        <v>44006</v>
      </c>
      <c r="BB2" s="38">
        <v>44376</v>
      </c>
      <c r="BC2" s="38">
        <v>44741</v>
      </c>
      <c r="BD2" s="38">
        <v>45105</v>
      </c>
    </row>
    <row r="3" spans="1:59" s="4" customFormat="1" x14ac:dyDescent="0.35">
      <c r="B3" s="4" t="s">
        <v>18</v>
      </c>
      <c r="M3" s="46"/>
      <c r="Q3" s="67">
        <v>44042</v>
      </c>
      <c r="R3" s="68">
        <v>44133</v>
      </c>
      <c r="S3" s="68">
        <v>44224</v>
      </c>
      <c r="T3" s="68">
        <v>44316</v>
      </c>
      <c r="U3" s="67">
        <v>44407</v>
      </c>
      <c r="V3" s="68">
        <v>44498</v>
      </c>
      <c r="W3" s="68">
        <v>44589</v>
      </c>
      <c r="X3" s="68">
        <v>44681</v>
      </c>
      <c r="Y3" s="67">
        <v>44772</v>
      </c>
      <c r="Z3" s="68">
        <v>44863</v>
      </c>
      <c r="AA3" s="68">
        <v>44954</v>
      </c>
      <c r="AB3" s="68">
        <v>45046</v>
      </c>
      <c r="AC3" s="67">
        <v>45136</v>
      </c>
      <c r="AQ3" s="4">
        <v>2010</v>
      </c>
      <c r="AR3" s="4">
        <f t="shared" ref="AR3:BC3" si="0">AQ3+1</f>
        <v>2011</v>
      </c>
      <c r="AS3" s="4">
        <f t="shared" si="0"/>
        <v>2012</v>
      </c>
      <c r="AT3" s="4">
        <f t="shared" si="0"/>
        <v>2013</v>
      </c>
      <c r="AU3" s="4">
        <f t="shared" si="0"/>
        <v>2014</v>
      </c>
      <c r="AV3" s="4">
        <f t="shared" si="0"/>
        <v>2015</v>
      </c>
      <c r="AW3" s="4">
        <f t="shared" si="0"/>
        <v>2016</v>
      </c>
      <c r="AX3" s="4">
        <f t="shared" si="0"/>
        <v>2017</v>
      </c>
      <c r="AY3" s="4">
        <f t="shared" si="0"/>
        <v>2018</v>
      </c>
      <c r="AZ3" s="4">
        <f t="shared" si="0"/>
        <v>2019</v>
      </c>
      <c r="BA3" s="4">
        <f t="shared" si="0"/>
        <v>2020</v>
      </c>
      <c r="BB3" s="4">
        <f t="shared" si="0"/>
        <v>2021</v>
      </c>
      <c r="BC3" s="4">
        <f t="shared" si="0"/>
        <v>2022</v>
      </c>
      <c r="BD3" s="4">
        <v>2023</v>
      </c>
    </row>
    <row r="4" spans="1:59" s="3" customFormat="1" x14ac:dyDescent="0.35">
      <c r="B4" s="3" t="s">
        <v>897</v>
      </c>
      <c r="M4" s="47"/>
      <c r="Q4" s="47"/>
      <c r="U4" s="47"/>
      <c r="Y4" s="47"/>
      <c r="AC4" s="47"/>
    </row>
    <row r="5" spans="1:59" x14ac:dyDescent="0.35">
      <c r="B5" t="s">
        <v>898</v>
      </c>
      <c r="AC5" s="44">
        <v>109.22</v>
      </c>
    </row>
    <row r="6" spans="1:59" x14ac:dyDescent="0.35">
      <c r="B6" t="s">
        <v>899</v>
      </c>
      <c r="AC6" s="44">
        <v>83.55</v>
      </c>
    </row>
    <row r="7" spans="1:59" x14ac:dyDescent="0.35">
      <c r="B7" t="s">
        <v>900</v>
      </c>
      <c r="AC7" s="44">
        <v>93.65</v>
      </c>
    </row>
    <row r="8" spans="1:59" s="5" customFormat="1" ht="15" customHeight="1" thickBot="1" x14ac:dyDescent="0.4">
      <c r="M8" s="48"/>
      <c r="Q8" s="48"/>
      <c r="U8" s="48"/>
      <c r="Y8" s="48"/>
      <c r="AC8" s="48"/>
    </row>
    <row r="9" spans="1:59" s="13" customFormat="1" x14ac:dyDescent="0.35">
      <c r="B9" s="13" t="s">
        <v>20</v>
      </c>
      <c r="M9" s="49"/>
      <c r="Q9" s="49"/>
      <c r="U9" s="49"/>
      <c r="Y9" s="49"/>
      <c r="AC9" s="49"/>
    </row>
    <row r="10" spans="1:59" s="18" customFormat="1" x14ac:dyDescent="0.35">
      <c r="B10" s="19" t="s">
        <v>21</v>
      </c>
      <c r="C10" s="19"/>
      <c r="D10" s="19"/>
      <c r="E10" s="19"/>
      <c r="F10" s="19"/>
      <c r="G10" s="19"/>
      <c r="H10" s="19"/>
      <c r="I10" s="19"/>
      <c r="J10" s="19"/>
      <c r="K10" s="19"/>
      <c r="L10" s="19"/>
      <c r="M10" s="50"/>
      <c r="N10" s="19"/>
      <c r="O10" s="19"/>
      <c r="P10" s="19"/>
      <c r="Q10" s="50"/>
      <c r="R10" s="19"/>
      <c r="S10" s="19"/>
      <c r="T10" s="19"/>
      <c r="U10" s="50"/>
      <c r="V10" s="19"/>
      <c r="W10" s="19"/>
      <c r="X10" s="19"/>
      <c r="Y10" s="50"/>
      <c r="Z10" s="19"/>
      <c r="AA10" s="19"/>
      <c r="AB10" s="19"/>
      <c r="AC10" s="50"/>
      <c r="AD10" s="19"/>
      <c r="AE10" s="19"/>
      <c r="AF10" s="19"/>
      <c r="AG10" s="19"/>
      <c r="AH10" s="19"/>
      <c r="AI10" s="19"/>
      <c r="AJ10" s="19"/>
      <c r="AK10" s="19"/>
      <c r="AL10" s="19"/>
      <c r="AM10" s="19"/>
      <c r="AN10" s="19"/>
      <c r="AO10" s="19"/>
      <c r="AP10" s="19"/>
      <c r="AQ10" s="20"/>
      <c r="AR10" s="20"/>
      <c r="AS10" s="20"/>
      <c r="AT10" s="20"/>
      <c r="AU10" s="20"/>
      <c r="AV10" s="20"/>
      <c r="AW10" s="20"/>
      <c r="AX10" s="20"/>
      <c r="AY10" s="20"/>
      <c r="AZ10" s="20"/>
      <c r="BA10" s="20"/>
      <c r="BB10" s="20"/>
      <c r="BC10" s="20"/>
      <c r="BD10" s="20"/>
    </row>
    <row r="11" spans="1:59" s="14" customFormat="1" x14ac:dyDescent="0.35">
      <c r="B11" s="15" t="s">
        <v>22</v>
      </c>
      <c r="C11" s="15"/>
      <c r="D11" s="15"/>
      <c r="E11" s="15"/>
      <c r="F11" s="15"/>
      <c r="G11" s="15"/>
      <c r="H11" s="15"/>
      <c r="I11" s="15"/>
      <c r="J11" s="15"/>
      <c r="K11" s="15"/>
      <c r="L11" s="15"/>
      <c r="M11" s="51"/>
      <c r="N11" s="15"/>
      <c r="O11" s="15"/>
      <c r="P11" s="15"/>
      <c r="Q11" s="51"/>
      <c r="R11" s="15"/>
      <c r="S11" s="15"/>
      <c r="T11" s="15"/>
      <c r="U11" s="51"/>
      <c r="V11" s="15"/>
      <c r="W11" s="15"/>
      <c r="X11" s="15"/>
      <c r="Y11" s="51"/>
      <c r="Z11" s="15"/>
      <c r="AA11" s="15"/>
      <c r="AB11" s="15"/>
      <c r="AC11" s="51"/>
      <c r="AD11" s="15"/>
      <c r="AE11" s="9"/>
      <c r="AF11" s="9"/>
      <c r="AG11" s="9"/>
      <c r="AH11" s="9"/>
      <c r="AI11" s="9"/>
      <c r="AJ11" s="9"/>
      <c r="AK11" s="9"/>
      <c r="AL11" s="9"/>
      <c r="AM11" s="9"/>
      <c r="AN11" s="9" t="s">
        <v>896</v>
      </c>
      <c r="AO11" s="9" t="s">
        <v>896</v>
      </c>
      <c r="AP11" s="9" t="s">
        <v>896</v>
      </c>
      <c r="AQ11" s="9" t="s">
        <v>896</v>
      </c>
      <c r="AR11" s="9" t="s">
        <v>896</v>
      </c>
      <c r="AS11" s="9" t="s">
        <v>896</v>
      </c>
      <c r="AT11" s="9" t="s">
        <v>896</v>
      </c>
      <c r="AU11" s="9" t="s">
        <v>896</v>
      </c>
      <c r="AV11" s="9" t="s">
        <v>896</v>
      </c>
      <c r="AW11" s="9" t="s">
        <v>896</v>
      </c>
      <c r="AX11" s="9" t="s">
        <v>896</v>
      </c>
      <c r="AY11" s="9" t="s">
        <v>896</v>
      </c>
      <c r="AZ11" s="9" t="s">
        <v>896</v>
      </c>
      <c r="BA11" s="9">
        <v>225888</v>
      </c>
      <c r="BB11" s="9">
        <v>235854</v>
      </c>
      <c r="BC11" s="9">
        <v>178201</v>
      </c>
      <c r="BD11" s="9">
        <v>233908</v>
      </c>
      <c r="BE11" s="21"/>
    </row>
    <row r="12" spans="1:59" s="14" customFormat="1" x14ac:dyDescent="0.35">
      <c r="B12" s="15" t="s">
        <v>451</v>
      </c>
      <c r="C12" s="15"/>
      <c r="D12" s="15"/>
      <c r="E12" s="15"/>
      <c r="F12" s="15"/>
      <c r="G12" s="15"/>
      <c r="H12" s="15"/>
      <c r="I12" s="15"/>
      <c r="J12" s="15"/>
      <c r="K12" s="15"/>
      <c r="L12" s="15"/>
      <c r="M12" s="51"/>
      <c r="N12" s="15"/>
      <c r="O12" s="15"/>
      <c r="P12" s="15"/>
      <c r="Q12" s="51"/>
      <c r="R12" s="15"/>
      <c r="S12" s="15"/>
      <c r="T12" s="15"/>
      <c r="U12" s="51"/>
      <c r="V12" s="15"/>
      <c r="W12" s="15"/>
      <c r="X12" s="15"/>
      <c r="Y12" s="51"/>
      <c r="Z12" s="15"/>
      <c r="AA12" s="15"/>
      <c r="AB12" s="15"/>
      <c r="AC12" s="51"/>
      <c r="AD12" s="15"/>
      <c r="AE12" s="9"/>
      <c r="AF12" s="9"/>
      <c r="AG12" s="9"/>
      <c r="AH12" s="9"/>
      <c r="AI12" s="9"/>
      <c r="AJ12" s="9"/>
      <c r="AK12" s="9"/>
      <c r="AL12" s="9"/>
      <c r="AM12" s="9"/>
      <c r="AN12" s="9" t="s">
        <v>896</v>
      </c>
      <c r="AO12" s="9" t="s">
        <v>896</v>
      </c>
      <c r="AP12" s="9" t="s">
        <v>896</v>
      </c>
      <c r="AQ12" s="9" t="s">
        <v>896</v>
      </c>
      <c r="AR12" s="9" t="s">
        <v>896</v>
      </c>
      <c r="AS12" s="9" t="s">
        <v>896</v>
      </c>
      <c r="AT12" s="9" t="s">
        <v>896</v>
      </c>
      <c r="AU12" s="9" t="s">
        <v>896</v>
      </c>
      <c r="AV12" s="9" t="s">
        <v>896</v>
      </c>
      <c r="AW12" s="9" t="s">
        <v>896</v>
      </c>
      <c r="AX12" s="9" t="s">
        <v>896</v>
      </c>
      <c r="AY12" s="9" t="s">
        <v>896</v>
      </c>
      <c r="AZ12" s="9" t="s">
        <v>896</v>
      </c>
      <c r="BA12" s="9">
        <v>117538</v>
      </c>
      <c r="BB12" s="9">
        <v>119062</v>
      </c>
      <c r="BC12" s="9">
        <v>83759</v>
      </c>
      <c r="BD12" s="9">
        <v>121332</v>
      </c>
      <c r="BE12" s="21"/>
    </row>
    <row r="13" spans="1:59" s="14" customFormat="1" x14ac:dyDescent="0.35">
      <c r="B13" s="15" t="s">
        <v>24</v>
      </c>
      <c r="C13" s="15"/>
      <c r="D13" s="15"/>
      <c r="E13" s="15"/>
      <c r="F13" s="15"/>
      <c r="G13" s="15"/>
      <c r="H13" s="15"/>
      <c r="I13" s="15"/>
      <c r="J13" s="15"/>
      <c r="K13" s="15"/>
      <c r="L13" s="15"/>
      <c r="M13" s="51"/>
      <c r="N13" s="15"/>
      <c r="O13" s="15"/>
      <c r="P13" s="15"/>
      <c r="Q13" s="51"/>
      <c r="R13" s="15"/>
      <c r="S13" s="15"/>
      <c r="T13" s="15"/>
      <c r="U13" s="51"/>
      <c r="V13" s="15"/>
      <c r="W13" s="15"/>
      <c r="X13" s="15"/>
      <c r="Y13" s="51"/>
      <c r="Z13" s="15"/>
      <c r="AA13" s="15"/>
      <c r="AB13" s="15"/>
      <c r="AC13" s="51"/>
      <c r="AD13" s="15"/>
      <c r="AE13" s="9"/>
      <c r="AF13" s="9"/>
      <c r="AG13" s="9"/>
      <c r="AH13" s="9"/>
      <c r="AI13" s="9"/>
      <c r="AJ13" s="9"/>
      <c r="AK13" s="9"/>
      <c r="AL13" s="9"/>
      <c r="AM13" s="9"/>
      <c r="AN13" s="9" t="s">
        <v>896</v>
      </c>
      <c r="AO13" s="9" t="s">
        <v>896</v>
      </c>
      <c r="AP13" s="9" t="s">
        <v>896</v>
      </c>
      <c r="AQ13" s="9" t="s">
        <v>896</v>
      </c>
      <c r="AR13" s="9" t="s">
        <v>896</v>
      </c>
      <c r="AS13" s="9" t="s">
        <v>896</v>
      </c>
      <c r="AT13" s="9" t="s">
        <v>896</v>
      </c>
      <c r="AU13" s="9" t="s">
        <v>896</v>
      </c>
      <c r="AV13" s="9" t="s">
        <v>896</v>
      </c>
      <c r="AW13" s="9" t="s">
        <v>896</v>
      </c>
      <c r="AX13" s="9" t="s">
        <v>896</v>
      </c>
      <c r="AY13" s="9" t="s">
        <v>896</v>
      </c>
      <c r="AZ13" s="9" t="s">
        <v>896</v>
      </c>
      <c r="BA13" s="9">
        <v>64680</v>
      </c>
      <c r="BB13" s="9">
        <v>58194</v>
      </c>
      <c r="BC13" s="9">
        <v>28980</v>
      </c>
      <c r="BD13" s="9">
        <v>64650</v>
      </c>
      <c r="BE13" s="21"/>
    </row>
    <row r="14" spans="1:59" s="14" customFormat="1" x14ac:dyDescent="0.35">
      <c r="B14" s="15" t="s">
        <v>25</v>
      </c>
      <c r="C14" s="15"/>
      <c r="D14" s="15"/>
      <c r="E14" s="15"/>
      <c r="F14" s="15"/>
      <c r="G14" s="15"/>
      <c r="H14" s="15"/>
      <c r="I14" s="15"/>
      <c r="J14" s="15"/>
      <c r="K14" s="15"/>
      <c r="L14" s="15"/>
      <c r="M14" s="51"/>
      <c r="N14" s="15"/>
      <c r="O14" s="15"/>
      <c r="P14" s="15"/>
      <c r="Q14" s="51"/>
      <c r="R14" s="15"/>
      <c r="S14" s="15"/>
      <c r="T14" s="15"/>
      <c r="U14" s="51"/>
      <c r="V14" s="15"/>
      <c r="W14" s="15"/>
      <c r="X14" s="15"/>
      <c r="Y14" s="51"/>
      <c r="Z14" s="15"/>
      <c r="AA14" s="15"/>
      <c r="AB14" s="15"/>
      <c r="AC14" s="51"/>
      <c r="AD14" s="15"/>
      <c r="AE14" s="9"/>
      <c r="AF14" s="9"/>
      <c r="AG14" s="9"/>
      <c r="AH14" s="9"/>
      <c r="AI14" s="9"/>
      <c r="AJ14" s="9"/>
      <c r="AK14" s="9"/>
      <c r="AL14" s="9"/>
      <c r="AM14" s="9"/>
      <c r="AN14" s="9" t="s">
        <v>896</v>
      </c>
      <c r="AO14" s="9" t="s">
        <v>896</v>
      </c>
      <c r="AP14" s="9" t="s">
        <v>896</v>
      </c>
      <c r="AQ14" s="9" t="s">
        <v>896</v>
      </c>
      <c r="AR14" s="9" t="s">
        <v>896</v>
      </c>
      <c r="AS14" s="9" t="s">
        <v>896</v>
      </c>
      <c r="AT14" s="9" t="s">
        <v>896</v>
      </c>
      <c r="AU14" s="9" t="s">
        <v>896</v>
      </c>
      <c r="AV14" s="9" t="s">
        <v>896</v>
      </c>
      <c r="AW14" s="9" t="s">
        <v>896</v>
      </c>
      <c r="AX14" s="9" t="s">
        <v>896</v>
      </c>
      <c r="AY14" s="9" t="s">
        <v>896</v>
      </c>
      <c r="AZ14" s="9" t="s">
        <v>896</v>
      </c>
      <c r="BA14" s="9">
        <v>537</v>
      </c>
      <c r="BB14" s="9">
        <v>3026</v>
      </c>
      <c r="BC14" s="9">
        <v>502</v>
      </c>
      <c r="BD14" s="9">
        <v>0</v>
      </c>
      <c r="BE14" s="21"/>
    </row>
    <row r="15" spans="1:59" s="16" customFormat="1" x14ac:dyDescent="0.35">
      <c r="B15" s="17" t="s">
        <v>26</v>
      </c>
      <c r="C15" s="17"/>
      <c r="D15" s="17"/>
      <c r="E15" s="17"/>
      <c r="F15" s="17"/>
      <c r="G15" s="17"/>
      <c r="H15" s="17"/>
      <c r="I15" s="17"/>
      <c r="J15" s="17"/>
      <c r="K15" s="17"/>
      <c r="L15" s="17"/>
      <c r="M15" s="52"/>
      <c r="N15" s="17"/>
      <c r="O15" s="17"/>
      <c r="P15" s="17"/>
      <c r="Q15" s="52"/>
      <c r="R15" s="17"/>
      <c r="S15" s="17"/>
      <c r="T15" s="17"/>
      <c r="U15" s="52"/>
      <c r="V15" s="17"/>
      <c r="W15" s="17"/>
      <c r="X15" s="17"/>
      <c r="Y15" s="52"/>
      <c r="Z15" s="17"/>
      <c r="AA15" s="17"/>
      <c r="AB15" s="17"/>
      <c r="AC15" s="52"/>
      <c r="AD15" s="17"/>
      <c r="AE15" s="10"/>
      <c r="AF15" s="10"/>
      <c r="AG15" s="10"/>
      <c r="AH15" s="10"/>
      <c r="AI15" s="10"/>
      <c r="AJ15" s="10"/>
      <c r="AK15" s="10"/>
      <c r="AL15" s="10"/>
      <c r="AM15" s="10"/>
      <c r="AN15" s="10" t="s">
        <v>896</v>
      </c>
      <c r="AO15" s="10" t="s">
        <v>896</v>
      </c>
      <c r="AP15" s="10" t="s">
        <v>896</v>
      </c>
      <c r="AQ15" s="10" t="s">
        <v>896</v>
      </c>
      <c r="AR15" s="10" t="s">
        <v>896</v>
      </c>
      <c r="AS15" s="10" t="s">
        <v>896</v>
      </c>
      <c r="AT15" s="10" t="s">
        <v>896</v>
      </c>
      <c r="AU15" s="10" t="s">
        <v>896</v>
      </c>
      <c r="AV15" s="10" t="s">
        <v>896</v>
      </c>
      <c r="AW15" s="10" t="s">
        <v>896</v>
      </c>
      <c r="AX15" s="10" t="s">
        <v>896</v>
      </c>
      <c r="AY15" s="10" t="s">
        <v>896</v>
      </c>
      <c r="AZ15" s="10" t="s">
        <v>896</v>
      </c>
      <c r="BA15" s="10">
        <v>2467</v>
      </c>
      <c r="BB15" s="10">
        <v>2649</v>
      </c>
      <c r="BC15" s="10">
        <v>2828</v>
      </c>
      <c r="BD15" s="10">
        <v>2688</v>
      </c>
      <c r="BE15" s="22"/>
    </row>
    <row r="16" spans="1:59" s="14" customFormat="1" x14ac:dyDescent="0.35">
      <c r="B16" s="15" t="s">
        <v>27</v>
      </c>
      <c r="C16" s="15"/>
      <c r="D16" s="15"/>
      <c r="E16" s="15"/>
      <c r="F16" s="15"/>
      <c r="G16" s="15"/>
      <c r="H16" s="15"/>
      <c r="I16" s="15"/>
      <c r="J16" s="15"/>
      <c r="K16" s="15"/>
      <c r="L16" s="15"/>
      <c r="M16" s="51"/>
      <c r="N16" s="15"/>
      <c r="O16" s="15"/>
      <c r="P16" s="15"/>
      <c r="Q16" s="51"/>
      <c r="R16" s="15"/>
      <c r="S16" s="15"/>
      <c r="T16" s="15"/>
      <c r="U16" s="51"/>
      <c r="V16" s="15"/>
      <c r="W16" s="15"/>
      <c r="X16" s="15"/>
      <c r="Y16" s="51"/>
      <c r="Z16" s="15"/>
      <c r="AA16" s="15"/>
      <c r="AB16" s="15"/>
      <c r="AC16" s="51"/>
      <c r="AD16" s="15"/>
      <c r="AE16" s="9"/>
      <c r="AF16" s="9"/>
      <c r="AG16" s="9"/>
      <c r="AH16" s="9"/>
      <c r="AI16" s="9"/>
      <c r="AJ16" s="9"/>
      <c r="AK16" s="9"/>
      <c r="AL16" s="9"/>
      <c r="AM16" s="9"/>
      <c r="AN16" s="9" t="s">
        <v>896</v>
      </c>
      <c r="AO16" s="9" t="s">
        <v>896</v>
      </c>
      <c r="AP16" s="9" t="s">
        <v>896</v>
      </c>
      <c r="AQ16" s="9" t="s">
        <v>896</v>
      </c>
      <c r="AR16" s="9" t="s">
        <v>896</v>
      </c>
      <c r="AS16" s="9" t="s">
        <v>896</v>
      </c>
      <c r="AT16" s="9" t="s">
        <v>896</v>
      </c>
      <c r="AU16" s="9" t="s">
        <v>896</v>
      </c>
      <c r="AV16" s="9" t="s">
        <v>896</v>
      </c>
      <c r="AW16" s="9" t="s">
        <v>896</v>
      </c>
      <c r="AX16" s="9" t="s">
        <v>896</v>
      </c>
      <c r="AY16" s="9" t="s">
        <v>896</v>
      </c>
      <c r="AZ16" s="9" t="s">
        <v>896</v>
      </c>
      <c r="BA16" s="9">
        <f t="shared" ref="BA16:BD16" si="1">BA13+BA14+BA15</f>
        <v>67684</v>
      </c>
      <c r="BB16" s="9">
        <f t="shared" si="1"/>
        <v>63869</v>
      </c>
      <c r="BC16" s="9">
        <f t="shared" si="1"/>
        <v>32310</v>
      </c>
      <c r="BD16" s="9">
        <f t="shared" si="1"/>
        <v>67338</v>
      </c>
      <c r="BE16" s="9">
        <f t="shared" ref="BE16" si="2">BE13+BE14+BE15</f>
        <v>0</v>
      </c>
      <c r="BF16" s="9">
        <f t="shared" ref="BF16" si="3">BF13+BF14+BF15</f>
        <v>0</v>
      </c>
      <c r="BG16" s="9">
        <f t="shared" ref="BG16" si="4">BG13+BG14+BG15</f>
        <v>0</v>
      </c>
    </row>
    <row r="17" spans="2:59" s="18" customFormat="1" x14ac:dyDescent="0.35">
      <c r="B17" s="19" t="s">
        <v>28</v>
      </c>
      <c r="C17" s="19"/>
      <c r="D17" s="19"/>
      <c r="E17" s="19"/>
      <c r="F17" s="19"/>
      <c r="G17" s="19"/>
      <c r="H17" s="19"/>
      <c r="I17" s="19"/>
      <c r="J17" s="19"/>
      <c r="K17" s="19"/>
      <c r="L17" s="19"/>
      <c r="M17" s="50"/>
      <c r="N17" s="19"/>
      <c r="O17" s="19"/>
      <c r="P17" s="19"/>
      <c r="Q17" s="50"/>
      <c r="R17" s="19"/>
      <c r="S17" s="19"/>
      <c r="T17" s="19"/>
      <c r="U17" s="50"/>
      <c r="V17" s="19"/>
      <c r="W17" s="19"/>
      <c r="X17" s="19"/>
      <c r="Y17" s="50"/>
      <c r="Z17" s="19"/>
      <c r="AA17" s="19"/>
      <c r="AB17" s="19"/>
      <c r="AC17" s="50"/>
      <c r="AD17" s="19"/>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23"/>
    </row>
    <row r="18" spans="2:59" s="14" customFormat="1" x14ac:dyDescent="0.35">
      <c r="B18" s="15" t="s">
        <v>22</v>
      </c>
      <c r="C18" s="15"/>
      <c r="D18" s="15"/>
      <c r="E18" s="15"/>
      <c r="F18" s="15"/>
      <c r="G18" s="15"/>
      <c r="H18" s="15"/>
      <c r="I18" s="15"/>
      <c r="J18" s="15"/>
      <c r="K18" s="15"/>
      <c r="L18" s="15"/>
      <c r="M18" s="51"/>
      <c r="N18" s="15"/>
      <c r="O18" s="15"/>
      <c r="P18" s="15"/>
      <c r="Q18" s="51"/>
      <c r="R18" s="15"/>
      <c r="S18" s="15"/>
      <c r="T18" s="15"/>
      <c r="U18" s="51"/>
      <c r="V18" s="15"/>
      <c r="W18" s="15"/>
      <c r="X18" s="15"/>
      <c r="Y18" s="51"/>
      <c r="Z18" s="15"/>
      <c r="AA18" s="15"/>
      <c r="AB18" s="15"/>
      <c r="AC18" s="51"/>
      <c r="AD18" s="15"/>
      <c r="AE18" s="9"/>
      <c r="AF18" s="9"/>
      <c r="AG18" s="9"/>
      <c r="AH18" s="9"/>
      <c r="AI18" s="9"/>
      <c r="AJ18" s="9"/>
      <c r="AK18" s="9"/>
      <c r="AL18" s="9"/>
      <c r="AM18" s="9"/>
      <c r="AN18" s="9" t="s">
        <v>896</v>
      </c>
      <c r="AO18" s="9" t="s">
        <v>896</v>
      </c>
      <c r="AP18" s="9" t="s">
        <v>896</v>
      </c>
      <c r="AQ18" s="9" t="s">
        <v>896</v>
      </c>
      <c r="AR18" s="9" t="s">
        <v>896</v>
      </c>
      <c r="AS18" s="9" t="s">
        <v>896</v>
      </c>
      <c r="AT18" s="9" t="s">
        <v>896</v>
      </c>
      <c r="AU18" s="9" t="s">
        <v>896</v>
      </c>
      <c r="AV18" s="9" t="s">
        <v>896</v>
      </c>
      <c r="AW18" s="9" t="s">
        <v>896</v>
      </c>
      <c r="AX18" s="9" t="s">
        <v>896</v>
      </c>
      <c r="AY18" s="9" t="s">
        <v>896</v>
      </c>
      <c r="AZ18" s="9" t="s">
        <v>896</v>
      </c>
      <c r="BA18" s="9">
        <v>63781</v>
      </c>
      <c r="BB18" s="9">
        <v>87268</v>
      </c>
      <c r="BC18" s="9">
        <v>76415</v>
      </c>
      <c r="BD18" s="9">
        <v>120624</v>
      </c>
      <c r="BE18" s="21"/>
    </row>
    <row r="19" spans="2:59" s="14" customFormat="1" x14ac:dyDescent="0.35">
      <c r="B19" s="15" t="s">
        <v>451</v>
      </c>
      <c r="C19" s="15"/>
      <c r="D19" s="15"/>
      <c r="E19" s="15"/>
      <c r="F19" s="15"/>
      <c r="G19" s="15"/>
      <c r="H19" s="15"/>
      <c r="I19" s="15"/>
      <c r="J19" s="15"/>
      <c r="K19" s="15"/>
      <c r="L19" s="15"/>
      <c r="M19" s="51"/>
      <c r="N19" s="15"/>
      <c r="O19" s="15"/>
      <c r="P19" s="15"/>
      <c r="Q19" s="51"/>
      <c r="R19" s="15"/>
      <c r="S19" s="15"/>
      <c r="T19" s="15"/>
      <c r="U19" s="51"/>
      <c r="V19" s="15"/>
      <c r="W19" s="15"/>
      <c r="X19" s="15"/>
      <c r="Y19" s="51"/>
      <c r="Z19" s="15"/>
      <c r="AA19" s="15"/>
      <c r="AB19" s="15"/>
      <c r="AC19" s="51"/>
      <c r="AD19" s="15"/>
      <c r="AE19" s="9"/>
      <c r="AF19" s="9"/>
      <c r="AG19" s="9"/>
      <c r="AH19" s="9"/>
      <c r="AI19" s="9"/>
      <c r="AJ19" s="9"/>
      <c r="AK19" s="9"/>
      <c r="AL19" s="9"/>
      <c r="AM19" s="9"/>
      <c r="AN19" s="9" t="s">
        <v>896</v>
      </c>
      <c r="AO19" s="9" t="s">
        <v>896</v>
      </c>
      <c r="AP19" s="9" t="s">
        <v>896</v>
      </c>
      <c r="AQ19" s="9" t="s">
        <v>896</v>
      </c>
      <c r="AR19" s="9" t="s">
        <v>896</v>
      </c>
      <c r="AS19" s="9" t="s">
        <v>896</v>
      </c>
      <c r="AT19" s="9" t="s">
        <v>896</v>
      </c>
      <c r="AU19" s="9" t="s">
        <v>896</v>
      </c>
      <c r="AV19" s="9" t="s">
        <v>896</v>
      </c>
      <c r="AW19" s="9" t="s">
        <v>896</v>
      </c>
      <c r="AX19" s="9" t="s">
        <v>896</v>
      </c>
      <c r="AY19" s="9" t="s">
        <v>896</v>
      </c>
      <c r="AZ19" s="9" t="s">
        <v>896</v>
      </c>
      <c r="BA19" s="9">
        <v>18082</v>
      </c>
      <c r="BB19" s="9">
        <v>26675</v>
      </c>
      <c r="BC19" s="9">
        <v>24486</v>
      </c>
      <c r="BD19" s="9">
        <v>42736</v>
      </c>
      <c r="BE19" s="21"/>
    </row>
    <row r="20" spans="2:59" s="14" customFormat="1" x14ac:dyDescent="0.35">
      <c r="B20" s="15" t="s">
        <v>24</v>
      </c>
      <c r="C20" s="15"/>
      <c r="D20" s="15"/>
      <c r="E20" s="15"/>
      <c r="F20" s="15"/>
      <c r="G20" s="15"/>
      <c r="H20" s="15"/>
      <c r="I20" s="15"/>
      <c r="J20" s="15"/>
      <c r="K20" s="15"/>
      <c r="L20" s="15"/>
      <c r="M20" s="51"/>
      <c r="N20" s="15"/>
      <c r="O20" s="15"/>
      <c r="P20" s="15"/>
      <c r="Q20" s="51"/>
      <c r="R20" s="15"/>
      <c r="S20" s="15"/>
      <c r="T20" s="15"/>
      <c r="U20" s="51"/>
      <c r="V20" s="15"/>
      <c r="W20" s="15"/>
      <c r="X20" s="15"/>
      <c r="Y20" s="51"/>
      <c r="Z20" s="15"/>
      <c r="AA20" s="15"/>
      <c r="AB20" s="15"/>
      <c r="AC20" s="51"/>
      <c r="AD20" s="15"/>
      <c r="AE20" s="9"/>
      <c r="AF20" s="9"/>
      <c r="AG20" s="9"/>
      <c r="AH20" s="9"/>
      <c r="AI20" s="9"/>
      <c r="AJ20" s="9"/>
      <c r="AK20" s="9"/>
      <c r="AL20" s="9"/>
      <c r="AM20" s="9"/>
      <c r="AN20" s="9" t="s">
        <v>896</v>
      </c>
      <c r="AO20" s="9" t="s">
        <v>896</v>
      </c>
      <c r="AP20" s="9" t="s">
        <v>896</v>
      </c>
      <c r="AQ20" s="9" t="s">
        <v>896</v>
      </c>
      <c r="AR20" s="9" t="s">
        <v>896</v>
      </c>
      <c r="AS20" s="9" t="s">
        <v>896</v>
      </c>
      <c r="AT20" s="9" t="s">
        <v>896</v>
      </c>
      <c r="AU20" s="9" t="s">
        <v>896</v>
      </c>
      <c r="AV20" s="9" t="s">
        <v>896</v>
      </c>
      <c r="AW20" s="9" t="s">
        <v>896</v>
      </c>
      <c r="AX20" s="9" t="s">
        <v>896</v>
      </c>
      <c r="AY20" s="9" t="s">
        <v>896</v>
      </c>
      <c r="AZ20" s="9" t="s">
        <v>896</v>
      </c>
      <c r="BA20" s="9">
        <v>-15822</v>
      </c>
      <c r="BB20" s="9">
        <v>-3131</v>
      </c>
      <c r="BC20" s="9">
        <v>-3120</v>
      </c>
      <c r="BD20" s="9">
        <v>8074</v>
      </c>
      <c r="BE20" s="21"/>
    </row>
    <row r="21" spans="2:59" s="14" customFormat="1" x14ac:dyDescent="0.35">
      <c r="B21" s="15" t="s">
        <v>25</v>
      </c>
      <c r="C21" s="15"/>
      <c r="D21" s="15"/>
      <c r="E21" s="15"/>
      <c r="F21" s="15"/>
      <c r="G21" s="15"/>
      <c r="H21" s="15"/>
      <c r="I21" s="15"/>
      <c r="J21" s="15"/>
      <c r="K21" s="15"/>
      <c r="L21" s="15"/>
      <c r="M21" s="51"/>
      <c r="N21" s="15"/>
      <c r="O21" s="15"/>
      <c r="P21" s="15"/>
      <c r="Q21" s="51"/>
      <c r="R21" s="15"/>
      <c r="S21" s="15"/>
      <c r="T21" s="15"/>
      <c r="U21" s="51"/>
      <c r="V21" s="15"/>
      <c r="W21" s="15"/>
      <c r="X21" s="15"/>
      <c r="Y21" s="51"/>
      <c r="Z21" s="15"/>
      <c r="AA21" s="15"/>
      <c r="AB21" s="15"/>
      <c r="AC21" s="51"/>
      <c r="AD21" s="15"/>
      <c r="AE21" s="9"/>
      <c r="AF21" s="9"/>
      <c r="AG21" s="9"/>
      <c r="AH21" s="9"/>
      <c r="AI21" s="9"/>
      <c r="AJ21" s="9"/>
      <c r="AK21" s="9"/>
      <c r="AL21" s="9"/>
      <c r="AM21" s="9"/>
      <c r="AN21" s="9" t="s">
        <v>896</v>
      </c>
      <c r="AO21" s="9" t="s">
        <v>896</v>
      </c>
      <c r="AP21" s="9" t="s">
        <v>896</v>
      </c>
      <c r="AQ21" s="9" t="s">
        <v>896</v>
      </c>
      <c r="AR21" s="9" t="s">
        <v>896</v>
      </c>
      <c r="AS21" s="9" t="s">
        <v>896</v>
      </c>
      <c r="AT21" s="9" t="s">
        <v>896</v>
      </c>
      <c r="AU21" s="9" t="s">
        <v>896</v>
      </c>
      <c r="AV21" s="9" t="s">
        <v>896</v>
      </c>
      <c r="AW21" s="9" t="s">
        <v>896</v>
      </c>
      <c r="AX21" s="9" t="s">
        <v>896</v>
      </c>
      <c r="AY21" s="9" t="s">
        <v>896</v>
      </c>
      <c r="AZ21" s="9" t="s">
        <v>896</v>
      </c>
      <c r="BA21" s="9">
        <v>336</v>
      </c>
      <c r="BB21" s="9">
        <v>1661</v>
      </c>
      <c r="BC21" s="9">
        <v>297</v>
      </c>
      <c r="BD21" s="9">
        <v>0</v>
      </c>
      <c r="BE21" s="21"/>
    </row>
    <row r="22" spans="2:59" s="16" customFormat="1" x14ac:dyDescent="0.35">
      <c r="B22" s="17" t="s">
        <v>26</v>
      </c>
      <c r="C22" s="17"/>
      <c r="D22" s="17"/>
      <c r="E22" s="17"/>
      <c r="F22" s="17"/>
      <c r="G22" s="17"/>
      <c r="H22" s="17"/>
      <c r="I22" s="17"/>
      <c r="J22" s="17"/>
      <c r="K22" s="17"/>
      <c r="L22" s="17"/>
      <c r="M22" s="52"/>
      <c r="N22" s="17"/>
      <c r="O22" s="17"/>
      <c r="P22" s="17"/>
      <c r="Q22" s="52"/>
      <c r="R22" s="17"/>
      <c r="S22" s="17"/>
      <c r="T22" s="17"/>
      <c r="U22" s="52"/>
      <c r="V22" s="17"/>
      <c r="W22" s="17"/>
      <c r="X22" s="17"/>
      <c r="Y22" s="52"/>
      <c r="Z22" s="17"/>
      <c r="AA22" s="17"/>
      <c r="AB22" s="17"/>
      <c r="AC22" s="52"/>
      <c r="AD22" s="17"/>
      <c r="AE22" s="10"/>
      <c r="AF22" s="10"/>
      <c r="AG22" s="10"/>
      <c r="AH22" s="10"/>
      <c r="AI22" s="10"/>
      <c r="AJ22" s="10"/>
      <c r="AK22" s="10"/>
      <c r="AL22" s="10"/>
      <c r="AM22" s="10"/>
      <c r="AN22" s="10" t="s">
        <v>896</v>
      </c>
      <c r="AO22" s="10" t="s">
        <v>896</v>
      </c>
      <c r="AP22" s="10" t="s">
        <v>896</v>
      </c>
      <c r="AQ22" s="10" t="s">
        <v>896</v>
      </c>
      <c r="AR22" s="10" t="s">
        <v>896</v>
      </c>
      <c r="AS22" s="10" t="s">
        <v>896</v>
      </c>
      <c r="AT22" s="10" t="s">
        <v>896</v>
      </c>
      <c r="AU22" s="10" t="s">
        <v>896</v>
      </c>
      <c r="AV22" s="10" t="s">
        <v>896</v>
      </c>
      <c r="AW22" s="10" t="s">
        <v>896</v>
      </c>
      <c r="AX22" s="10" t="s">
        <v>896</v>
      </c>
      <c r="AY22" s="10" t="s">
        <v>896</v>
      </c>
      <c r="AZ22" s="10" t="s">
        <v>896</v>
      </c>
      <c r="BA22" s="10">
        <v>0</v>
      </c>
      <c r="BB22" s="10">
        <v>0</v>
      </c>
      <c r="BC22" s="10">
        <v>0</v>
      </c>
      <c r="BD22" s="10">
        <v>0</v>
      </c>
      <c r="BE22" s="22"/>
    </row>
    <row r="23" spans="2:59" s="14" customFormat="1" x14ac:dyDescent="0.35">
      <c r="B23" s="15" t="s">
        <v>27</v>
      </c>
      <c r="C23" s="15"/>
      <c r="D23" s="15"/>
      <c r="E23" s="15"/>
      <c r="F23" s="15"/>
      <c r="G23" s="15"/>
      <c r="H23" s="15"/>
      <c r="I23" s="15"/>
      <c r="J23" s="15"/>
      <c r="K23" s="15"/>
      <c r="L23" s="15"/>
      <c r="M23" s="51"/>
      <c r="N23" s="15"/>
      <c r="O23" s="15"/>
      <c r="P23" s="15"/>
      <c r="Q23" s="51"/>
      <c r="R23" s="15"/>
      <c r="S23" s="15"/>
      <c r="T23" s="15"/>
      <c r="U23" s="51"/>
      <c r="V23" s="15"/>
      <c r="W23" s="15"/>
      <c r="X23" s="15"/>
      <c r="Y23" s="51"/>
      <c r="Z23" s="15"/>
      <c r="AA23" s="15"/>
      <c r="AB23" s="15"/>
      <c r="AC23" s="51"/>
      <c r="AD23" s="15"/>
      <c r="AE23" s="9"/>
      <c r="AF23" s="9"/>
      <c r="AG23" s="9"/>
      <c r="AH23" s="9"/>
      <c r="AI23" s="9"/>
      <c r="AJ23" s="9"/>
      <c r="AK23" s="9"/>
      <c r="AL23" s="9"/>
      <c r="AM23" s="9"/>
      <c r="AN23" s="9" t="s">
        <v>896</v>
      </c>
      <c r="AO23" s="9" t="s">
        <v>896</v>
      </c>
      <c r="AP23" s="9" t="s">
        <v>896</v>
      </c>
      <c r="AQ23" s="9" t="s">
        <v>896</v>
      </c>
      <c r="AR23" s="9" t="s">
        <v>896</v>
      </c>
      <c r="AS23" s="9" t="s">
        <v>896</v>
      </c>
      <c r="AT23" s="9" t="s">
        <v>896</v>
      </c>
      <c r="AU23" s="9" t="s">
        <v>896</v>
      </c>
      <c r="AV23" s="9" t="s">
        <v>896</v>
      </c>
      <c r="AW23" s="9" t="s">
        <v>896</v>
      </c>
      <c r="AX23" s="9" t="s">
        <v>896</v>
      </c>
      <c r="AY23" s="9" t="s">
        <v>896</v>
      </c>
      <c r="AZ23" s="9" t="s">
        <v>896</v>
      </c>
      <c r="BA23" s="9">
        <f>BA20+BA21+BA22</f>
        <v>-15486</v>
      </c>
      <c r="BB23" s="9">
        <f>BB20+BB21+BB22</f>
        <v>-1470</v>
      </c>
      <c r="BC23" s="9">
        <f>BC20+BC21+BC22</f>
        <v>-2823</v>
      </c>
      <c r="BD23" s="9">
        <f>BD20+BD21+BD22</f>
        <v>8074</v>
      </c>
      <c r="BE23" s="9">
        <f t="shared" ref="BE23:BG23" si="5">BE20+BE21+BE22</f>
        <v>0</v>
      </c>
      <c r="BF23" s="9">
        <f t="shared" si="5"/>
        <v>0</v>
      </c>
      <c r="BG23" s="9">
        <f t="shared" si="5"/>
        <v>0</v>
      </c>
    </row>
    <row r="24" spans="2:59" s="18" customFormat="1" x14ac:dyDescent="0.35">
      <c r="B24" s="19" t="s">
        <v>29</v>
      </c>
      <c r="C24" s="19"/>
      <c r="D24" s="19"/>
      <c r="E24" s="19"/>
      <c r="F24" s="19"/>
      <c r="G24" s="19"/>
      <c r="H24" s="19"/>
      <c r="I24" s="19"/>
      <c r="J24" s="19"/>
      <c r="K24" s="19"/>
      <c r="L24" s="19"/>
      <c r="M24" s="50"/>
      <c r="N24" s="19"/>
      <c r="O24" s="19"/>
      <c r="P24" s="19"/>
      <c r="Q24" s="50"/>
      <c r="R24" s="19"/>
      <c r="S24" s="19"/>
      <c r="T24" s="19"/>
      <c r="U24" s="50"/>
      <c r="V24" s="19"/>
      <c r="W24" s="19"/>
      <c r="X24" s="19"/>
      <c r="Y24" s="50"/>
      <c r="Z24" s="19"/>
      <c r="AA24" s="19"/>
      <c r="AB24" s="19"/>
      <c r="AC24" s="50"/>
      <c r="AD24" s="19"/>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23"/>
    </row>
    <row r="25" spans="2:59" s="14" customFormat="1" x14ac:dyDescent="0.35">
      <c r="B25" s="15" t="s">
        <v>22</v>
      </c>
      <c r="C25" s="15"/>
      <c r="D25" s="15"/>
      <c r="E25" s="15"/>
      <c r="F25" s="15"/>
      <c r="G25" s="15"/>
      <c r="H25" s="15"/>
      <c r="I25" s="15"/>
      <c r="J25" s="15"/>
      <c r="K25" s="15"/>
      <c r="L25" s="15"/>
      <c r="M25" s="51"/>
      <c r="N25" s="15"/>
      <c r="O25" s="15"/>
      <c r="P25" s="15"/>
      <c r="Q25" s="51"/>
      <c r="R25" s="15"/>
      <c r="S25" s="15"/>
      <c r="T25" s="15"/>
      <c r="U25" s="51"/>
      <c r="V25" s="15"/>
      <c r="W25" s="15"/>
      <c r="X25" s="15"/>
      <c r="Y25" s="51"/>
      <c r="Z25" s="15"/>
      <c r="AA25" s="15"/>
      <c r="AB25" s="15"/>
      <c r="AC25" s="51"/>
      <c r="AD25" s="15"/>
      <c r="AE25" s="9"/>
      <c r="AF25" s="9"/>
      <c r="AG25" s="9"/>
      <c r="AH25" s="9"/>
      <c r="AI25" s="9"/>
      <c r="AJ25" s="9"/>
      <c r="AK25" s="9"/>
      <c r="AL25" s="9"/>
      <c r="AM25" s="9"/>
      <c r="AN25" s="9" t="s">
        <v>896</v>
      </c>
      <c r="AO25" s="9" t="s">
        <v>896</v>
      </c>
      <c r="AP25" s="9" t="s">
        <v>896</v>
      </c>
      <c r="AQ25" s="9" t="s">
        <v>896</v>
      </c>
      <c r="AR25" s="9" t="s">
        <v>896</v>
      </c>
      <c r="AS25" s="9" t="s">
        <v>896</v>
      </c>
      <c r="AT25" s="9" t="s">
        <v>896</v>
      </c>
      <c r="AU25" s="9" t="s">
        <v>896</v>
      </c>
      <c r="AV25" s="9" t="s">
        <v>896</v>
      </c>
      <c r="AW25" s="9" t="s">
        <v>896</v>
      </c>
      <c r="AX25" s="9" t="s">
        <v>896</v>
      </c>
      <c r="AY25" s="9" t="s">
        <v>896</v>
      </c>
      <c r="AZ25" s="9" t="s">
        <v>896</v>
      </c>
      <c r="BA25" s="9" t="s">
        <v>896</v>
      </c>
      <c r="BB25" s="9">
        <v>15837</v>
      </c>
      <c r="BC25" s="9">
        <v>93156</v>
      </c>
      <c r="BD25" s="9">
        <v>70327</v>
      </c>
      <c r="BE25" s="21"/>
    </row>
    <row r="26" spans="2:59" s="14" customFormat="1" x14ac:dyDescent="0.35">
      <c r="B26" s="15" t="s">
        <v>451</v>
      </c>
      <c r="C26" s="15"/>
      <c r="D26" s="15"/>
      <c r="E26" s="15"/>
      <c r="F26" s="15"/>
      <c r="G26" s="15"/>
      <c r="H26" s="15"/>
      <c r="I26" s="15"/>
      <c r="J26" s="15"/>
      <c r="K26" s="15"/>
      <c r="L26" s="15"/>
      <c r="M26" s="51"/>
      <c r="N26" s="15"/>
      <c r="O26" s="15"/>
      <c r="P26" s="15"/>
      <c r="Q26" s="51"/>
      <c r="R26" s="15"/>
      <c r="S26" s="15"/>
      <c r="T26" s="15"/>
      <c r="U26" s="51"/>
      <c r="V26" s="15"/>
      <c r="W26" s="15"/>
      <c r="X26" s="15"/>
      <c r="Y26" s="51"/>
      <c r="Z26" s="15"/>
      <c r="AA26" s="15"/>
      <c r="AB26" s="15"/>
      <c r="AC26" s="51"/>
      <c r="AD26" s="15"/>
      <c r="AE26" s="9"/>
      <c r="AF26" s="9"/>
      <c r="AG26" s="9"/>
      <c r="AH26" s="9"/>
      <c r="AI26" s="9"/>
      <c r="AJ26" s="9"/>
      <c r="AK26" s="9"/>
      <c r="AL26" s="9"/>
      <c r="AM26" s="9"/>
      <c r="AN26" s="9" t="s">
        <v>896</v>
      </c>
      <c r="AO26" s="9" t="s">
        <v>896</v>
      </c>
      <c r="AP26" s="9" t="s">
        <v>896</v>
      </c>
      <c r="AQ26" s="9" t="s">
        <v>896</v>
      </c>
      <c r="AR26" s="9" t="s">
        <v>896</v>
      </c>
      <c r="AS26" s="9" t="s">
        <v>896</v>
      </c>
      <c r="AT26" s="9" t="s">
        <v>896</v>
      </c>
      <c r="AU26" s="9" t="s">
        <v>896</v>
      </c>
      <c r="AV26" s="9" t="s">
        <v>896</v>
      </c>
      <c r="AW26" s="9" t="s">
        <v>896</v>
      </c>
      <c r="AX26" s="9" t="s">
        <v>896</v>
      </c>
      <c r="AY26" s="9" t="s">
        <v>896</v>
      </c>
      <c r="AZ26" s="9" t="s">
        <v>896</v>
      </c>
      <c r="BA26" s="9" t="s">
        <v>896</v>
      </c>
      <c r="BB26" s="9">
        <v>2965</v>
      </c>
      <c r="BC26" s="9">
        <v>6155</v>
      </c>
      <c r="BD26" s="9">
        <v>-24355</v>
      </c>
      <c r="BE26" s="21"/>
    </row>
    <row r="27" spans="2:59" s="14" customFormat="1" x14ac:dyDescent="0.35">
      <c r="B27" s="15" t="s">
        <v>24</v>
      </c>
      <c r="C27" s="15"/>
      <c r="D27" s="15"/>
      <c r="E27" s="15"/>
      <c r="F27" s="15"/>
      <c r="G27" s="15"/>
      <c r="H27" s="15"/>
      <c r="I27" s="15"/>
      <c r="J27" s="15"/>
      <c r="K27" s="15"/>
      <c r="L27" s="15"/>
      <c r="M27" s="51"/>
      <c r="N27" s="15"/>
      <c r="O27" s="15"/>
      <c r="P27" s="15"/>
      <c r="Q27" s="51"/>
      <c r="R27" s="15"/>
      <c r="S27" s="15"/>
      <c r="T27" s="15"/>
      <c r="U27" s="51"/>
      <c r="V27" s="15"/>
      <c r="W27" s="15"/>
      <c r="X27" s="15"/>
      <c r="Y27" s="51"/>
      <c r="Z27" s="15"/>
      <c r="AA27" s="15"/>
      <c r="AB27" s="15"/>
      <c r="AC27" s="51"/>
      <c r="AD27" s="15"/>
      <c r="AE27" s="9"/>
      <c r="AF27" s="9"/>
      <c r="AG27" s="9"/>
      <c r="AH27" s="9"/>
      <c r="AI27" s="9"/>
      <c r="AJ27" s="9"/>
      <c r="AK27" s="9"/>
      <c r="AL27" s="9"/>
      <c r="AM27" s="9"/>
      <c r="AN27" s="9" t="s">
        <v>896</v>
      </c>
      <c r="AO27" s="9" t="s">
        <v>896</v>
      </c>
      <c r="AP27" s="9" t="s">
        <v>896</v>
      </c>
      <c r="AQ27" s="9" t="s">
        <v>896</v>
      </c>
      <c r="AR27" s="9" t="s">
        <v>896</v>
      </c>
      <c r="AS27" s="9" t="s">
        <v>896</v>
      </c>
      <c r="AT27" s="9" t="s">
        <v>896</v>
      </c>
      <c r="AU27" s="9" t="s">
        <v>896</v>
      </c>
      <c r="AV27" s="9" t="s">
        <v>896</v>
      </c>
      <c r="AW27" s="9" t="s">
        <v>896</v>
      </c>
      <c r="AX27" s="9" t="s">
        <v>896</v>
      </c>
      <c r="AY27" s="9" t="s">
        <v>896</v>
      </c>
      <c r="AZ27" s="9" t="s">
        <v>896</v>
      </c>
      <c r="BA27" s="9" t="s">
        <v>896</v>
      </c>
      <c r="BB27" s="9">
        <v>-1869</v>
      </c>
      <c r="BC27" s="9">
        <v>-27715</v>
      </c>
      <c r="BD27" s="9">
        <v>-252568</v>
      </c>
      <c r="BE27" s="21"/>
    </row>
    <row r="28" spans="2:59" s="14" customFormat="1" x14ac:dyDescent="0.35">
      <c r="B28" s="15" t="s">
        <v>875</v>
      </c>
      <c r="C28" s="15"/>
      <c r="D28" s="15"/>
      <c r="E28" s="15"/>
      <c r="F28" s="15"/>
      <c r="G28" s="15"/>
      <c r="H28" s="15"/>
      <c r="I28" s="15"/>
      <c r="J28" s="15"/>
      <c r="K28" s="15"/>
      <c r="L28" s="15"/>
      <c r="M28" s="51"/>
      <c r="N28" s="15"/>
      <c r="O28" s="15"/>
      <c r="P28" s="15"/>
      <c r="Q28" s="51"/>
      <c r="R28" s="15"/>
      <c r="S28" s="15"/>
      <c r="T28" s="15"/>
      <c r="U28" s="51"/>
      <c r="V28" s="15"/>
      <c r="W28" s="15"/>
      <c r="X28" s="15"/>
      <c r="Y28" s="51"/>
      <c r="Z28" s="15"/>
      <c r="AA28" s="15"/>
      <c r="AB28" s="15"/>
      <c r="AC28" s="51"/>
      <c r="AD28" s="15"/>
      <c r="AE28" s="9"/>
      <c r="AF28" s="9"/>
      <c r="AG28" s="9"/>
      <c r="AH28" s="9"/>
      <c r="AI28" s="9"/>
      <c r="AJ28" s="9"/>
      <c r="AK28" s="9"/>
      <c r="AL28" s="9"/>
      <c r="AM28" s="9"/>
      <c r="AN28" s="9" t="s">
        <v>896</v>
      </c>
      <c r="AO28" s="9" t="s">
        <v>896</v>
      </c>
      <c r="AP28" s="9" t="s">
        <v>896</v>
      </c>
      <c r="AQ28" s="9" t="s">
        <v>896</v>
      </c>
      <c r="AR28" s="9" t="s">
        <v>896</v>
      </c>
      <c r="AS28" s="9" t="s">
        <v>896</v>
      </c>
      <c r="AT28" s="9" t="s">
        <v>896</v>
      </c>
      <c r="AU28" s="9" t="s">
        <v>896</v>
      </c>
      <c r="AV28" s="9" t="s">
        <v>896</v>
      </c>
      <c r="AW28" s="9" t="s">
        <v>896</v>
      </c>
      <c r="AX28" s="9" t="s">
        <v>896</v>
      </c>
      <c r="AY28" s="9" t="s">
        <v>896</v>
      </c>
      <c r="AZ28" s="9" t="s">
        <v>896</v>
      </c>
      <c r="BA28" s="9" t="s">
        <v>896</v>
      </c>
      <c r="BB28" s="9">
        <v>0</v>
      </c>
      <c r="BC28" s="9">
        <v>0</v>
      </c>
      <c r="BD28" s="9">
        <v>190166</v>
      </c>
      <c r="BE28" s="21"/>
    </row>
    <row r="29" spans="2:59" s="14" customFormat="1" x14ac:dyDescent="0.35">
      <c r="B29" s="15" t="s">
        <v>25</v>
      </c>
      <c r="C29" s="15"/>
      <c r="D29" s="15"/>
      <c r="E29" s="15"/>
      <c r="F29" s="15"/>
      <c r="G29" s="15"/>
      <c r="H29" s="15"/>
      <c r="I29" s="15"/>
      <c r="J29" s="15"/>
      <c r="K29" s="15"/>
      <c r="L29" s="15"/>
      <c r="M29" s="51"/>
      <c r="N29" s="15"/>
      <c r="O29" s="15"/>
      <c r="P29" s="15"/>
      <c r="Q29" s="51"/>
      <c r="R29" s="15"/>
      <c r="S29" s="15"/>
      <c r="T29" s="15"/>
      <c r="U29" s="51"/>
      <c r="V29" s="15"/>
      <c r="W29" s="15"/>
      <c r="X29" s="15"/>
      <c r="Y29" s="51"/>
      <c r="Z29" s="15"/>
      <c r="AA29" s="15"/>
      <c r="AB29" s="15"/>
      <c r="AC29" s="51"/>
      <c r="AD29" s="15"/>
      <c r="AE29" s="9"/>
      <c r="AF29" s="9"/>
      <c r="AG29" s="9"/>
      <c r="AH29" s="9"/>
      <c r="AI29" s="9"/>
      <c r="AJ29" s="9"/>
      <c r="AK29" s="9"/>
      <c r="AL29" s="9"/>
      <c r="AM29" s="9"/>
      <c r="AN29" s="9" t="s">
        <v>896</v>
      </c>
      <c r="AO29" s="9" t="s">
        <v>896</v>
      </c>
      <c r="AP29" s="9" t="s">
        <v>896</v>
      </c>
      <c r="AQ29" s="9" t="s">
        <v>896</v>
      </c>
      <c r="AR29" s="9" t="s">
        <v>896</v>
      </c>
      <c r="AS29" s="9" t="s">
        <v>896</v>
      </c>
      <c r="AT29" s="9" t="s">
        <v>896</v>
      </c>
      <c r="AU29" s="9" t="s">
        <v>896</v>
      </c>
      <c r="AV29" s="9" t="s">
        <v>896</v>
      </c>
      <c r="AW29" s="9" t="s">
        <v>896</v>
      </c>
      <c r="AX29" s="9" t="s">
        <v>896</v>
      </c>
      <c r="AY29" s="9" t="s">
        <v>896</v>
      </c>
      <c r="AZ29" s="9" t="s">
        <v>896</v>
      </c>
      <c r="BA29" s="9" t="s">
        <v>896</v>
      </c>
      <c r="BB29" s="9">
        <v>1682</v>
      </c>
      <c r="BC29" s="9">
        <v>1994</v>
      </c>
      <c r="BD29" s="9">
        <v>604</v>
      </c>
      <c r="BE29" s="21"/>
    </row>
    <row r="30" spans="2:59" s="16" customFormat="1" x14ac:dyDescent="0.35">
      <c r="B30" s="17" t="s">
        <v>26</v>
      </c>
      <c r="C30" s="17"/>
      <c r="D30" s="17"/>
      <c r="E30" s="17"/>
      <c r="F30" s="17"/>
      <c r="G30" s="17"/>
      <c r="H30" s="17"/>
      <c r="I30" s="17"/>
      <c r="J30" s="17"/>
      <c r="K30" s="17"/>
      <c r="L30" s="17"/>
      <c r="M30" s="52"/>
      <c r="N30" s="17"/>
      <c r="O30" s="17"/>
      <c r="P30" s="17"/>
      <c r="Q30" s="52"/>
      <c r="R30" s="17"/>
      <c r="S30" s="17"/>
      <c r="T30" s="17"/>
      <c r="U30" s="52"/>
      <c r="V30" s="17"/>
      <c r="W30" s="17"/>
      <c r="X30" s="17"/>
      <c r="Y30" s="52"/>
      <c r="Z30" s="17"/>
      <c r="AA30" s="17"/>
      <c r="AB30" s="17"/>
      <c r="AC30" s="52"/>
      <c r="AD30" s="17"/>
      <c r="AE30" s="10"/>
      <c r="AF30" s="10"/>
      <c r="AG30" s="10"/>
      <c r="AH30" s="10"/>
      <c r="AI30" s="10"/>
      <c r="AJ30" s="10"/>
      <c r="AK30" s="10"/>
      <c r="AL30" s="10"/>
      <c r="AM30" s="10"/>
      <c r="AN30" s="10" t="s">
        <v>896</v>
      </c>
      <c r="AO30" s="10" t="s">
        <v>896</v>
      </c>
      <c r="AP30" s="10" t="s">
        <v>896</v>
      </c>
      <c r="AQ30" s="10" t="s">
        <v>896</v>
      </c>
      <c r="AR30" s="10" t="s">
        <v>896</v>
      </c>
      <c r="AS30" s="10" t="s">
        <v>896</v>
      </c>
      <c r="AT30" s="10" t="s">
        <v>896</v>
      </c>
      <c r="AU30" s="10" t="s">
        <v>896</v>
      </c>
      <c r="AV30" s="10" t="s">
        <v>896</v>
      </c>
      <c r="AW30" s="10" t="s">
        <v>896</v>
      </c>
      <c r="AX30" s="10" t="s">
        <v>896</v>
      </c>
      <c r="AY30" s="10" t="s">
        <v>896</v>
      </c>
      <c r="AZ30" s="10" t="s">
        <v>896</v>
      </c>
      <c r="BA30" s="10" t="s">
        <v>896</v>
      </c>
      <c r="BB30" s="10">
        <v>4356</v>
      </c>
      <c r="BC30" s="10">
        <v>22170</v>
      </c>
      <c r="BD30" s="10">
        <v>21573</v>
      </c>
      <c r="BE30" s="22"/>
    </row>
    <row r="31" spans="2:59" s="14" customFormat="1" x14ac:dyDescent="0.35">
      <c r="B31" s="15" t="s">
        <v>27</v>
      </c>
      <c r="C31" s="15"/>
      <c r="D31" s="15"/>
      <c r="E31" s="15"/>
      <c r="F31" s="15"/>
      <c r="G31" s="15"/>
      <c r="H31" s="15"/>
      <c r="I31" s="15"/>
      <c r="J31" s="15"/>
      <c r="K31" s="15"/>
      <c r="L31" s="15"/>
      <c r="M31" s="51"/>
      <c r="N31" s="15"/>
      <c r="O31" s="15"/>
      <c r="P31" s="15"/>
      <c r="Q31" s="51"/>
      <c r="R31" s="15"/>
      <c r="S31" s="15"/>
      <c r="T31" s="15"/>
      <c r="U31" s="51"/>
      <c r="V31" s="15"/>
      <c r="W31" s="15"/>
      <c r="X31" s="15"/>
      <c r="Y31" s="51"/>
      <c r="Z31" s="15"/>
      <c r="AA31" s="15"/>
      <c r="AB31" s="15"/>
      <c r="AC31" s="51"/>
      <c r="AD31" s="15"/>
      <c r="AE31" s="9"/>
      <c r="AF31" s="9"/>
      <c r="AG31" s="9"/>
      <c r="AH31" s="9"/>
      <c r="AI31" s="9"/>
      <c r="AJ31" s="9"/>
      <c r="AK31" s="9"/>
      <c r="AL31" s="9"/>
      <c r="AM31" s="9"/>
      <c r="AN31" s="9" t="s">
        <v>896</v>
      </c>
      <c r="AO31" s="9" t="s">
        <v>896</v>
      </c>
      <c r="AP31" s="9" t="s">
        <v>896</v>
      </c>
      <c r="AQ31" s="9" t="s">
        <v>896</v>
      </c>
      <c r="AR31" s="9" t="s">
        <v>896</v>
      </c>
      <c r="AS31" s="9" t="s">
        <v>896</v>
      </c>
      <c r="AT31" s="9" t="s">
        <v>896</v>
      </c>
      <c r="AU31" s="9" t="s">
        <v>896</v>
      </c>
      <c r="AV31" s="9" t="s">
        <v>896</v>
      </c>
      <c r="AW31" s="9" t="s">
        <v>896</v>
      </c>
      <c r="AX31" s="9" t="s">
        <v>896</v>
      </c>
      <c r="AY31" s="9" t="s">
        <v>896</v>
      </c>
      <c r="AZ31" s="9" t="s">
        <v>896</v>
      </c>
      <c r="BA31" s="9" t="s">
        <v>896</v>
      </c>
      <c r="BB31" s="9">
        <f t="shared" ref="BB31:BC31" si="6">SUM(BB27:BB30)</f>
        <v>4169</v>
      </c>
      <c r="BC31" s="9">
        <f t="shared" si="6"/>
        <v>-3551</v>
      </c>
      <c r="BD31" s="9">
        <f>SUM(BD27:BD30)</f>
        <v>-40225</v>
      </c>
      <c r="BE31" s="9">
        <f t="shared" ref="BE31" si="7">BE27+BE29+BE30</f>
        <v>0</v>
      </c>
      <c r="BF31" s="9">
        <f t="shared" ref="BF31" si="8">BF27+BF29+BF30</f>
        <v>0</v>
      </c>
      <c r="BG31" s="9">
        <f t="shared" ref="BG31" si="9">BG27+BG29+BG30</f>
        <v>0</v>
      </c>
    </row>
    <row r="32" spans="2:59" s="18" customFormat="1" x14ac:dyDescent="0.35">
      <c r="B32" s="19" t="s">
        <v>30</v>
      </c>
      <c r="C32" s="19"/>
      <c r="D32" s="19"/>
      <c r="E32" s="19"/>
      <c r="F32" s="19"/>
      <c r="G32" s="19"/>
      <c r="H32" s="19"/>
      <c r="I32" s="19"/>
      <c r="J32" s="19"/>
      <c r="K32" s="19"/>
      <c r="L32" s="19"/>
      <c r="M32" s="50"/>
      <c r="N32" s="19"/>
      <c r="O32" s="19"/>
      <c r="P32" s="19"/>
      <c r="Q32" s="50"/>
      <c r="R32" s="19"/>
      <c r="S32" s="19"/>
      <c r="T32" s="19"/>
      <c r="U32" s="50"/>
      <c r="V32" s="19"/>
      <c r="W32" s="19"/>
      <c r="X32" s="19"/>
      <c r="Y32" s="50"/>
      <c r="Z32" s="19"/>
      <c r="AA32" s="19"/>
      <c r="AB32" s="19"/>
      <c r="AC32" s="50"/>
      <c r="AD32" s="19"/>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23"/>
    </row>
    <row r="33" spans="2:59" s="14" customFormat="1" x14ac:dyDescent="0.35">
      <c r="B33" s="15" t="s">
        <v>22</v>
      </c>
      <c r="C33" s="15"/>
      <c r="D33" s="15"/>
      <c r="E33" s="15"/>
      <c r="F33" s="15"/>
      <c r="G33" s="15"/>
      <c r="H33" s="15"/>
      <c r="I33" s="15"/>
      <c r="J33" s="15"/>
      <c r="K33" s="15"/>
      <c r="L33" s="15"/>
      <c r="M33" s="51"/>
      <c r="N33" s="15"/>
      <c r="O33" s="15"/>
      <c r="P33" s="15"/>
      <c r="Q33" s="51"/>
      <c r="R33" s="15"/>
      <c r="S33" s="15"/>
      <c r="T33" s="15"/>
      <c r="U33" s="51"/>
      <c r="V33" s="15"/>
      <c r="W33" s="15"/>
      <c r="X33" s="15"/>
      <c r="Y33" s="51"/>
      <c r="Z33" s="15"/>
      <c r="AA33" s="15"/>
      <c r="AB33" s="15"/>
      <c r="AC33" s="51"/>
      <c r="AD33" s="15"/>
      <c r="AE33" s="9"/>
      <c r="AF33" s="9"/>
      <c r="AG33" s="9"/>
      <c r="AH33" s="9"/>
      <c r="AI33" s="9"/>
      <c r="AJ33" s="9"/>
      <c r="AK33" s="9"/>
      <c r="AL33" s="9"/>
      <c r="AM33" s="9"/>
      <c r="AN33" s="9" t="s">
        <v>896</v>
      </c>
      <c r="AO33" s="9" t="s">
        <v>896</v>
      </c>
      <c r="AP33" s="9" t="s">
        <v>896</v>
      </c>
      <c r="AQ33" s="9" t="s">
        <v>896</v>
      </c>
      <c r="AR33" s="9" t="s">
        <v>896</v>
      </c>
      <c r="AS33" s="9" t="s">
        <v>896</v>
      </c>
      <c r="AT33" s="9" t="s">
        <v>896</v>
      </c>
      <c r="AU33" s="9" t="s">
        <v>896</v>
      </c>
      <c r="AV33" s="9" t="s">
        <v>896</v>
      </c>
      <c r="AW33" s="9" t="s">
        <v>896</v>
      </c>
      <c r="AX33" s="9" t="s">
        <v>896</v>
      </c>
      <c r="AY33" s="9" t="s">
        <v>896</v>
      </c>
      <c r="AZ33" s="9" t="s">
        <v>896</v>
      </c>
      <c r="BA33" s="9">
        <v>60864</v>
      </c>
      <c r="BB33" s="9">
        <v>42426</v>
      </c>
      <c r="BC33" s="9">
        <v>43325</v>
      </c>
      <c r="BD33" s="9">
        <v>0</v>
      </c>
      <c r="BE33" s="21"/>
    </row>
    <row r="34" spans="2:59" s="14" customFormat="1" x14ac:dyDescent="0.35">
      <c r="B34" s="15" t="s">
        <v>451</v>
      </c>
      <c r="C34" s="15"/>
      <c r="D34" s="15"/>
      <c r="E34" s="15"/>
      <c r="F34" s="15"/>
      <c r="G34" s="15"/>
      <c r="H34" s="15"/>
      <c r="I34" s="15"/>
      <c r="J34" s="15"/>
      <c r="K34" s="15"/>
      <c r="L34" s="15"/>
      <c r="M34" s="51"/>
      <c r="N34" s="15"/>
      <c r="O34" s="15"/>
      <c r="P34" s="15"/>
      <c r="Q34" s="51"/>
      <c r="R34" s="15"/>
      <c r="S34" s="15"/>
      <c r="T34" s="15"/>
      <c r="U34" s="51"/>
      <c r="V34" s="15"/>
      <c r="W34" s="15"/>
      <c r="X34" s="15"/>
      <c r="Y34" s="51"/>
      <c r="Z34" s="15"/>
      <c r="AA34" s="15"/>
      <c r="AB34" s="15"/>
      <c r="AC34" s="51"/>
      <c r="AD34" s="15"/>
      <c r="AE34" s="9"/>
      <c r="AF34" s="9"/>
      <c r="AG34" s="9"/>
      <c r="AH34" s="9"/>
      <c r="AI34" s="9"/>
      <c r="AJ34" s="9"/>
      <c r="AK34" s="9"/>
      <c r="AL34" s="9"/>
      <c r="AM34" s="9"/>
      <c r="AN34" s="9" t="s">
        <v>896</v>
      </c>
      <c r="AO34" s="9" t="s">
        <v>896</v>
      </c>
      <c r="AP34" s="9" t="s">
        <v>896</v>
      </c>
      <c r="AQ34" s="9" t="s">
        <v>896</v>
      </c>
      <c r="AR34" s="9" t="s">
        <v>896</v>
      </c>
      <c r="AS34" s="9" t="s">
        <v>896</v>
      </c>
      <c r="AT34" s="9" t="s">
        <v>896</v>
      </c>
      <c r="AU34" s="9" t="s">
        <v>896</v>
      </c>
      <c r="AV34" s="9" t="s">
        <v>896</v>
      </c>
      <c r="AW34" s="9" t="s">
        <v>896</v>
      </c>
      <c r="AX34" s="9" t="s">
        <v>896</v>
      </c>
      <c r="AY34" s="9" t="s">
        <v>896</v>
      </c>
      <c r="AZ34" s="9" t="s">
        <v>896</v>
      </c>
      <c r="BA34" s="9">
        <v>17436</v>
      </c>
      <c r="BB34" s="9">
        <v>13038</v>
      </c>
      <c r="BC34" s="9">
        <v>15533</v>
      </c>
      <c r="BD34" s="9">
        <v>0</v>
      </c>
      <c r="BE34" s="21"/>
    </row>
    <row r="35" spans="2:59" s="14" customFormat="1" x14ac:dyDescent="0.35">
      <c r="B35" s="15" t="s">
        <v>24</v>
      </c>
      <c r="C35" s="15"/>
      <c r="D35" s="15"/>
      <c r="E35" s="15"/>
      <c r="F35" s="15"/>
      <c r="G35" s="15"/>
      <c r="H35" s="15"/>
      <c r="I35" s="15"/>
      <c r="J35" s="15"/>
      <c r="K35" s="15"/>
      <c r="L35" s="15"/>
      <c r="M35" s="51"/>
      <c r="N35" s="15"/>
      <c r="O35" s="15"/>
      <c r="P35" s="15"/>
      <c r="Q35" s="51"/>
      <c r="R35" s="15"/>
      <c r="S35" s="15"/>
      <c r="T35" s="15"/>
      <c r="U35" s="51"/>
      <c r="V35" s="15"/>
      <c r="W35" s="15"/>
      <c r="X35" s="15"/>
      <c r="Y35" s="51"/>
      <c r="Z35" s="15"/>
      <c r="AA35" s="15"/>
      <c r="AB35" s="15"/>
      <c r="AC35" s="51"/>
      <c r="AD35" s="15"/>
      <c r="AE35" s="9"/>
      <c r="AF35" s="9"/>
      <c r="AG35" s="9"/>
      <c r="AH35" s="9"/>
      <c r="AI35" s="9"/>
      <c r="AJ35" s="9"/>
      <c r="AK35" s="9"/>
      <c r="AL35" s="9"/>
      <c r="AM35" s="9"/>
      <c r="AN35" s="9" t="s">
        <v>896</v>
      </c>
      <c r="AO35" s="9" t="s">
        <v>896</v>
      </c>
      <c r="AP35" s="9" t="s">
        <v>896</v>
      </c>
      <c r="AQ35" s="9" t="s">
        <v>896</v>
      </c>
      <c r="AR35" s="9" t="s">
        <v>896</v>
      </c>
      <c r="AS35" s="9" t="s">
        <v>896</v>
      </c>
      <c r="AT35" s="9" t="s">
        <v>896</v>
      </c>
      <c r="AU35" s="9" t="s">
        <v>896</v>
      </c>
      <c r="AV35" s="9" t="s">
        <v>896</v>
      </c>
      <c r="AW35" s="9" t="s">
        <v>896</v>
      </c>
      <c r="AX35" s="9" t="s">
        <v>896</v>
      </c>
      <c r="AY35" s="9" t="s">
        <v>896</v>
      </c>
      <c r="AZ35" s="9" t="s">
        <v>896</v>
      </c>
      <c r="BA35" s="9">
        <v>9744</v>
      </c>
      <c r="BB35" s="9">
        <v>268</v>
      </c>
      <c r="BC35" s="9">
        <v>8056</v>
      </c>
      <c r="BD35" s="9">
        <v>0</v>
      </c>
      <c r="BE35" s="21"/>
    </row>
    <row r="36" spans="2:59" s="14" customFormat="1" x14ac:dyDescent="0.35">
      <c r="B36" s="15" t="s">
        <v>875</v>
      </c>
      <c r="C36" s="15"/>
      <c r="D36" s="15"/>
      <c r="E36" s="15"/>
      <c r="F36" s="15"/>
      <c r="G36" s="15"/>
      <c r="H36" s="15"/>
      <c r="I36" s="15"/>
      <c r="J36" s="15"/>
      <c r="K36" s="15"/>
      <c r="L36" s="15"/>
      <c r="M36" s="51"/>
      <c r="N36" s="15"/>
      <c r="O36" s="15"/>
      <c r="P36" s="15"/>
      <c r="Q36" s="51"/>
      <c r="R36" s="15"/>
      <c r="S36" s="15"/>
      <c r="T36" s="15"/>
      <c r="U36" s="51"/>
      <c r="V36" s="15"/>
      <c r="W36" s="15"/>
      <c r="X36" s="15"/>
      <c r="Y36" s="51"/>
      <c r="Z36" s="15"/>
      <c r="AA36" s="15"/>
      <c r="AB36" s="15"/>
      <c r="AC36" s="51"/>
      <c r="AD36" s="15"/>
      <c r="AE36" s="9"/>
      <c r="AF36" s="9"/>
      <c r="AG36" s="9"/>
      <c r="AH36" s="9"/>
      <c r="AI36" s="9"/>
      <c r="AJ36" s="9"/>
      <c r="AK36" s="9"/>
      <c r="AL36" s="9"/>
      <c r="AM36" s="9"/>
      <c r="AN36" s="9" t="s">
        <v>896</v>
      </c>
      <c r="AO36" s="9" t="s">
        <v>896</v>
      </c>
      <c r="AP36" s="9" t="s">
        <v>896</v>
      </c>
      <c r="AQ36" s="9" t="s">
        <v>896</v>
      </c>
      <c r="AR36" s="9" t="s">
        <v>896</v>
      </c>
      <c r="AS36" s="9" t="s">
        <v>896</v>
      </c>
      <c r="AT36" s="9" t="s">
        <v>896</v>
      </c>
      <c r="AU36" s="9" t="s">
        <v>896</v>
      </c>
      <c r="AV36" s="9" t="s">
        <v>896</v>
      </c>
      <c r="AW36" s="9" t="s">
        <v>896</v>
      </c>
      <c r="AX36" s="9" t="s">
        <v>896</v>
      </c>
      <c r="AY36" s="9" t="s">
        <v>896</v>
      </c>
      <c r="AZ36" s="9" t="s">
        <v>896</v>
      </c>
      <c r="BA36" s="9">
        <v>0</v>
      </c>
      <c r="BB36" s="9">
        <v>0</v>
      </c>
      <c r="BC36" s="9">
        <v>0</v>
      </c>
      <c r="BD36" s="9">
        <v>0</v>
      </c>
      <c r="BE36" s="21"/>
    </row>
    <row r="37" spans="2:59" s="14" customFormat="1" x14ac:dyDescent="0.35">
      <c r="B37" s="15" t="s">
        <v>25</v>
      </c>
      <c r="C37" s="15"/>
      <c r="D37" s="15"/>
      <c r="E37" s="15"/>
      <c r="F37" s="15"/>
      <c r="G37" s="15"/>
      <c r="H37" s="15"/>
      <c r="I37" s="15"/>
      <c r="J37" s="15"/>
      <c r="K37" s="15"/>
      <c r="L37" s="15"/>
      <c r="M37" s="51"/>
      <c r="N37" s="15"/>
      <c r="O37" s="15"/>
      <c r="P37" s="15"/>
      <c r="Q37" s="51"/>
      <c r="R37" s="15"/>
      <c r="S37" s="15"/>
      <c r="T37" s="15"/>
      <c r="U37" s="51"/>
      <c r="V37" s="15"/>
      <c r="W37" s="15"/>
      <c r="X37" s="15"/>
      <c r="Y37" s="51"/>
      <c r="Z37" s="15"/>
      <c r="AA37" s="15"/>
      <c r="AB37" s="15"/>
      <c r="AC37" s="51"/>
      <c r="AD37" s="15"/>
      <c r="AE37" s="9"/>
      <c r="AF37" s="9"/>
      <c r="AG37" s="9"/>
      <c r="AH37" s="9"/>
      <c r="AI37" s="9"/>
      <c r="AJ37" s="9"/>
      <c r="AK37" s="9"/>
      <c r="AL37" s="9"/>
      <c r="AM37" s="9"/>
      <c r="AN37" s="9" t="s">
        <v>896</v>
      </c>
      <c r="AO37" s="9" t="s">
        <v>896</v>
      </c>
      <c r="AP37" s="9" t="s">
        <v>896</v>
      </c>
      <c r="AQ37" s="9" t="s">
        <v>896</v>
      </c>
      <c r="AR37" s="9" t="s">
        <v>896</v>
      </c>
      <c r="AS37" s="9" t="s">
        <v>896</v>
      </c>
      <c r="AT37" s="9" t="s">
        <v>896</v>
      </c>
      <c r="AU37" s="9" t="s">
        <v>896</v>
      </c>
      <c r="AV37" s="9" t="s">
        <v>896</v>
      </c>
      <c r="AW37" s="9" t="s">
        <v>896</v>
      </c>
      <c r="AX37" s="9" t="s">
        <v>896</v>
      </c>
      <c r="AY37" s="9" t="s">
        <v>896</v>
      </c>
      <c r="AZ37" s="9" t="s">
        <v>896</v>
      </c>
      <c r="BA37" s="9">
        <v>134</v>
      </c>
      <c r="BB37" s="9">
        <v>593</v>
      </c>
      <c r="BC37" s="9">
        <v>123</v>
      </c>
      <c r="BD37" s="9">
        <v>0</v>
      </c>
      <c r="BE37" s="21"/>
    </row>
    <row r="38" spans="2:59" s="16" customFormat="1" x14ac:dyDescent="0.35">
      <c r="B38" s="17" t="s">
        <v>26</v>
      </c>
      <c r="C38" s="17"/>
      <c r="D38" s="17"/>
      <c r="E38" s="17"/>
      <c r="F38" s="17"/>
      <c r="G38" s="17"/>
      <c r="H38" s="17"/>
      <c r="I38" s="17"/>
      <c r="J38" s="17"/>
      <c r="K38" s="17"/>
      <c r="L38" s="17"/>
      <c r="M38" s="52"/>
      <c r="N38" s="17"/>
      <c r="O38" s="17"/>
      <c r="P38" s="17"/>
      <c r="Q38" s="52"/>
      <c r="R38" s="17"/>
      <c r="S38" s="17"/>
      <c r="T38" s="17"/>
      <c r="U38" s="52"/>
      <c r="V38" s="17"/>
      <c r="W38" s="17"/>
      <c r="X38" s="17"/>
      <c r="Y38" s="52"/>
      <c r="Z38" s="17"/>
      <c r="AA38" s="17"/>
      <c r="AB38" s="17"/>
      <c r="AC38" s="52"/>
      <c r="AD38" s="17"/>
      <c r="AE38" s="10"/>
      <c r="AF38" s="10"/>
      <c r="AG38" s="10"/>
      <c r="AH38" s="10"/>
      <c r="AI38" s="10"/>
      <c r="AJ38" s="10"/>
      <c r="AK38" s="10"/>
      <c r="AL38" s="10"/>
      <c r="AM38" s="10"/>
      <c r="AN38" s="10" t="s">
        <v>896</v>
      </c>
      <c r="AO38" s="10" t="s">
        <v>896</v>
      </c>
      <c r="AP38" s="10" t="s">
        <v>896</v>
      </c>
      <c r="AQ38" s="10" t="s">
        <v>896</v>
      </c>
      <c r="AR38" s="10" t="s">
        <v>896</v>
      </c>
      <c r="AS38" s="10" t="s">
        <v>896</v>
      </c>
      <c r="AT38" s="10" t="s">
        <v>896</v>
      </c>
      <c r="AU38" s="10" t="s">
        <v>896</v>
      </c>
      <c r="AV38" s="10" t="s">
        <v>896</v>
      </c>
      <c r="AW38" s="10" t="s">
        <v>896</v>
      </c>
      <c r="AX38" s="10" t="s">
        <v>896</v>
      </c>
      <c r="AY38" s="10" t="s">
        <v>896</v>
      </c>
      <c r="AZ38" s="10" t="s">
        <v>896</v>
      </c>
      <c r="BA38" s="10">
        <v>0</v>
      </c>
      <c r="BB38" s="10">
        <v>0</v>
      </c>
      <c r="BC38" s="10">
        <v>0</v>
      </c>
      <c r="BD38" s="10">
        <v>0</v>
      </c>
      <c r="BE38" s="22"/>
    </row>
    <row r="39" spans="2:59" s="14" customFormat="1" x14ac:dyDescent="0.35">
      <c r="B39" s="15" t="s">
        <v>27</v>
      </c>
      <c r="C39" s="15"/>
      <c r="D39" s="15"/>
      <c r="E39" s="15"/>
      <c r="F39" s="15"/>
      <c r="G39" s="15"/>
      <c r="H39" s="15"/>
      <c r="I39" s="15"/>
      <c r="J39" s="15"/>
      <c r="K39" s="15"/>
      <c r="L39" s="15"/>
      <c r="M39" s="51"/>
      <c r="N39" s="15"/>
      <c r="O39" s="15"/>
      <c r="P39" s="15"/>
      <c r="Q39" s="51"/>
      <c r="R39" s="15"/>
      <c r="S39" s="15"/>
      <c r="T39" s="15"/>
      <c r="U39" s="51"/>
      <c r="V39" s="15"/>
      <c r="W39" s="15"/>
      <c r="X39" s="15"/>
      <c r="Y39" s="51"/>
      <c r="Z39" s="15"/>
      <c r="AA39" s="15"/>
      <c r="AB39" s="15"/>
      <c r="AC39" s="51"/>
      <c r="AD39" s="15"/>
      <c r="AE39" s="9"/>
      <c r="AF39" s="9"/>
      <c r="AG39" s="9"/>
      <c r="AH39" s="9"/>
      <c r="AI39" s="9"/>
      <c r="AJ39" s="9"/>
      <c r="AK39" s="9"/>
      <c r="AL39" s="9"/>
      <c r="AM39" s="9"/>
      <c r="AN39" s="9" t="s">
        <v>896</v>
      </c>
      <c r="AO39" s="9" t="s">
        <v>896</v>
      </c>
      <c r="AP39" s="9" t="s">
        <v>896</v>
      </c>
      <c r="AQ39" s="9" t="s">
        <v>896</v>
      </c>
      <c r="AR39" s="9" t="s">
        <v>896</v>
      </c>
      <c r="AS39" s="9" t="s">
        <v>896</v>
      </c>
      <c r="AT39" s="9" t="s">
        <v>896</v>
      </c>
      <c r="AU39" s="9" t="s">
        <v>896</v>
      </c>
      <c r="AV39" s="9" t="s">
        <v>896</v>
      </c>
      <c r="AW39" s="9" t="s">
        <v>896</v>
      </c>
      <c r="AX39" s="9" t="s">
        <v>896</v>
      </c>
      <c r="AY39" s="9" t="s">
        <v>896</v>
      </c>
      <c r="AZ39" s="9" t="s">
        <v>896</v>
      </c>
      <c r="BA39" s="9">
        <f t="shared" ref="BA39:BC39" si="10">BA35+BA37+BA38</f>
        <v>9878</v>
      </c>
      <c r="BB39" s="9">
        <f t="shared" si="10"/>
        <v>861</v>
      </c>
      <c r="BC39" s="9">
        <f t="shared" si="10"/>
        <v>8179</v>
      </c>
      <c r="BD39" s="9">
        <f t="shared" ref="BD39" si="11">BD35+BD37+BD38</f>
        <v>0</v>
      </c>
      <c r="BE39" s="9">
        <f t="shared" ref="BE39" si="12">BE35+BE37+BE38</f>
        <v>0</v>
      </c>
      <c r="BF39" s="9">
        <f t="shared" ref="BF39" si="13">BF35+BF37+BF38</f>
        <v>0</v>
      </c>
      <c r="BG39" s="9">
        <f t="shared" ref="BG39" si="14">BG35+BG37+BG38</f>
        <v>0</v>
      </c>
    </row>
    <row r="40" spans="2:59" s="7" customFormat="1" x14ac:dyDescent="0.35">
      <c r="B40" s="33" t="s">
        <v>31</v>
      </c>
      <c r="C40" s="33"/>
      <c r="D40" s="33"/>
      <c r="E40" s="33"/>
      <c r="F40" s="33"/>
      <c r="G40" s="33"/>
      <c r="H40" s="33"/>
      <c r="I40" s="33"/>
      <c r="J40" s="33"/>
      <c r="K40" s="33"/>
      <c r="L40" s="33"/>
      <c r="M40" s="53"/>
      <c r="N40" s="33"/>
      <c r="O40" s="33"/>
      <c r="P40" s="33"/>
      <c r="Q40" s="53"/>
      <c r="R40" s="33"/>
      <c r="S40" s="33"/>
      <c r="T40" s="33"/>
      <c r="U40" s="53"/>
      <c r="V40" s="33"/>
      <c r="W40" s="33"/>
      <c r="X40" s="33"/>
      <c r="Y40" s="53"/>
      <c r="Z40" s="33"/>
      <c r="AA40" s="33"/>
      <c r="AB40" s="33"/>
      <c r="AC40" s="53"/>
      <c r="AD40" s="33"/>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row>
    <row r="41" spans="2:59" x14ac:dyDescent="0.35">
      <c r="B41" s="15" t="s">
        <v>22</v>
      </c>
      <c r="C41" s="15"/>
      <c r="D41" s="15"/>
      <c r="E41" s="15"/>
      <c r="F41" s="15"/>
      <c r="G41" s="15"/>
      <c r="H41" s="15"/>
      <c r="I41" s="15"/>
      <c r="J41" s="15"/>
      <c r="K41" s="15"/>
      <c r="L41" s="15"/>
      <c r="M41" s="51"/>
      <c r="N41" s="15"/>
      <c r="O41" s="15"/>
      <c r="P41" s="15"/>
      <c r="Q41" s="51"/>
      <c r="R41" s="15"/>
      <c r="S41" s="15"/>
      <c r="T41" s="15"/>
      <c r="U41" s="51"/>
      <c r="V41" s="15"/>
      <c r="W41" s="15"/>
      <c r="X41" s="15"/>
      <c r="Y41" s="51"/>
      <c r="Z41" s="15"/>
      <c r="AA41" s="15"/>
      <c r="AB41" s="15"/>
      <c r="AC41" s="51"/>
      <c r="AD41" s="15"/>
      <c r="AE41" s="9"/>
      <c r="AF41" s="9"/>
      <c r="AG41" s="9"/>
      <c r="AH41" s="9"/>
      <c r="AI41" s="9"/>
      <c r="AJ41" s="9"/>
      <c r="AK41" s="9"/>
      <c r="AL41" s="9"/>
      <c r="AM41" s="9"/>
      <c r="AN41" s="9" t="s">
        <v>896</v>
      </c>
      <c r="AO41" s="9" t="s">
        <v>896</v>
      </c>
      <c r="AP41" s="9" t="s">
        <v>896</v>
      </c>
      <c r="AQ41" s="9" t="s">
        <v>896</v>
      </c>
      <c r="AR41" s="9" t="s">
        <v>896</v>
      </c>
      <c r="AS41" s="9" t="s">
        <v>896</v>
      </c>
      <c r="AT41" s="9" t="s">
        <v>896</v>
      </c>
      <c r="AU41" s="9" t="s">
        <v>896</v>
      </c>
      <c r="AV41" s="9" t="s">
        <v>896</v>
      </c>
      <c r="AW41" s="9" t="s">
        <v>896</v>
      </c>
      <c r="AX41" s="9" t="s">
        <v>896</v>
      </c>
      <c r="AY41" s="9" t="s">
        <v>896</v>
      </c>
      <c r="AZ41" s="9" t="s">
        <v>896</v>
      </c>
      <c r="BA41" s="9">
        <v>16763</v>
      </c>
      <c r="BB41" s="9">
        <v>55953</v>
      </c>
      <c r="BC41" s="9">
        <v>97960</v>
      </c>
      <c r="BD41" s="9">
        <v>115677</v>
      </c>
      <c r="BE41" s="9"/>
    </row>
    <row r="42" spans="2:59" x14ac:dyDescent="0.35">
      <c r="B42" s="15" t="s">
        <v>451</v>
      </c>
      <c r="C42" s="15"/>
      <c r="D42" s="15"/>
      <c r="E42" s="15"/>
      <c r="F42" s="15"/>
      <c r="G42" s="15"/>
      <c r="H42" s="15"/>
      <c r="I42" s="15"/>
      <c r="J42" s="15"/>
      <c r="K42" s="15"/>
      <c r="L42" s="15"/>
      <c r="M42" s="51"/>
      <c r="N42" s="15"/>
      <c r="O42" s="15"/>
      <c r="P42" s="15"/>
      <c r="Q42" s="51"/>
      <c r="R42" s="15"/>
      <c r="S42" s="15"/>
      <c r="T42" s="15"/>
      <c r="U42" s="51"/>
      <c r="V42" s="15"/>
      <c r="W42" s="15"/>
      <c r="X42" s="15"/>
      <c r="Y42" s="51"/>
      <c r="Z42" s="15"/>
      <c r="AA42" s="15"/>
      <c r="AB42" s="15"/>
      <c r="AC42" s="51"/>
      <c r="AD42" s="15"/>
      <c r="AE42" s="9"/>
      <c r="AF42" s="9"/>
      <c r="AG42" s="9"/>
      <c r="AH42" s="9"/>
      <c r="AI42" s="9"/>
      <c r="AJ42" s="9"/>
      <c r="AK42" s="9"/>
      <c r="AL42" s="9"/>
      <c r="AM42" s="9"/>
      <c r="AN42" s="9" t="s">
        <v>896</v>
      </c>
      <c r="AO42" s="9" t="s">
        <v>896</v>
      </c>
      <c r="AP42" s="9" t="s">
        <v>896</v>
      </c>
      <c r="AQ42" s="9" t="s">
        <v>896</v>
      </c>
      <c r="AR42" s="9" t="s">
        <v>896</v>
      </c>
      <c r="AS42" s="9" t="s">
        <v>896</v>
      </c>
      <c r="AT42" s="9" t="s">
        <v>896</v>
      </c>
      <c r="AU42" s="9" t="s">
        <v>896</v>
      </c>
      <c r="AV42" s="9" t="s">
        <v>896</v>
      </c>
      <c r="AW42" s="9" t="s">
        <v>896</v>
      </c>
      <c r="AX42" s="9" t="s">
        <v>896</v>
      </c>
      <c r="AY42" s="9" t="s">
        <v>896</v>
      </c>
      <c r="AZ42" s="9" t="s">
        <v>896</v>
      </c>
      <c r="BA42" s="9">
        <v>46</v>
      </c>
      <c r="BB42" s="9">
        <v>15856</v>
      </c>
      <c r="BC42" s="9">
        <v>26836</v>
      </c>
      <c r="BD42" s="9">
        <v>33801</v>
      </c>
      <c r="BE42" s="9"/>
    </row>
    <row r="43" spans="2:59" x14ac:dyDescent="0.35">
      <c r="B43" s="15" t="s">
        <v>24</v>
      </c>
      <c r="C43" s="15"/>
      <c r="D43" s="15"/>
      <c r="E43" s="15"/>
      <c r="F43" s="15"/>
      <c r="G43" s="15"/>
      <c r="H43" s="15"/>
      <c r="I43" s="15"/>
      <c r="J43" s="15"/>
      <c r="K43" s="15"/>
      <c r="L43" s="15"/>
      <c r="M43" s="51"/>
      <c r="N43" s="15"/>
      <c r="O43" s="15"/>
      <c r="P43" s="15"/>
      <c r="Q43" s="51"/>
      <c r="R43" s="15"/>
      <c r="S43" s="15"/>
      <c r="T43" s="15"/>
      <c r="U43" s="51"/>
      <c r="V43" s="15"/>
      <c r="W43" s="15"/>
      <c r="X43" s="15"/>
      <c r="Y43" s="51"/>
      <c r="Z43" s="15"/>
      <c r="AA43" s="15"/>
      <c r="AB43" s="15"/>
      <c r="AC43" s="51"/>
      <c r="AD43" s="15"/>
      <c r="AE43" s="9"/>
      <c r="AF43" s="9"/>
      <c r="AG43" s="9"/>
      <c r="AH43" s="9"/>
      <c r="AI43" s="9"/>
      <c r="AJ43" s="9"/>
      <c r="AK43" s="9"/>
      <c r="AL43" s="9"/>
      <c r="AM43" s="9"/>
      <c r="AN43" s="9" t="s">
        <v>896</v>
      </c>
      <c r="AO43" s="9" t="s">
        <v>896</v>
      </c>
      <c r="AP43" s="9" t="s">
        <v>896</v>
      </c>
      <c r="AQ43" s="9" t="s">
        <v>896</v>
      </c>
      <c r="AR43" s="9" t="s">
        <v>896</v>
      </c>
      <c r="AS43" s="9" t="s">
        <v>896</v>
      </c>
      <c r="AT43" s="9" t="s">
        <v>896</v>
      </c>
      <c r="AU43" s="9" t="s">
        <v>896</v>
      </c>
      <c r="AV43" s="9" t="s">
        <v>896</v>
      </c>
      <c r="AW43" s="9" t="s">
        <v>896</v>
      </c>
      <c r="AX43" s="9" t="s">
        <v>896</v>
      </c>
      <c r="AY43" s="9" t="s">
        <v>896</v>
      </c>
      <c r="AZ43" s="9" t="s">
        <v>896</v>
      </c>
      <c r="BA43" s="9">
        <v>-11467</v>
      </c>
      <c r="BB43" s="9">
        <v>-9881</v>
      </c>
      <c r="BC43" s="9">
        <v>-8032</v>
      </c>
      <c r="BD43" s="9">
        <v>1181</v>
      </c>
      <c r="BE43" s="9"/>
    </row>
    <row r="44" spans="2:59" x14ac:dyDescent="0.35">
      <c r="B44" s="15" t="s">
        <v>875</v>
      </c>
      <c r="C44" s="15"/>
      <c r="D44" s="15"/>
      <c r="E44" s="15"/>
      <c r="F44" s="15"/>
      <c r="G44" s="15"/>
      <c r="H44" s="15"/>
      <c r="I44" s="15"/>
      <c r="J44" s="15"/>
      <c r="K44" s="15"/>
      <c r="L44" s="15"/>
      <c r="M44" s="51"/>
      <c r="N44" s="15"/>
      <c r="O44" s="15"/>
      <c r="P44" s="15"/>
      <c r="Q44" s="51"/>
      <c r="R44" s="15"/>
      <c r="S44" s="15"/>
      <c r="T44" s="15"/>
      <c r="U44" s="51"/>
      <c r="V44" s="15"/>
      <c r="W44" s="15"/>
      <c r="X44" s="15"/>
      <c r="Y44" s="51"/>
      <c r="Z44" s="15"/>
      <c r="AA44" s="15"/>
      <c r="AB44" s="15"/>
      <c r="AC44" s="51"/>
      <c r="AD44" s="15"/>
      <c r="AE44" s="9"/>
      <c r="AF44" s="9"/>
      <c r="AG44" s="9"/>
      <c r="AH44" s="9"/>
      <c r="AI44" s="9"/>
      <c r="AJ44" s="9"/>
      <c r="AK44" s="9"/>
      <c r="AL44" s="9"/>
      <c r="AM44" s="9"/>
      <c r="AN44" s="9" t="s">
        <v>896</v>
      </c>
      <c r="AO44" s="9" t="s">
        <v>896</v>
      </c>
      <c r="AP44" s="9" t="s">
        <v>896</v>
      </c>
      <c r="AQ44" s="9" t="s">
        <v>896</v>
      </c>
      <c r="AR44" s="9" t="s">
        <v>896</v>
      </c>
      <c r="AS44" s="9" t="s">
        <v>896</v>
      </c>
      <c r="AT44" s="9" t="s">
        <v>896</v>
      </c>
      <c r="AU44" s="9" t="s">
        <v>896</v>
      </c>
      <c r="AV44" s="9" t="s">
        <v>896</v>
      </c>
      <c r="AW44" s="9" t="s">
        <v>896</v>
      </c>
      <c r="AX44" s="9" t="s">
        <v>896</v>
      </c>
      <c r="AY44" s="9" t="s">
        <v>896</v>
      </c>
      <c r="AZ44" s="9" t="s">
        <v>896</v>
      </c>
      <c r="BA44" s="9"/>
      <c r="BB44" s="9">
        <v>0</v>
      </c>
      <c r="BC44" s="9">
        <v>0</v>
      </c>
      <c r="BD44" s="9">
        <v>0</v>
      </c>
      <c r="BE44" s="9"/>
    </row>
    <row r="45" spans="2:59" x14ac:dyDescent="0.35">
      <c r="B45" s="15" t="s">
        <v>25</v>
      </c>
      <c r="C45" s="15"/>
      <c r="D45" s="15"/>
      <c r="E45" s="15"/>
      <c r="F45" s="15"/>
      <c r="G45" s="15"/>
      <c r="H45" s="15"/>
      <c r="I45" s="15"/>
      <c r="J45" s="15"/>
      <c r="K45" s="15"/>
      <c r="L45" s="15"/>
      <c r="M45" s="51"/>
      <c r="N45" s="15"/>
      <c r="O45" s="15"/>
      <c r="P45" s="15"/>
      <c r="Q45" s="51"/>
      <c r="R45" s="15"/>
      <c r="S45" s="15"/>
      <c r="T45" s="15"/>
      <c r="U45" s="51"/>
      <c r="V45" s="15"/>
      <c r="W45" s="15"/>
      <c r="X45" s="15"/>
      <c r="Y45" s="51"/>
      <c r="Z45" s="15"/>
      <c r="AA45" s="15"/>
      <c r="AB45" s="15"/>
      <c r="AC45" s="51"/>
      <c r="AD45" s="15"/>
      <c r="AE45" s="9"/>
      <c r="AF45" s="9"/>
      <c r="AG45" s="9"/>
      <c r="AH45" s="9"/>
      <c r="AI45" s="9"/>
      <c r="AJ45" s="9"/>
      <c r="AK45" s="9"/>
      <c r="AL45" s="9"/>
      <c r="AM45" s="9"/>
      <c r="AN45" s="9" t="s">
        <v>896</v>
      </c>
      <c r="AO45" s="9" t="s">
        <v>896</v>
      </c>
      <c r="AP45" s="9" t="s">
        <v>896</v>
      </c>
      <c r="AQ45" s="9" t="s">
        <v>896</v>
      </c>
      <c r="AR45" s="9" t="s">
        <v>896</v>
      </c>
      <c r="AS45" s="9" t="s">
        <v>896</v>
      </c>
      <c r="AT45" s="9" t="s">
        <v>896</v>
      </c>
      <c r="AU45" s="9" t="s">
        <v>896</v>
      </c>
      <c r="AV45" s="9" t="s">
        <v>896</v>
      </c>
      <c r="AW45" s="9" t="s">
        <v>896</v>
      </c>
      <c r="AX45" s="9" t="s">
        <v>896</v>
      </c>
      <c r="AY45" s="9" t="s">
        <v>896</v>
      </c>
      <c r="AZ45" s="9" t="s">
        <v>896</v>
      </c>
      <c r="BA45" s="9">
        <v>112</v>
      </c>
      <c r="BB45" s="9">
        <v>1612</v>
      </c>
      <c r="BC45" s="9">
        <v>2061</v>
      </c>
      <c r="BD45" s="9">
        <v>781</v>
      </c>
      <c r="BE45" s="9"/>
    </row>
    <row r="46" spans="2:59" s="4" customFormat="1" x14ac:dyDescent="0.35">
      <c r="B46" s="17" t="s">
        <v>26</v>
      </c>
      <c r="C46" s="17"/>
      <c r="D46" s="17"/>
      <c r="E46" s="17"/>
      <c r="F46" s="17"/>
      <c r="G46" s="17"/>
      <c r="H46" s="17"/>
      <c r="I46" s="17"/>
      <c r="J46" s="17"/>
      <c r="K46" s="17"/>
      <c r="L46" s="17"/>
      <c r="M46" s="52"/>
      <c r="N46" s="17"/>
      <c r="O46" s="17"/>
      <c r="P46" s="17"/>
      <c r="Q46" s="52"/>
      <c r="R46" s="17"/>
      <c r="S46" s="17"/>
      <c r="T46" s="17"/>
      <c r="U46" s="52"/>
      <c r="V46" s="17"/>
      <c r="W46" s="17"/>
      <c r="X46" s="17"/>
      <c r="Y46" s="52"/>
      <c r="Z46" s="17"/>
      <c r="AA46" s="17"/>
      <c r="AB46" s="17"/>
      <c r="AC46" s="52"/>
      <c r="AD46" s="17"/>
      <c r="AE46" s="10"/>
      <c r="AF46" s="10"/>
      <c r="AG46" s="10"/>
      <c r="AH46" s="10"/>
      <c r="AI46" s="10"/>
      <c r="AJ46" s="10"/>
      <c r="AK46" s="10"/>
      <c r="AL46" s="10"/>
      <c r="AM46" s="10"/>
      <c r="AN46" s="10" t="s">
        <v>896</v>
      </c>
      <c r="AO46" s="10" t="s">
        <v>896</v>
      </c>
      <c r="AP46" s="10" t="s">
        <v>896</v>
      </c>
      <c r="AQ46" s="10" t="s">
        <v>896</v>
      </c>
      <c r="AR46" s="10" t="s">
        <v>896</v>
      </c>
      <c r="AS46" s="10" t="s">
        <v>896</v>
      </c>
      <c r="AT46" s="10" t="s">
        <v>896</v>
      </c>
      <c r="AU46" s="10" t="s">
        <v>896</v>
      </c>
      <c r="AV46" s="10" t="s">
        <v>896</v>
      </c>
      <c r="AW46" s="10" t="s">
        <v>896</v>
      </c>
      <c r="AX46" s="10" t="s">
        <v>896</v>
      </c>
      <c r="AY46" s="10" t="s">
        <v>896</v>
      </c>
      <c r="AZ46" s="10" t="s">
        <v>896</v>
      </c>
      <c r="BA46" s="10">
        <v>0</v>
      </c>
      <c r="BB46" s="10">
        <v>453</v>
      </c>
      <c r="BC46" s="10">
        <v>11709</v>
      </c>
      <c r="BD46" s="10">
        <v>5157</v>
      </c>
      <c r="BE46" s="10"/>
    </row>
    <row r="47" spans="2:59" x14ac:dyDescent="0.35">
      <c r="B47" s="15" t="s">
        <v>27</v>
      </c>
      <c r="C47" s="15"/>
      <c r="D47" s="15"/>
      <c r="E47" s="15"/>
      <c r="F47" s="15"/>
      <c r="G47" s="15"/>
      <c r="H47" s="15"/>
      <c r="I47" s="15"/>
      <c r="J47" s="15"/>
      <c r="K47" s="15"/>
      <c r="L47" s="15"/>
      <c r="M47" s="51"/>
      <c r="N47" s="15"/>
      <c r="O47" s="15"/>
      <c r="P47" s="15"/>
      <c r="Q47" s="51"/>
      <c r="R47" s="15"/>
      <c r="S47" s="15"/>
      <c r="T47" s="15"/>
      <c r="U47" s="51"/>
      <c r="V47" s="15"/>
      <c r="W47" s="15"/>
      <c r="X47" s="15"/>
      <c r="Y47" s="51"/>
      <c r="Z47" s="15"/>
      <c r="AA47" s="15"/>
      <c r="AB47" s="15"/>
      <c r="AC47" s="51"/>
      <c r="AD47" s="15"/>
      <c r="AE47" s="9"/>
      <c r="AF47" s="9"/>
      <c r="AG47" s="9"/>
      <c r="AH47" s="9"/>
      <c r="AI47" s="9"/>
      <c r="AJ47" s="9"/>
      <c r="AK47" s="9"/>
      <c r="AL47" s="9"/>
      <c r="AM47" s="9"/>
      <c r="AN47" s="9" t="s">
        <v>896</v>
      </c>
      <c r="AO47" s="9" t="s">
        <v>896</v>
      </c>
      <c r="AP47" s="9" t="s">
        <v>896</v>
      </c>
      <c r="AQ47" s="9" t="s">
        <v>896</v>
      </c>
      <c r="AR47" s="9" t="s">
        <v>896</v>
      </c>
      <c r="AS47" s="9" t="s">
        <v>896</v>
      </c>
      <c r="AT47" s="9" t="s">
        <v>896</v>
      </c>
      <c r="AU47" s="9" t="s">
        <v>896</v>
      </c>
      <c r="AV47" s="9" t="s">
        <v>896</v>
      </c>
      <c r="AW47" s="9" t="s">
        <v>896</v>
      </c>
      <c r="AX47" s="9" t="s">
        <v>896</v>
      </c>
      <c r="AY47" s="9" t="s">
        <v>896</v>
      </c>
      <c r="AZ47" s="9" t="s">
        <v>896</v>
      </c>
      <c r="BA47" s="9">
        <f t="shared" ref="BA47:BG47" si="15">SUM(BA43:BA46)</f>
        <v>-11355</v>
      </c>
      <c r="BB47" s="9">
        <f t="shared" si="15"/>
        <v>-7816</v>
      </c>
      <c r="BC47" s="9">
        <f t="shared" si="15"/>
        <v>5738</v>
      </c>
      <c r="BD47" s="9">
        <f t="shared" si="15"/>
        <v>7119</v>
      </c>
      <c r="BE47" s="9">
        <f t="shared" si="15"/>
        <v>0</v>
      </c>
      <c r="BF47" s="9">
        <f t="shared" si="15"/>
        <v>0</v>
      </c>
      <c r="BG47" s="9">
        <f t="shared" si="15"/>
        <v>0</v>
      </c>
    </row>
    <row r="48" spans="2:59" s="7" customFormat="1" x14ac:dyDescent="0.35">
      <c r="B48" s="6" t="s">
        <v>32</v>
      </c>
      <c r="C48" s="6"/>
      <c r="D48" s="6"/>
      <c r="E48" s="6"/>
      <c r="F48" s="6"/>
      <c r="G48" s="6"/>
      <c r="H48" s="6"/>
      <c r="I48" s="6"/>
      <c r="J48" s="6"/>
      <c r="K48" s="6"/>
      <c r="L48" s="6"/>
      <c r="M48" s="54"/>
      <c r="N48" s="6"/>
      <c r="O48" s="6"/>
      <c r="P48" s="6"/>
      <c r="Q48" s="54"/>
      <c r="R48" s="6"/>
      <c r="S48" s="6"/>
      <c r="T48" s="6"/>
      <c r="U48" s="54"/>
      <c r="V48" s="6"/>
      <c r="W48" s="6"/>
      <c r="X48" s="6"/>
      <c r="Y48" s="54"/>
      <c r="Z48" s="6"/>
      <c r="AA48" s="6"/>
      <c r="AB48" s="6"/>
      <c r="AC48" s="54"/>
      <c r="AD48" s="6"/>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row>
    <row r="49" spans="2:59" s="29" customFormat="1" x14ac:dyDescent="0.35">
      <c r="B49" s="27" t="s">
        <v>22</v>
      </c>
      <c r="C49" s="27"/>
      <c r="D49" s="27"/>
      <c r="E49" s="27"/>
      <c r="F49" s="27"/>
      <c r="G49" s="27"/>
      <c r="H49" s="27"/>
      <c r="I49" s="27"/>
      <c r="J49" s="27"/>
      <c r="K49" s="27"/>
      <c r="L49" s="27"/>
      <c r="M49" s="55"/>
      <c r="N49" s="27"/>
      <c r="O49" s="27"/>
      <c r="P49" s="27"/>
      <c r="Q49" s="55"/>
      <c r="R49" s="27"/>
      <c r="S49" s="27"/>
      <c r="T49" s="27"/>
      <c r="U49" s="55"/>
      <c r="V49" s="27"/>
      <c r="W49" s="27"/>
      <c r="X49" s="27"/>
      <c r="Y49" s="55"/>
      <c r="Z49" s="27"/>
      <c r="AA49" s="27"/>
      <c r="AB49" s="27"/>
      <c r="AC49" s="55"/>
      <c r="AD49" s="27"/>
      <c r="AE49" s="28"/>
      <c r="AF49" s="28"/>
      <c r="AG49" s="28"/>
      <c r="AH49" s="28"/>
      <c r="AI49" s="28"/>
      <c r="AJ49" s="28"/>
      <c r="AK49" s="28"/>
      <c r="AL49" s="28"/>
      <c r="AM49" s="28"/>
      <c r="AN49" s="28" t="s">
        <v>896</v>
      </c>
      <c r="AO49" s="28" t="s">
        <v>896</v>
      </c>
      <c r="AP49" s="28" t="s">
        <v>896</v>
      </c>
      <c r="AQ49" s="28" t="s">
        <v>896</v>
      </c>
      <c r="AR49" s="28" t="s">
        <v>896</v>
      </c>
      <c r="AS49" s="28" t="s">
        <v>896</v>
      </c>
      <c r="AT49" s="28" t="s">
        <v>896</v>
      </c>
      <c r="AU49" s="28" t="s">
        <v>896</v>
      </c>
      <c r="AV49" s="28" t="s">
        <v>896</v>
      </c>
      <c r="AW49" s="28" t="s">
        <v>896</v>
      </c>
      <c r="AX49" s="28" t="s">
        <v>896</v>
      </c>
      <c r="AY49" s="28" t="s">
        <v>896</v>
      </c>
      <c r="AZ49" s="28" t="s">
        <v>896</v>
      </c>
      <c r="BA49" s="28" t="s">
        <v>896</v>
      </c>
      <c r="BB49" s="28">
        <f t="shared" ref="BB49:BC49" si="16">BB41+BB33+BB25+BB18+BB11</f>
        <v>437338</v>
      </c>
      <c r="BC49" s="28">
        <f t="shared" si="16"/>
        <v>489057</v>
      </c>
      <c r="BD49" s="28">
        <f t="shared" ref="BD49:BG49" si="17">BD41+BD33+BD25+BD18+BD11</f>
        <v>540536</v>
      </c>
      <c r="BE49" s="28">
        <f t="shared" si="17"/>
        <v>0</v>
      </c>
      <c r="BF49" s="28">
        <f t="shared" si="17"/>
        <v>0</v>
      </c>
      <c r="BG49" s="28">
        <f t="shared" si="17"/>
        <v>0</v>
      </c>
    </row>
    <row r="50" spans="2:59" x14ac:dyDescent="0.35">
      <c r="B50" s="15" t="s">
        <v>23</v>
      </c>
      <c r="C50" s="15"/>
      <c r="D50" s="15"/>
      <c r="E50" s="15"/>
      <c r="F50" s="15"/>
      <c r="G50" s="15"/>
      <c r="H50" s="15"/>
      <c r="I50" s="15"/>
      <c r="J50" s="15"/>
      <c r="K50" s="15"/>
      <c r="L50" s="15"/>
      <c r="M50" s="51"/>
      <c r="N50" s="15"/>
      <c r="O50" s="15"/>
      <c r="P50" s="15"/>
      <c r="Q50" s="51"/>
      <c r="R50" s="15"/>
      <c r="S50" s="15"/>
      <c r="T50" s="15"/>
      <c r="U50" s="51"/>
      <c r="V50" s="15"/>
      <c r="W50" s="15"/>
      <c r="X50" s="15"/>
      <c r="Y50" s="51"/>
      <c r="Z50" s="15"/>
      <c r="AA50" s="15"/>
      <c r="AB50" s="15"/>
      <c r="AC50" s="51"/>
      <c r="AD50" s="15"/>
      <c r="AE50" s="9"/>
      <c r="AF50" s="9"/>
      <c r="AG50" s="9"/>
      <c r="AH50" s="9"/>
      <c r="AI50" s="9"/>
      <c r="AJ50" s="9"/>
      <c r="AK50" s="9"/>
      <c r="AL50" s="9"/>
      <c r="AM50" s="9"/>
      <c r="AN50" s="9" t="s">
        <v>896</v>
      </c>
      <c r="AO50" s="9" t="s">
        <v>896</v>
      </c>
      <c r="AP50" s="9" t="s">
        <v>896</v>
      </c>
      <c r="AQ50" s="9" t="s">
        <v>896</v>
      </c>
      <c r="AR50" s="9" t="s">
        <v>896</v>
      </c>
      <c r="AS50" s="9" t="s">
        <v>896</v>
      </c>
      <c r="AT50" s="9" t="s">
        <v>896</v>
      </c>
      <c r="AU50" s="9" t="s">
        <v>896</v>
      </c>
      <c r="AV50" s="9" t="s">
        <v>896</v>
      </c>
      <c r="AW50" s="9" t="s">
        <v>896</v>
      </c>
      <c r="AX50" s="9" t="s">
        <v>896</v>
      </c>
      <c r="AY50" s="9" t="s">
        <v>896</v>
      </c>
      <c r="AZ50" s="9" t="s">
        <v>896</v>
      </c>
      <c r="BA50" s="9" t="s">
        <v>896</v>
      </c>
      <c r="BB50" s="9">
        <f t="shared" ref="BB50:BC50" si="18">BB42+BB34+BB26+BB19+BB12</f>
        <v>177596</v>
      </c>
      <c r="BC50" s="9">
        <f t="shared" si="18"/>
        <v>156769</v>
      </c>
      <c r="BD50" s="9">
        <f t="shared" ref="BD50:BG50" si="19">BD42+BD34+BD26+BD19+BD12</f>
        <v>173514</v>
      </c>
      <c r="BE50" s="9">
        <f t="shared" si="19"/>
        <v>0</v>
      </c>
      <c r="BF50" s="9">
        <f t="shared" si="19"/>
        <v>0</v>
      </c>
      <c r="BG50" s="9">
        <f t="shared" si="19"/>
        <v>0</v>
      </c>
    </row>
    <row r="51" spans="2:59" x14ac:dyDescent="0.35">
      <c r="B51" s="15" t="s">
        <v>24</v>
      </c>
      <c r="C51" s="15"/>
      <c r="D51" s="15"/>
      <c r="E51" s="15"/>
      <c r="F51" s="15"/>
      <c r="G51" s="15"/>
      <c r="H51" s="15"/>
      <c r="I51" s="15"/>
      <c r="J51" s="15"/>
      <c r="K51" s="15"/>
      <c r="L51" s="15"/>
      <c r="M51" s="51"/>
      <c r="N51" s="15"/>
      <c r="O51" s="15"/>
      <c r="P51" s="15"/>
      <c r="Q51" s="51"/>
      <c r="R51" s="15"/>
      <c r="S51" s="15"/>
      <c r="T51" s="15"/>
      <c r="U51" s="51"/>
      <c r="V51" s="15"/>
      <c r="W51" s="15"/>
      <c r="X51" s="15"/>
      <c r="Y51" s="51"/>
      <c r="Z51" s="15"/>
      <c r="AA51" s="15"/>
      <c r="AB51" s="15"/>
      <c r="AC51" s="51"/>
      <c r="AD51" s="15"/>
      <c r="AE51" s="9"/>
      <c r="AF51" s="9"/>
      <c r="AG51" s="9"/>
      <c r="AH51" s="9"/>
      <c r="AI51" s="9"/>
      <c r="AJ51" s="9"/>
      <c r="AK51" s="9"/>
      <c r="AL51" s="9"/>
      <c r="AM51" s="9"/>
      <c r="AN51" s="9" t="s">
        <v>896</v>
      </c>
      <c r="AO51" s="9" t="s">
        <v>896</v>
      </c>
      <c r="AP51" s="9" t="s">
        <v>896</v>
      </c>
      <c r="AQ51" s="9" t="s">
        <v>896</v>
      </c>
      <c r="AR51" s="9" t="s">
        <v>896</v>
      </c>
      <c r="AS51" s="9" t="s">
        <v>896</v>
      </c>
      <c r="AT51" s="9" t="s">
        <v>896</v>
      </c>
      <c r="AU51" s="9" t="s">
        <v>896</v>
      </c>
      <c r="AV51" s="9" t="s">
        <v>896</v>
      </c>
      <c r="AW51" s="9" t="s">
        <v>896</v>
      </c>
      <c r="AX51" s="9" t="s">
        <v>896</v>
      </c>
      <c r="AY51" s="9" t="s">
        <v>896</v>
      </c>
      <c r="AZ51" s="9" t="s">
        <v>896</v>
      </c>
      <c r="BA51" s="9" t="s">
        <v>896</v>
      </c>
      <c r="BB51" s="9">
        <f t="shared" ref="BB51:BC51" si="20">BB43+BB35+BB27+BB20+BB13</f>
        <v>43581</v>
      </c>
      <c r="BC51" s="9">
        <f t="shared" si="20"/>
        <v>-1831</v>
      </c>
      <c r="BD51" s="9">
        <f t="shared" ref="BD51:BG51" si="21">BD43+BD35+BD27+BD20+BD13</f>
        <v>-178663</v>
      </c>
      <c r="BE51" s="9">
        <f t="shared" si="21"/>
        <v>0</v>
      </c>
      <c r="BF51" s="9">
        <f t="shared" si="21"/>
        <v>0</v>
      </c>
      <c r="BG51" s="9">
        <f t="shared" si="21"/>
        <v>0</v>
      </c>
    </row>
    <row r="52" spans="2:59" x14ac:dyDescent="0.35">
      <c r="B52" s="15" t="s">
        <v>25</v>
      </c>
      <c r="C52" s="15"/>
      <c r="D52" s="15"/>
      <c r="E52" s="15"/>
      <c r="F52" s="15"/>
      <c r="G52" s="15"/>
      <c r="H52" s="15"/>
      <c r="I52" s="15"/>
      <c r="J52" s="15"/>
      <c r="K52" s="15"/>
      <c r="L52" s="15"/>
      <c r="M52" s="51"/>
      <c r="N52" s="15"/>
      <c r="O52" s="15"/>
      <c r="P52" s="15"/>
      <c r="Q52" s="51"/>
      <c r="R52" s="15"/>
      <c r="S52" s="15"/>
      <c r="T52" s="15"/>
      <c r="U52" s="51"/>
      <c r="V52" s="15"/>
      <c r="W52" s="15"/>
      <c r="X52" s="15"/>
      <c r="Y52" s="51"/>
      <c r="Z52" s="15"/>
      <c r="AA52" s="15"/>
      <c r="AB52" s="15"/>
      <c r="AC52" s="51"/>
      <c r="AD52" s="15"/>
      <c r="AE52" s="9"/>
      <c r="AF52" s="9"/>
      <c r="AG52" s="9"/>
      <c r="AH52" s="9"/>
      <c r="AI52" s="9"/>
      <c r="AJ52" s="9"/>
      <c r="AK52" s="9"/>
      <c r="AL52" s="9"/>
      <c r="AM52" s="9"/>
      <c r="AN52" s="9" t="s">
        <v>896</v>
      </c>
      <c r="AO52" s="9" t="s">
        <v>896</v>
      </c>
      <c r="AP52" s="9" t="s">
        <v>896</v>
      </c>
      <c r="AQ52" s="9" t="s">
        <v>896</v>
      </c>
      <c r="AR52" s="9" t="s">
        <v>896</v>
      </c>
      <c r="AS52" s="9" t="s">
        <v>896</v>
      </c>
      <c r="AT52" s="9" t="s">
        <v>896</v>
      </c>
      <c r="AU52" s="9" t="s">
        <v>896</v>
      </c>
      <c r="AV52" s="9" t="s">
        <v>896</v>
      </c>
      <c r="AW52" s="9" t="s">
        <v>896</v>
      </c>
      <c r="AX52" s="9" t="s">
        <v>896</v>
      </c>
      <c r="AY52" s="9" t="s">
        <v>896</v>
      </c>
      <c r="AZ52" s="9" t="s">
        <v>896</v>
      </c>
      <c r="BA52" s="9" t="s">
        <v>896</v>
      </c>
      <c r="BB52" s="9">
        <f t="shared" ref="BB52:BC52" si="22">BB45+BB37+BB29+BB21+BB14</f>
        <v>8574</v>
      </c>
      <c r="BC52" s="9">
        <f t="shared" si="22"/>
        <v>4977</v>
      </c>
      <c r="BD52" s="9">
        <f t="shared" ref="BD52:BG52" si="23">BD45+BD37+BD29+BD21+BD14</f>
        <v>1385</v>
      </c>
      <c r="BE52" s="9">
        <f t="shared" si="23"/>
        <v>0</v>
      </c>
      <c r="BF52" s="9">
        <f t="shared" si="23"/>
        <v>0</v>
      </c>
      <c r="BG52" s="9">
        <f t="shared" si="23"/>
        <v>0</v>
      </c>
    </row>
    <row r="53" spans="2:59" s="4" customFormat="1" x14ac:dyDescent="0.35">
      <c r="B53" s="17" t="s">
        <v>26</v>
      </c>
      <c r="C53" s="17"/>
      <c r="D53" s="17"/>
      <c r="E53" s="17"/>
      <c r="F53" s="17"/>
      <c r="G53" s="17"/>
      <c r="H53" s="17"/>
      <c r="I53" s="17"/>
      <c r="J53" s="17"/>
      <c r="K53" s="17"/>
      <c r="L53" s="17"/>
      <c r="M53" s="52"/>
      <c r="N53" s="17"/>
      <c r="O53" s="17"/>
      <c r="P53" s="17"/>
      <c r="Q53" s="52"/>
      <c r="R53" s="17"/>
      <c r="S53" s="17"/>
      <c r="T53" s="17"/>
      <c r="U53" s="52"/>
      <c r="V53" s="17"/>
      <c r="W53" s="17"/>
      <c r="X53" s="17"/>
      <c r="Y53" s="52"/>
      <c r="Z53" s="17"/>
      <c r="AA53" s="17"/>
      <c r="AB53" s="17"/>
      <c r="AC53" s="52"/>
      <c r="AD53" s="17"/>
      <c r="AE53" s="10"/>
      <c r="AF53" s="10"/>
      <c r="AG53" s="10"/>
      <c r="AH53" s="10"/>
      <c r="AI53" s="10"/>
      <c r="AJ53" s="10"/>
      <c r="AK53" s="10"/>
      <c r="AL53" s="10"/>
      <c r="AM53" s="10"/>
      <c r="AN53" s="10" t="s">
        <v>896</v>
      </c>
      <c r="AO53" s="10" t="s">
        <v>896</v>
      </c>
      <c r="AP53" s="10" t="s">
        <v>896</v>
      </c>
      <c r="AQ53" s="10" t="s">
        <v>896</v>
      </c>
      <c r="AR53" s="10" t="s">
        <v>896</v>
      </c>
      <c r="AS53" s="10" t="s">
        <v>896</v>
      </c>
      <c r="AT53" s="10" t="s">
        <v>896</v>
      </c>
      <c r="AU53" s="10" t="s">
        <v>896</v>
      </c>
      <c r="AV53" s="10" t="s">
        <v>896</v>
      </c>
      <c r="AW53" s="10" t="s">
        <v>896</v>
      </c>
      <c r="AX53" s="10" t="s">
        <v>896</v>
      </c>
      <c r="AY53" s="10" t="s">
        <v>896</v>
      </c>
      <c r="AZ53" s="10" t="s">
        <v>896</v>
      </c>
      <c r="BA53" s="10" t="s">
        <v>896</v>
      </c>
      <c r="BB53" s="10">
        <f t="shared" ref="BB53:BC53" si="24">BB46+BB38+BB30+BB22+BB15</f>
        <v>7458</v>
      </c>
      <c r="BC53" s="10">
        <f t="shared" si="24"/>
        <v>36707</v>
      </c>
      <c r="BD53" s="10">
        <f t="shared" ref="BD53:BG53" si="25">BD46+BD38+BD30+BD22+BD15</f>
        <v>29418</v>
      </c>
      <c r="BE53" s="10">
        <f t="shared" si="25"/>
        <v>0</v>
      </c>
      <c r="BF53" s="10">
        <f t="shared" si="25"/>
        <v>0</v>
      </c>
      <c r="BG53" s="10">
        <f t="shared" si="25"/>
        <v>0</v>
      </c>
    </row>
    <row r="54" spans="2:59" s="29" customFormat="1" x14ac:dyDescent="0.35">
      <c r="B54" s="27" t="s">
        <v>27</v>
      </c>
      <c r="C54" s="27"/>
      <c r="D54" s="27"/>
      <c r="E54" s="27"/>
      <c r="F54" s="27"/>
      <c r="G54" s="27"/>
      <c r="H54" s="27"/>
      <c r="I54" s="27"/>
      <c r="J54" s="27"/>
      <c r="K54" s="27"/>
      <c r="L54" s="27"/>
      <c r="M54" s="55"/>
      <c r="N54" s="27"/>
      <c r="O54" s="27"/>
      <c r="P54" s="27"/>
      <c r="Q54" s="55"/>
      <c r="R54" s="27"/>
      <c r="S54" s="27"/>
      <c r="T54" s="27"/>
      <c r="U54" s="55"/>
      <c r="V54" s="27"/>
      <c r="W54" s="27"/>
      <c r="X54" s="27"/>
      <c r="Y54" s="55"/>
      <c r="Z54" s="27"/>
      <c r="AA54" s="27"/>
      <c r="AB54" s="27"/>
      <c r="AC54" s="55"/>
      <c r="AD54" s="27"/>
      <c r="AE54" s="28"/>
      <c r="AF54" s="28"/>
      <c r="AG54" s="28"/>
      <c r="AH54" s="28"/>
      <c r="AI54" s="28"/>
      <c r="AJ54" s="28"/>
      <c r="AK54" s="28"/>
      <c r="AL54" s="28"/>
      <c r="AM54" s="28"/>
      <c r="AN54" s="28" t="s">
        <v>896</v>
      </c>
      <c r="AO54" s="28" t="s">
        <v>896</v>
      </c>
      <c r="AP54" s="28" t="s">
        <v>896</v>
      </c>
      <c r="AQ54" s="28" t="s">
        <v>896</v>
      </c>
      <c r="AR54" s="28" t="s">
        <v>896</v>
      </c>
      <c r="AS54" s="28" t="s">
        <v>896</v>
      </c>
      <c r="AT54" s="28" t="s">
        <v>896</v>
      </c>
      <c r="AU54" s="28" t="s">
        <v>896</v>
      </c>
      <c r="AV54" s="28" t="s">
        <v>896</v>
      </c>
      <c r="AW54" s="28" t="s">
        <v>896</v>
      </c>
      <c r="AX54" s="28" t="s">
        <v>896</v>
      </c>
      <c r="AY54" s="28" t="s">
        <v>896</v>
      </c>
      <c r="AZ54" s="28" t="s">
        <v>896</v>
      </c>
      <c r="BA54" s="28" t="s">
        <v>896</v>
      </c>
      <c r="BB54" s="28">
        <f t="shared" ref="BB54:BC54" si="26">BB51+BB52+BB53</f>
        <v>59613</v>
      </c>
      <c r="BC54" s="28">
        <f t="shared" si="26"/>
        <v>39853</v>
      </c>
      <c r="BD54" s="28">
        <f t="shared" ref="BD54" si="27">BD51+BD52+BD53</f>
        <v>-147860</v>
      </c>
      <c r="BE54" s="28">
        <f t="shared" ref="BE54" si="28">BE51+BE52+BE53</f>
        <v>0</v>
      </c>
      <c r="BF54" s="28">
        <f t="shared" ref="BF54" si="29">BF51+BF52+BF53</f>
        <v>0</v>
      </c>
      <c r="BG54" s="28">
        <f t="shared" ref="BG54" si="30">BG51+BG52+BG53</f>
        <v>0</v>
      </c>
    </row>
    <row r="55" spans="2:59" s="29" customFormat="1" x14ac:dyDescent="0.35">
      <c r="B55" s="27"/>
      <c r="C55" s="27"/>
      <c r="D55" s="27"/>
      <c r="E55" s="27"/>
      <c r="F55" s="27"/>
      <c r="G55" s="27"/>
      <c r="H55" s="27"/>
      <c r="I55" s="27"/>
      <c r="J55" s="27"/>
      <c r="K55" s="27"/>
      <c r="L55" s="27"/>
      <c r="M55" s="55"/>
      <c r="N55" s="27"/>
      <c r="O55" s="27"/>
      <c r="P55" s="27"/>
      <c r="Q55" s="55"/>
      <c r="R55" s="27"/>
      <c r="S55" s="27"/>
      <c r="T55" s="27"/>
      <c r="U55" s="55"/>
      <c r="V55" s="27"/>
      <c r="W55" s="27"/>
      <c r="X55" s="27"/>
      <c r="Y55" s="55"/>
      <c r="Z55" s="27"/>
      <c r="AA55" s="27"/>
      <c r="AB55" s="27"/>
      <c r="AC55" s="55"/>
      <c r="AD55" s="27"/>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row>
    <row r="56" spans="2:59" s="3" customFormat="1" x14ac:dyDescent="0.35">
      <c r="B56" s="41" t="s">
        <v>888</v>
      </c>
      <c r="C56" s="41"/>
      <c r="D56" s="41"/>
      <c r="E56" s="41"/>
      <c r="F56" s="41"/>
      <c r="G56" s="41"/>
      <c r="H56" s="41"/>
      <c r="I56" s="41"/>
      <c r="J56" s="41"/>
      <c r="K56" s="41"/>
      <c r="L56" s="41"/>
      <c r="M56" s="56"/>
      <c r="N56" s="41"/>
      <c r="O56" s="41"/>
      <c r="P56" s="41"/>
      <c r="Q56" s="56"/>
      <c r="R56" s="41"/>
      <c r="S56" s="41"/>
      <c r="T56" s="41"/>
      <c r="U56" s="56"/>
      <c r="V56" s="41"/>
      <c r="W56" s="41"/>
      <c r="X56" s="41"/>
      <c r="Y56" s="56"/>
      <c r="Z56" s="41"/>
      <c r="AA56" s="41"/>
      <c r="AB56" s="41"/>
      <c r="AC56" s="56"/>
      <c r="AD56" s="41"/>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row>
    <row r="57" spans="2:59" x14ac:dyDescent="0.35">
      <c r="B57" s="15" t="s">
        <v>21</v>
      </c>
      <c r="C57" s="15"/>
      <c r="D57" s="15"/>
      <c r="E57" s="15"/>
      <c r="F57" s="15"/>
      <c r="G57" s="15"/>
      <c r="H57" s="15"/>
      <c r="I57" s="15"/>
      <c r="J57" s="15"/>
      <c r="K57" s="15"/>
      <c r="L57" s="15"/>
      <c r="M57" s="51"/>
      <c r="N57" s="15"/>
      <c r="O57" s="15"/>
      <c r="P57" s="15"/>
      <c r="Q57" s="51"/>
      <c r="R57" s="15"/>
      <c r="S57" s="15"/>
      <c r="T57" s="15"/>
      <c r="U57" s="51"/>
      <c r="V57" s="15"/>
      <c r="W57" s="15"/>
      <c r="X57" s="15"/>
      <c r="Y57" s="51"/>
      <c r="Z57" s="15"/>
      <c r="AA57" s="15"/>
      <c r="AB57" s="15"/>
      <c r="AC57" s="51"/>
      <c r="AD57" s="15"/>
      <c r="AE57" s="28"/>
      <c r="AF57" s="28"/>
      <c r="AG57" s="28"/>
      <c r="AH57" s="28"/>
      <c r="AI57" s="28"/>
      <c r="AJ57" s="28"/>
      <c r="AK57" s="28"/>
      <c r="AL57" s="28"/>
      <c r="AM57" s="28"/>
      <c r="AN57" s="28" t="s">
        <v>896</v>
      </c>
      <c r="AO57" s="28" t="s">
        <v>896</v>
      </c>
      <c r="AP57" s="28" t="s">
        <v>896</v>
      </c>
      <c r="AQ57" s="28" t="s">
        <v>896</v>
      </c>
      <c r="AR57" s="28" t="s">
        <v>896</v>
      </c>
      <c r="AS57" s="28" t="s">
        <v>896</v>
      </c>
      <c r="AT57" s="28" t="s">
        <v>896</v>
      </c>
      <c r="AU57" s="28" t="s">
        <v>896</v>
      </c>
      <c r="AV57" s="28" t="s">
        <v>896</v>
      </c>
      <c r="AW57" s="28" t="s">
        <v>896</v>
      </c>
      <c r="AX57" s="28" t="s">
        <v>896</v>
      </c>
      <c r="AY57" s="9">
        <v>167534</v>
      </c>
      <c r="AZ57" s="9">
        <v>183157</v>
      </c>
      <c r="BA57" s="9">
        <v>225888</v>
      </c>
      <c r="BB57" s="9">
        <v>235854</v>
      </c>
      <c r="BC57" s="9">
        <v>178201</v>
      </c>
      <c r="BD57" s="9">
        <v>233908</v>
      </c>
      <c r="BE57" s="9"/>
      <c r="BF57" s="9"/>
      <c r="BG57" s="9"/>
    </row>
    <row r="58" spans="2:59" x14ac:dyDescent="0.35">
      <c r="B58" s="15" t="s">
        <v>28</v>
      </c>
      <c r="C58" s="15"/>
      <c r="D58" s="15"/>
      <c r="E58" s="15"/>
      <c r="F58" s="15"/>
      <c r="G58" s="15"/>
      <c r="H58" s="15"/>
      <c r="I58" s="15"/>
      <c r="J58" s="15"/>
      <c r="K58" s="15"/>
      <c r="L58" s="15"/>
      <c r="M58" s="51"/>
      <c r="N58" s="15"/>
      <c r="O58" s="15"/>
      <c r="P58" s="15"/>
      <c r="Q58" s="51"/>
      <c r="R58" s="15"/>
      <c r="S58" s="15"/>
      <c r="T58" s="15"/>
      <c r="U58" s="51"/>
      <c r="V58" s="15"/>
      <c r="W58" s="15"/>
      <c r="X58" s="15"/>
      <c r="Y58" s="51"/>
      <c r="Z58" s="15"/>
      <c r="AA58" s="15"/>
      <c r="AB58" s="15"/>
      <c r="AC58" s="51"/>
      <c r="AD58" s="15"/>
      <c r="AE58" s="9"/>
      <c r="AF58" s="9"/>
      <c r="AG58" s="9"/>
      <c r="AH58" s="9"/>
      <c r="AI58" s="9"/>
      <c r="AJ58" s="9"/>
      <c r="AK58" s="9"/>
      <c r="AL58" s="9"/>
      <c r="AM58" s="9"/>
      <c r="AN58" s="9" t="s">
        <v>896</v>
      </c>
      <c r="AO58" s="9" t="s">
        <v>896</v>
      </c>
      <c r="AP58" s="9" t="s">
        <v>896</v>
      </c>
      <c r="AQ58" s="9" t="s">
        <v>896</v>
      </c>
      <c r="AR58" s="9" t="s">
        <v>896</v>
      </c>
      <c r="AS58" s="9" t="s">
        <v>896</v>
      </c>
      <c r="AT58" s="9" t="s">
        <v>896</v>
      </c>
      <c r="AU58" s="9" t="s">
        <v>896</v>
      </c>
      <c r="AV58" s="9" t="s">
        <v>896</v>
      </c>
      <c r="AW58" s="9" t="s">
        <v>896</v>
      </c>
      <c r="AX58" s="9" t="s">
        <v>896</v>
      </c>
      <c r="AY58" s="9">
        <v>63406</v>
      </c>
      <c r="AZ58" s="9">
        <v>65087</v>
      </c>
      <c r="BA58" s="9">
        <v>63781</v>
      </c>
      <c r="BB58" s="9">
        <v>87268</v>
      </c>
      <c r="BC58" s="9">
        <v>76415</v>
      </c>
      <c r="BD58" s="9">
        <v>120624</v>
      </c>
      <c r="BE58" s="9"/>
      <c r="BF58" s="9"/>
      <c r="BG58" s="9"/>
    </row>
    <row r="59" spans="2:59" x14ac:dyDescent="0.35">
      <c r="B59" s="15" t="s">
        <v>895</v>
      </c>
      <c r="C59" s="15"/>
      <c r="D59" s="15"/>
      <c r="E59" s="15"/>
      <c r="F59" s="15"/>
      <c r="G59" s="15"/>
      <c r="H59" s="15"/>
      <c r="I59" s="15"/>
      <c r="J59" s="15"/>
      <c r="K59" s="15"/>
      <c r="L59" s="15"/>
      <c r="M59" s="51"/>
      <c r="N59" s="15"/>
      <c r="O59" s="15"/>
      <c r="P59" s="15"/>
      <c r="Q59" s="51"/>
      <c r="R59" s="15"/>
      <c r="S59" s="15"/>
      <c r="T59" s="15"/>
      <c r="U59" s="51"/>
      <c r="V59" s="15"/>
      <c r="W59" s="15"/>
      <c r="X59" s="15"/>
      <c r="Y59" s="51"/>
      <c r="Z59" s="15"/>
      <c r="AA59" s="15"/>
      <c r="AB59" s="15"/>
      <c r="AC59" s="51"/>
      <c r="AD59" s="15"/>
      <c r="AE59" s="9"/>
      <c r="AF59" s="9"/>
      <c r="AG59" s="9"/>
      <c r="AH59" s="9"/>
      <c r="AI59" s="9"/>
      <c r="AJ59" s="9"/>
      <c r="AK59" s="9"/>
      <c r="AL59" s="9"/>
      <c r="AM59" s="9"/>
      <c r="AN59" s="9" t="s">
        <v>896</v>
      </c>
      <c r="AO59" s="9" t="s">
        <v>896</v>
      </c>
      <c r="AP59" s="9" t="s">
        <v>896</v>
      </c>
      <c r="AQ59" s="9" t="s">
        <v>896</v>
      </c>
      <c r="AR59" s="9" t="s">
        <v>896</v>
      </c>
      <c r="AS59" s="9" t="s">
        <v>896</v>
      </c>
      <c r="AT59" s="9" t="s">
        <v>896</v>
      </c>
      <c r="AU59" s="9" t="s">
        <v>896</v>
      </c>
      <c r="AV59" s="9" t="s">
        <v>896</v>
      </c>
      <c r="AW59" s="9" t="s">
        <v>896</v>
      </c>
      <c r="AX59" s="9" t="s">
        <v>896</v>
      </c>
      <c r="AY59" s="9">
        <v>0</v>
      </c>
      <c r="AZ59" s="9">
        <v>0</v>
      </c>
      <c r="BA59" s="9">
        <v>0</v>
      </c>
      <c r="BB59" s="9">
        <v>15837</v>
      </c>
      <c r="BC59" s="9">
        <v>93156</v>
      </c>
      <c r="BD59" s="9">
        <v>70327</v>
      </c>
      <c r="BE59" s="9"/>
      <c r="BF59" s="9"/>
      <c r="BG59" s="9"/>
    </row>
    <row r="60" spans="2:59" x14ac:dyDescent="0.35">
      <c r="B60" s="15" t="s">
        <v>30</v>
      </c>
      <c r="C60" s="15"/>
      <c r="D60" s="15"/>
      <c r="E60" s="15"/>
      <c r="F60" s="15"/>
      <c r="G60" s="15"/>
      <c r="H60" s="15"/>
      <c r="I60" s="15"/>
      <c r="J60" s="15"/>
      <c r="K60" s="15"/>
      <c r="L60" s="15"/>
      <c r="M60" s="51"/>
      <c r="N60" s="15"/>
      <c r="O60" s="15"/>
      <c r="P60" s="15"/>
      <c r="Q60" s="51"/>
      <c r="R60" s="15"/>
      <c r="S60" s="15"/>
      <c r="T60" s="15"/>
      <c r="U60" s="51"/>
      <c r="V60" s="15"/>
      <c r="W60" s="15"/>
      <c r="X60" s="15"/>
      <c r="Y60" s="51"/>
      <c r="Z60" s="15"/>
      <c r="AA60" s="15"/>
      <c r="AB60" s="15"/>
      <c r="AC60" s="51"/>
      <c r="AD60" s="15"/>
      <c r="AE60" s="9"/>
      <c r="AF60" s="9"/>
      <c r="AG60" s="9"/>
      <c r="AH60" s="9"/>
      <c r="AI60" s="9"/>
      <c r="AJ60" s="9"/>
      <c r="AK60" s="9"/>
      <c r="AL60" s="9"/>
      <c r="AM60" s="9"/>
      <c r="AN60" s="9" t="s">
        <v>896</v>
      </c>
      <c r="AO60" s="9" t="s">
        <v>896</v>
      </c>
      <c r="AP60" s="9" t="s">
        <v>896</v>
      </c>
      <c r="AQ60" s="9" t="s">
        <v>896</v>
      </c>
      <c r="AR60" s="9" t="s">
        <v>896</v>
      </c>
      <c r="AS60" s="9" t="s">
        <v>896</v>
      </c>
      <c r="AT60" s="9" t="s">
        <v>896</v>
      </c>
      <c r="AU60" s="9" t="s">
        <v>896</v>
      </c>
      <c r="AV60" s="9" t="s">
        <v>896</v>
      </c>
      <c r="AW60" s="9" t="s">
        <v>896</v>
      </c>
      <c r="AX60" s="9" t="s">
        <v>896</v>
      </c>
      <c r="AY60" s="9">
        <v>29593</v>
      </c>
      <c r="AZ60" s="9">
        <v>55407</v>
      </c>
      <c r="BA60" s="9">
        <v>60864</v>
      </c>
      <c r="BB60" s="9">
        <v>42426</v>
      </c>
      <c r="BC60" s="9">
        <v>43325</v>
      </c>
      <c r="BD60" s="9">
        <v>0</v>
      </c>
      <c r="BE60" s="9"/>
      <c r="BF60" s="9"/>
      <c r="BG60" s="9"/>
    </row>
    <row r="61" spans="2:59" s="4" customFormat="1" x14ac:dyDescent="0.35">
      <c r="B61" s="17" t="s">
        <v>889</v>
      </c>
      <c r="C61" s="17"/>
      <c r="D61" s="17"/>
      <c r="E61" s="17"/>
      <c r="F61" s="17"/>
      <c r="G61" s="17"/>
      <c r="H61" s="17"/>
      <c r="I61" s="17"/>
      <c r="J61" s="17"/>
      <c r="K61" s="17"/>
      <c r="L61" s="17"/>
      <c r="M61" s="52"/>
      <c r="N61" s="17"/>
      <c r="O61" s="17"/>
      <c r="P61" s="17"/>
      <c r="Q61" s="52"/>
      <c r="R61" s="17"/>
      <c r="S61" s="17"/>
      <c r="T61" s="17"/>
      <c r="U61" s="52"/>
      <c r="V61" s="17"/>
      <c r="W61" s="17"/>
      <c r="X61" s="17"/>
      <c r="Y61" s="52"/>
      <c r="Z61" s="17"/>
      <c r="AA61" s="17"/>
      <c r="AB61" s="17"/>
      <c r="AC61" s="52"/>
      <c r="AD61" s="17"/>
      <c r="AE61" s="10"/>
      <c r="AF61" s="10"/>
      <c r="AG61" s="10"/>
      <c r="AH61" s="10"/>
      <c r="AI61" s="10"/>
      <c r="AJ61" s="10"/>
      <c r="AK61" s="10"/>
      <c r="AL61" s="10"/>
      <c r="AM61" s="10"/>
      <c r="AN61" s="10" t="s">
        <v>896</v>
      </c>
      <c r="AO61" s="10" t="s">
        <v>896</v>
      </c>
      <c r="AP61" s="10" t="s">
        <v>896</v>
      </c>
      <c r="AQ61" s="10" t="s">
        <v>896</v>
      </c>
      <c r="AR61" s="10" t="s">
        <v>896</v>
      </c>
      <c r="AS61" s="10" t="s">
        <v>896</v>
      </c>
      <c r="AT61" s="10" t="s">
        <v>896</v>
      </c>
      <c r="AU61" s="10" t="s">
        <v>896</v>
      </c>
      <c r="AV61" s="10" t="s">
        <v>896</v>
      </c>
      <c r="AW61" s="10" t="s">
        <v>896</v>
      </c>
      <c r="AX61" s="10" t="s">
        <v>896</v>
      </c>
      <c r="AY61" s="10">
        <v>7891</v>
      </c>
      <c r="AZ61" s="10">
        <v>10623</v>
      </c>
      <c r="BA61" s="10">
        <v>16763</v>
      </c>
      <c r="BB61" s="10">
        <v>55953</v>
      </c>
      <c r="BC61" s="10">
        <v>97960</v>
      </c>
      <c r="BD61" s="10">
        <v>115677</v>
      </c>
      <c r="BE61" s="10"/>
      <c r="BF61" s="10"/>
      <c r="BG61" s="10"/>
    </row>
    <row r="62" spans="2:59" s="29" customFormat="1" x14ac:dyDescent="0.35">
      <c r="B62" s="27" t="s">
        <v>37</v>
      </c>
      <c r="C62" s="27"/>
      <c r="D62" s="27"/>
      <c r="E62" s="27"/>
      <c r="F62" s="27"/>
      <c r="G62" s="27"/>
      <c r="H62" s="27"/>
      <c r="I62" s="27"/>
      <c r="J62" s="27"/>
      <c r="K62" s="27"/>
      <c r="L62" s="27"/>
      <c r="M62" s="55"/>
      <c r="N62" s="27"/>
      <c r="O62" s="27"/>
      <c r="P62" s="27"/>
      <c r="Q62" s="55"/>
      <c r="R62" s="27"/>
      <c r="S62" s="27"/>
      <c r="T62" s="27"/>
      <c r="U62" s="55"/>
      <c r="V62" s="27"/>
      <c r="W62" s="27"/>
      <c r="X62" s="27"/>
      <c r="Y62" s="55"/>
      <c r="Z62" s="27"/>
      <c r="AA62" s="27"/>
      <c r="AB62" s="27"/>
      <c r="AC62" s="55"/>
      <c r="AD62" s="27"/>
      <c r="AE62" s="28"/>
      <c r="AF62" s="28"/>
      <c r="AG62" s="28"/>
      <c r="AH62" s="28"/>
      <c r="AI62" s="28"/>
      <c r="AJ62" s="28"/>
      <c r="AK62" s="28"/>
      <c r="AL62" s="28"/>
      <c r="AM62" s="28"/>
      <c r="AN62" s="28" t="s">
        <v>896</v>
      </c>
      <c r="AO62" s="28" t="s">
        <v>896</v>
      </c>
      <c r="AP62" s="28" t="s">
        <v>896</v>
      </c>
      <c r="AQ62" s="28" t="s">
        <v>896</v>
      </c>
      <c r="AR62" s="28" t="s">
        <v>896</v>
      </c>
      <c r="AS62" s="28" t="s">
        <v>896</v>
      </c>
      <c r="AT62" s="28" t="s">
        <v>896</v>
      </c>
      <c r="AU62" s="28" t="s">
        <v>896</v>
      </c>
      <c r="AV62" s="28" t="s">
        <v>896</v>
      </c>
      <c r="AW62" s="28" t="s">
        <v>896</v>
      </c>
      <c r="AX62" s="28" t="s">
        <v>896</v>
      </c>
      <c r="AY62" s="28">
        <f t="shared" ref="AY62:BG62" si="31">SUM(AY57:AY61)</f>
        <v>268424</v>
      </c>
      <c r="AZ62" s="28">
        <f t="shared" si="31"/>
        <v>314274</v>
      </c>
      <c r="BA62" s="28">
        <f t="shared" si="31"/>
        <v>367296</v>
      </c>
      <c r="BB62" s="28">
        <f t="shared" si="31"/>
        <v>437338</v>
      </c>
      <c r="BC62" s="28">
        <f t="shared" si="31"/>
        <v>489057</v>
      </c>
      <c r="BD62" s="28">
        <f t="shared" si="31"/>
        <v>540536</v>
      </c>
      <c r="BE62" s="28">
        <f t="shared" si="31"/>
        <v>0</v>
      </c>
      <c r="BF62" s="28">
        <f t="shared" si="31"/>
        <v>0</v>
      </c>
      <c r="BG62" s="28">
        <f t="shared" si="31"/>
        <v>0</v>
      </c>
    </row>
    <row r="63" spans="2:59" s="43" customFormat="1" x14ac:dyDescent="0.35">
      <c r="B63" s="43" t="s">
        <v>890</v>
      </c>
      <c r="M63" s="57"/>
      <c r="Q63" s="57"/>
      <c r="U63" s="57"/>
      <c r="Y63" s="57"/>
      <c r="AC63" s="57"/>
      <c r="AE63" s="9"/>
      <c r="AF63" s="9"/>
      <c r="AG63" s="9"/>
      <c r="AH63" s="9"/>
      <c r="AI63" s="9"/>
      <c r="AJ63" s="9"/>
      <c r="AK63" s="9"/>
      <c r="AL63" s="9"/>
      <c r="AM63" s="9"/>
      <c r="AN63" s="9" t="s">
        <v>896</v>
      </c>
      <c r="AO63" s="9" t="s">
        <v>896</v>
      </c>
      <c r="AP63" s="9" t="s">
        <v>896</v>
      </c>
      <c r="AQ63" s="9" t="s">
        <v>896</v>
      </c>
      <c r="AR63" s="9" t="s">
        <v>896</v>
      </c>
      <c r="AS63" s="9" t="s">
        <v>896</v>
      </c>
      <c r="AT63" s="9" t="s">
        <v>896</v>
      </c>
      <c r="AU63" s="9" t="s">
        <v>896</v>
      </c>
      <c r="AV63" s="9" t="s">
        <v>896</v>
      </c>
      <c r="AW63" s="9" t="s">
        <v>896</v>
      </c>
      <c r="AX63" s="9" t="s">
        <v>896</v>
      </c>
      <c r="AY63" s="43">
        <f t="shared" ref="AY63:BG63" si="32">AY57/AY62</f>
        <v>0.62413942121419841</v>
      </c>
      <c r="AZ63" s="43">
        <f t="shared" si="32"/>
        <v>0.58279399504890639</v>
      </c>
      <c r="BA63" s="43">
        <f t="shared" si="32"/>
        <v>0.61500261369576581</v>
      </c>
      <c r="BB63" s="43">
        <f t="shared" si="32"/>
        <v>0.53929455021059225</v>
      </c>
      <c r="BC63" s="43">
        <f t="shared" si="32"/>
        <v>0.36437674954044214</v>
      </c>
      <c r="BD63" s="43">
        <f t="shared" si="32"/>
        <v>0.43273343496085365</v>
      </c>
      <c r="BE63" s="43" t="e">
        <f t="shared" si="32"/>
        <v>#DIV/0!</v>
      </c>
      <c r="BF63" s="43" t="e">
        <f t="shared" si="32"/>
        <v>#DIV/0!</v>
      </c>
      <c r="BG63" s="43" t="e">
        <f t="shared" si="32"/>
        <v>#DIV/0!</v>
      </c>
    </row>
    <row r="64" spans="2:59" s="43" customFormat="1" x14ac:dyDescent="0.35">
      <c r="B64" s="43" t="s">
        <v>891</v>
      </c>
      <c r="M64" s="57"/>
      <c r="Q64" s="57"/>
      <c r="U64" s="57"/>
      <c r="Y64" s="57"/>
      <c r="AC64" s="57"/>
      <c r="AE64" s="9"/>
      <c r="AF64" s="9"/>
      <c r="AG64" s="9"/>
      <c r="AH64" s="9"/>
      <c r="AI64" s="9"/>
      <c r="AJ64" s="9"/>
      <c r="AK64" s="9"/>
      <c r="AL64" s="9"/>
      <c r="AM64" s="9"/>
      <c r="AN64" s="9" t="s">
        <v>896</v>
      </c>
      <c r="AO64" s="9" t="s">
        <v>896</v>
      </c>
      <c r="AP64" s="9" t="s">
        <v>896</v>
      </c>
      <c r="AQ64" s="9" t="s">
        <v>896</v>
      </c>
      <c r="AR64" s="9" t="s">
        <v>896</v>
      </c>
      <c r="AS64" s="9" t="s">
        <v>896</v>
      </c>
      <c r="AT64" s="9" t="s">
        <v>896</v>
      </c>
      <c r="AU64" s="9" t="s">
        <v>896</v>
      </c>
      <c r="AV64" s="9" t="s">
        <v>896</v>
      </c>
      <c r="AW64" s="9" t="s">
        <v>896</v>
      </c>
      <c r="AX64" s="9" t="s">
        <v>896</v>
      </c>
      <c r="AY64" s="43">
        <f t="shared" ref="AY64:BG64" si="33">AY58/AY62</f>
        <v>0.23621583763001819</v>
      </c>
      <c r="AZ64" s="43">
        <f t="shared" si="33"/>
        <v>0.20710271928317328</v>
      </c>
      <c r="BA64" s="43">
        <f t="shared" si="33"/>
        <v>0.17365013504094789</v>
      </c>
      <c r="BB64" s="43">
        <f t="shared" si="33"/>
        <v>0.19954360243107161</v>
      </c>
      <c r="BC64" s="43">
        <f t="shared" si="33"/>
        <v>0.15624968050758908</v>
      </c>
      <c r="BD64" s="43">
        <f t="shared" si="33"/>
        <v>0.22315627451270589</v>
      </c>
      <c r="BE64" s="43" t="e">
        <f t="shared" si="33"/>
        <v>#DIV/0!</v>
      </c>
      <c r="BF64" s="43" t="e">
        <f t="shared" si="33"/>
        <v>#DIV/0!</v>
      </c>
      <c r="BG64" s="43" t="e">
        <f t="shared" si="33"/>
        <v>#DIV/0!</v>
      </c>
    </row>
    <row r="65" spans="2:59" s="43" customFormat="1" x14ac:dyDescent="0.35">
      <c r="B65" s="43" t="s">
        <v>894</v>
      </c>
      <c r="M65" s="57"/>
      <c r="Q65" s="57"/>
      <c r="U65" s="57"/>
      <c r="Y65" s="57"/>
      <c r="AC65" s="57"/>
      <c r="AE65" s="9"/>
      <c r="AF65" s="9"/>
      <c r="AG65" s="9"/>
      <c r="AH65" s="9"/>
      <c r="AI65" s="9"/>
      <c r="AJ65" s="9"/>
      <c r="AK65" s="9"/>
      <c r="AL65" s="9"/>
      <c r="AM65" s="9"/>
      <c r="AN65" s="9" t="s">
        <v>896</v>
      </c>
      <c r="AO65" s="9" t="s">
        <v>896</v>
      </c>
      <c r="AP65" s="9" t="s">
        <v>896</v>
      </c>
      <c r="AQ65" s="9" t="s">
        <v>896</v>
      </c>
      <c r="AR65" s="9" t="s">
        <v>896</v>
      </c>
      <c r="AS65" s="9" t="s">
        <v>896</v>
      </c>
      <c r="AT65" s="9" t="s">
        <v>896</v>
      </c>
      <c r="AU65" s="9" t="s">
        <v>896</v>
      </c>
      <c r="AV65" s="9" t="s">
        <v>896</v>
      </c>
      <c r="AW65" s="9" t="s">
        <v>896</v>
      </c>
      <c r="AX65" s="9" t="s">
        <v>896</v>
      </c>
      <c r="AY65" s="43">
        <f t="shared" ref="AY65:BG65" si="34">AY59/AY62</f>
        <v>0</v>
      </c>
      <c r="AZ65" s="43">
        <f t="shared" si="34"/>
        <v>0</v>
      </c>
      <c r="BA65" s="43">
        <f t="shared" si="34"/>
        <v>0</v>
      </c>
      <c r="BB65" s="43">
        <f t="shared" si="34"/>
        <v>3.6212266027649098E-2</v>
      </c>
      <c r="BC65" s="43">
        <f t="shared" si="34"/>
        <v>0.1904808641937443</v>
      </c>
      <c r="BD65" s="43">
        <f t="shared" si="34"/>
        <v>0.13010604289076028</v>
      </c>
      <c r="BE65" s="43" t="e">
        <f t="shared" si="34"/>
        <v>#DIV/0!</v>
      </c>
      <c r="BF65" s="43" t="e">
        <f t="shared" si="34"/>
        <v>#DIV/0!</v>
      </c>
      <c r="BG65" s="43" t="e">
        <f t="shared" si="34"/>
        <v>#DIV/0!</v>
      </c>
    </row>
    <row r="66" spans="2:59" s="43" customFormat="1" x14ac:dyDescent="0.35">
      <c r="B66" s="43" t="s">
        <v>892</v>
      </c>
      <c r="M66" s="57"/>
      <c r="Q66" s="57"/>
      <c r="U66" s="57"/>
      <c r="Y66" s="57"/>
      <c r="AC66" s="57"/>
      <c r="AE66" s="9"/>
      <c r="AF66" s="9"/>
      <c r="AG66" s="9"/>
      <c r="AH66" s="9"/>
      <c r="AI66" s="9"/>
      <c r="AJ66" s="9"/>
      <c r="AK66" s="9"/>
      <c r="AL66" s="9"/>
      <c r="AM66" s="9"/>
      <c r="AN66" s="9" t="s">
        <v>896</v>
      </c>
      <c r="AO66" s="9" t="s">
        <v>896</v>
      </c>
      <c r="AP66" s="9" t="s">
        <v>896</v>
      </c>
      <c r="AQ66" s="9" t="s">
        <v>896</v>
      </c>
      <c r="AR66" s="9" t="s">
        <v>896</v>
      </c>
      <c r="AS66" s="9" t="s">
        <v>896</v>
      </c>
      <c r="AT66" s="9" t="s">
        <v>896</v>
      </c>
      <c r="AU66" s="9" t="s">
        <v>896</v>
      </c>
      <c r="AV66" s="9" t="s">
        <v>896</v>
      </c>
      <c r="AW66" s="9" t="s">
        <v>896</v>
      </c>
      <c r="AX66" s="9" t="s">
        <v>896</v>
      </c>
      <c r="AY66" s="43">
        <f t="shared" ref="AY66:BG66" si="35">AY60/AY62</f>
        <v>0.11024722081483027</v>
      </c>
      <c r="AZ66" s="43">
        <f t="shared" si="35"/>
        <v>0.17630157124038259</v>
      </c>
      <c r="BA66" s="43">
        <f t="shared" si="35"/>
        <v>0.16570831155253529</v>
      </c>
      <c r="BB66" s="43">
        <f t="shared" si="35"/>
        <v>9.7009635567913144E-2</v>
      </c>
      <c r="BC66" s="43">
        <f t="shared" si="35"/>
        <v>8.8588855695757349E-2</v>
      </c>
      <c r="BD66" s="43">
        <f t="shared" si="35"/>
        <v>0</v>
      </c>
      <c r="BE66" s="43" t="e">
        <f t="shared" si="35"/>
        <v>#DIV/0!</v>
      </c>
      <c r="BF66" s="43" t="e">
        <f t="shared" si="35"/>
        <v>#DIV/0!</v>
      </c>
      <c r="BG66" s="43" t="e">
        <f t="shared" si="35"/>
        <v>#DIV/0!</v>
      </c>
    </row>
    <row r="67" spans="2:59" s="43" customFormat="1" x14ac:dyDescent="0.35">
      <c r="B67" s="43" t="s">
        <v>893</v>
      </c>
      <c r="M67" s="57"/>
      <c r="Q67" s="57"/>
      <c r="U67" s="57"/>
      <c r="Y67" s="57"/>
      <c r="AC67" s="57"/>
      <c r="AE67" s="10"/>
      <c r="AF67" s="10"/>
      <c r="AG67" s="10"/>
      <c r="AH67" s="10"/>
      <c r="AI67" s="10"/>
      <c r="AJ67" s="10"/>
      <c r="AK67" s="10"/>
      <c r="AL67" s="10"/>
      <c r="AM67" s="10"/>
      <c r="AN67" s="10" t="s">
        <v>896</v>
      </c>
      <c r="AO67" s="10" t="s">
        <v>896</v>
      </c>
      <c r="AP67" s="10" t="s">
        <v>896</v>
      </c>
      <c r="AQ67" s="10" t="s">
        <v>896</v>
      </c>
      <c r="AR67" s="10" t="s">
        <v>896</v>
      </c>
      <c r="AS67" s="10" t="s">
        <v>896</v>
      </c>
      <c r="AT67" s="10" t="s">
        <v>896</v>
      </c>
      <c r="AU67" s="10" t="s">
        <v>896</v>
      </c>
      <c r="AV67" s="10" t="s">
        <v>896</v>
      </c>
      <c r="AW67" s="10" t="s">
        <v>896</v>
      </c>
      <c r="AX67" s="10" t="s">
        <v>896</v>
      </c>
      <c r="AY67" s="43">
        <f t="shared" ref="AY67:BG67" si="36">AY61/AY62</f>
        <v>2.939752034095312E-2</v>
      </c>
      <c r="AZ67" s="43">
        <f t="shared" si="36"/>
        <v>3.3801714427537752E-2</v>
      </c>
      <c r="BA67" s="43">
        <f t="shared" si="36"/>
        <v>4.5638939710751003E-2</v>
      </c>
      <c r="BB67" s="43">
        <f t="shared" si="36"/>
        <v>0.12793994576277387</v>
      </c>
      <c r="BC67" s="43">
        <f t="shared" si="36"/>
        <v>0.20030385006246715</v>
      </c>
      <c r="BD67" s="43">
        <f t="shared" si="36"/>
        <v>0.21400424763568013</v>
      </c>
      <c r="BE67" s="43" t="e">
        <f t="shared" si="36"/>
        <v>#DIV/0!</v>
      </c>
      <c r="BF67" s="43" t="e">
        <f t="shared" si="36"/>
        <v>#DIV/0!</v>
      </c>
      <c r="BG67" s="43" t="e">
        <f t="shared" si="36"/>
        <v>#DIV/0!</v>
      </c>
    </row>
    <row r="68" spans="2:59" s="2" customFormat="1" x14ac:dyDescent="0.35">
      <c r="B68" s="13" t="s">
        <v>33</v>
      </c>
      <c r="C68" s="13"/>
      <c r="D68" s="13"/>
      <c r="E68" s="13"/>
      <c r="F68" s="13"/>
      <c r="G68" s="13"/>
      <c r="H68" s="13"/>
      <c r="I68" s="13"/>
      <c r="J68" s="13"/>
      <c r="K68" s="13"/>
      <c r="L68" s="13"/>
      <c r="M68" s="49"/>
      <c r="N68" s="13"/>
      <c r="O68" s="13"/>
      <c r="P68" s="13"/>
      <c r="Q68" s="49"/>
      <c r="R68" s="13"/>
      <c r="S68" s="13"/>
      <c r="T68" s="13"/>
      <c r="U68" s="49"/>
      <c r="V68" s="13"/>
      <c r="W68" s="13"/>
      <c r="X68" s="13"/>
      <c r="Y68" s="49"/>
      <c r="Z68" s="13"/>
      <c r="AA68" s="13"/>
      <c r="AB68" s="13"/>
      <c r="AC68" s="49"/>
      <c r="AD68" s="13"/>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row>
    <row r="69" spans="2:59" x14ac:dyDescent="0.35">
      <c r="B69" s="15" t="s">
        <v>34</v>
      </c>
      <c r="C69" s="15"/>
      <c r="D69" s="15"/>
      <c r="E69" s="15"/>
      <c r="F69" s="15"/>
      <c r="G69" s="15"/>
      <c r="H69" s="15"/>
      <c r="I69" s="15"/>
      <c r="J69" s="15"/>
      <c r="K69" s="15"/>
      <c r="L69" s="15"/>
      <c r="M69" s="51"/>
      <c r="N69" s="15"/>
      <c r="O69" s="15"/>
      <c r="P69" s="15"/>
      <c r="Q69" s="51"/>
      <c r="R69" s="15"/>
      <c r="S69" s="15"/>
      <c r="T69" s="15"/>
      <c r="U69" s="51"/>
      <c r="V69" s="15"/>
      <c r="W69" s="15"/>
      <c r="X69" s="15"/>
      <c r="Y69" s="51"/>
      <c r="Z69" s="15"/>
      <c r="AA69" s="15"/>
      <c r="AB69" s="15"/>
      <c r="AC69" s="51"/>
      <c r="AD69" s="15"/>
      <c r="AE69" s="9"/>
      <c r="AF69" s="9"/>
      <c r="AG69" s="9"/>
      <c r="AH69" s="9"/>
      <c r="AI69" s="9"/>
      <c r="AJ69" s="9"/>
      <c r="AK69" s="9"/>
      <c r="AL69" s="9"/>
      <c r="AM69" s="9"/>
      <c r="AN69" s="9" t="s">
        <v>896</v>
      </c>
      <c r="AO69" s="9" t="s">
        <v>896</v>
      </c>
      <c r="AP69" s="9" t="s">
        <v>896</v>
      </c>
      <c r="AQ69" s="9" t="s">
        <v>896</v>
      </c>
      <c r="AR69" s="9" t="s">
        <v>896</v>
      </c>
      <c r="AS69" s="9" t="s">
        <v>896</v>
      </c>
      <c r="AT69" s="9" t="s">
        <v>896</v>
      </c>
      <c r="AU69" s="9" t="s">
        <v>896</v>
      </c>
      <c r="AV69" s="9" t="s">
        <v>896</v>
      </c>
      <c r="AW69" s="9" t="s">
        <v>896</v>
      </c>
      <c r="AX69" s="9" t="s">
        <v>896</v>
      </c>
      <c r="AY69" s="9">
        <v>212976</v>
      </c>
      <c r="AZ69" s="9">
        <v>224090</v>
      </c>
      <c r="BA69" s="9">
        <v>269917</v>
      </c>
      <c r="BB69" s="9">
        <v>307413</v>
      </c>
      <c r="BC69" s="9">
        <v>346092</v>
      </c>
      <c r="BD69" s="9">
        <v>430547</v>
      </c>
      <c r="BE69" s="9"/>
    </row>
    <row r="70" spans="2:59" x14ac:dyDescent="0.35">
      <c r="B70" s="15" t="s">
        <v>35</v>
      </c>
      <c r="C70" s="15"/>
      <c r="D70" s="15"/>
      <c r="E70" s="15"/>
      <c r="F70" s="15"/>
      <c r="G70" s="15"/>
      <c r="H70" s="15"/>
      <c r="I70" s="15"/>
      <c r="J70" s="15"/>
      <c r="K70" s="15"/>
      <c r="L70" s="15"/>
      <c r="M70" s="51"/>
      <c r="N70" s="15"/>
      <c r="O70" s="15"/>
      <c r="P70" s="15"/>
      <c r="Q70" s="51"/>
      <c r="R70" s="15"/>
      <c r="S70" s="15"/>
      <c r="T70" s="15"/>
      <c r="U70" s="51"/>
      <c r="V70" s="15"/>
      <c r="W70" s="15"/>
      <c r="X70" s="15"/>
      <c r="Y70" s="51"/>
      <c r="Z70" s="15"/>
      <c r="AA70" s="15"/>
      <c r="AB70" s="15"/>
      <c r="AC70" s="51"/>
      <c r="AD70" s="15"/>
      <c r="AE70" s="9"/>
      <c r="AF70" s="9"/>
      <c r="AG70" s="9"/>
      <c r="AH70" s="9"/>
      <c r="AI70" s="9"/>
      <c r="AJ70" s="9"/>
      <c r="AK70" s="9"/>
      <c r="AL70" s="9"/>
      <c r="AM70" s="9"/>
      <c r="AN70" s="9" t="s">
        <v>896</v>
      </c>
      <c r="AO70" s="9" t="s">
        <v>896</v>
      </c>
      <c r="AP70" s="9" t="s">
        <v>896</v>
      </c>
      <c r="AQ70" s="9" t="s">
        <v>896</v>
      </c>
      <c r="AR70" s="9" t="s">
        <v>896</v>
      </c>
      <c r="AS70" s="9" t="s">
        <v>896</v>
      </c>
      <c r="AT70" s="9" t="s">
        <v>896</v>
      </c>
      <c r="AU70" s="9" t="s">
        <v>896</v>
      </c>
      <c r="AV70" s="9" t="s">
        <v>896</v>
      </c>
      <c r="AW70" s="9" t="s">
        <v>896</v>
      </c>
      <c r="AX70" s="9" t="s">
        <v>896</v>
      </c>
      <c r="AY70" s="9">
        <v>55203</v>
      </c>
      <c r="AZ70" s="9">
        <v>89485</v>
      </c>
      <c r="BA70" s="9">
        <v>94176</v>
      </c>
      <c r="BB70" s="9">
        <v>86719</v>
      </c>
      <c r="BC70" s="9">
        <v>93428</v>
      </c>
      <c r="BD70" s="9">
        <v>104444</v>
      </c>
      <c r="BE70" s="9"/>
    </row>
    <row r="71" spans="2:59" s="4" customFormat="1" x14ac:dyDescent="0.35">
      <c r="B71" s="17" t="s">
        <v>36</v>
      </c>
      <c r="C71" s="17"/>
      <c r="D71" s="17"/>
      <c r="E71" s="17"/>
      <c r="F71" s="17"/>
      <c r="G71" s="17"/>
      <c r="H71" s="17"/>
      <c r="I71" s="17"/>
      <c r="J71" s="17"/>
      <c r="K71" s="17"/>
      <c r="L71" s="17"/>
      <c r="M71" s="52"/>
      <c r="N71" s="17"/>
      <c r="O71" s="17"/>
      <c r="P71" s="17"/>
      <c r="Q71" s="52"/>
      <c r="R71" s="17"/>
      <c r="S71" s="17"/>
      <c r="T71" s="17"/>
      <c r="U71" s="52"/>
      <c r="V71" s="17"/>
      <c r="W71" s="17"/>
      <c r="X71" s="17"/>
      <c r="Y71" s="52"/>
      <c r="Z71" s="17"/>
      <c r="AA71" s="17"/>
      <c r="AB71" s="17"/>
      <c r="AC71" s="52"/>
      <c r="AD71" s="17"/>
      <c r="AE71" s="10"/>
      <c r="AF71" s="10"/>
      <c r="AG71" s="10"/>
      <c r="AH71" s="10"/>
      <c r="AI71" s="10"/>
      <c r="AJ71" s="10"/>
      <c r="AK71" s="10"/>
      <c r="AL71" s="10"/>
      <c r="AM71" s="10"/>
      <c r="AN71" s="10" t="s">
        <v>896</v>
      </c>
      <c r="AO71" s="10" t="s">
        <v>896</v>
      </c>
      <c r="AP71" s="10" t="s">
        <v>896</v>
      </c>
      <c r="AQ71" s="10" t="s">
        <v>896</v>
      </c>
      <c r="AR71" s="10" t="s">
        <v>896</v>
      </c>
      <c r="AS71" s="10" t="s">
        <v>896</v>
      </c>
      <c r="AT71" s="10" t="s">
        <v>896</v>
      </c>
      <c r="AU71" s="10" t="s">
        <v>896</v>
      </c>
      <c r="AV71" s="10" t="s">
        <v>896</v>
      </c>
      <c r="AW71" s="10" t="s">
        <v>896</v>
      </c>
      <c r="AX71" s="10" t="s">
        <v>896</v>
      </c>
      <c r="AY71" s="10">
        <v>245</v>
      </c>
      <c r="AZ71" s="10">
        <v>699</v>
      </c>
      <c r="BA71" s="10">
        <v>3203</v>
      </c>
      <c r="BB71" s="10">
        <v>780</v>
      </c>
      <c r="BC71" s="10">
        <v>6212</v>
      </c>
      <c r="BD71" s="10">
        <v>5545</v>
      </c>
      <c r="BE71" s="10"/>
    </row>
    <row r="72" spans="2:59" x14ac:dyDescent="0.35">
      <c r="B72" s="15" t="s">
        <v>37</v>
      </c>
      <c r="C72" s="15"/>
      <c r="D72" s="15"/>
      <c r="E72" s="15"/>
      <c r="F72" s="15"/>
      <c r="G72" s="15"/>
      <c r="H72" s="15"/>
      <c r="I72" s="15"/>
      <c r="J72" s="15"/>
      <c r="K72" s="15"/>
      <c r="L72" s="15"/>
      <c r="M72" s="51"/>
      <c r="N72" s="15"/>
      <c r="O72" s="15"/>
      <c r="P72" s="15"/>
      <c r="Q72" s="51"/>
      <c r="R72" s="15"/>
      <c r="S72" s="15"/>
      <c r="T72" s="15"/>
      <c r="U72" s="51"/>
      <c r="V72" s="15"/>
      <c r="W72" s="15"/>
      <c r="X72" s="15"/>
      <c r="Y72" s="51"/>
      <c r="Z72" s="15"/>
      <c r="AA72" s="15"/>
      <c r="AB72" s="15"/>
      <c r="AC72" s="51"/>
      <c r="AD72" s="15"/>
      <c r="AE72" s="9"/>
      <c r="AF72" s="9"/>
      <c r="AG72" s="9"/>
      <c r="AH72" s="9"/>
      <c r="AI72" s="9"/>
      <c r="AJ72" s="9"/>
      <c r="AK72" s="9"/>
      <c r="AL72" s="9"/>
      <c r="AM72" s="9"/>
      <c r="AN72" s="9" t="s">
        <v>896</v>
      </c>
      <c r="AO72" s="9" t="s">
        <v>896</v>
      </c>
      <c r="AP72" s="9" t="s">
        <v>896</v>
      </c>
      <c r="AQ72" s="9" t="s">
        <v>896</v>
      </c>
      <c r="AR72" s="9" t="s">
        <v>896</v>
      </c>
      <c r="AS72" s="9" t="s">
        <v>896</v>
      </c>
      <c r="AT72" s="9" t="s">
        <v>896</v>
      </c>
      <c r="AU72" s="9" t="s">
        <v>896</v>
      </c>
      <c r="AV72" s="9" t="s">
        <v>896</v>
      </c>
      <c r="AW72" s="9" t="s">
        <v>896</v>
      </c>
      <c r="AX72" s="9" t="s">
        <v>896</v>
      </c>
      <c r="AY72" s="9">
        <f t="shared" ref="AY72:BC72" si="37">SUM(AY69:AY71)</f>
        <v>268424</v>
      </c>
      <c r="AZ72" s="9">
        <f t="shared" si="37"/>
        <v>314274</v>
      </c>
      <c r="BA72" s="9">
        <f t="shared" si="37"/>
        <v>367296</v>
      </c>
      <c r="BB72" s="9">
        <f t="shared" si="37"/>
        <v>394912</v>
      </c>
      <c r="BC72" s="9">
        <f t="shared" si="37"/>
        <v>445732</v>
      </c>
      <c r="BD72" s="9">
        <f t="shared" ref="BD72" si="38">SUM(BD69:BD71)</f>
        <v>540536</v>
      </c>
      <c r="BE72" s="9">
        <f t="shared" ref="BE72" si="39">SUM(BE69:BE71)</f>
        <v>0</v>
      </c>
      <c r="BF72" s="9">
        <f t="shared" ref="BF72" si="40">SUM(BF69:BF71)</f>
        <v>0</v>
      </c>
      <c r="BG72" s="9">
        <f t="shared" ref="BG72" si="41">SUM(BG69:BG71)</f>
        <v>0</v>
      </c>
    </row>
    <row r="73" spans="2:59" x14ac:dyDescent="0.35">
      <c r="B73" s="15"/>
      <c r="C73" s="15"/>
      <c r="D73" s="15"/>
      <c r="E73" s="15"/>
      <c r="F73" s="15"/>
      <c r="G73" s="15"/>
      <c r="H73" s="15"/>
      <c r="I73" s="15"/>
      <c r="J73" s="15"/>
      <c r="K73" s="15"/>
      <c r="L73" s="15"/>
      <c r="M73" s="51"/>
      <c r="N73" s="15"/>
      <c r="O73" s="15"/>
      <c r="P73" s="15"/>
      <c r="Q73" s="51"/>
      <c r="R73" s="15"/>
      <c r="S73" s="15"/>
      <c r="T73" s="15"/>
      <c r="U73" s="51"/>
      <c r="V73" s="15"/>
      <c r="W73" s="15"/>
      <c r="X73" s="15"/>
      <c r="Y73" s="51"/>
      <c r="Z73" s="15"/>
      <c r="AA73" s="15"/>
      <c r="AB73" s="15"/>
      <c r="AC73" s="51"/>
      <c r="AD73" s="15"/>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row>
    <row r="74" spans="2:59" s="2" customFormat="1" x14ac:dyDescent="0.35">
      <c r="B74" s="13" t="s">
        <v>38</v>
      </c>
      <c r="C74" s="13"/>
      <c r="D74" s="13"/>
      <c r="E74" s="13"/>
      <c r="F74" s="13"/>
      <c r="G74" s="13"/>
      <c r="H74" s="13"/>
      <c r="I74" s="13"/>
      <c r="J74" s="13"/>
      <c r="K74" s="13"/>
      <c r="L74" s="13"/>
      <c r="M74" s="49"/>
      <c r="N74" s="13"/>
      <c r="O74" s="13"/>
      <c r="P74" s="13"/>
      <c r="Q74" s="49"/>
      <c r="R74" s="13"/>
      <c r="S74" s="13"/>
      <c r="T74" s="13"/>
      <c r="U74" s="49"/>
      <c r="V74" s="13"/>
      <c r="W74" s="13"/>
      <c r="X74" s="13"/>
      <c r="Y74" s="49"/>
      <c r="Z74" s="13"/>
      <c r="AA74" s="13"/>
      <c r="AB74" s="13"/>
      <c r="AC74" s="49"/>
      <c r="AD74" s="13"/>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row>
    <row r="75" spans="2:59" x14ac:dyDescent="0.35">
      <c r="B75" s="15" t="s">
        <v>39</v>
      </c>
      <c r="C75" s="15"/>
      <c r="D75" s="15"/>
      <c r="E75" s="15"/>
      <c r="F75" s="15"/>
      <c r="G75" s="15"/>
      <c r="H75" s="15"/>
      <c r="I75" s="15"/>
      <c r="J75" s="15"/>
      <c r="K75" s="15"/>
      <c r="L75" s="15"/>
      <c r="M75" s="51"/>
      <c r="N75" s="15"/>
      <c r="O75" s="15"/>
      <c r="P75" s="15"/>
      <c r="Q75" s="51"/>
      <c r="R75" s="15"/>
      <c r="S75" s="15"/>
      <c r="T75" s="15"/>
      <c r="U75" s="51"/>
      <c r="V75" s="15"/>
      <c r="W75" s="15"/>
      <c r="X75" s="15"/>
      <c r="Y75" s="51"/>
      <c r="Z75" s="15"/>
      <c r="AA75" s="15"/>
      <c r="AB75" s="15"/>
      <c r="AC75" s="51"/>
      <c r="AD75" s="15"/>
      <c r="AE75" s="9"/>
      <c r="AF75" s="9"/>
      <c r="AG75" s="9"/>
      <c r="AH75" s="9"/>
      <c r="AI75" s="9"/>
      <c r="AJ75" s="9"/>
      <c r="AK75" s="9"/>
      <c r="AL75" s="9"/>
      <c r="AM75" s="9"/>
      <c r="AN75" s="9" t="s">
        <v>896</v>
      </c>
      <c r="AO75" s="9" t="s">
        <v>896</v>
      </c>
      <c r="AP75" s="9" t="s">
        <v>896</v>
      </c>
      <c r="AQ75" s="9" t="s">
        <v>896</v>
      </c>
      <c r="AR75" s="9" t="s">
        <v>896</v>
      </c>
      <c r="AS75" s="9" t="s">
        <v>896</v>
      </c>
      <c r="AT75" s="9" t="s">
        <v>896</v>
      </c>
      <c r="AU75" s="9" t="s">
        <v>896</v>
      </c>
      <c r="AV75" s="9" t="s">
        <v>896</v>
      </c>
      <c r="AW75" s="9" t="s">
        <v>896</v>
      </c>
      <c r="AX75" s="9" t="s">
        <v>896</v>
      </c>
      <c r="AY75" s="9">
        <v>156996</v>
      </c>
      <c r="AZ75" s="9">
        <v>182586</v>
      </c>
      <c r="BA75" s="9">
        <v>225341</v>
      </c>
      <c r="BB75" s="9">
        <v>271273</v>
      </c>
      <c r="BC75" s="9">
        <v>294941</v>
      </c>
      <c r="BD75" s="9">
        <v>366895</v>
      </c>
      <c r="BE75" s="9"/>
    </row>
    <row r="76" spans="2:59" s="4" customFormat="1" x14ac:dyDescent="0.35">
      <c r="B76" s="17" t="s">
        <v>40</v>
      </c>
      <c r="C76" s="17"/>
      <c r="D76" s="17"/>
      <c r="E76" s="17"/>
      <c r="F76" s="17"/>
      <c r="G76" s="17"/>
      <c r="H76" s="17"/>
      <c r="I76" s="17"/>
      <c r="J76" s="17"/>
      <c r="K76" s="17"/>
      <c r="L76" s="17"/>
      <c r="M76" s="52"/>
      <c r="N76" s="17"/>
      <c r="O76" s="17"/>
      <c r="P76" s="17"/>
      <c r="Q76" s="52"/>
      <c r="R76" s="17"/>
      <c r="S76" s="17"/>
      <c r="T76" s="17"/>
      <c r="U76" s="52"/>
      <c r="V76" s="17"/>
      <c r="W76" s="17"/>
      <c r="X76" s="17"/>
      <c r="Y76" s="52"/>
      <c r="Z76" s="17"/>
      <c r="AA76" s="17"/>
      <c r="AB76" s="17"/>
      <c r="AC76" s="52"/>
      <c r="AD76" s="17"/>
      <c r="AE76" s="10"/>
      <c r="AF76" s="10"/>
      <c r="AG76" s="10"/>
      <c r="AH76" s="10"/>
      <c r="AI76" s="10"/>
      <c r="AJ76" s="10"/>
      <c r="AK76" s="10"/>
      <c r="AL76" s="10"/>
      <c r="AM76" s="10"/>
      <c r="AN76" s="10" t="s">
        <v>896</v>
      </c>
      <c r="AO76" s="10" t="s">
        <v>896</v>
      </c>
      <c r="AP76" s="10" t="s">
        <v>896</v>
      </c>
      <c r="AQ76" s="10" t="s">
        <v>896</v>
      </c>
      <c r="AR76" s="10" t="s">
        <v>896</v>
      </c>
      <c r="AS76" s="10" t="s">
        <v>896</v>
      </c>
      <c r="AT76" s="10" t="s">
        <v>896</v>
      </c>
      <c r="AU76" s="10" t="s">
        <v>896</v>
      </c>
      <c r="AV76" s="10" t="s">
        <v>896</v>
      </c>
      <c r="AW76" s="10" t="s">
        <v>896</v>
      </c>
      <c r="AX76" s="10" t="s">
        <v>896</v>
      </c>
      <c r="AY76" s="10">
        <v>111428</v>
      </c>
      <c r="AZ76" s="10">
        <v>131688</v>
      </c>
      <c r="BA76" s="10">
        <v>141955</v>
      </c>
      <c r="BB76" s="10">
        <v>123639</v>
      </c>
      <c r="BC76" s="10">
        <v>150791</v>
      </c>
      <c r="BD76" s="10">
        <v>173641</v>
      </c>
      <c r="BE76" s="10"/>
    </row>
    <row r="77" spans="2:59" x14ac:dyDescent="0.35">
      <c r="B77" s="15" t="s">
        <v>37</v>
      </c>
      <c r="C77" s="15"/>
      <c r="D77" s="15"/>
      <c r="E77" s="15"/>
      <c r="F77" s="15"/>
      <c r="G77" s="15"/>
      <c r="H77" s="15"/>
      <c r="I77" s="15"/>
      <c r="J77" s="15"/>
      <c r="K77" s="15"/>
      <c r="L77" s="15"/>
      <c r="M77" s="51"/>
      <c r="N77" s="15"/>
      <c r="O77" s="15"/>
      <c r="P77" s="15"/>
      <c r="Q77" s="51"/>
      <c r="R77" s="15"/>
      <c r="S77" s="15"/>
      <c r="T77" s="15"/>
      <c r="U77" s="51"/>
      <c r="V77" s="15"/>
      <c r="W77" s="15"/>
      <c r="X77" s="15"/>
      <c r="Y77" s="51"/>
      <c r="Z77" s="15"/>
      <c r="AA77" s="15"/>
      <c r="AB77" s="15"/>
      <c r="AC77" s="51"/>
      <c r="AD77" s="15"/>
      <c r="AE77" s="9"/>
      <c r="AF77" s="9"/>
      <c r="AG77" s="9"/>
      <c r="AH77" s="9"/>
      <c r="AI77" s="9"/>
      <c r="AJ77" s="9"/>
      <c r="AK77" s="9"/>
      <c r="AL77" s="9"/>
      <c r="AM77" s="9"/>
      <c r="AN77" s="9" t="s">
        <v>896</v>
      </c>
      <c r="AO77" s="9" t="s">
        <v>896</v>
      </c>
      <c r="AP77" s="9" t="s">
        <v>896</v>
      </c>
      <c r="AQ77" s="9" t="s">
        <v>896</v>
      </c>
      <c r="AR77" s="9" t="s">
        <v>896</v>
      </c>
      <c r="AS77" s="9" t="s">
        <v>896</v>
      </c>
      <c r="AT77" s="9" t="s">
        <v>896</v>
      </c>
      <c r="AU77" s="9" t="s">
        <v>896</v>
      </c>
      <c r="AV77" s="9" t="s">
        <v>896</v>
      </c>
      <c r="AW77" s="9" t="s">
        <v>896</v>
      </c>
      <c r="AX77" s="9" t="s">
        <v>896</v>
      </c>
      <c r="AY77" s="9">
        <f t="shared" ref="AY77:BC77" si="42">AY76+AY75</f>
        <v>268424</v>
      </c>
      <c r="AZ77" s="9">
        <f t="shared" si="42"/>
        <v>314274</v>
      </c>
      <c r="BA77" s="9">
        <f t="shared" si="42"/>
        <v>367296</v>
      </c>
      <c r="BB77" s="9">
        <f t="shared" si="42"/>
        <v>394912</v>
      </c>
      <c r="BC77" s="9">
        <f t="shared" si="42"/>
        <v>445732</v>
      </c>
      <c r="BD77" s="9">
        <f t="shared" ref="BD77" si="43">BD76+BD75</f>
        <v>540536</v>
      </c>
      <c r="BE77" s="9">
        <f t="shared" ref="BE77" si="44">BE76+BE75</f>
        <v>0</v>
      </c>
      <c r="BF77" s="9">
        <f t="shared" ref="BF77" si="45">BF76+BF75</f>
        <v>0</v>
      </c>
      <c r="BG77" s="9">
        <f t="shared" ref="BG77" si="46">BG76+BG75</f>
        <v>0</v>
      </c>
    </row>
    <row r="78" spans="2:59" x14ac:dyDescent="0.35">
      <c r="B78" s="15"/>
      <c r="C78" s="15"/>
      <c r="D78" s="15"/>
      <c r="E78" s="15"/>
      <c r="F78" s="15"/>
      <c r="G78" s="15"/>
      <c r="H78" s="15"/>
      <c r="I78" s="15"/>
      <c r="J78" s="15"/>
      <c r="K78" s="15"/>
      <c r="L78" s="15"/>
      <c r="M78" s="51"/>
      <c r="N78" s="15"/>
      <c r="O78" s="15"/>
      <c r="P78" s="15"/>
      <c r="Q78" s="51"/>
      <c r="R78" s="15"/>
      <c r="S78" s="15"/>
      <c r="T78" s="15"/>
      <c r="U78" s="51"/>
      <c r="V78" s="15"/>
      <c r="W78" s="15"/>
      <c r="X78" s="15"/>
      <c r="Y78" s="51"/>
      <c r="Z78" s="15"/>
      <c r="AA78" s="15"/>
      <c r="AB78" s="15"/>
      <c r="AC78" s="51"/>
      <c r="AD78" s="15"/>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row>
    <row r="79" spans="2:59" s="24" customFormat="1" x14ac:dyDescent="0.35">
      <c r="B79" s="13" t="s">
        <v>41</v>
      </c>
      <c r="C79" s="13"/>
      <c r="D79" s="13"/>
      <c r="E79" s="13"/>
      <c r="F79" s="13"/>
      <c r="G79" s="13"/>
      <c r="H79" s="13"/>
      <c r="I79" s="13"/>
      <c r="J79" s="13"/>
      <c r="K79" s="13"/>
      <c r="L79" s="13"/>
      <c r="M79" s="49"/>
      <c r="N79" s="13"/>
      <c r="O79" s="13"/>
      <c r="P79" s="13"/>
      <c r="Q79" s="49"/>
      <c r="R79" s="13"/>
      <c r="S79" s="13"/>
      <c r="T79" s="13"/>
      <c r="U79" s="49"/>
      <c r="V79" s="13"/>
      <c r="W79" s="13"/>
      <c r="X79" s="13"/>
      <c r="Y79" s="49"/>
      <c r="Z79" s="13"/>
      <c r="AA79" s="13"/>
      <c r="AB79" s="13"/>
      <c r="AC79" s="49"/>
      <c r="AD79" s="13"/>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row>
    <row r="80" spans="2:59" x14ac:dyDescent="0.35">
      <c r="B80" s="15" t="s">
        <v>42</v>
      </c>
      <c r="C80" s="15"/>
      <c r="D80" s="15"/>
      <c r="E80" s="15"/>
      <c r="F80" s="15"/>
      <c r="G80" s="15"/>
      <c r="H80" s="15"/>
      <c r="I80" s="15"/>
      <c r="J80" s="15"/>
      <c r="K80" s="15"/>
      <c r="L80" s="15"/>
      <c r="M80" s="51"/>
      <c r="N80" s="15"/>
      <c r="O80" s="15"/>
      <c r="P80" s="15"/>
      <c r="Q80" s="51"/>
      <c r="R80" s="15"/>
      <c r="S80" s="15"/>
      <c r="T80" s="15"/>
      <c r="U80" s="51"/>
      <c r="V80" s="15"/>
      <c r="W80" s="15"/>
      <c r="X80" s="15"/>
      <c r="Y80" s="51"/>
      <c r="Z80" s="15"/>
      <c r="AA80" s="15"/>
      <c r="AB80" s="15"/>
      <c r="AC80" s="51"/>
      <c r="AD80" s="15"/>
      <c r="AE80" s="9"/>
      <c r="AF80" s="9"/>
      <c r="AG80" s="9"/>
      <c r="AH80" s="9"/>
      <c r="AI80" s="9"/>
      <c r="AJ80" s="9"/>
      <c r="AK80" s="9"/>
      <c r="AL80" s="9"/>
      <c r="AM80" s="9"/>
      <c r="AN80" s="9" t="s">
        <v>896</v>
      </c>
      <c r="AO80" s="9" t="s">
        <v>896</v>
      </c>
      <c r="AP80" s="9" t="s">
        <v>896</v>
      </c>
      <c r="AQ80" s="9" t="s">
        <v>896</v>
      </c>
      <c r="AR80" s="9" t="s">
        <v>896</v>
      </c>
      <c r="AS80" s="9" t="s">
        <v>896</v>
      </c>
      <c r="AT80" s="9" t="s">
        <v>896</v>
      </c>
      <c r="AU80" s="9" t="s">
        <v>896</v>
      </c>
      <c r="AV80" s="9" t="s">
        <v>896</v>
      </c>
      <c r="AW80" s="9" t="s">
        <v>896</v>
      </c>
      <c r="AX80" s="9" t="s">
        <v>896</v>
      </c>
      <c r="AY80" s="9">
        <v>142158</v>
      </c>
      <c r="AZ80" s="9">
        <v>151124</v>
      </c>
      <c r="BA80" s="9">
        <v>201046</v>
      </c>
      <c r="BB80" s="9">
        <v>241898</v>
      </c>
      <c r="BC80" s="9">
        <v>262258</v>
      </c>
      <c r="BD80" s="9">
        <v>251428</v>
      </c>
      <c r="BE80" s="9"/>
    </row>
    <row r="81" spans="2:59" s="4" customFormat="1" x14ac:dyDescent="0.35">
      <c r="B81" s="17" t="s">
        <v>43</v>
      </c>
      <c r="C81" s="17"/>
      <c r="D81" s="17"/>
      <c r="E81" s="17"/>
      <c r="F81" s="17"/>
      <c r="G81" s="17"/>
      <c r="H81" s="17"/>
      <c r="I81" s="17"/>
      <c r="J81" s="17"/>
      <c r="K81" s="17"/>
      <c r="L81" s="17"/>
      <c r="M81" s="52"/>
      <c r="N81" s="17"/>
      <c r="O81" s="17"/>
      <c r="P81" s="17"/>
      <c r="Q81" s="52"/>
      <c r="R81" s="17"/>
      <c r="S81" s="17"/>
      <c r="T81" s="17"/>
      <c r="U81" s="52"/>
      <c r="V81" s="17"/>
      <c r="W81" s="17"/>
      <c r="X81" s="17"/>
      <c r="Y81" s="52"/>
      <c r="Z81" s="17"/>
      <c r="AA81" s="17"/>
      <c r="AB81" s="17"/>
      <c r="AC81" s="52"/>
      <c r="AD81" s="17"/>
      <c r="AE81" s="10"/>
      <c r="AF81" s="10"/>
      <c r="AG81" s="10"/>
      <c r="AH81" s="10"/>
      <c r="AI81" s="10"/>
      <c r="AJ81" s="10"/>
      <c r="AK81" s="10"/>
      <c r="AL81" s="10"/>
      <c r="AM81" s="10"/>
      <c r="AN81" s="10" t="s">
        <v>896</v>
      </c>
      <c r="AO81" s="10" t="s">
        <v>896</v>
      </c>
      <c r="AP81" s="10" t="s">
        <v>896</v>
      </c>
      <c r="AQ81" s="10" t="s">
        <v>896</v>
      </c>
      <c r="AR81" s="10" t="s">
        <v>896</v>
      </c>
      <c r="AS81" s="10" t="s">
        <v>896</v>
      </c>
      <c r="AT81" s="10" t="s">
        <v>896</v>
      </c>
      <c r="AU81" s="10" t="s">
        <v>896</v>
      </c>
      <c r="AV81" s="10" t="s">
        <v>896</v>
      </c>
      <c r="AW81" s="10" t="s">
        <v>896</v>
      </c>
      <c r="AX81" s="10" t="s">
        <v>896</v>
      </c>
      <c r="AY81" s="10">
        <v>126266</v>
      </c>
      <c r="AZ81" s="10">
        <v>163150</v>
      </c>
      <c r="BA81" s="10">
        <v>166250</v>
      </c>
      <c r="BB81" s="10">
        <v>153014</v>
      </c>
      <c r="BC81" s="10">
        <v>183474</v>
      </c>
      <c r="BD81" s="10">
        <v>289108</v>
      </c>
      <c r="BE81" s="10"/>
    </row>
    <row r="82" spans="2:59" x14ac:dyDescent="0.35">
      <c r="B82" s="15" t="s">
        <v>37</v>
      </c>
      <c r="C82" s="15"/>
      <c r="D82" s="15"/>
      <c r="E82" s="15"/>
      <c r="F82" s="15"/>
      <c r="G82" s="15"/>
      <c r="H82" s="15"/>
      <c r="I82" s="15"/>
      <c r="J82" s="15"/>
      <c r="K82" s="15"/>
      <c r="L82" s="15"/>
      <c r="M82" s="51"/>
      <c r="N82" s="15"/>
      <c r="O82" s="15"/>
      <c r="P82" s="15"/>
      <c r="Q82" s="51"/>
      <c r="R82" s="15"/>
      <c r="S82" s="15"/>
      <c r="T82" s="15"/>
      <c r="U82" s="51"/>
      <c r="V82" s="15"/>
      <c r="W82" s="15"/>
      <c r="X82" s="15"/>
      <c r="Y82" s="51"/>
      <c r="Z82" s="15"/>
      <c r="AA82" s="15"/>
      <c r="AB82" s="15"/>
      <c r="AC82" s="51"/>
      <c r="AD82" s="15"/>
      <c r="AE82" s="9"/>
      <c r="AF82" s="9"/>
      <c r="AG82" s="9"/>
      <c r="AH82" s="9"/>
      <c r="AI82" s="9"/>
      <c r="AJ82" s="9"/>
      <c r="AK82" s="9"/>
      <c r="AL82" s="9"/>
      <c r="AM82" s="9"/>
      <c r="AN82" s="9" t="s">
        <v>896</v>
      </c>
      <c r="AO82" s="9" t="s">
        <v>896</v>
      </c>
      <c r="AP82" s="9" t="s">
        <v>896</v>
      </c>
      <c r="AQ82" s="9" t="s">
        <v>896</v>
      </c>
      <c r="AR82" s="9" t="s">
        <v>896</v>
      </c>
      <c r="AS82" s="9" t="s">
        <v>896</v>
      </c>
      <c r="AT82" s="9" t="s">
        <v>896</v>
      </c>
      <c r="AU82" s="9" t="s">
        <v>896</v>
      </c>
      <c r="AV82" s="9" t="s">
        <v>896</v>
      </c>
      <c r="AW82" s="9" t="s">
        <v>896</v>
      </c>
      <c r="AX82" s="9" t="s">
        <v>896</v>
      </c>
      <c r="AY82" s="9">
        <f t="shared" ref="AY82:BC82" si="47">AY81+AY80</f>
        <v>268424</v>
      </c>
      <c r="AZ82" s="9">
        <f t="shared" si="47"/>
        <v>314274</v>
      </c>
      <c r="BA82" s="9">
        <f t="shared" si="47"/>
        <v>367296</v>
      </c>
      <c r="BB82" s="9">
        <f t="shared" si="47"/>
        <v>394912</v>
      </c>
      <c r="BC82" s="9">
        <f t="shared" si="47"/>
        <v>445732</v>
      </c>
      <c r="BD82" s="9">
        <f t="shared" ref="BD82" si="48">BD81+BD80</f>
        <v>540536</v>
      </c>
      <c r="BE82" s="9">
        <f t="shared" ref="BE82" si="49">BE81+BE80</f>
        <v>0</v>
      </c>
      <c r="BF82" s="9">
        <f t="shared" ref="BF82" si="50">BF81+BF80</f>
        <v>0</v>
      </c>
      <c r="BG82" s="9">
        <f t="shared" ref="BG82" si="51">BG81+BG80</f>
        <v>0</v>
      </c>
    </row>
    <row r="83" spans="2:59" x14ac:dyDescent="0.35">
      <c r="B83" s="15"/>
      <c r="C83" s="15"/>
      <c r="D83" s="15"/>
      <c r="E83" s="15"/>
      <c r="F83" s="15"/>
      <c r="G83" s="15"/>
      <c r="H83" s="15"/>
      <c r="I83" s="15"/>
      <c r="J83" s="15"/>
      <c r="K83" s="15"/>
      <c r="L83" s="15"/>
      <c r="M83" s="51"/>
      <c r="N83" s="15"/>
      <c r="O83" s="15"/>
      <c r="P83" s="15"/>
      <c r="Q83" s="51"/>
      <c r="R83" s="15"/>
      <c r="S83" s="15"/>
      <c r="T83" s="15"/>
      <c r="U83" s="51"/>
      <c r="V83" s="15"/>
      <c r="W83" s="15"/>
      <c r="X83" s="15"/>
      <c r="Y83" s="51"/>
      <c r="Z83" s="15"/>
      <c r="AA83" s="15"/>
      <c r="AB83" s="15"/>
      <c r="AC83" s="51"/>
      <c r="AD83" s="15"/>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row>
    <row r="84" spans="2:59" x14ac:dyDescent="0.35">
      <c r="B84" s="15"/>
      <c r="C84" s="15"/>
      <c r="D84" s="15"/>
      <c r="E84" s="15"/>
      <c r="F84" s="15"/>
      <c r="G84" s="15"/>
      <c r="H84" s="15"/>
      <c r="I84" s="15"/>
      <c r="J84" s="15"/>
      <c r="K84" s="15"/>
      <c r="L84" s="15"/>
      <c r="M84" s="51"/>
      <c r="N84" s="15"/>
      <c r="O84" s="15"/>
      <c r="P84" s="15"/>
      <c r="Q84" s="51"/>
      <c r="R84" s="15"/>
      <c r="S84" s="15"/>
      <c r="T84" s="15"/>
      <c r="U84" s="51"/>
      <c r="V84" s="15"/>
      <c r="W84" s="15"/>
      <c r="X84" s="15"/>
      <c r="Y84" s="51"/>
      <c r="Z84" s="15"/>
      <c r="AA84" s="15"/>
      <c r="AB84" s="15"/>
      <c r="AC84" s="51"/>
      <c r="AD84" s="15"/>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row>
    <row r="85" spans="2:59" s="2" customFormat="1" x14ac:dyDescent="0.35">
      <c r="B85" s="3" t="s">
        <v>44</v>
      </c>
      <c r="C85" s="3"/>
      <c r="D85" s="3"/>
      <c r="E85" s="3"/>
      <c r="F85" s="3"/>
      <c r="G85" s="3"/>
      <c r="H85" s="3"/>
      <c r="I85" s="3"/>
      <c r="J85" s="3"/>
      <c r="K85" s="3"/>
      <c r="L85" s="3"/>
      <c r="M85" s="47"/>
      <c r="N85" s="3"/>
      <c r="O85" s="3"/>
      <c r="P85" s="3"/>
      <c r="Q85" s="47"/>
      <c r="R85" s="3"/>
      <c r="S85" s="3"/>
      <c r="T85" s="3"/>
      <c r="U85" s="47"/>
      <c r="V85" s="3"/>
      <c r="W85" s="3"/>
      <c r="X85" s="3"/>
      <c r="Y85" s="47"/>
      <c r="Z85" s="3"/>
      <c r="AA85" s="3"/>
      <c r="AB85" s="3"/>
      <c r="AC85" s="47"/>
      <c r="AD85" s="3"/>
    </row>
    <row r="86" spans="2:59" s="7" customFormat="1" x14ac:dyDescent="0.35">
      <c r="B86" s="6" t="s">
        <v>22</v>
      </c>
      <c r="C86" s="6"/>
      <c r="D86" s="6"/>
      <c r="E86" s="6"/>
      <c r="F86" s="6"/>
      <c r="G86" s="6"/>
      <c r="H86" s="6"/>
      <c r="I86" s="6"/>
      <c r="J86" s="6"/>
      <c r="K86" s="6"/>
      <c r="L86" s="6"/>
      <c r="M86" s="54"/>
      <c r="N86" s="6"/>
      <c r="O86" s="6"/>
      <c r="P86" s="6"/>
      <c r="Q86" s="54"/>
      <c r="R86" s="6"/>
      <c r="S86" s="6"/>
      <c r="T86" s="6"/>
      <c r="U86" s="54"/>
      <c r="V86" s="6"/>
      <c r="W86" s="6"/>
      <c r="X86" s="6"/>
      <c r="Y86" s="54"/>
      <c r="Z86" s="6"/>
      <c r="AA86" s="6"/>
      <c r="AB86" s="6"/>
      <c r="AC86" s="54"/>
      <c r="AD86" s="6"/>
    </row>
    <row r="87" spans="2:59" s="9" customFormat="1" x14ac:dyDescent="0.35">
      <c r="B87" s="9" t="s">
        <v>45</v>
      </c>
      <c r="M87" s="58"/>
      <c r="Q87" s="58"/>
      <c r="U87" s="58"/>
      <c r="Y87" s="58"/>
      <c r="AC87" s="58"/>
      <c r="AW87" s="9">
        <v>162032</v>
      </c>
      <c r="AX87" s="9">
        <v>159630</v>
      </c>
      <c r="AY87" s="9">
        <v>191712</v>
      </c>
      <c r="AZ87" s="9">
        <v>212089</v>
      </c>
      <c r="BA87" s="9">
        <v>256758</v>
      </c>
      <c r="BB87" s="9">
        <v>278888</v>
      </c>
      <c r="BC87" s="9">
        <v>240683</v>
      </c>
      <c r="BD87" s="9">
        <v>353062</v>
      </c>
    </row>
    <row r="88" spans="2:59" s="10" customFormat="1" x14ac:dyDescent="0.35">
      <c r="B88" s="10" t="s">
        <v>46</v>
      </c>
      <c r="M88" s="59"/>
      <c r="Q88" s="59"/>
      <c r="U88" s="59"/>
      <c r="Y88" s="59"/>
      <c r="AC88" s="59"/>
      <c r="AW88" s="10">
        <v>71706</v>
      </c>
      <c r="AX88" s="10">
        <v>69310</v>
      </c>
      <c r="AY88" s="10">
        <v>76712</v>
      </c>
      <c r="AZ88" s="10">
        <v>102185</v>
      </c>
      <c r="BA88" s="10">
        <v>110538</v>
      </c>
      <c r="BB88" s="10">
        <v>116024</v>
      </c>
      <c r="BC88" s="10">
        <v>205049</v>
      </c>
      <c r="BD88" s="10">
        <v>187474</v>
      </c>
    </row>
    <row r="89" spans="2:59" s="28" customFormat="1" x14ac:dyDescent="0.35">
      <c r="B89" s="28" t="s">
        <v>37</v>
      </c>
      <c r="M89" s="60"/>
      <c r="Q89" s="60"/>
      <c r="U89" s="60"/>
      <c r="Y89" s="60"/>
      <c r="AC89" s="60"/>
      <c r="AN89" s="28">
        <f t="shared" ref="AN89" si="52">SUM(AN87:AN88)</f>
        <v>0</v>
      </c>
      <c r="AO89" s="28">
        <f t="shared" ref="AO89" si="53">SUM(AO87:AO88)</f>
        <v>0</v>
      </c>
      <c r="AP89" s="28">
        <f t="shared" ref="AP89" si="54">SUM(AP87:AP88)</f>
        <v>0</v>
      </c>
      <c r="AQ89" s="28">
        <f t="shared" ref="AQ89:BC89" si="55">SUM(AQ87:AQ88)</f>
        <v>0</v>
      </c>
      <c r="AR89" s="28">
        <f t="shared" si="55"/>
        <v>0</v>
      </c>
      <c r="AS89" s="28">
        <f t="shared" si="55"/>
        <v>0</v>
      </c>
      <c r="AT89" s="28">
        <f t="shared" si="55"/>
        <v>0</v>
      </c>
      <c r="AU89" s="28">
        <f t="shared" si="55"/>
        <v>0</v>
      </c>
      <c r="AV89" s="28">
        <f t="shared" si="55"/>
        <v>0</v>
      </c>
      <c r="AW89" s="28">
        <f t="shared" si="55"/>
        <v>233738</v>
      </c>
      <c r="AX89" s="28">
        <f t="shared" si="55"/>
        <v>228940</v>
      </c>
      <c r="AY89" s="28">
        <f t="shared" si="55"/>
        <v>268424</v>
      </c>
      <c r="AZ89" s="28">
        <f t="shared" si="55"/>
        <v>314274</v>
      </c>
      <c r="BA89" s="28">
        <f t="shared" si="55"/>
        <v>367296</v>
      </c>
      <c r="BB89" s="28">
        <f t="shared" si="55"/>
        <v>394912</v>
      </c>
      <c r="BC89" s="28">
        <f t="shared" si="55"/>
        <v>445732</v>
      </c>
      <c r="BD89" s="28">
        <f t="shared" ref="BD89" si="56">SUM(BD87:BD88)</f>
        <v>540536</v>
      </c>
      <c r="BE89" s="28">
        <f t="shared" ref="BE89" si="57">SUM(BE87:BE88)</f>
        <v>0</v>
      </c>
      <c r="BF89" s="28">
        <f t="shared" ref="BF89" si="58">SUM(BF87:BF88)</f>
        <v>0</v>
      </c>
      <c r="BG89" s="28">
        <f t="shared" ref="BG89" si="59">SUM(BG87:BG88)</f>
        <v>0</v>
      </c>
    </row>
    <row r="90" spans="2:59" s="11" customFormat="1" x14ac:dyDescent="0.35">
      <c r="B90" s="34" t="s">
        <v>47</v>
      </c>
      <c r="C90" s="34"/>
      <c r="D90" s="34"/>
      <c r="E90" s="34"/>
      <c r="F90" s="34"/>
      <c r="G90" s="34"/>
      <c r="H90" s="34"/>
      <c r="I90" s="34"/>
      <c r="J90" s="34"/>
      <c r="K90" s="34"/>
      <c r="L90" s="34"/>
      <c r="M90" s="61"/>
      <c r="N90" s="34"/>
      <c r="O90" s="34"/>
      <c r="P90" s="34"/>
      <c r="Q90" s="61"/>
      <c r="R90" s="34"/>
      <c r="S90" s="34"/>
      <c r="T90" s="34"/>
      <c r="U90" s="61"/>
      <c r="V90" s="34"/>
      <c r="W90" s="34"/>
      <c r="X90" s="34"/>
      <c r="Y90" s="61"/>
      <c r="Z90" s="34"/>
      <c r="AA90" s="34"/>
      <c r="AB90" s="34"/>
      <c r="AC90" s="61"/>
      <c r="AD90" s="34"/>
    </row>
    <row r="91" spans="2:59" s="9" customFormat="1" x14ac:dyDescent="0.35">
      <c r="B91" s="9" t="s">
        <v>45</v>
      </c>
      <c r="M91" s="58"/>
      <c r="Q91" s="58"/>
      <c r="U91" s="58"/>
      <c r="Y91" s="58"/>
      <c r="AC91" s="58"/>
      <c r="AW91" s="9">
        <v>85089</v>
      </c>
      <c r="AX91" s="9">
        <v>88963</v>
      </c>
      <c r="AY91" s="9">
        <v>109393</v>
      </c>
      <c r="AZ91" s="9">
        <v>113489</v>
      </c>
      <c r="BA91" s="9">
        <v>139131</v>
      </c>
      <c r="BB91" s="9">
        <v>149714</v>
      </c>
      <c r="BC91" s="9">
        <v>140596</v>
      </c>
      <c r="BD91" s="9">
        <v>203419</v>
      </c>
    </row>
    <row r="92" spans="2:59" s="10" customFormat="1" x14ac:dyDescent="0.35">
      <c r="B92" s="10" t="s">
        <v>46</v>
      </c>
      <c r="M92" s="59"/>
      <c r="Q92" s="59"/>
      <c r="U92" s="59"/>
      <c r="Y92" s="59"/>
      <c r="AC92" s="59"/>
      <c r="AW92" s="10">
        <v>43075</v>
      </c>
      <c r="AX92" s="10">
        <v>44792</v>
      </c>
      <c r="AY92" s="10">
        <v>51346</v>
      </c>
      <c r="AZ92" s="10">
        <v>72382</v>
      </c>
      <c r="BA92" s="10">
        <v>75063</v>
      </c>
      <c r="BB92" s="10">
        <v>80640</v>
      </c>
      <c r="BC92" s="10">
        <v>163900</v>
      </c>
      <c r="BD92" s="10">
        <v>163603</v>
      </c>
    </row>
    <row r="93" spans="2:59" s="9" customFormat="1" x14ac:dyDescent="0.35">
      <c r="B93" s="9" t="s">
        <v>48</v>
      </c>
      <c r="M93" s="58"/>
      <c r="Q93" s="58"/>
      <c r="U93" s="58"/>
      <c r="Y93" s="58"/>
      <c r="AC93" s="58"/>
      <c r="AN93" s="9">
        <f t="shared" ref="AN93" si="60">SUM(AN91:AN92)</f>
        <v>0</v>
      </c>
      <c r="AO93" s="9">
        <f t="shared" ref="AO93" si="61">SUM(AO91:AO92)</f>
        <v>0</v>
      </c>
      <c r="AP93" s="9">
        <f t="shared" ref="AP93" si="62">SUM(AP91:AP92)</f>
        <v>0</v>
      </c>
      <c r="AQ93" s="9">
        <f t="shared" ref="AQ93:BC93" si="63">SUM(AQ91:AQ92)</f>
        <v>0</v>
      </c>
      <c r="AR93" s="9">
        <f t="shared" si="63"/>
        <v>0</v>
      </c>
      <c r="AS93" s="9">
        <f t="shared" si="63"/>
        <v>0</v>
      </c>
      <c r="AT93" s="9">
        <f t="shared" si="63"/>
        <v>0</v>
      </c>
      <c r="AU93" s="9">
        <f t="shared" si="63"/>
        <v>0</v>
      </c>
      <c r="AV93" s="9">
        <f t="shared" si="63"/>
        <v>0</v>
      </c>
      <c r="AW93" s="9">
        <f t="shared" si="63"/>
        <v>128164</v>
      </c>
      <c r="AX93" s="9">
        <f t="shared" si="63"/>
        <v>133755</v>
      </c>
      <c r="AY93" s="9">
        <f t="shared" si="63"/>
        <v>160739</v>
      </c>
      <c r="AZ93" s="9">
        <f t="shared" si="63"/>
        <v>185871</v>
      </c>
      <c r="BA93" s="9">
        <f t="shared" si="63"/>
        <v>214194</v>
      </c>
      <c r="BB93" s="9">
        <f t="shared" si="63"/>
        <v>230354</v>
      </c>
      <c r="BC93" s="9">
        <f t="shared" si="63"/>
        <v>304496</v>
      </c>
      <c r="BD93" s="9">
        <f t="shared" ref="BD93" si="64">SUM(BD91:BD92)</f>
        <v>367022</v>
      </c>
      <c r="BE93" s="9">
        <f t="shared" ref="BE93" si="65">SUM(BE91:BE92)</f>
        <v>0</v>
      </c>
      <c r="BF93" s="9">
        <f t="shared" ref="BF93" si="66">SUM(BF91:BF92)</f>
        <v>0</v>
      </c>
      <c r="BG93" s="9">
        <f t="shared" ref="BG93" si="67">SUM(BG91:BG92)</f>
        <v>0</v>
      </c>
    </row>
    <row r="94" spans="2:59" s="11" customFormat="1" x14ac:dyDescent="0.35">
      <c r="B94" s="34" t="s">
        <v>23</v>
      </c>
      <c r="C94" s="34"/>
      <c r="D94" s="34"/>
      <c r="E94" s="34"/>
      <c r="F94" s="34"/>
      <c r="G94" s="34"/>
      <c r="H94" s="34"/>
      <c r="I94" s="34"/>
      <c r="J94" s="34"/>
      <c r="K94" s="34"/>
      <c r="L94" s="34"/>
      <c r="M94" s="61"/>
      <c r="N94" s="34"/>
      <c r="O94" s="34"/>
      <c r="P94" s="34"/>
      <c r="Q94" s="61"/>
      <c r="R94" s="34"/>
      <c r="S94" s="34"/>
      <c r="T94" s="34"/>
      <c r="U94" s="61"/>
      <c r="V94" s="34"/>
      <c r="W94" s="34"/>
      <c r="X94" s="34"/>
      <c r="Y94" s="61"/>
      <c r="Z94" s="34"/>
      <c r="AA94" s="34"/>
      <c r="AB94" s="34"/>
      <c r="AC94" s="61"/>
      <c r="AD94" s="34"/>
    </row>
    <row r="95" spans="2:59" s="9" customFormat="1" x14ac:dyDescent="0.35">
      <c r="B95" s="9" t="s">
        <v>45</v>
      </c>
      <c r="M95" s="58"/>
      <c r="Q95" s="58"/>
      <c r="U95" s="58"/>
      <c r="Y95" s="58"/>
      <c r="AC95" s="58"/>
      <c r="AN95" s="9">
        <f t="shared" ref="AN95:BG95" si="68">AN87-AN91</f>
        <v>0</v>
      </c>
      <c r="AO95" s="9">
        <f t="shared" si="68"/>
        <v>0</v>
      </c>
      <c r="AP95" s="9">
        <f t="shared" si="68"/>
        <v>0</v>
      </c>
      <c r="AQ95" s="9">
        <f t="shared" si="68"/>
        <v>0</v>
      </c>
      <c r="AR95" s="9">
        <f t="shared" si="68"/>
        <v>0</v>
      </c>
      <c r="AS95" s="9">
        <f t="shared" si="68"/>
        <v>0</v>
      </c>
      <c r="AT95" s="9">
        <f t="shared" si="68"/>
        <v>0</v>
      </c>
      <c r="AU95" s="9">
        <f t="shared" si="68"/>
        <v>0</v>
      </c>
      <c r="AV95" s="9">
        <f t="shared" si="68"/>
        <v>0</v>
      </c>
      <c r="AW95" s="9">
        <f t="shared" si="68"/>
        <v>76943</v>
      </c>
      <c r="AX95" s="9">
        <f t="shared" si="68"/>
        <v>70667</v>
      </c>
      <c r="AY95" s="9">
        <f t="shared" si="68"/>
        <v>82319</v>
      </c>
      <c r="AZ95" s="9">
        <f t="shared" si="68"/>
        <v>98600</v>
      </c>
      <c r="BA95" s="9">
        <f t="shared" si="68"/>
        <v>117627</v>
      </c>
      <c r="BB95" s="9">
        <f t="shared" si="68"/>
        <v>129174</v>
      </c>
      <c r="BC95" s="9">
        <f t="shared" si="68"/>
        <v>100087</v>
      </c>
      <c r="BD95" s="9">
        <f t="shared" si="68"/>
        <v>149643</v>
      </c>
      <c r="BE95" s="9">
        <f t="shared" si="68"/>
        <v>0</v>
      </c>
      <c r="BF95" s="9">
        <f t="shared" si="68"/>
        <v>0</v>
      </c>
      <c r="BG95" s="9">
        <f t="shared" si="68"/>
        <v>0</v>
      </c>
    </row>
    <row r="96" spans="2:59" s="10" customFormat="1" x14ac:dyDescent="0.35">
      <c r="B96" s="10" t="s">
        <v>46</v>
      </c>
      <c r="M96" s="59"/>
      <c r="Q96" s="59"/>
      <c r="U96" s="59"/>
      <c r="Y96" s="59"/>
      <c r="AC96" s="59"/>
      <c r="AN96" s="10">
        <f t="shared" ref="AN96:BG96" si="69">AN88-AN92</f>
        <v>0</v>
      </c>
      <c r="AO96" s="10">
        <f t="shared" si="69"/>
        <v>0</v>
      </c>
      <c r="AP96" s="10">
        <f t="shared" si="69"/>
        <v>0</v>
      </c>
      <c r="AQ96" s="10">
        <f t="shared" si="69"/>
        <v>0</v>
      </c>
      <c r="AR96" s="10">
        <f t="shared" si="69"/>
        <v>0</v>
      </c>
      <c r="AS96" s="10">
        <f t="shared" si="69"/>
        <v>0</v>
      </c>
      <c r="AT96" s="10">
        <f t="shared" si="69"/>
        <v>0</v>
      </c>
      <c r="AU96" s="10">
        <f t="shared" si="69"/>
        <v>0</v>
      </c>
      <c r="AV96" s="10">
        <f t="shared" si="69"/>
        <v>0</v>
      </c>
      <c r="AW96" s="10">
        <f t="shared" si="69"/>
        <v>28631</v>
      </c>
      <c r="AX96" s="10">
        <f t="shared" si="69"/>
        <v>24518</v>
      </c>
      <c r="AY96" s="10">
        <f t="shared" si="69"/>
        <v>25366</v>
      </c>
      <c r="AZ96" s="10">
        <f t="shared" si="69"/>
        <v>29803</v>
      </c>
      <c r="BA96" s="10">
        <f t="shared" si="69"/>
        <v>35475</v>
      </c>
      <c r="BB96" s="10">
        <f t="shared" si="69"/>
        <v>35384</v>
      </c>
      <c r="BC96" s="10">
        <f t="shared" si="69"/>
        <v>41149</v>
      </c>
      <c r="BD96" s="10">
        <f t="shared" si="69"/>
        <v>23871</v>
      </c>
      <c r="BE96" s="10">
        <f t="shared" si="69"/>
        <v>0</v>
      </c>
      <c r="BF96" s="10">
        <f t="shared" si="69"/>
        <v>0</v>
      </c>
      <c r="BG96" s="10">
        <f t="shared" si="69"/>
        <v>0</v>
      </c>
    </row>
    <row r="97" spans="2:59" s="9" customFormat="1" x14ac:dyDescent="0.35">
      <c r="B97" s="9" t="s">
        <v>49</v>
      </c>
      <c r="M97" s="58"/>
      <c r="Q97" s="58"/>
      <c r="U97" s="58"/>
      <c r="Y97" s="58"/>
      <c r="AC97" s="58"/>
      <c r="AN97" s="9">
        <f t="shared" ref="AN97:BG97" si="70">SUM(AN95:AN96)</f>
        <v>0</v>
      </c>
      <c r="AO97" s="9">
        <f t="shared" si="70"/>
        <v>0</v>
      </c>
      <c r="AP97" s="9">
        <f t="shared" si="70"/>
        <v>0</v>
      </c>
      <c r="AQ97" s="9">
        <f t="shared" si="70"/>
        <v>0</v>
      </c>
      <c r="AR97" s="9">
        <f t="shared" si="70"/>
        <v>0</v>
      </c>
      <c r="AS97" s="9">
        <f t="shared" si="70"/>
        <v>0</v>
      </c>
      <c r="AT97" s="9">
        <f t="shared" si="70"/>
        <v>0</v>
      </c>
      <c r="AU97" s="9">
        <f t="shared" si="70"/>
        <v>0</v>
      </c>
      <c r="AV97" s="9">
        <f t="shared" si="70"/>
        <v>0</v>
      </c>
      <c r="AW97" s="9">
        <f t="shared" si="70"/>
        <v>105574</v>
      </c>
      <c r="AX97" s="9">
        <f t="shared" si="70"/>
        <v>95185</v>
      </c>
      <c r="AY97" s="9">
        <f t="shared" si="70"/>
        <v>107685</v>
      </c>
      <c r="AZ97" s="9">
        <f t="shared" si="70"/>
        <v>128403</v>
      </c>
      <c r="BA97" s="9">
        <f t="shared" si="70"/>
        <v>153102</v>
      </c>
      <c r="BB97" s="9">
        <f t="shared" si="70"/>
        <v>164558</v>
      </c>
      <c r="BC97" s="9">
        <f t="shared" si="70"/>
        <v>141236</v>
      </c>
      <c r="BD97" s="9">
        <f t="shared" si="70"/>
        <v>173514</v>
      </c>
      <c r="BE97" s="9">
        <f t="shared" si="70"/>
        <v>0</v>
      </c>
      <c r="BF97" s="9">
        <f t="shared" si="70"/>
        <v>0</v>
      </c>
      <c r="BG97" s="9">
        <f t="shared" si="70"/>
        <v>0</v>
      </c>
    </row>
    <row r="98" spans="2:59" s="9" customFormat="1" x14ac:dyDescent="0.35">
      <c r="B98" s="9" t="s">
        <v>50</v>
      </c>
      <c r="M98" s="58"/>
      <c r="Q98" s="58"/>
      <c r="U98" s="58"/>
      <c r="Y98" s="58"/>
      <c r="AC98" s="58"/>
      <c r="AW98" s="9">
        <v>50463</v>
      </c>
      <c r="AX98" s="9">
        <v>47642</v>
      </c>
      <c r="AY98" s="9">
        <v>50826</v>
      </c>
      <c r="AZ98" s="9">
        <v>60343</v>
      </c>
      <c r="BA98" s="9">
        <v>59490</v>
      </c>
      <c r="BB98" s="9">
        <v>67481</v>
      </c>
      <c r="BC98" s="9">
        <v>96434</v>
      </c>
      <c r="BD98" s="9">
        <v>131905</v>
      </c>
    </row>
    <row r="99" spans="2:59" s="9" customFormat="1" x14ac:dyDescent="0.35">
      <c r="B99" s="9" t="s">
        <v>51</v>
      </c>
      <c r="M99" s="58"/>
      <c r="Q99" s="58"/>
      <c r="U99" s="58"/>
      <c r="Y99" s="58"/>
      <c r="AC99" s="58"/>
      <c r="AW99" s="9">
        <v>35040</v>
      </c>
      <c r="AX99" s="9">
        <v>28465</v>
      </c>
      <c r="AY99" s="9">
        <v>26433</v>
      </c>
      <c r="AZ99" s="9">
        <v>34234</v>
      </c>
      <c r="BA99" s="9">
        <v>46477</v>
      </c>
      <c r="BB99" s="9">
        <v>53764</v>
      </c>
      <c r="BC99" s="9">
        <v>54689</v>
      </c>
      <c r="BD99" s="9">
        <v>64255</v>
      </c>
    </row>
    <row r="100" spans="2:59" s="10" customFormat="1" x14ac:dyDescent="0.35">
      <c r="B100" s="10" t="s">
        <v>881</v>
      </c>
      <c r="M100" s="59"/>
      <c r="Q100" s="59"/>
      <c r="U100" s="59"/>
      <c r="Y100" s="59"/>
      <c r="AC100" s="59"/>
      <c r="AW100" s="10">
        <v>0</v>
      </c>
      <c r="AX100" s="10">
        <v>0</v>
      </c>
      <c r="AY100" s="10">
        <v>0</v>
      </c>
      <c r="AZ100" s="10">
        <v>0</v>
      </c>
      <c r="BA100" s="10">
        <v>0</v>
      </c>
      <c r="BB100" s="10">
        <v>0</v>
      </c>
      <c r="BC100" s="10">
        <v>0</v>
      </c>
      <c r="BD100" s="10">
        <v>156017</v>
      </c>
    </row>
    <row r="101" spans="2:59" s="9" customFormat="1" x14ac:dyDescent="0.35">
      <c r="B101" s="9" t="s">
        <v>24</v>
      </c>
      <c r="M101" s="58"/>
      <c r="Q101" s="58"/>
      <c r="U101" s="58"/>
      <c r="Y101" s="58"/>
      <c r="AC101" s="58"/>
      <c r="AN101" s="9">
        <f t="shared" ref="AN101:BG101" si="71">AN97-SUM(AN98:AN100)</f>
        <v>0</v>
      </c>
      <c r="AO101" s="9">
        <f t="shared" si="71"/>
        <v>0</v>
      </c>
      <c r="AP101" s="9">
        <f t="shared" si="71"/>
        <v>0</v>
      </c>
      <c r="AQ101" s="9">
        <f t="shared" si="71"/>
        <v>0</v>
      </c>
      <c r="AR101" s="9">
        <f t="shared" si="71"/>
        <v>0</v>
      </c>
      <c r="AS101" s="9">
        <f t="shared" si="71"/>
        <v>0</v>
      </c>
      <c r="AT101" s="9">
        <f t="shared" si="71"/>
        <v>0</v>
      </c>
      <c r="AU101" s="9">
        <f t="shared" si="71"/>
        <v>0</v>
      </c>
      <c r="AV101" s="9">
        <f t="shared" si="71"/>
        <v>0</v>
      </c>
      <c r="AW101" s="9">
        <f t="shared" si="71"/>
        <v>20071</v>
      </c>
      <c r="AX101" s="9">
        <f t="shared" si="71"/>
        <v>19078</v>
      </c>
      <c r="AY101" s="9">
        <f t="shared" si="71"/>
        <v>30426</v>
      </c>
      <c r="AZ101" s="9">
        <f t="shared" si="71"/>
        <v>33826</v>
      </c>
      <c r="BA101" s="9">
        <f t="shared" si="71"/>
        <v>47135</v>
      </c>
      <c r="BB101" s="9">
        <f t="shared" si="71"/>
        <v>43313</v>
      </c>
      <c r="BC101" s="9">
        <f t="shared" si="71"/>
        <v>-9887</v>
      </c>
      <c r="BD101" s="9">
        <f t="shared" si="71"/>
        <v>-178663</v>
      </c>
      <c r="BE101" s="9">
        <f t="shared" si="71"/>
        <v>0</v>
      </c>
      <c r="BF101" s="9">
        <f t="shared" si="71"/>
        <v>0</v>
      </c>
      <c r="BG101" s="9">
        <f t="shared" si="71"/>
        <v>0</v>
      </c>
    </row>
    <row r="102" spans="2:59" s="11" customFormat="1" x14ac:dyDescent="0.35">
      <c r="B102" s="34" t="s">
        <v>52</v>
      </c>
      <c r="C102" s="34"/>
      <c r="D102" s="34"/>
      <c r="E102" s="34"/>
      <c r="F102" s="34"/>
      <c r="G102" s="34"/>
      <c r="H102" s="34"/>
      <c r="I102" s="34"/>
      <c r="J102" s="34"/>
      <c r="K102" s="34"/>
      <c r="L102" s="34"/>
      <c r="M102" s="61"/>
      <c r="N102" s="34"/>
      <c r="O102" s="34"/>
      <c r="P102" s="34"/>
      <c r="Q102" s="61"/>
      <c r="R102" s="34"/>
      <c r="S102" s="34"/>
      <c r="T102" s="34"/>
      <c r="U102" s="61"/>
      <c r="V102" s="34"/>
      <c r="W102" s="34"/>
      <c r="X102" s="34"/>
      <c r="Y102" s="61"/>
      <c r="Z102" s="34"/>
      <c r="AA102" s="34"/>
      <c r="AB102" s="34"/>
      <c r="AC102" s="61"/>
      <c r="AD102" s="34"/>
    </row>
    <row r="103" spans="2:59" s="9" customFormat="1" x14ac:dyDescent="0.35">
      <c r="B103" s="9" t="s">
        <v>53</v>
      </c>
      <c r="M103" s="58"/>
      <c r="Q103" s="58"/>
      <c r="U103" s="58"/>
      <c r="Y103" s="58"/>
      <c r="AC103" s="58"/>
      <c r="AW103" s="9">
        <v>1032</v>
      </c>
      <c r="AX103" s="9">
        <v>1618</v>
      </c>
      <c r="AY103" s="9">
        <v>2240</v>
      </c>
      <c r="AZ103" s="9">
        <v>4672</v>
      </c>
      <c r="BA103" s="9">
        <v>4828</v>
      </c>
      <c r="BB103" s="9">
        <v>-618</v>
      </c>
      <c r="BC103" s="9">
        <v>-5440</v>
      </c>
      <c r="BD103" s="9">
        <v>-9368</v>
      </c>
    </row>
    <row r="104" spans="2:59" s="10" customFormat="1" x14ac:dyDescent="0.35">
      <c r="B104" s="10" t="s">
        <v>54</v>
      </c>
      <c r="M104" s="59"/>
      <c r="Q104" s="59"/>
      <c r="U104" s="59"/>
      <c r="Y104" s="59"/>
      <c r="AC104" s="59"/>
      <c r="AW104" s="10">
        <v>-2589</v>
      </c>
      <c r="AX104" s="10">
        <v>172</v>
      </c>
      <c r="AY104" s="10">
        <v>-49</v>
      </c>
      <c r="AZ104" s="10">
        <v>11980</v>
      </c>
      <c r="BA104" s="10">
        <v>707</v>
      </c>
      <c r="BB104" s="10">
        <v>-8330</v>
      </c>
      <c r="BC104" s="10">
        <f>-10313+6497</f>
        <v>-3816</v>
      </c>
      <c r="BD104" s="10">
        <v>-346</v>
      </c>
    </row>
    <row r="105" spans="2:59" s="9" customFormat="1" x14ac:dyDescent="0.35">
      <c r="B105" s="9" t="s">
        <v>55</v>
      </c>
      <c r="M105" s="58"/>
      <c r="Q105" s="58"/>
      <c r="U105" s="58"/>
      <c r="Y105" s="58"/>
      <c r="AC105" s="58"/>
      <c r="AN105" s="9">
        <f t="shared" ref="AN105" si="72">AN101+SUM(AN103:AN104)</f>
        <v>0</v>
      </c>
      <c r="AO105" s="9">
        <f t="shared" ref="AO105" si="73">AO101+SUM(AO103:AO104)</f>
        <v>0</v>
      </c>
      <c r="AP105" s="9">
        <f t="shared" ref="AP105" si="74">AP101+SUM(AP103:AP104)</f>
        <v>0</v>
      </c>
      <c r="AQ105" s="9">
        <f t="shared" ref="AQ105:BC105" si="75">AQ101+SUM(AQ103:AQ104)</f>
        <v>0</v>
      </c>
      <c r="AR105" s="9">
        <f t="shared" si="75"/>
        <v>0</v>
      </c>
      <c r="AS105" s="9">
        <f t="shared" si="75"/>
        <v>0</v>
      </c>
      <c r="AT105" s="9">
        <f t="shared" si="75"/>
        <v>0</v>
      </c>
      <c r="AU105" s="9">
        <f t="shared" si="75"/>
        <v>0</v>
      </c>
      <c r="AV105" s="9">
        <f t="shared" si="75"/>
        <v>0</v>
      </c>
      <c r="AW105" s="9">
        <f t="shared" si="75"/>
        <v>18514</v>
      </c>
      <c r="AX105" s="9">
        <f t="shared" si="75"/>
        <v>20868</v>
      </c>
      <c r="AY105" s="9">
        <f t="shared" si="75"/>
        <v>32617</v>
      </c>
      <c r="AZ105" s="9">
        <f t="shared" si="75"/>
        <v>50478</v>
      </c>
      <c r="BA105" s="9">
        <f t="shared" si="75"/>
        <v>52670</v>
      </c>
      <c r="BB105" s="9">
        <f t="shared" si="75"/>
        <v>34365</v>
      </c>
      <c r="BC105" s="9">
        <f t="shared" si="75"/>
        <v>-19143</v>
      </c>
      <c r="BD105" s="9">
        <f t="shared" ref="BD105" si="76">BD101+SUM(BD103:BD104)</f>
        <v>-188377</v>
      </c>
      <c r="BE105" s="9">
        <f t="shared" ref="BE105" si="77">BE101+SUM(BE103:BE104)</f>
        <v>0</v>
      </c>
      <c r="BF105" s="9">
        <f t="shared" ref="BF105" si="78">BF101+SUM(BF103:BF104)</f>
        <v>0</v>
      </c>
      <c r="BG105" s="9">
        <f t="shared" ref="BG105" si="79">BG101+SUM(BG103:BG104)</f>
        <v>0</v>
      </c>
    </row>
    <row r="106" spans="2:59" s="9" customFormat="1" x14ac:dyDescent="0.35">
      <c r="B106" s="9" t="s">
        <v>56</v>
      </c>
      <c r="M106" s="58"/>
      <c r="Q106" s="58"/>
      <c r="U106" s="58"/>
      <c r="Y106" s="58"/>
      <c r="AC106" s="58"/>
      <c r="AW106" s="9">
        <v>2983</v>
      </c>
      <c r="AX106" s="9">
        <v>4138</v>
      </c>
      <c r="AY106" s="9">
        <v>9800</v>
      </c>
      <c r="AZ106" s="9">
        <v>4641</v>
      </c>
      <c r="BA106" s="9">
        <v>5848</v>
      </c>
      <c r="BB106" s="9">
        <v>539</v>
      </c>
      <c r="BC106" s="9">
        <v>-10369</v>
      </c>
      <c r="BD106" s="9">
        <v>-14663</v>
      </c>
    </row>
    <row r="107" spans="2:59" s="10" customFormat="1" x14ac:dyDescent="0.35">
      <c r="B107" s="10" t="s">
        <v>57</v>
      </c>
      <c r="M107" s="59"/>
      <c r="Q107" s="59"/>
      <c r="U107" s="59"/>
      <c r="Y107" s="59"/>
      <c r="AC107" s="59"/>
      <c r="AW107" s="10">
        <v>-138</v>
      </c>
      <c r="AX107" s="10">
        <v>-119</v>
      </c>
      <c r="AY107" s="10">
        <v>-1283</v>
      </c>
      <c r="AZ107" s="10">
        <v>-3944</v>
      </c>
      <c r="BA107" s="10">
        <v>-5487</v>
      </c>
      <c r="BB107" s="10">
        <v>-10481</v>
      </c>
      <c r="BC107" s="10">
        <v>4589</v>
      </c>
      <c r="BD107" s="10">
        <v>-2453</v>
      </c>
    </row>
    <row r="108" spans="2:59" s="9" customFormat="1" x14ac:dyDescent="0.35">
      <c r="B108" s="9" t="s">
        <v>58</v>
      </c>
      <c r="M108" s="58"/>
      <c r="Q108" s="58"/>
      <c r="U108" s="58"/>
      <c r="Y108" s="58"/>
      <c r="AC108" s="58"/>
      <c r="AN108" s="9">
        <f t="shared" ref="AN108" si="80">AN105-AN106+AN107</f>
        <v>0</v>
      </c>
      <c r="AO108" s="9">
        <f t="shared" ref="AO108" si="81">AO105-AO106+AO107</f>
        <v>0</v>
      </c>
      <c r="AP108" s="9">
        <f t="shared" ref="AP108" si="82">AP105-AP106+AP107</f>
        <v>0</v>
      </c>
      <c r="AQ108" s="9">
        <f t="shared" ref="AQ108:BC108" si="83">AQ105-AQ106+AQ107</f>
        <v>0</v>
      </c>
      <c r="AR108" s="9">
        <f t="shared" si="83"/>
        <v>0</v>
      </c>
      <c r="AS108" s="9">
        <f t="shared" si="83"/>
        <v>0</v>
      </c>
      <c r="AT108" s="9">
        <f t="shared" si="83"/>
        <v>0</v>
      </c>
      <c r="AU108" s="9">
        <f t="shared" si="83"/>
        <v>0</v>
      </c>
      <c r="AV108" s="9">
        <f t="shared" si="83"/>
        <v>0</v>
      </c>
      <c r="AW108" s="9">
        <f t="shared" si="83"/>
        <v>15393</v>
      </c>
      <c r="AX108" s="9">
        <f t="shared" si="83"/>
        <v>16611</v>
      </c>
      <c r="AY108" s="9">
        <f t="shared" si="83"/>
        <v>21534</v>
      </c>
      <c r="AZ108" s="9">
        <f t="shared" si="83"/>
        <v>41893</v>
      </c>
      <c r="BA108" s="9">
        <f t="shared" si="83"/>
        <v>41335</v>
      </c>
      <c r="BB108" s="9">
        <f t="shared" si="83"/>
        <v>23345</v>
      </c>
      <c r="BC108" s="9">
        <f t="shared" si="83"/>
        <v>-4185</v>
      </c>
      <c r="BD108" s="9">
        <f t="shared" ref="BD108" si="84">BD105-BD106+BD107</f>
        <v>-176167</v>
      </c>
      <c r="BE108" s="9">
        <f t="shared" ref="BE108" si="85">BE105-BE106+BE107</f>
        <v>0</v>
      </c>
      <c r="BF108" s="9">
        <f t="shared" ref="BF108" si="86">BF105-BF106+BF107</f>
        <v>0</v>
      </c>
      <c r="BG108" s="9">
        <f t="shared" ref="BG108" si="87">BG105-BG106+BG107</f>
        <v>0</v>
      </c>
    </row>
    <row r="109" spans="2:59" s="11" customFormat="1" x14ac:dyDescent="0.35">
      <c r="B109" s="34" t="s">
        <v>59</v>
      </c>
      <c r="C109" s="34"/>
      <c r="D109" s="34"/>
      <c r="E109" s="34"/>
      <c r="F109" s="34"/>
      <c r="G109" s="34"/>
      <c r="H109" s="34"/>
      <c r="I109" s="34"/>
      <c r="J109" s="34"/>
      <c r="K109" s="34"/>
      <c r="L109" s="34"/>
      <c r="M109" s="61"/>
      <c r="N109" s="34"/>
      <c r="O109" s="34"/>
      <c r="P109" s="34"/>
      <c r="Q109" s="61"/>
      <c r="R109" s="34"/>
      <c r="S109" s="34"/>
      <c r="T109" s="34"/>
      <c r="U109" s="61"/>
      <c r="V109" s="34"/>
      <c r="W109" s="34"/>
      <c r="X109" s="34"/>
      <c r="Y109" s="61"/>
      <c r="Z109" s="34"/>
      <c r="AA109" s="34"/>
      <c r="AB109" s="34"/>
      <c r="AC109" s="61"/>
      <c r="AD109" s="34"/>
    </row>
    <row r="110" spans="2:59" s="10" customFormat="1" x14ac:dyDescent="0.35">
      <c r="B110" s="10" t="s">
        <v>60</v>
      </c>
      <c r="M110" s="59"/>
      <c r="Q110" s="59"/>
      <c r="U110" s="59"/>
      <c r="Y110" s="59"/>
      <c r="AC110" s="59"/>
      <c r="AW110" s="10">
        <v>-6427</v>
      </c>
      <c r="AX110" s="10">
        <v>-4154</v>
      </c>
      <c r="AY110" s="10">
        <v>-3887</v>
      </c>
      <c r="AZ110" s="10">
        <f>8490-2964</f>
        <v>5526</v>
      </c>
      <c r="BA110" s="10">
        <v>-265</v>
      </c>
      <c r="BB110" s="10">
        <v>0</v>
      </c>
      <c r="BC110" s="10">
        <v>0</v>
      </c>
      <c r="BD110" s="10">
        <v>0</v>
      </c>
    </row>
    <row r="111" spans="2:59" s="9" customFormat="1" x14ac:dyDescent="0.35">
      <c r="B111" s="9" t="s">
        <v>61</v>
      </c>
      <c r="M111" s="58"/>
      <c r="Q111" s="58"/>
      <c r="U111" s="58"/>
      <c r="Y111" s="58"/>
      <c r="AC111" s="58"/>
      <c r="AN111" s="9">
        <f t="shared" ref="AN111" si="88">AN110</f>
        <v>0</v>
      </c>
      <c r="AO111" s="9">
        <f t="shared" ref="AO111" si="89">AO110</f>
        <v>0</v>
      </c>
      <c r="AP111" s="9">
        <f t="shared" ref="AP111" si="90">AP110</f>
        <v>0</v>
      </c>
      <c r="AQ111" s="9">
        <f t="shared" ref="AQ111:BC111" si="91">AQ110</f>
        <v>0</v>
      </c>
      <c r="AR111" s="9">
        <f t="shared" si="91"/>
        <v>0</v>
      </c>
      <c r="AS111" s="9">
        <f t="shared" si="91"/>
        <v>0</v>
      </c>
      <c r="AT111" s="9">
        <f t="shared" si="91"/>
        <v>0</v>
      </c>
      <c r="AU111" s="9">
        <f t="shared" si="91"/>
        <v>0</v>
      </c>
      <c r="AV111" s="9">
        <f t="shared" si="91"/>
        <v>0</v>
      </c>
      <c r="AW111" s="9">
        <f t="shared" si="91"/>
        <v>-6427</v>
      </c>
      <c r="AX111" s="9">
        <f t="shared" si="91"/>
        <v>-4154</v>
      </c>
      <c r="AY111" s="9">
        <f t="shared" si="91"/>
        <v>-3887</v>
      </c>
      <c r="AZ111" s="9">
        <f t="shared" si="91"/>
        <v>5526</v>
      </c>
      <c r="BA111" s="9">
        <f t="shared" si="91"/>
        <v>-265</v>
      </c>
      <c r="BB111" s="9">
        <f t="shared" si="91"/>
        <v>0</v>
      </c>
      <c r="BC111" s="9">
        <f t="shared" si="91"/>
        <v>0</v>
      </c>
      <c r="BD111" s="9">
        <v>0</v>
      </c>
      <c r="BE111" s="9">
        <f t="shared" ref="BE111" si="92">BE110</f>
        <v>0</v>
      </c>
      <c r="BF111" s="9">
        <f t="shared" ref="BF111" si="93">BF110</f>
        <v>0</v>
      </c>
      <c r="BG111" s="9">
        <f t="shared" ref="BG111" si="94">BG110</f>
        <v>0</v>
      </c>
    </row>
    <row r="112" spans="2:59" s="9" customFormat="1" x14ac:dyDescent="0.35">
      <c r="B112" s="9" t="s">
        <v>62</v>
      </c>
      <c r="M112" s="58"/>
      <c r="Q112" s="58"/>
      <c r="U112" s="58"/>
      <c r="Y112" s="58"/>
      <c r="AC112" s="58"/>
      <c r="AN112" s="9">
        <f t="shared" ref="AN112" si="95">AN108+AN111</f>
        <v>0</v>
      </c>
      <c r="AO112" s="9">
        <f t="shared" ref="AO112" si="96">AO108+AO111</f>
        <v>0</v>
      </c>
      <c r="AP112" s="9">
        <f t="shared" ref="AP112" si="97">AP108+AP111</f>
        <v>0</v>
      </c>
      <c r="AQ112" s="9">
        <f t="shared" ref="AQ112:BC112" si="98">AQ108+AQ111</f>
        <v>0</v>
      </c>
      <c r="AR112" s="9">
        <f t="shared" si="98"/>
        <v>0</v>
      </c>
      <c r="AS112" s="9">
        <f t="shared" si="98"/>
        <v>0</v>
      </c>
      <c r="AT112" s="9">
        <f t="shared" si="98"/>
        <v>0</v>
      </c>
      <c r="AU112" s="9">
        <f t="shared" si="98"/>
        <v>0</v>
      </c>
      <c r="AV112" s="9">
        <f t="shared" si="98"/>
        <v>0</v>
      </c>
      <c r="AW112" s="9">
        <f t="shared" si="98"/>
        <v>8966</v>
      </c>
      <c r="AX112" s="9">
        <f t="shared" si="98"/>
        <v>12457</v>
      </c>
      <c r="AY112" s="9">
        <f t="shared" si="98"/>
        <v>17647</v>
      </c>
      <c r="AZ112" s="9">
        <f t="shared" si="98"/>
        <v>47419</v>
      </c>
      <c r="BA112" s="9">
        <f t="shared" si="98"/>
        <v>41070</v>
      </c>
      <c r="BB112" s="9">
        <f t="shared" si="98"/>
        <v>23345</v>
      </c>
      <c r="BC112" s="9">
        <f t="shared" si="98"/>
        <v>-4185</v>
      </c>
      <c r="BD112" s="9">
        <f t="shared" ref="BD112" si="99">BD108+BD111</f>
        <v>-176167</v>
      </c>
      <c r="BE112" s="9">
        <f t="shared" ref="BE112" si="100">BE108+BE111</f>
        <v>0</v>
      </c>
      <c r="BF112" s="9">
        <f t="shared" ref="BF112" si="101">BF108+BF111</f>
        <v>0</v>
      </c>
      <c r="BG112" s="9">
        <f t="shared" ref="BG112" si="102">BG108+BG111</f>
        <v>0</v>
      </c>
    </row>
    <row r="113" spans="2:59" s="10" customFormat="1" x14ac:dyDescent="0.35">
      <c r="B113" s="10" t="s">
        <v>63</v>
      </c>
      <c r="M113" s="59"/>
      <c r="Q113" s="59"/>
      <c r="U113" s="59"/>
      <c r="Y113" s="59"/>
      <c r="AC113" s="59"/>
      <c r="AW113" s="10">
        <v>0</v>
      </c>
      <c r="AX113" s="10">
        <v>22</v>
      </c>
      <c r="AY113" s="10">
        <v>216</v>
      </c>
      <c r="AZ113" s="10">
        <v>19</v>
      </c>
      <c r="BA113" s="10">
        <v>4</v>
      </c>
      <c r="BB113" s="10">
        <v>-14</v>
      </c>
      <c r="BC113" s="10">
        <v>-3</v>
      </c>
      <c r="BD113" s="10">
        <v>-45</v>
      </c>
    </row>
    <row r="114" spans="2:59" s="9" customFormat="1" x14ac:dyDescent="0.35">
      <c r="B114" s="9" t="s">
        <v>64</v>
      </c>
      <c r="M114" s="58"/>
      <c r="Q114" s="58"/>
      <c r="U114" s="58"/>
      <c r="Y114" s="58"/>
      <c r="AC114" s="58"/>
      <c r="AN114" s="9">
        <f t="shared" ref="AN114" si="103">AN112+AN113</f>
        <v>0</v>
      </c>
      <c r="AO114" s="9">
        <f t="shared" ref="AO114" si="104">AO112+AO113</f>
        <v>0</v>
      </c>
      <c r="AP114" s="9">
        <f t="shared" ref="AP114" si="105">AP112+AP113</f>
        <v>0</v>
      </c>
      <c r="AQ114" s="9">
        <f t="shared" ref="AQ114:BC114" si="106">AQ112+AQ113</f>
        <v>0</v>
      </c>
      <c r="AR114" s="9">
        <f t="shared" si="106"/>
        <v>0</v>
      </c>
      <c r="AS114" s="9">
        <f t="shared" si="106"/>
        <v>0</v>
      </c>
      <c r="AT114" s="9">
        <f t="shared" si="106"/>
        <v>0</v>
      </c>
      <c r="AU114" s="9">
        <f t="shared" si="106"/>
        <v>0</v>
      </c>
      <c r="AV114" s="9">
        <f t="shared" si="106"/>
        <v>0</v>
      </c>
      <c r="AW114" s="9">
        <f t="shared" si="106"/>
        <v>8966</v>
      </c>
      <c r="AX114" s="9">
        <f t="shared" si="106"/>
        <v>12479</v>
      </c>
      <c r="AY114" s="9">
        <f t="shared" si="106"/>
        <v>17863</v>
      </c>
      <c r="AZ114" s="9">
        <f t="shared" si="106"/>
        <v>47438</v>
      </c>
      <c r="BA114" s="9">
        <f t="shared" si="106"/>
        <v>41074</v>
      </c>
      <c r="BB114" s="9">
        <f t="shared" si="106"/>
        <v>23331</v>
      </c>
      <c r="BC114" s="9">
        <f t="shared" si="106"/>
        <v>-4188</v>
      </c>
      <c r="BD114" s="9">
        <f t="shared" ref="BD114" si="107">BD112+BD113</f>
        <v>-176212</v>
      </c>
      <c r="BE114" s="9">
        <f t="shared" ref="BE114" si="108">BE112+BE113</f>
        <v>0</v>
      </c>
      <c r="BF114" s="9">
        <f t="shared" ref="BF114" si="109">BF112+BF113</f>
        <v>0</v>
      </c>
      <c r="BG114" s="9">
        <f t="shared" ref="BG114" si="110">BG112+BG113</f>
        <v>0</v>
      </c>
    </row>
    <row r="115" spans="2:59" s="37" customFormat="1" x14ac:dyDescent="0.35">
      <c r="B115" s="37" t="s">
        <v>65</v>
      </c>
      <c r="M115" s="62"/>
      <c r="Q115" s="62"/>
      <c r="U115" s="62"/>
      <c r="Y115" s="62"/>
      <c r="AC115" s="62"/>
      <c r="AN115" s="37" t="e">
        <f t="shared" ref="AN115:AZ115" si="111">AN114/AN117</f>
        <v>#DIV/0!</v>
      </c>
      <c r="AO115" s="37" t="e">
        <f t="shared" si="111"/>
        <v>#DIV/0!</v>
      </c>
      <c r="AP115" s="37" t="e">
        <f t="shared" si="111"/>
        <v>#DIV/0!</v>
      </c>
      <c r="AQ115" s="37" t="e">
        <f t="shared" si="111"/>
        <v>#DIV/0!</v>
      </c>
      <c r="AR115" s="37" t="e">
        <f t="shared" si="111"/>
        <v>#DIV/0!</v>
      </c>
      <c r="AS115" s="37" t="e">
        <f t="shared" si="111"/>
        <v>#DIV/0!</v>
      </c>
      <c r="AT115" s="37" t="e">
        <f t="shared" si="111"/>
        <v>#DIV/0!</v>
      </c>
      <c r="AU115" s="37" t="e">
        <f t="shared" si="111"/>
        <v>#DIV/0!</v>
      </c>
      <c r="AV115" s="37" t="e">
        <f t="shared" si="111"/>
        <v>#DIV/0!</v>
      </c>
      <c r="AW115" s="37">
        <f t="shared" si="111"/>
        <v>0.39090680831392421</v>
      </c>
      <c r="AX115" s="37">
        <f t="shared" si="111"/>
        <v>0.54117592467511122</v>
      </c>
      <c r="AY115" s="37">
        <f t="shared" si="111"/>
        <v>0.76105903390451313</v>
      </c>
      <c r="AZ115" s="37">
        <f t="shared" si="111"/>
        <v>2.0046983930042206</v>
      </c>
      <c r="BA115" s="37">
        <f>BA114/BA117</f>
        <v>1.7253482789027133</v>
      </c>
      <c r="BB115" s="37">
        <f>BB114/BB117</f>
        <v>0.97010996034861097</v>
      </c>
      <c r="BC115" s="37">
        <f>BC114/BC117</f>
        <v>-0.16965401680190512</v>
      </c>
      <c r="BD115" s="37">
        <f t="shared" ref="BD115:BG115" si="112">BD114/BD117</f>
        <v>-7.0358489625085454</v>
      </c>
      <c r="BE115" s="37" t="e">
        <f t="shared" si="112"/>
        <v>#DIV/0!</v>
      </c>
      <c r="BF115" s="37" t="e">
        <f t="shared" si="112"/>
        <v>#DIV/0!</v>
      </c>
      <c r="BG115" s="37" t="e">
        <f t="shared" si="112"/>
        <v>#DIV/0!</v>
      </c>
    </row>
    <row r="116" spans="2:59" s="37" customFormat="1" x14ac:dyDescent="0.35">
      <c r="B116" s="37" t="s">
        <v>66</v>
      </c>
      <c r="M116" s="62"/>
      <c r="Q116" s="62"/>
      <c r="U116" s="62"/>
      <c r="Y116" s="62"/>
      <c r="AC116" s="62"/>
      <c r="AN116" s="37" t="e">
        <f t="shared" ref="AN116:AZ116" si="113">AN114/AN118</f>
        <v>#DIV/0!</v>
      </c>
      <c r="AO116" s="37" t="e">
        <f t="shared" si="113"/>
        <v>#DIV/0!</v>
      </c>
      <c r="AP116" s="37" t="e">
        <f t="shared" si="113"/>
        <v>#DIV/0!</v>
      </c>
      <c r="AQ116" s="37" t="e">
        <f t="shared" si="113"/>
        <v>#DIV/0!</v>
      </c>
      <c r="AR116" s="37" t="e">
        <f t="shared" si="113"/>
        <v>#DIV/0!</v>
      </c>
      <c r="AS116" s="37" t="e">
        <f t="shared" si="113"/>
        <v>#DIV/0!</v>
      </c>
      <c r="AT116" s="37" t="e">
        <f t="shared" si="113"/>
        <v>#DIV/0!</v>
      </c>
      <c r="AU116" s="37" t="e">
        <f t="shared" si="113"/>
        <v>#DIV/0!</v>
      </c>
      <c r="AV116" s="37" t="e">
        <f t="shared" si="113"/>
        <v>#DIV/0!</v>
      </c>
      <c r="AW116" s="37">
        <f t="shared" si="113"/>
        <v>0.38724178680080801</v>
      </c>
      <c r="AX116" s="37">
        <f t="shared" si="113"/>
        <v>0.53540159066486848</v>
      </c>
      <c r="AY116" s="37">
        <f t="shared" si="113"/>
        <v>0.75011216198760955</v>
      </c>
      <c r="AZ116" s="37">
        <f t="shared" si="113"/>
        <v>1.9706948151134902</v>
      </c>
      <c r="BA116" s="37">
        <f>BA114/BA118</f>
        <v>1.7051525755363619</v>
      </c>
      <c r="BB116" s="37">
        <f>BB114/BB118</f>
        <v>0.95765420650359312</v>
      </c>
      <c r="BC116" s="37">
        <f>BC114/BC118</f>
        <v>-0.16965401680190512</v>
      </c>
      <c r="BD116" s="37">
        <f t="shared" ref="BD116:BG116" si="114">BD114/BD118</f>
        <v>-7.0358489625085454</v>
      </c>
      <c r="BE116" s="37" t="e">
        <f t="shared" si="114"/>
        <v>#DIV/0!</v>
      </c>
      <c r="BF116" s="37" t="e">
        <f t="shared" si="114"/>
        <v>#DIV/0!</v>
      </c>
      <c r="BG116" s="37" t="e">
        <f t="shared" si="114"/>
        <v>#DIV/0!</v>
      </c>
    </row>
    <row r="117" spans="2:59" s="9" customFormat="1" x14ac:dyDescent="0.35">
      <c r="B117" s="9" t="s">
        <v>67</v>
      </c>
      <c r="M117" s="58"/>
      <c r="Q117" s="58"/>
      <c r="U117" s="58"/>
      <c r="Y117" s="58"/>
      <c r="AC117" s="58"/>
      <c r="AW117" s="9">
        <v>22936.413</v>
      </c>
      <c r="AX117" s="9">
        <v>23059.044999999998</v>
      </c>
      <c r="AY117" s="9">
        <v>23471.241000000002</v>
      </c>
      <c r="AZ117" s="9">
        <v>23663.41</v>
      </c>
      <c r="BA117" s="9">
        <v>23806.207999999999</v>
      </c>
      <c r="BB117" s="9">
        <v>24049.850999999999</v>
      </c>
      <c r="BC117" s="9">
        <v>24685.534</v>
      </c>
      <c r="BD117" s="9">
        <v>25044.881000000001</v>
      </c>
    </row>
    <row r="118" spans="2:59" s="9" customFormat="1" x14ac:dyDescent="0.35">
      <c r="B118" s="9" t="s">
        <v>68</v>
      </c>
      <c r="M118" s="58"/>
      <c r="Q118" s="58"/>
      <c r="U118" s="58"/>
      <c r="Y118" s="58"/>
      <c r="AC118" s="58"/>
      <c r="AW118" s="9">
        <v>23153.492999999999</v>
      </c>
      <c r="AX118" s="9">
        <v>23307.738000000001</v>
      </c>
      <c r="AY118" s="9">
        <v>23813.772000000001</v>
      </c>
      <c r="AZ118" s="9">
        <v>24071.713</v>
      </c>
      <c r="BA118" s="9">
        <v>24088.167000000001</v>
      </c>
      <c r="BB118" s="9">
        <v>24362.655999999999</v>
      </c>
      <c r="BC118" s="9">
        <v>24685.534</v>
      </c>
      <c r="BD118" s="9">
        <v>25044.881000000001</v>
      </c>
    </row>
    <row r="119" spans="2:59" s="9" customFormat="1" x14ac:dyDescent="0.35">
      <c r="M119" s="58"/>
      <c r="Q119" s="58"/>
      <c r="U119" s="58"/>
      <c r="Y119" s="58"/>
      <c r="AC119" s="58"/>
    </row>
    <row r="121" spans="2:59" s="2" customFormat="1" x14ac:dyDescent="0.35">
      <c r="B121" s="3" t="s">
        <v>877</v>
      </c>
      <c r="C121" s="3"/>
      <c r="D121" s="3"/>
      <c r="E121" s="3"/>
      <c r="F121" s="3"/>
      <c r="G121" s="3"/>
      <c r="H121" s="3"/>
      <c r="I121" s="3"/>
      <c r="J121" s="3"/>
      <c r="K121" s="3"/>
      <c r="L121" s="3"/>
      <c r="M121" s="47"/>
      <c r="N121" s="3"/>
      <c r="O121" s="3"/>
      <c r="P121" s="3"/>
      <c r="Q121" s="47"/>
      <c r="R121" s="3"/>
      <c r="S121" s="3"/>
      <c r="T121" s="3"/>
      <c r="U121" s="47"/>
      <c r="V121" s="3"/>
      <c r="W121" s="3"/>
      <c r="X121" s="3"/>
      <c r="Y121" s="47"/>
      <c r="Z121" s="3"/>
      <c r="AA121" s="3"/>
      <c r="AB121" s="3"/>
      <c r="AC121" s="47"/>
      <c r="AD121" s="3"/>
    </row>
    <row r="122" spans="2:59" s="7" customFormat="1" x14ac:dyDescent="0.35">
      <c r="B122" s="6" t="s">
        <v>69</v>
      </c>
      <c r="C122" s="6"/>
      <c r="D122" s="6"/>
      <c r="E122" s="6"/>
      <c r="F122" s="6"/>
      <c r="G122" s="6"/>
      <c r="H122" s="6"/>
      <c r="I122" s="6"/>
      <c r="J122" s="6"/>
      <c r="K122" s="6"/>
      <c r="L122" s="6"/>
      <c r="M122" s="54"/>
      <c r="N122" s="6"/>
      <c r="O122" s="6"/>
      <c r="P122" s="6"/>
      <c r="Q122" s="54"/>
      <c r="R122" s="6"/>
      <c r="S122" s="6"/>
      <c r="T122" s="6"/>
      <c r="U122" s="54"/>
      <c r="V122" s="6"/>
      <c r="W122" s="6"/>
      <c r="X122" s="6"/>
      <c r="Y122" s="54"/>
      <c r="Z122" s="6"/>
      <c r="AA122" s="6"/>
      <c r="AB122" s="6"/>
      <c r="AC122" s="54"/>
      <c r="AD122" s="6"/>
    </row>
    <row r="123" spans="2:59" x14ac:dyDescent="0.35">
      <c r="B123" t="s">
        <v>70</v>
      </c>
      <c r="AE123" s="9"/>
      <c r="AF123" s="9"/>
      <c r="AG123" s="9"/>
      <c r="AH123" s="9"/>
      <c r="AI123" s="9"/>
      <c r="AJ123" s="9"/>
      <c r="AK123" s="9"/>
      <c r="AL123" s="9"/>
      <c r="AM123" s="9"/>
      <c r="AN123" s="9"/>
      <c r="AO123" s="9"/>
      <c r="AP123" s="9"/>
      <c r="AQ123" s="9"/>
      <c r="AR123" s="9"/>
      <c r="AS123" s="9"/>
      <c r="AT123" s="9"/>
      <c r="AU123" s="9"/>
      <c r="AV123" s="9"/>
      <c r="AW123" s="9"/>
      <c r="AX123" s="9">
        <v>79904</v>
      </c>
      <c r="AY123" s="9">
        <v>143517</v>
      </c>
      <c r="AZ123" s="9">
        <v>172708</v>
      </c>
      <c r="BA123" s="9">
        <v>255142</v>
      </c>
      <c r="BB123" s="9">
        <v>148741</v>
      </c>
      <c r="BC123" s="9">
        <v>77231</v>
      </c>
      <c r="BD123" s="9">
        <v>132859</v>
      </c>
      <c r="BE123" s="9"/>
      <c r="BF123" s="9"/>
    </row>
    <row r="124" spans="2:59" x14ac:dyDescent="0.35">
      <c r="B124" t="s">
        <v>71</v>
      </c>
      <c r="AE124" s="9"/>
      <c r="AF124" s="9"/>
      <c r="AG124" s="9"/>
      <c r="AH124" s="9"/>
      <c r="AI124" s="9"/>
      <c r="AJ124" s="9"/>
      <c r="AK124" s="9"/>
      <c r="AL124" s="9"/>
      <c r="AM124" s="9"/>
      <c r="AN124" s="9"/>
      <c r="AO124" s="9"/>
      <c r="AP124" s="9"/>
      <c r="AQ124" s="9"/>
      <c r="AR124" s="9"/>
      <c r="AS124" s="9"/>
      <c r="AT124" s="9"/>
      <c r="AU124" s="9"/>
      <c r="AV124" s="9"/>
      <c r="AW124" s="9"/>
      <c r="AX124" s="9">
        <v>119971</v>
      </c>
      <c r="AY124" s="9">
        <v>113649</v>
      </c>
      <c r="AZ124" s="9">
        <v>150487</v>
      </c>
      <c r="BA124" s="9">
        <v>47507</v>
      </c>
      <c r="BB124" s="9">
        <v>31971</v>
      </c>
      <c r="BC124" s="9">
        <v>24716</v>
      </c>
      <c r="BD124" s="9">
        <v>0</v>
      </c>
      <c r="BE124" s="9"/>
      <c r="BF124" s="9"/>
    </row>
    <row r="125" spans="2:59" x14ac:dyDescent="0.35">
      <c r="B125" t="s">
        <v>72</v>
      </c>
      <c r="AE125" s="9"/>
      <c r="AF125" s="9"/>
      <c r="AG125" s="9"/>
      <c r="AH125" s="9"/>
      <c r="AI125" s="9"/>
      <c r="AJ125" s="9"/>
      <c r="AK125" s="9"/>
      <c r="AL125" s="9"/>
      <c r="AM125" s="9"/>
      <c r="AN125" s="9"/>
      <c r="AO125" s="9"/>
      <c r="AP125" s="9"/>
      <c r="AQ125" s="9"/>
      <c r="AR125" s="9"/>
      <c r="AS125" s="9"/>
      <c r="AT125" s="9"/>
      <c r="AU125" s="9"/>
      <c r="AV125" s="9"/>
      <c r="AW125" s="9"/>
      <c r="AX125" s="9">
        <v>68719</v>
      </c>
      <c r="AY125" s="9">
        <v>56813</v>
      </c>
      <c r="AZ125" s="9">
        <v>31051</v>
      </c>
      <c r="BA125" s="9">
        <v>73660</v>
      </c>
      <c r="BB125" s="9">
        <v>62647</v>
      </c>
      <c r="BC125" s="9">
        <v>60170</v>
      </c>
      <c r="BD125" s="9">
        <v>87633</v>
      </c>
      <c r="BE125" s="9"/>
      <c r="BF125" s="9"/>
    </row>
    <row r="126" spans="2:59" x14ac:dyDescent="0.35">
      <c r="B126" t="s">
        <v>73</v>
      </c>
      <c r="AE126" s="9"/>
      <c r="AF126" s="9"/>
      <c r="AG126" s="9"/>
      <c r="AH126" s="9"/>
      <c r="AI126" s="9"/>
      <c r="AJ126" s="9"/>
      <c r="AK126" s="9"/>
      <c r="AL126" s="9"/>
      <c r="AM126" s="9"/>
      <c r="AN126" s="9"/>
      <c r="AO126" s="9"/>
      <c r="AP126" s="9"/>
      <c r="AQ126" s="9"/>
      <c r="AR126" s="9"/>
      <c r="AS126" s="9"/>
      <c r="AT126" s="9"/>
      <c r="AU126" s="9"/>
      <c r="AV126" s="9"/>
      <c r="AW126" s="9"/>
      <c r="AX126" s="9">
        <v>14120</v>
      </c>
      <c r="AY126" s="9">
        <v>13076</v>
      </c>
      <c r="AZ126" s="9">
        <v>53047</v>
      </c>
      <c r="BA126" s="9">
        <v>75837</v>
      </c>
      <c r="BB126" s="9">
        <v>71632</v>
      </c>
      <c r="BC126" s="9">
        <v>104194</v>
      </c>
      <c r="BD126" s="9">
        <v>105653</v>
      </c>
      <c r="BE126" s="9"/>
      <c r="BF126" s="9"/>
    </row>
    <row r="127" spans="2:59" x14ac:dyDescent="0.35">
      <c r="B127" t="s">
        <v>74</v>
      </c>
      <c r="AE127" s="9"/>
      <c r="AF127" s="9"/>
      <c r="AG127" s="9"/>
      <c r="AH127" s="9"/>
      <c r="AI127" s="9"/>
      <c r="AJ127" s="9"/>
      <c r="AK127" s="9"/>
      <c r="AL127" s="9"/>
      <c r="AM127" s="9"/>
      <c r="AN127" s="9"/>
      <c r="AO127" s="9"/>
      <c r="AP127" s="9"/>
      <c r="AQ127" s="9"/>
      <c r="AR127" s="9"/>
      <c r="AS127" s="9"/>
      <c r="AT127" s="9"/>
      <c r="AU127" s="9"/>
      <c r="AV127" s="9"/>
      <c r="AW127" s="9"/>
      <c r="AX127" s="9">
        <v>40908</v>
      </c>
      <c r="AY127" s="9">
        <v>38640</v>
      </c>
      <c r="AZ127" s="9">
        <v>54056</v>
      </c>
      <c r="BA127" s="9">
        <v>45535</v>
      </c>
      <c r="BB127" s="9">
        <v>71646</v>
      </c>
      <c r="BC127" s="9">
        <v>90629</v>
      </c>
      <c r="BD127" s="9">
        <v>138814</v>
      </c>
      <c r="BE127" s="9"/>
      <c r="BF127" s="9"/>
    </row>
    <row r="128" spans="2:59" x14ac:dyDescent="0.35">
      <c r="B128" t="s">
        <v>886</v>
      </c>
      <c r="AE128" s="9"/>
      <c r="AF128" s="9"/>
      <c r="AG128" s="9"/>
      <c r="AH128" s="9"/>
      <c r="AI128" s="9"/>
      <c r="AJ128" s="9"/>
      <c r="AK128" s="9"/>
      <c r="AL128" s="9"/>
      <c r="AM128" s="9"/>
      <c r="AN128" s="9"/>
      <c r="AO128" s="9"/>
      <c r="AP128" s="9"/>
      <c r="AQ128" s="9"/>
      <c r="AR128" s="9"/>
      <c r="AS128" s="9"/>
      <c r="AT128" s="9"/>
      <c r="AU128" s="9"/>
      <c r="AV128" s="9"/>
      <c r="AW128" s="9"/>
      <c r="AX128" s="9">
        <v>0</v>
      </c>
      <c r="AY128" s="9">
        <v>0</v>
      </c>
      <c r="AZ128" s="9">
        <v>821</v>
      </c>
      <c r="BA128" s="9">
        <v>0</v>
      </c>
      <c r="BB128" s="9">
        <v>0</v>
      </c>
      <c r="BC128" s="9">
        <v>442</v>
      </c>
      <c r="BD128" s="9">
        <v>0</v>
      </c>
      <c r="BE128" s="9"/>
      <c r="BF128" s="9"/>
    </row>
    <row r="129" spans="2:59" s="4" customFormat="1" x14ac:dyDescent="0.35">
      <c r="B129" s="4" t="s">
        <v>76</v>
      </c>
      <c r="M129" s="46"/>
      <c r="Q129" s="46"/>
      <c r="U129" s="46"/>
      <c r="Y129" s="46"/>
      <c r="AC129" s="46"/>
      <c r="AE129" s="10"/>
      <c r="AF129" s="10"/>
      <c r="AG129" s="10"/>
      <c r="AH129" s="10"/>
      <c r="AI129" s="10"/>
      <c r="AJ129" s="10"/>
      <c r="AK129" s="10"/>
      <c r="AL129" s="10"/>
      <c r="AM129" s="10"/>
      <c r="AN129" s="10"/>
      <c r="AO129" s="10"/>
      <c r="AP129" s="10"/>
      <c r="AQ129" s="10"/>
      <c r="AR129" s="10"/>
      <c r="AS129" s="10"/>
      <c r="AT129" s="10"/>
      <c r="AU129" s="10"/>
      <c r="AV129" s="10"/>
      <c r="AW129" s="10"/>
      <c r="AX129" s="10">
        <f>5533+24930</f>
        <v>30463</v>
      </c>
      <c r="AY129" s="10">
        <f>5103+28349</f>
        <v>33452</v>
      </c>
      <c r="AZ129" s="10">
        <v>7418</v>
      </c>
      <c r="BA129" s="10">
        <v>6246</v>
      </c>
      <c r="BB129" s="10">
        <v>15001</v>
      </c>
      <c r="BC129" s="10">
        <v>11527</v>
      </c>
      <c r="BD129" s="10">
        <v>12043</v>
      </c>
      <c r="BE129" s="10"/>
      <c r="BF129" s="10"/>
    </row>
    <row r="130" spans="2:59" x14ac:dyDescent="0.35">
      <c r="B130" t="s">
        <v>77</v>
      </c>
      <c r="AE130" s="9"/>
      <c r="AF130" s="9"/>
      <c r="AG130" s="9"/>
      <c r="AH130" s="9"/>
      <c r="AI130" s="9"/>
      <c r="AJ130" s="9"/>
      <c r="AK130" s="9"/>
      <c r="AL130" s="9"/>
      <c r="AM130" s="9"/>
      <c r="AN130" s="9">
        <f t="shared" ref="AN130" si="115">SUM(AN123:AN129)</f>
        <v>0</v>
      </c>
      <c r="AO130" s="9">
        <f t="shared" ref="AO130" si="116">SUM(AO123:AO129)</f>
        <v>0</v>
      </c>
      <c r="AP130" s="9">
        <f t="shared" ref="AP130" si="117">SUM(AP123:AP129)</f>
        <v>0</v>
      </c>
      <c r="AQ130" s="9">
        <f t="shared" ref="AQ130:BC130" si="118">SUM(AQ123:AQ129)</f>
        <v>0</v>
      </c>
      <c r="AR130" s="9">
        <f t="shared" si="118"/>
        <v>0</v>
      </c>
      <c r="AS130" s="9">
        <f t="shared" si="118"/>
        <v>0</v>
      </c>
      <c r="AT130" s="9">
        <f t="shared" si="118"/>
        <v>0</v>
      </c>
      <c r="AU130" s="9">
        <f t="shared" si="118"/>
        <v>0</v>
      </c>
      <c r="AV130" s="9">
        <f t="shared" si="118"/>
        <v>0</v>
      </c>
      <c r="AW130" s="9">
        <f t="shared" si="118"/>
        <v>0</v>
      </c>
      <c r="AX130" s="9">
        <f t="shared" si="118"/>
        <v>354085</v>
      </c>
      <c r="AY130" s="9">
        <f t="shared" si="118"/>
        <v>399147</v>
      </c>
      <c r="AZ130" s="9">
        <f t="shared" si="118"/>
        <v>469588</v>
      </c>
      <c r="BA130" s="9">
        <f t="shared" si="118"/>
        <v>503927</v>
      </c>
      <c r="BB130" s="9">
        <f t="shared" si="118"/>
        <v>401638</v>
      </c>
      <c r="BC130" s="9">
        <f t="shared" si="118"/>
        <v>368909</v>
      </c>
      <c r="BD130" s="9">
        <f t="shared" ref="BD130" si="119">SUM(BD123:BD129)</f>
        <v>477002</v>
      </c>
      <c r="BE130" s="9">
        <f t="shared" ref="BE130" si="120">SUM(BE123:BE129)</f>
        <v>0</v>
      </c>
      <c r="BF130" s="9">
        <f t="shared" ref="BF130" si="121">SUM(BF123:BF129)</f>
        <v>0</v>
      </c>
      <c r="BG130" s="9">
        <f t="shared" ref="BG130" si="122">SUM(BG123:BG129)</f>
        <v>0</v>
      </c>
    </row>
    <row r="131" spans="2:59" s="7" customFormat="1" x14ac:dyDescent="0.35">
      <c r="B131" s="6" t="s">
        <v>78</v>
      </c>
      <c r="C131" s="6"/>
      <c r="D131" s="6"/>
      <c r="E131" s="6"/>
      <c r="F131" s="6"/>
      <c r="G131" s="6"/>
      <c r="H131" s="6"/>
      <c r="I131" s="6"/>
      <c r="J131" s="6"/>
      <c r="K131" s="6"/>
      <c r="L131" s="6"/>
      <c r="M131" s="54"/>
      <c r="N131" s="6"/>
      <c r="O131" s="6"/>
      <c r="P131" s="6"/>
      <c r="Q131" s="54"/>
      <c r="R131" s="6"/>
      <c r="S131" s="6"/>
      <c r="T131" s="6"/>
      <c r="U131" s="54"/>
      <c r="V131" s="6"/>
      <c r="W131" s="6"/>
      <c r="X131" s="6"/>
      <c r="Y131" s="54"/>
      <c r="Z131" s="6"/>
      <c r="AA131" s="6"/>
      <c r="AB131" s="6"/>
      <c r="AC131" s="54"/>
      <c r="AD131" s="6"/>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row>
    <row r="132" spans="2:59" x14ac:dyDescent="0.35">
      <c r="B132" t="s">
        <v>79</v>
      </c>
      <c r="AE132" s="9"/>
      <c r="AF132" s="9"/>
      <c r="AG132" s="9"/>
      <c r="AH132" s="9"/>
      <c r="AI132" s="9"/>
      <c r="AJ132" s="9"/>
      <c r="AK132" s="9"/>
      <c r="AL132" s="9"/>
      <c r="AM132" s="9"/>
      <c r="AN132" s="9"/>
      <c r="AO132" s="9"/>
      <c r="AP132" s="9"/>
      <c r="AQ132" s="9"/>
      <c r="AR132" s="9"/>
      <c r="AS132" s="9"/>
      <c r="AT132" s="9"/>
      <c r="AU132" s="9"/>
      <c r="AV132" s="9"/>
      <c r="AW132" s="9"/>
      <c r="AX132" s="9">
        <v>42096</v>
      </c>
      <c r="AY132" s="9">
        <v>40656</v>
      </c>
      <c r="AZ132" s="9">
        <v>9386</v>
      </c>
      <c r="BA132" s="9">
        <v>15030</v>
      </c>
      <c r="BB132" s="9">
        <v>12156</v>
      </c>
      <c r="BC132" s="9">
        <v>15433</v>
      </c>
      <c r="BD132" s="9">
        <v>23613</v>
      </c>
      <c r="BE132" s="9"/>
      <c r="BF132" s="9"/>
    </row>
    <row r="133" spans="2:59" x14ac:dyDescent="0.35">
      <c r="B133" t="s">
        <v>80</v>
      </c>
      <c r="AE133" s="9"/>
      <c r="AF133" s="9"/>
      <c r="AG133" s="9"/>
      <c r="AH133" s="9"/>
      <c r="AI133" s="9"/>
      <c r="AJ133" s="9"/>
      <c r="AK133" s="9"/>
      <c r="AL133" s="9"/>
      <c r="AM133" s="9"/>
      <c r="AN133" s="9"/>
      <c r="AO133" s="9"/>
      <c r="AP133" s="9"/>
      <c r="AQ133" s="9"/>
      <c r="AR133" s="9"/>
      <c r="AS133" s="9"/>
      <c r="AT133" s="9"/>
      <c r="AU133" s="9"/>
      <c r="AV133" s="9"/>
      <c r="AW133" s="9"/>
      <c r="AX133" s="9">
        <v>15962</v>
      </c>
      <c r="AY133" s="9">
        <v>19219</v>
      </c>
      <c r="AZ133" s="9">
        <v>16905</v>
      </c>
      <c r="BA133" s="9">
        <v>21694</v>
      </c>
      <c r="BB133" s="9">
        <v>58896</v>
      </c>
      <c r="BC133" s="9">
        <v>62296</v>
      </c>
      <c r="BD133" s="9">
        <v>39795</v>
      </c>
      <c r="BE133" s="9"/>
      <c r="BF133" s="9"/>
    </row>
    <row r="134" spans="2:59" x14ac:dyDescent="0.35">
      <c r="B134" t="s">
        <v>81</v>
      </c>
      <c r="AE134" s="9"/>
      <c r="AF134" s="9"/>
      <c r="AG134" s="9"/>
      <c r="AH134" s="9"/>
      <c r="AI134" s="9"/>
      <c r="AJ134" s="9"/>
      <c r="AK134" s="9"/>
      <c r="AL134" s="9"/>
      <c r="AM134" s="9"/>
      <c r="AN134" s="9"/>
      <c r="AO134" s="9"/>
      <c r="AP134" s="9"/>
      <c r="AQ134" s="9"/>
      <c r="AR134" s="9"/>
      <c r="AS134" s="9"/>
      <c r="AT134" s="9"/>
      <c r="AU134" s="9"/>
      <c r="AV134" s="9"/>
      <c r="AW134" s="9"/>
      <c r="AX134" s="9">
        <v>0</v>
      </c>
      <c r="AY134" s="9">
        <v>0</v>
      </c>
      <c r="AZ134" s="9">
        <v>0</v>
      </c>
      <c r="BA134" s="9">
        <v>8793</v>
      </c>
      <c r="BB134" s="9">
        <v>22902</v>
      </c>
      <c r="BC134" s="9">
        <v>26769</v>
      </c>
      <c r="BD134" s="9">
        <v>27363</v>
      </c>
      <c r="BE134" s="9"/>
      <c r="BF134" s="9"/>
    </row>
    <row r="135" spans="2:59" x14ac:dyDescent="0.35">
      <c r="B135" t="s">
        <v>82</v>
      </c>
      <c r="AE135" s="9"/>
      <c r="AF135" s="9"/>
      <c r="AG135" s="9"/>
      <c r="AH135" s="9"/>
      <c r="AI135" s="9"/>
      <c r="AJ135" s="9"/>
      <c r="AK135" s="9"/>
      <c r="AL135" s="9"/>
      <c r="AM135" s="9"/>
      <c r="AN135" s="9"/>
      <c r="AO135" s="9"/>
      <c r="AP135" s="9"/>
      <c r="AQ135" s="9"/>
      <c r="AR135" s="9"/>
      <c r="AS135" s="9"/>
      <c r="AT135" s="9"/>
      <c r="AU135" s="9"/>
      <c r="AV135" s="9"/>
      <c r="AW135" s="9"/>
      <c r="AX135" s="9">
        <v>15089</v>
      </c>
      <c r="AY135" s="9">
        <v>11168</v>
      </c>
      <c r="AZ135" s="9">
        <v>6685</v>
      </c>
      <c r="BA135" s="9">
        <v>4928</v>
      </c>
      <c r="BB135" s="9">
        <v>2061</v>
      </c>
      <c r="BC135" s="9">
        <v>7290</v>
      </c>
      <c r="BD135" s="9">
        <v>27206</v>
      </c>
      <c r="BE135" s="9"/>
      <c r="BF135" s="9"/>
    </row>
    <row r="136" spans="2:59" x14ac:dyDescent="0.35">
      <c r="B136" t="s">
        <v>83</v>
      </c>
      <c r="AE136" s="9"/>
      <c r="AF136" s="9"/>
      <c r="AG136" s="9"/>
      <c r="AH136" s="9"/>
      <c r="AI136" s="9"/>
      <c r="AJ136" s="9"/>
      <c r="AK136" s="9"/>
      <c r="AL136" s="9"/>
      <c r="AM136" s="9"/>
      <c r="AN136" s="9"/>
      <c r="AO136" s="9"/>
      <c r="AP136" s="9"/>
      <c r="AQ136" s="9"/>
      <c r="AR136" s="9"/>
      <c r="AS136" s="9"/>
      <c r="AT136" s="9"/>
      <c r="AU136" s="9"/>
      <c r="AV136" s="9"/>
      <c r="AW136" s="9"/>
      <c r="AX136" s="9">
        <v>0</v>
      </c>
      <c r="AY136" s="9">
        <v>0</v>
      </c>
      <c r="AZ136" s="9">
        <v>459</v>
      </c>
      <c r="BA136" s="9">
        <v>13637</v>
      </c>
      <c r="BB136" s="9">
        <v>106268</v>
      </c>
      <c r="BC136" s="9">
        <v>97224</v>
      </c>
      <c r="BD136" s="9">
        <v>43577</v>
      </c>
      <c r="BE136" s="9"/>
      <c r="BF136" s="9"/>
    </row>
    <row r="137" spans="2:59" x14ac:dyDescent="0.35">
      <c r="B137" t="s">
        <v>84</v>
      </c>
      <c r="AE137" s="9"/>
      <c r="AF137" s="9"/>
      <c r="AG137" s="9"/>
      <c r="AH137" s="9"/>
      <c r="AI137" s="9"/>
      <c r="AJ137" s="9"/>
      <c r="AK137" s="9"/>
      <c r="AL137" s="9"/>
      <c r="AM137" s="9"/>
      <c r="AN137" s="9"/>
      <c r="AO137" s="9"/>
      <c r="AP137" s="9"/>
      <c r="AQ137" s="9"/>
      <c r="AR137" s="9"/>
      <c r="AS137" s="9"/>
      <c r="AT137" s="9"/>
      <c r="AU137" s="9"/>
      <c r="AV137" s="9"/>
      <c r="AW137" s="9"/>
      <c r="AX137" s="9">
        <v>0</v>
      </c>
      <c r="AY137" s="9">
        <v>0</v>
      </c>
      <c r="AZ137" s="9">
        <v>0</v>
      </c>
      <c r="BA137" s="9">
        <v>6340</v>
      </c>
      <c r="BB137" s="9">
        <v>314205</v>
      </c>
      <c r="BC137" s="9">
        <v>334347</v>
      </c>
      <c r="BD137" s="9">
        <v>180801</v>
      </c>
      <c r="BE137" s="9"/>
      <c r="BF137" s="9"/>
    </row>
    <row r="138" spans="2:59" s="4" customFormat="1" x14ac:dyDescent="0.35">
      <c r="B138" s="4" t="s">
        <v>85</v>
      </c>
      <c r="M138" s="46"/>
      <c r="Q138" s="46"/>
      <c r="U138" s="46"/>
      <c r="Y138" s="46"/>
      <c r="AC138" s="46"/>
      <c r="AE138" s="10"/>
      <c r="AF138" s="10"/>
      <c r="AG138" s="10"/>
      <c r="AH138" s="10"/>
      <c r="AI138" s="10"/>
      <c r="AJ138" s="10"/>
      <c r="AK138" s="10"/>
      <c r="AL138" s="10"/>
      <c r="AM138" s="10"/>
      <c r="AN138" s="10"/>
      <c r="AO138" s="10"/>
      <c r="AP138" s="10"/>
      <c r="AQ138" s="10"/>
      <c r="AR138" s="10"/>
      <c r="AS138" s="10"/>
      <c r="AT138" s="10"/>
      <c r="AU138" s="10"/>
      <c r="AV138" s="10"/>
      <c r="AW138" s="10"/>
      <c r="AX138" s="10">
        <f>2010+3258</f>
        <v>5268</v>
      </c>
      <c r="AY138" s="10">
        <v>2721</v>
      </c>
      <c r="AZ138" s="10">
        <v>5821</v>
      </c>
      <c r="BA138" s="10">
        <v>10605</v>
      </c>
      <c r="BB138" s="10">
        <v>10440</v>
      </c>
      <c r="BC138" s="10">
        <v>1932</v>
      </c>
      <c r="BD138" s="10">
        <v>5220</v>
      </c>
      <c r="BE138" s="10"/>
      <c r="BF138" s="10"/>
    </row>
    <row r="139" spans="2:59" s="8" customFormat="1" x14ac:dyDescent="0.35">
      <c r="B139" s="8" t="s">
        <v>876</v>
      </c>
      <c r="M139" s="63"/>
      <c r="Q139" s="63"/>
      <c r="U139" s="63"/>
      <c r="Y139" s="63"/>
      <c r="AC139" s="63"/>
      <c r="AE139" s="12"/>
      <c r="AF139" s="12"/>
      <c r="AG139" s="12"/>
      <c r="AH139" s="12"/>
      <c r="AI139" s="12"/>
      <c r="AJ139" s="12"/>
      <c r="AK139" s="12"/>
      <c r="AL139" s="12"/>
      <c r="AM139" s="12"/>
      <c r="AN139" s="12">
        <f t="shared" ref="AN139:BG139" si="123">SUM(AN132:AN138)</f>
        <v>0</v>
      </c>
      <c r="AO139" s="12">
        <f t="shared" si="123"/>
        <v>0</v>
      </c>
      <c r="AP139" s="12">
        <f t="shared" si="123"/>
        <v>0</v>
      </c>
      <c r="AQ139" s="12">
        <f t="shared" si="123"/>
        <v>0</v>
      </c>
      <c r="AR139" s="12">
        <f t="shared" si="123"/>
        <v>0</v>
      </c>
      <c r="AS139" s="12">
        <f t="shared" si="123"/>
        <v>0</v>
      </c>
      <c r="AT139" s="12">
        <f t="shared" si="123"/>
        <v>0</v>
      </c>
      <c r="AU139" s="12">
        <f t="shared" si="123"/>
        <v>0</v>
      </c>
      <c r="AV139" s="12">
        <f t="shared" si="123"/>
        <v>0</v>
      </c>
      <c r="AW139" s="12">
        <f t="shared" si="123"/>
        <v>0</v>
      </c>
      <c r="AX139" s="12">
        <f t="shared" si="123"/>
        <v>78415</v>
      </c>
      <c r="AY139" s="12">
        <f t="shared" si="123"/>
        <v>73764</v>
      </c>
      <c r="AZ139" s="12">
        <f t="shared" si="123"/>
        <v>39256</v>
      </c>
      <c r="BA139" s="12">
        <f t="shared" si="123"/>
        <v>81027</v>
      </c>
      <c r="BB139" s="12">
        <f t="shared" si="123"/>
        <v>526928</v>
      </c>
      <c r="BC139" s="12">
        <f t="shared" si="123"/>
        <v>545291</v>
      </c>
      <c r="BD139" s="12">
        <f t="shared" si="123"/>
        <v>347575</v>
      </c>
      <c r="BE139" s="12">
        <f t="shared" si="123"/>
        <v>0</v>
      </c>
      <c r="BF139" s="12">
        <f t="shared" si="123"/>
        <v>0</v>
      </c>
      <c r="BG139" s="12">
        <f t="shared" si="123"/>
        <v>0</v>
      </c>
    </row>
    <row r="140" spans="2:59" s="29" customFormat="1" x14ac:dyDescent="0.35">
      <c r="B140" s="29" t="s">
        <v>86</v>
      </c>
      <c r="M140" s="64"/>
      <c r="Q140" s="64"/>
      <c r="U140" s="64"/>
      <c r="Y140" s="64"/>
      <c r="AC140" s="64"/>
      <c r="AE140" s="28"/>
      <c r="AF140" s="28"/>
      <c r="AG140" s="28"/>
      <c r="AH140" s="28"/>
      <c r="AI140" s="28"/>
      <c r="AJ140" s="28"/>
      <c r="AK140" s="28"/>
      <c r="AL140" s="28"/>
      <c r="AM140" s="28"/>
      <c r="AN140" s="28">
        <f t="shared" ref="AN140:BG140" si="124">AN139+AN130</f>
        <v>0</v>
      </c>
      <c r="AO140" s="28">
        <f t="shared" si="124"/>
        <v>0</v>
      </c>
      <c r="AP140" s="28">
        <f t="shared" si="124"/>
        <v>0</v>
      </c>
      <c r="AQ140" s="28">
        <f t="shared" si="124"/>
        <v>0</v>
      </c>
      <c r="AR140" s="28">
        <f t="shared" si="124"/>
        <v>0</v>
      </c>
      <c r="AS140" s="28">
        <f t="shared" si="124"/>
        <v>0</v>
      </c>
      <c r="AT140" s="28">
        <f t="shared" si="124"/>
        <v>0</v>
      </c>
      <c r="AU140" s="28">
        <f t="shared" si="124"/>
        <v>0</v>
      </c>
      <c r="AV140" s="28">
        <f t="shared" si="124"/>
        <v>0</v>
      </c>
      <c r="AW140" s="28">
        <f t="shared" si="124"/>
        <v>0</v>
      </c>
      <c r="AX140" s="28">
        <f t="shared" si="124"/>
        <v>432500</v>
      </c>
      <c r="AY140" s="28">
        <f t="shared" si="124"/>
        <v>472911</v>
      </c>
      <c r="AZ140" s="28">
        <f t="shared" si="124"/>
        <v>508844</v>
      </c>
      <c r="BA140" s="28">
        <f t="shared" si="124"/>
        <v>584954</v>
      </c>
      <c r="BB140" s="28">
        <f t="shared" si="124"/>
        <v>928566</v>
      </c>
      <c r="BC140" s="28">
        <f t="shared" si="124"/>
        <v>914200</v>
      </c>
      <c r="BD140" s="28">
        <f t="shared" si="124"/>
        <v>824577</v>
      </c>
      <c r="BE140" s="28">
        <f t="shared" si="124"/>
        <v>0</v>
      </c>
      <c r="BF140" s="28">
        <f t="shared" si="124"/>
        <v>0</v>
      </c>
      <c r="BG140" s="28">
        <f t="shared" si="124"/>
        <v>0</v>
      </c>
    </row>
    <row r="141" spans="2:59" s="7" customFormat="1" x14ac:dyDescent="0.35">
      <c r="B141" s="6" t="s">
        <v>87</v>
      </c>
      <c r="C141" s="6"/>
      <c r="D141" s="6"/>
      <c r="E141" s="6"/>
      <c r="F141" s="6"/>
      <c r="G141" s="6"/>
      <c r="H141" s="6"/>
      <c r="I141" s="6"/>
      <c r="J141" s="6"/>
      <c r="K141" s="6"/>
      <c r="L141" s="6"/>
      <c r="M141" s="54"/>
      <c r="N141" s="6"/>
      <c r="O141" s="6"/>
      <c r="P141" s="6"/>
      <c r="Q141" s="54"/>
      <c r="R141" s="6"/>
      <c r="S141" s="6"/>
      <c r="T141" s="6"/>
      <c r="U141" s="54"/>
      <c r="V141" s="6"/>
      <c r="W141" s="6"/>
      <c r="X141" s="6"/>
      <c r="Y141" s="54"/>
      <c r="Z141" s="6"/>
      <c r="AA141" s="6"/>
      <c r="AB141" s="6"/>
      <c r="AC141" s="54"/>
      <c r="AD141" s="6"/>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row>
    <row r="142" spans="2:59" x14ac:dyDescent="0.35">
      <c r="B142" t="s">
        <v>88</v>
      </c>
      <c r="AE142" s="9"/>
      <c r="AF142" s="9"/>
      <c r="AG142" s="9"/>
      <c r="AH142" s="9"/>
      <c r="AI142" s="9"/>
      <c r="AJ142" s="9"/>
      <c r="AK142" s="9"/>
      <c r="AL142" s="9"/>
      <c r="AM142" s="9"/>
      <c r="AN142" s="9"/>
      <c r="AO142" s="9"/>
      <c r="AP142" s="9"/>
      <c r="AQ142" s="9"/>
      <c r="AR142" s="9"/>
      <c r="AS142" s="9"/>
      <c r="AT142" s="9"/>
      <c r="AU142" s="9"/>
      <c r="AV142" s="9"/>
      <c r="AW142" s="9"/>
      <c r="AX142" s="9">
        <v>15896</v>
      </c>
      <c r="AY142" s="9">
        <v>21340</v>
      </c>
      <c r="AZ142" s="9">
        <v>15972</v>
      </c>
      <c r="BA142" s="9">
        <v>19859</v>
      </c>
      <c r="BB142" s="9">
        <v>24841</v>
      </c>
      <c r="BC142" s="9">
        <v>19244</v>
      </c>
      <c r="BD142" s="9">
        <v>31355</v>
      </c>
      <c r="BE142" s="9"/>
      <c r="BF142" s="9"/>
    </row>
    <row r="143" spans="2:59" x14ac:dyDescent="0.35">
      <c r="B143" t="s">
        <v>89</v>
      </c>
      <c r="AE143" s="9"/>
      <c r="AF143" s="9"/>
      <c r="AG143" s="9"/>
      <c r="AH143" s="9"/>
      <c r="AI143" s="9"/>
      <c r="AJ143" s="9"/>
      <c r="AK143" s="9"/>
      <c r="AL143" s="9"/>
      <c r="AM143" s="9"/>
      <c r="AN143" s="9"/>
      <c r="AO143" s="9"/>
      <c r="AP143" s="9"/>
      <c r="AQ143" s="9"/>
      <c r="AR143" s="9"/>
      <c r="AS143" s="9"/>
      <c r="AT143" s="9"/>
      <c r="AU143" s="9"/>
      <c r="AV143" s="9"/>
      <c r="AW143" s="9"/>
      <c r="AX143" s="9">
        <v>10947</v>
      </c>
      <c r="AY143" s="9">
        <v>16851</v>
      </c>
      <c r="AZ143" s="9">
        <v>18507</v>
      </c>
      <c r="BA143" s="9">
        <v>23972</v>
      </c>
      <c r="BB143" s="9">
        <v>28068</v>
      </c>
      <c r="BC143" s="9">
        <v>25398</v>
      </c>
      <c r="BD143" s="9">
        <v>35637</v>
      </c>
      <c r="BE143" s="9"/>
      <c r="BF143" s="9"/>
    </row>
    <row r="144" spans="2:59" x14ac:dyDescent="0.35">
      <c r="B144" t="s">
        <v>90</v>
      </c>
      <c r="AE144" s="9"/>
      <c r="AF144" s="9"/>
      <c r="AG144" s="9"/>
      <c r="AH144" s="9"/>
      <c r="AI144" s="9"/>
      <c r="AJ144" s="9"/>
      <c r="AK144" s="9"/>
      <c r="AL144" s="9"/>
      <c r="AM144" s="9"/>
      <c r="AN144" s="9"/>
      <c r="AO144" s="9"/>
      <c r="AP144" s="9"/>
      <c r="AQ144" s="9"/>
      <c r="AR144" s="9"/>
      <c r="AS144" s="9"/>
      <c r="AT144" s="9"/>
      <c r="AU144" s="9"/>
      <c r="AV144" s="9"/>
      <c r="AW144" s="9"/>
      <c r="AX144" s="9">
        <v>2057</v>
      </c>
      <c r="AY144" s="9">
        <v>2145</v>
      </c>
      <c r="AZ144" s="9">
        <v>2962</v>
      </c>
      <c r="BA144" s="9">
        <v>7899</v>
      </c>
      <c r="BB144" s="9">
        <v>7183</v>
      </c>
      <c r="BC144" s="9">
        <v>8968</v>
      </c>
      <c r="BD144" s="9">
        <v>16645</v>
      </c>
      <c r="BE144" s="9"/>
      <c r="BF144" s="9"/>
    </row>
    <row r="145" spans="2:59" x14ac:dyDescent="0.35">
      <c r="B145" t="s">
        <v>91</v>
      </c>
      <c r="AE145" s="9"/>
      <c r="AF145" s="9"/>
      <c r="AG145" s="9"/>
      <c r="AH145" s="9"/>
      <c r="AI145" s="9"/>
      <c r="AJ145" s="9"/>
      <c r="AK145" s="9"/>
      <c r="AL145" s="9"/>
      <c r="AM145" s="9"/>
      <c r="AN145" s="9"/>
      <c r="AO145" s="9"/>
      <c r="AP145" s="9"/>
      <c r="AQ145" s="9"/>
      <c r="AR145" s="9"/>
      <c r="AS145" s="9"/>
      <c r="AT145" s="9"/>
      <c r="AU145" s="9"/>
      <c r="AV145" s="9"/>
      <c r="AW145" s="9"/>
      <c r="AX145" s="9">
        <v>0</v>
      </c>
      <c r="AY145" s="9">
        <v>0</v>
      </c>
      <c r="AZ145" s="9">
        <v>0</v>
      </c>
      <c r="BA145" s="9">
        <v>0</v>
      </c>
      <c r="BB145" s="9">
        <v>10000</v>
      </c>
      <c r="BC145" s="9">
        <v>10000</v>
      </c>
      <c r="BD145" s="9">
        <v>7500</v>
      </c>
      <c r="BE145" s="9"/>
      <c r="BF145" s="9"/>
    </row>
    <row r="146" spans="2:59" x14ac:dyDescent="0.35">
      <c r="B146" t="s">
        <v>92</v>
      </c>
      <c r="AE146" s="9"/>
      <c r="AF146" s="9"/>
      <c r="AG146" s="9"/>
      <c r="AH146" s="9"/>
      <c r="AI146" s="9"/>
      <c r="AJ146" s="9"/>
      <c r="AK146" s="9"/>
      <c r="AL146" s="9"/>
      <c r="AM146" s="9"/>
      <c r="AN146" s="9"/>
      <c r="AO146" s="9"/>
      <c r="AP146" s="9"/>
      <c r="AQ146" s="9"/>
      <c r="AR146" s="9"/>
      <c r="AS146" s="9"/>
      <c r="AT146" s="9"/>
      <c r="AU146" s="9"/>
      <c r="AV146" s="9"/>
      <c r="AW146" s="9"/>
      <c r="AX146" s="9">
        <v>0</v>
      </c>
      <c r="AY146" s="9">
        <v>0</v>
      </c>
      <c r="AZ146" s="9">
        <v>0</v>
      </c>
      <c r="BA146" s="9">
        <v>3380</v>
      </c>
      <c r="BB146" s="9">
        <v>6154</v>
      </c>
      <c r="BC146" s="9">
        <v>6819</v>
      </c>
      <c r="BD146" s="9">
        <v>8229</v>
      </c>
      <c r="BE146" s="9"/>
      <c r="BF146" s="9"/>
    </row>
    <row r="147" spans="2:59" x14ac:dyDescent="0.35">
      <c r="B147" t="s">
        <v>75</v>
      </c>
      <c r="AE147" s="9"/>
      <c r="AF147" s="9"/>
      <c r="AG147" s="9"/>
      <c r="AH147" s="9"/>
      <c r="AI147" s="9"/>
      <c r="AJ147" s="9"/>
      <c r="AK147" s="9"/>
      <c r="AL147" s="9"/>
      <c r="AM147" s="9"/>
      <c r="AN147" s="9"/>
      <c r="AO147" s="9"/>
      <c r="AP147" s="9"/>
      <c r="AQ147" s="9"/>
      <c r="AR147" s="9"/>
      <c r="AS147" s="9"/>
      <c r="AT147" s="9"/>
      <c r="AU147" s="9"/>
      <c r="AV147" s="9"/>
      <c r="AW147" s="9"/>
      <c r="AX147" s="9">
        <v>1418</v>
      </c>
      <c r="AY147" s="9">
        <v>4085</v>
      </c>
      <c r="AZ147" s="9">
        <v>0</v>
      </c>
      <c r="BA147" s="9">
        <v>1065</v>
      </c>
      <c r="BB147" s="9">
        <v>861</v>
      </c>
      <c r="BC147" s="9">
        <v>759</v>
      </c>
      <c r="BD147" s="9">
        <v>2342</v>
      </c>
      <c r="BE147" s="9"/>
      <c r="BF147" s="9"/>
    </row>
    <row r="148" spans="2:59" s="4" customFormat="1" x14ac:dyDescent="0.35">
      <c r="B148" s="4" t="s">
        <v>93</v>
      </c>
      <c r="M148" s="46"/>
      <c r="Q148" s="46"/>
      <c r="U148" s="46"/>
      <c r="Y148" s="46"/>
      <c r="AC148" s="46"/>
      <c r="AE148" s="10"/>
      <c r="AF148" s="10"/>
      <c r="AG148" s="10"/>
      <c r="AH148" s="10"/>
      <c r="AI148" s="10"/>
      <c r="AJ148" s="10"/>
      <c r="AK148" s="10"/>
      <c r="AL148" s="10"/>
      <c r="AM148" s="10"/>
      <c r="AN148" s="10"/>
      <c r="AO148" s="10"/>
      <c r="AP148" s="10"/>
      <c r="AQ148" s="10"/>
      <c r="AR148" s="10"/>
      <c r="AS148" s="10"/>
      <c r="AT148" s="10"/>
      <c r="AU148" s="10"/>
      <c r="AV148" s="10"/>
      <c r="AW148" s="10"/>
      <c r="AX148" s="10">
        <f>8444+9301</f>
        <v>17745</v>
      </c>
      <c r="AY148" s="10">
        <f>6892+9184</f>
        <v>16076</v>
      </c>
      <c r="AZ148" s="10">
        <v>7425</v>
      </c>
      <c r="BA148" s="10">
        <v>10778</v>
      </c>
      <c r="BB148" s="10">
        <v>19078</v>
      </c>
      <c r="BC148" s="10">
        <v>30203</v>
      </c>
      <c r="BD148" s="10">
        <v>19626</v>
      </c>
      <c r="BE148" s="10"/>
      <c r="BF148" s="10"/>
    </row>
    <row r="149" spans="2:59" x14ac:dyDescent="0.35">
      <c r="B149" t="s">
        <v>94</v>
      </c>
      <c r="AE149" s="9"/>
      <c r="AF149" s="9"/>
      <c r="AG149" s="9"/>
      <c r="AH149" s="9"/>
      <c r="AI149" s="9"/>
      <c r="AJ149" s="9"/>
      <c r="AK149" s="9"/>
      <c r="AL149" s="9"/>
      <c r="AM149" s="9"/>
      <c r="AN149" s="9">
        <f t="shared" ref="AN149" si="125">SUM(AN142:AN148)</f>
        <v>0</v>
      </c>
      <c r="AO149" s="9">
        <f t="shared" ref="AO149" si="126">SUM(AO142:AO148)</f>
        <v>0</v>
      </c>
      <c r="AP149" s="9">
        <f t="shared" ref="AP149" si="127">SUM(AP142:AP148)</f>
        <v>0</v>
      </c>
      <c r="AQ149" s="9">
        <f t="shared" ref="AQ149:BC149" si="128">SUM(AQ142:AQ148)</f>
        <v>0</v>
      </c>
      <c r="AR149" s="9">
        <f t="shared" si="128"/>
        <v>0</v>
      </c>
      <c r="AS149" s="9">
        <f t="shared" si="128"/>
        <v>0</v>
      </c>
      <c r="AT149" s="9">
        <f t="shared" si="128"/>
        <v>0</v>
      </c>
      <c r="AU149" s="9">
        <f t="shared" si="128"/>
        <v>0</v>
      </c>
      <c r="AV149" s="9">
        <f t="shared" si="128"/>
        <v>0</v>
      </c>
      <c r="AW149" s="9">
        <f t="shared" si="128"/>
        <v>0</v>
      </c>
      <c r="AX149" s="9">
        <f t="shared" si="128"/>
        <v>48063</v>
      </c>
      <c r="AY149" s="9">
        <f t="shared" si="128"/>
        <v>60497</v>
      </c>
      <c r="AZ149" s="9">
        <f t="shared" si="128"/>
        <v>44866</v>
      </c>
      <c r="BA149" s="9">
        <f t="shared" si="128"/>
        <v>66953</v>
      </c>
      <c r="BB149" s="9">
        <f t="shared" si="128"/>
        <v>96185</v>
      </c>
      <c r="BC149" s="9">
        <f t="shared" si="128"/>
        <v>101391</v>
      </c>
      <c r="BD149" s="9">
        <f t="shared" ref="BD149" si="129">SUM(BD142:BD148)</f>
        <v>121334</v>
      </c>
      <c r="BE149" s="9">
        <f t="shared" ref="BE149" si="130">SUM(BE142:BE148)</f>
        <v>0</v>
      </c>
      <c r="BF149" s="9">
        <f t="shared" ref="BF149" si="131">SUM(BF142:BF148)</f>
        <v>0</v>
      </c>
      <c r="BG149" s="9">
        <f t="shared" ref="BG149" si="132">SUM(BG142:BG148)</f>
        <v>0</v>
      </c>
    </row>
    <row r="150" spans="2:59" s="35" customFormat="1" x14ac:dyDescent="0.35">
      <c r="B150" s="35" t="s">
        <v>880</v>
      </c>
      <c r="M150" s="65"/>
      <c r="Q150" s="65"/>
      <c r="U150" s="65"/>
      <c r="Y150" s="65"/>
      <c r="AC150" s="65"/>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row>
    <row r="151" spans="2:59" x14ac:dyDescent="0.35">
      <c r="B151" t="s">
        <v>95</v>
      </c>
      <c r="AE151" s="9"/>
      <c r="AF151" s="9"/>
      <c r="AG151" s="9"/>
      <c r="AH151" s="9"/>
      <c r="AI151" s="9"/>
      <c r="AJ151" s="9"/>
      <c r="AK151" s="9"/>
      <c r="AL151" s="9"/>
      <c r="AM151" s="9"/>
      <c r="AN151" s="9"/>
      <c r="AO151" s="9"/>
      <c r="AP151" s="9"/>
      <c r="AQ151" s="9"/>
      <c r="AR151" s="9"/>
      <c r="AS151" s="9"/>
      <c r="AT151" s="9"/>
      <c r="AU151" s="9"/>
      <c r="AV151" s="9"/>
      <c r="AW151" s="9"/>
      <c r="AX151" s="9">
        <v>0</v>
      </c>
      <c r="AY151" s="9">
        <v>0</v>
      </c>
      <c r="AZ151" s="9">
        <v>0</v>
      </c>
      <c r="BA151" s="9">
        <v>0</v>
      </c>
      <c r="BB151" s="9">
        <v>187512</v>
      </c>
      <c r="BC151" s="9">
        <v>177840</v>
      </c>
      <c r="BD151" s="9">
        <v>125904</v>
      </c>
      <c r="BE151" s="9"/>
      <c r="BF151" s="9"/>
    </row>
    <row r="152" spans="2:59" x14ac:dyDescent="0.35">
      <c r="B152" t="s">
        <v>96</v>
      </c>
      <c r="AE152" s="9"/>
      <c r="AF152" s="9"/>
      <c r="AG152" s="9"/>
      <c r="AH152" s="9"/>
      <c r="AI152" s="9"/>
      <c r="AJ152" s="9"/>
      <c r="AK152" s="9"/>
      <c r="AL152" s="9"/>
      <c r="AM152" s="9"/>
      <c r="AN152" s="9"/>
      <c r="AO152" s="9"/>
      <c r="AP152" s="9"/>
      <c r="AQ152" s="9"/>
      <c r="AR152" s="9"/>
      <c r="AS152" s="9"/>
      <c r="AT152" s="9"/>
      <c r="AU152" s="9"/>
      <c r="AV152" s="9"/>
      <c r="AW152" s="9"/>
      <c r="AX152" s="9">
        <v>161</v>
      </c>
      <c r="AY152" s="9">
        <v>0</v>
      </c>
      <c r="AZ152" s="9">
        <v>0</v>
      </c>
      <c r="BA152" s="9">
        <v>6833</v>
      </c>
      <c r="BB152" s="9">
        <v>19103</v>
      </c>
      <c r="BC152" s="9">
        <v>21915</v>
      </c>
      <c r="BD152" s="9">
        <v>21189</v>
      </c>
      <c r="BE152" s="9"/>
      <c r="BF152" s="9"/>
    </row>
    <row r="153" spans="2:59" x14ac:dyDescent="0.35">
      <c r="B153" t="s">
        <v>97</v>
      </c>
      <c r="AE153" s="9"/>
      <c r="AF153" s="9"/>
      <c r="AG153" s="9"/>
      <c r="AH153" s="9"/>
      <c r="AI153" s="9"/>
      <c r="AJ153" s="9"/>
      <c r="AK153" s="9"/>
      <c r="AL153" s="9"/>
      <c r="AM153" s="9"/>
      <c r="AN153" s="9"/>
      <c r="AO153" s="9"/>
      <c r="AP153" s="9"/>
      <c r="AQ153" s="9"/>
      <c r="AR153" s="9"/>
      <c r="AS153" s="9"/>
      <c r="AT153" s="9"/>
      <c r="AU153" s="9"/>
      <c r="AV153" s="9"/>
      <c r="AW153" s="9"/>
      <c r="AX153" s="9">
        <v>184</v>
      </c>
      <c r="AY153" s="9">
        <f>622+1536</f>
        <v>2158</v>
      </c>
      <c r="AZ153" s="9">
        <f>150+1173</f>
        <v>1323</v>
      </c>
      <c r="BA153" s="9">
        <v>250</v>
      </c>
      <c r="BB153" s="9">
        <v>10141</v>
      </c>
      <c r="BC153" s="9">
        <v>768</v>
      </c>
      <c r="BD153" s="9">
        <v>746</v>
      </c>
      <c r="BE153" s="9"/>
      <c r="BF153" s="9"/>
    </row>
    <row r="154" spans="2:59" x14ac:dyDescent="0.35">
      <c r="B154" t="s">
        <v>98</v>
      </c>
      <c r="AE154" s="9"/>
      <c r="AF154" s="9"/>
      <c r="AG154" s="9"/>
      <c r="AH154" s="9"/>
      <c r="AI154" s="9"/>
      <c r="AJ154" s="9"/>
      <c r="AK154" s="9"/>
      <c r="AL154" s="9"/>
      <c r="AM154" s="9"/>
      <c r="AN154" s="9"/>
      <c r="AO154" s="9"/>
      <c r="AP154" s="9"/>
      <c r="AQ154" s="9"/>
      <c r="AR154" s="9"/>
      <c r="AS154" s="9"/>
      <c r="AT154" s="9"/>
      <c r="AU154" s="9"/>
      <c r="AV154" s="9"/>
      <c r="AW154" s="9"/>
      <c r="AX154" s="9">
        <v>64</v>
      </c>
      <c r="AY154" s="9">
        <v>49</v>
      </c>
      <c r="AZ154" s="9">
        <v>51</v>
      </c>
      <c r="BA154" s="9">
        <v>1017</v>
      </c>
      <c r="BB154" s="9">
        <v>3518</v>
      </c>
      <c r="BC154" s="9">
        <v>1450</v>
      </c>
      <c r="BD154" s="9">
        <v>2705</v>
      </c>
      <c r="BE154" s="9"/>
      <c r="BF154" s="9"/>
    </row>
    <row r="155" spans="2:59" s="4" customFormat="1" x14ac:dyDescent="0.35">
      <c r="B155" s="4" t="s">
        <v>82</v>
      </c>
      <c r="M155" s="46"/>
      <c r="Q155" s="46"/>
      <c r="U155" s="46"/>
      <c r="Y155" s="46"/>
      <c r="AC155" s="46"/>
      <c r="AE155" s="10"/>
      <c r="AF155" s="10"/>
      <c r="AG155" s="10"/>
      <c r="AH155" s="10"/>
      <c r="AI155" s="10"/>
      <c r="AJ155" s="10"/>
      <c r="AK155" s="10"/>
      <c r="AL155" s="10"/>
      <c r="AM155" s="10"/>
      <c r="AN155" s="10"/>
      <c r="AO155" s="10"/>
      <c r="AP155" s="10"/>
      <c r="AQ155" s="10"/>
      <c r="AR155" s="10"/>
      <c r="AS155" s="10"/>
      <c r="AT155" s="10"/>
      <c r="AU155" s="10"/>
      <c r="AV155" s="10"/>
      <c r="AW155" s="10"/>
      <c r="AX155" s="10">
        <v>116</v>
      </c>
      <c r="AY155" s="10">
        <v>67</v>
      </c>
      <c r="AZ155" s="10">
        <v>29</v>
      </c>
      <c r="BA155" s="10">
        <v>0</v>
      </c>
      <c r="BB155" s="10">
        <v>0</v>
      </c>
      <c r="BC155" s="10">
        <v>2626</v>
      </c>
      <c r="BD155" s="10">
        <v>1729</v>
      </c>
      <c r="BE155" s="10"/>
      <c r="BF155" s="10"/>
    </row>
    <row r="156" spans="2:59" s="8" customFormat="1" x14ac:dyDescent="0.35">
      <c r="B156" s="8" t="s">
        <v>878</v>
      </c>
      <c r="M156" s="63"/>
      <c r="Q156" s="63"/>
      <c r="U156" s="63"/>
      <c r="Y156" s="63"/>
      <c r="AC156" s="63"/>
      <c r="AE156" s="12"/>
      <c r="AF156" s="12"/>
      <c r="AG156" s="12"/>
      <c r="AH156" s="12"/>
      <c r="AI156" s="12"/>
      <c r="AJ156" s="12"/>
      <c r="AK156" s="12"/>
      <c r="AL156" s="12"/>
      <c r="AM156" s="12"/>
      <c r="AN156" s="12">
        <f t="shared" ref="AN156:BG156" si="133">SUM(AN151:AN155)</f>
        <v>0</v>
      </c>
      <c r="AO156" s="12">
        <f t="shared" si="133"/>
        <v>0</v>
      </c>
      <c r="AP156" s="12">
        <f t="shared" si="133"/>
        <v>0</v>
      </c>
      <c r="AQ156" s="12">
        <f t="shared" si="133"/>
        <v>0</v>
      </c>
      <c r="AR156" s="12">
        <f t="shared" si="133"/>
        <v>0</v>
      </c>
      <c r="AS156" s="12">
        <f t="shared" si="133"/>
        <v>0</v>
      </c>
      <c r="AT156" s="12">
        <f t="shared" si="133"/>
        <v>0</v>
      </c>
      <c r="AU156" s="12">
        <f t="shared" si="133"/>
        <v>0</v>
      </c>
      <c r="AV156" s="12">
        <f t="shared" si="133"/>
        <v>0</v>
      </c>
      <c r="AW156" s="12">
        <f t="shared" si="133"/>
        <v>0</v>
      </c>
      <c r="AX156" s="12">
        <f t="shared" si="133"/>
        <v>525</v>
      </c>
      <c r="AY156" s="12">
        <f t="shared" si="133"/>
        <v>2274</v>
      </c>
      <c r="AZ156" s="12">
        <f t="shared" si="133"/>
        <v>1403</v>
      </c>
      <c r="BA156" s="12">
        <f t="shared" si="133"/>
        <v>8100</v>
      </c>
      <c r="BB156" s="12">
        <f t="shared" si="133"/>
        <v>220274</v>
      </c>
      <c r="BC156" s="12">
        <f t="shared" si="133"/>
        <v>204599</v>
      </c>
      <c r="BD156" s="12">
        <f t="shared" si="133"/>
        <v>152273</v>
      </c>
      <c r="BE156" s="12">
        <f t="shared" si="133"/>
        <v>0</v>
      </c>
      <c r="BF156" s="12">
        <f t="shared" si="133"/>
        <v>0</v>
      </c>
      <c r="BG156" s="12">
        <f t="shared" si="133"/>
        <v>0</v>
      </c>
    </row>
    <row r="157" spans="2:59" s="29" customFormat="1" x14ac:dyDescent="0.35">
      <c r="B157" s="29" t="s">
        <v>879</v>
      </c>
      <c r="M157" s="64"/>
      <c r="Q157" s="64"/>
      <c r="U157" s="64"/>
      <c r="Y157" s="64"/>
      <c r="AC157" s="64"/>
      <c r="AE157" s="28"/>
      <c r="AF157" s="28"/>
      <c r="AG157" s="28"/>
      <c r="AH157" s="28"/>
      <c r="AI157" s="28"/>
      <c r="AJ157" s="28"/>
      <c r="AK157" s="28"/>
      <c r="AL157" s="28"/>
      <c r="AM157" s="28"/>
      <c r="AN157" s="28">
        <f t="shared" ref="AN157:BG157" si="134">AN156+AN149</f>
        <v>0</v>
      </c>
      <c r="AO157" s="28">
        <f t="shared" si="134"/>
        <v>0</v>
      </c>
      <c r="AP157" s="28">
        <f t="shared" si="134"/>
        <v>0</v>
      </c>
      <c r="AQ157" s="28">
        <f t="shared" si="134"/>
        <v>0</v>
      </c>
      <c r="AR157" s="28">
        <f t="shared" si="134"/>
        <v>0</v>
      </c>
      <c r="AS157" s="28">
        <f t="shared" si="134"/>
        <v>0</v>
      </c>
      <c r="AT157" s="28">
        <f t="shared" si="134"/>
        <v>0</v>
      </c>
      <c r="AU157" s="28">
        <f t="shared" si="134"/>
        <v>0</v>
      </c>
      <c r="AV157" s="28">
        <f t="shared" si="134"/>
        <v>0</v>
      </c>
      <c r="AW157" s="28">
        <f t="shared" si="134"/>
        <v>0</v>
      </c>
      <c r="AX157" s="28">
        <f t="shared" si="134"/>
        <v>48588</v>
      </c>
      <c r="AY157" s="28">
        <f t="shared" si="134"/>
        <v>62771</v>
      </c>
      <c r="AZ157" s="28">
        <f t="shared" si="134"/>
        <v>46269</v>
      </c>
      <c r="BA157" s="28">
        <f t="shared" si="134"/>
        <v>75053</v>
      </c>
      <c r="BB157" s="28">
        <f t="shared" si="134"/>
        <v>316459</v>
      </c>
      <c r="BC157" s="28">
        <f t="shared" si="134"/>
        <v>305990</v>
      </c>
      <c r="BD157" s="28">
        <f t="shared" si="134"/>
        <v>273607</v>
      </c>
      <c r="BE157" s="28">
        <f t="shared" si="134"/>
        <v>0</v>
      </c>
      <c r="BF157" s="28">
        <f t="shared" si="134"/>
        <v>0</v>
      </c>
      <c r="BG157" s="28">
        <f t="shared" si="134"/>
        <v>0</v>
      </c>
    </row>
    <row r="158" spans="2:59" s="7" customFormat="1" x14ac:dyDescent="0.35">
      <c r="B158" s="6" t="s">
        <v>99</v>
      </c>
      <c r="C158" s="6"/>
      <c r="D158" s="6"/>
      <c r="E158" s="6"/>
      <c r="F158" s="6"/>
      <c r="G158" s="6"/>
      <c r="H158" s="6"/>
      <c r="I158" s="6"/>
      <c r="J158" s="6"/>
      <c r="K158" s="6"/>
      <c r="L158" s="6"/>
      <c r="M158" s="54"/>
      <c r="N158" s="6"/>
      <c r="O158" s="6"/>
      <c r="P158" s="6"/>
      <c r="Q158" s="54"/>
      <c r="R158" s="6"/>
      <c r="S158" s="6"/>
      <c r="T158" s="6"/>
      <c r="U158" s="54"/>
      <c r="V158" s="6"/>
      <c r="W158" s="6"/>
      <c r="X158" s="6"/>
      <c r="Y158" s="54"/>
      <c r="Z158" s="6"/>
      <c r="AA158" s="6"/>
      <c r="AB158" s="6"/>
      <c r="AC158" s="54"/>
      <c r="AD158" s="6"/>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row>
    <row r="159" spans="2:59" x14ac:dyDescent="0.35">
      <c r="B159" t="s">
        <v>100</v>
      </c>
      <c r="AE159" s="9"/>
      <c r="AF159" s="9"/>
      <c r="AG159" s="9"/>
      <c r="AH159" s="9"/>
      <c r="AI159" s="9"/>
      <c r="AJ159" s="9"/>
      <c r="AK159" s="9"/>
      <c r="AL159" s="9"/>
      <c r="AM159" s="9"/>
      <c r="AN159" s="9"/>
      <c r="AO159" s="9"/>
      <c r="AP159" s="9"/>
      <c r="AQ159" s="9"/>
      <c r="AR159" s="9"/>
      <c r="AS159" s="9"/>
      <c r="AT159" s="9"/>
      <c r="AU159" s="9"/>
      <c r="AV159" s="9"/>
      <c r="AW159" s="9"/>
      <c r="AX159" s="9">
        <v>0</v>
      </c>
      <c r="AY159" s="9">
        <v>0</v>
      </c>
      <c r="AZ159" s="9">
        <v>0</v>
      </c>
      <c r="BA159" s="9">
        <v>0</v>
      </c>
      <c r="BB159" s="9">
        <v>0</v>
      </c>
      <c r="BC159" s="9">
        <v>0</v>
      </c>
      <c r="BD159" s="9">
        <v>0</v>
      </c>
      <c r="BE159" s="9"/>
      <c r="BF159" s="9"/>
    </row>
    <row r="160" spans="2:59" x14ac:dyDescent="0.35">
      <c r="B160" t="s">
        <v>101</v>
      </c>
      <c r="AE160" s="9"/>
      <c r="AF160" s="9"/>
      <c r="AG160" s="9"/>
      <c r="AH160" s="9"/>
      <c r="AI160" s="9"/>
      <c r="AJ160" s="9"/>
      <c r="AK160" s="9"/>
      <c r="AL160" s="9"/>
      <c r="AM160" s="9"/>
      <c r="AN160" s="9"/>
      <c r="AO160" s="9"/>
      <c r="AP160" s="9"/>
      <c r="AQ160" s="9"/>
      <c r="AR160" s="9"/>
      <c r="AS160" s="9"/>
      <c r="AT160" s="9"/>
      <c r="AU160" s="9"/>
      <c r="AV160" s="9"/>
      <c r="AW160" s="9"/>
      <c r="AX160" s="9">
        <v>0</v>
      </c>
      <c r="AY160" s="9">
        <v>0</v>
      </c>
      <c r="AZ160" s="9">
        <v>0</v>
      </c>
      <c r="BA160" s="9">
        <v>0</v>
      </c>
      <c r="BB160" s="9">
        <v>0</v>
      </c>
      <c r="BC160" s="9">
        <v>0</v>
      </c>
      <c r="BD160" s="9">
        <v>0</v>
      </c>
      <c r="BE160" s="9"/>
      <c r="BF160" s="9"/>
    </row>
    <row r="161" spans="2:59" x14ac:dyDescent="0.35">
      <c r="B161" t="s">
        <v>102</v>
      </c>
      <c r="AE161" s="9"/>
      <c r="AF161" s="9"/>
      <c r="AG161" s="9"/>
      <c r="AH161" s="9"/>
      <c r="AI161" s="9"/>
      <c r="AJ161" s="9"/>
      <c r="AK161" s="9"/>
      <c r="AL161" s="9"/>
      <c r="AM161" s="9"/>
      <c r="AN161" s="9"/>
      <c r="AO161" s="9"/>
      <c r="AP161" s="9"/>
      <c r="AQ161" s="9"/>
      <c r="AR161" s="9"/>
      <c r="AS161" s="9"/>
      <c r="AT161" s="9"/>
      <c r="AU161" s="9"/>
      <c r="AV161" s="9"/>
      <c r="AW161" s="9"/>
      <c r="AX161" s="9">
        <v>2</v>
      </c>
      <c r="AY161" s="9">
        <v>2</v>
      </c>
      <c r="AZ161" s="9">
        <v>2</v>
      </c>
      <c r="BA161" s="9">
        <v>2</v>
      </c>
      <c r="BB161" s="9">
        <v>2</v>
      </c>
      <c r="BC161" s="9">
        <v>2</v>
      </c>
      <c r="BD161" s="9">
        <v>4</v>
      </c>
      <c r="BE161" s="9"/>
      <c r="BF161" s="9"/>
    </row>
    <row r="162" spans="2:59" x14ac:dyDescent="0.35">
      <c r="B162" t="s">
        <v>103</v>
      </c>
      <c r="AE162" s="9"/>
      <c r="AF162" s="9"/>
      <c r="AG162" s="9"/>
      <c r="AH162" s="9"/>
      <c r="AI162" s="9"/>
      <c r="AJ162" s="9"/>
      <c r="AK162" s="9"/>
      <c r="AL162" s="9"/>
      <c r="AM162" s="9"/>
      <c r="AN162" s="9"/>
      <c r="AO162" s="9"/>
      <c r="AP162" s="9"/>
      <c r="AQ162" s="9"/>
      <c r="AR162" s="9"/>
      <c r="AS162" s="9"/>
      <c r="AT162" s="9"/>
      <c r="AU162" s="9"/>
      <c r="AV162" s="9"/>
      <c r="AW162" s="9"/>
      <c r="AX162" s="9">
        <v>162150</v>
      </c>
      <c r="AY162" s="9">
        <v>170139</v>
      </c>
      <c r="AZ162" s="9">
        <v>176216</v>
      </c>
      <c r="BA162" s="9">
        <v>181481</v>
      </c>
      <c r="BB162" s="9">
        <v>260327</v>
      </c>
      <c r="BC162" s="9">
        <v>267248</v>
      </c>
      <c r="BD162" s="9">
        <v>384397</v>
      </c>
      <c r="BE162" s="9"/>
      <c r="BF162" s="9"/>
    </row>
    <row r="163" spans="2:59" x14ac:dyDescent="0.35">
      <c r="B163" t="s">
        <v>104</v>
      </c>
      <c r="AE163" s="9"/>
      <c r="AF163" s="9"/>
      <c r="AG163" s="9"/>
      <c r="AH163" s="9"/>
      <c r="AI163" s="9"/>
      <c r="AJ163" s="9"/>
      <c r="AK163" s="9"/>
      <c r="AL163" s="9"/>
      <c r="AM163" s="9"/>
      <c r="AN163" s="9"/>
      <c r="AO163" s="9"/>
      <c r="AP163" s="9"/>
      <c r="AQ163" s="9"/>
      <c r="AR163" s="9"/>
      <c r="AS163" s="9"/>
      <c r="AT163" s="9"/>
      <c r="AU163" s="9"/>
      <c r="AV163" s="9"/>
      <c r="AW163" s="9"/>
      <c r="AX163" s="9">
        <v>-127</v>
      </c>
      <c r="AY163" s="9">
        <v>-21</v>
      </c>
      <c r="AZ163" s="9">
        <v>2</v>
      </c>
      <c r="BA163" s="9">
        <v>328</v>
      </c>
      <c r="BB163" s="9">
        <v>343</v>
      </c>
      <c r="BC163" s="9">
        <v>-6514</v>
      </c>
      <c r="BD163" s="9">
        <v>-4452</v>
      </c>
      <c r="BE163" s="9"/>
      <c r="BF163" s="9"/>
    </row>
    <row r="164" spans="2:59" s="4" customFormat="1" x14ac:dyDescent="0.35">
      <c r="B164" s="4" t="s">
        <v>105</v>
      </c>
      <c r="M164" s="46"/>
      <c r="Q164" s="46"/>
      <c r="U164" s="46"/>
      <c r="Y164" s="46"/>
      <c r="AC164" s="46"/>
      <c r="AE164" s="10"/>
      <c r="AF164" s="10"/>
      <c r="AG164" s="10"/>
      <c r="AH164" s="10"/>
      <c r="AI164" s="10"/>
      <c r="AJ164" s="10"/>
      <c r="AK164" s="10"/>
      <c r="AL164" s="10"/>
      <c r="AM164" s="10"/>
      <c r="AN164" s="10"/>
      <c r="AO164" s="10"/>
      <c r="AP164" s="10"/>
      <c r="AQ164" s="10"/>
      <c r="AR164" s="10"/>
      <c r="AS164" s="10"/>
      <c r="AT164" s="10"/>
      <c r="AU164" s="10"/>
      <c r="AV164" s="10"/>
      <c r="AW164" s="10"/>
      <c r="AX164" s="10">
        <v>219929</v>
      </c>
      <c r="AY164" s="10">
        <v>239997</v>
      </c>
      <c r="AZ164" s="10">
        <v>286351</v>
      </c>
      <c r="BA164" s="10">
        <v>328090</v>
      </c>
      <c r="BB164" s="10">
        <v>351421</v>
      </c>
      <c r="BC164" s="10">
        <v>347233</v>
      </c>
      <c r="BD164" s="10">
        <v>171021</v>
      </c>
      <c r="BE164" s="10"/>
      <c r="BF164" s="10"/>
    </row>
    <row r="165" spans="2:59" x14ac:dyDescent="0.35">
      <c r="B165" t="s">
        <v>106</v>
      </c>
      <c r="AE165" s="9"/>
      <c r="AF165" s="9"/>
      <c r="AG165" s="9"/>
      <c r="AH165" s="9"/>
      <c r="AI165" s="9"/>
      <c r="AJ165" s="9"/>
      <c r="AK165" s="9"/>
      <c r="AL165" s="9"/>
      <c r="AM165" s="9"/>
      <c r="AN165" s="9">
        <f t="shared" ref="AN165" si="135">SUM(AN159:AN164)</f>
        <v>0</v>
      </c>
      <c r="AO165" s="9">
        <f t="shared" ref="AO165" si="136">SUM(AO159:AO164)</f>
        <v>0</v>
      </c>
      <c r="AP165" s="9">
        <f t="shared" ref="AP165" si="137">SUM(AP159:AP164)</f>
        <v>0</v>
      </c>
      <c r="AQ165" s="9">
        <f t="shared" ref="AQ165:BC165" si="138">SUM(AQ159:AQ164)</f>
        <v>0</v>
      </c>
      <c r="AR165" s="9">
        <f t="shared" si="138"/>
        <v>0</v>
      </c>
      <c r="AS165" s="9">
        <f t="shared" si="138"/>
        <v>0</v>
      </c>
      <c r="AT165" s="9">
        <f t="shared" si="138"/>
        <v>0</v>
      </c>
      <c r="AU165" s="9">
        <f t="shared" si="138"/>
        <v>0</v>
      </c>
      <c r="AV165" s="9">
        <f t="shared" si="138"/>
        <v>0</v>
      </c>
      <c r="AW165" s="9">
        <f t="shared" si="138"/>
        <v>0</v>
      </c>
      <c r="AX165" s="9">
        <f t="shared" si="138"/>
        <v>381954</v>
      </c>
      <c r="AY165" s="9">
        <f t="shared" si="138"/>
        <v>410117</v>
      </c>
      <c r="AZ165" s="9">
        <f t="shared" si="138"/>
        <v>462571</v>
      </c>
      <c r="BA165" s="9">
        <f t="shared" si="138"/>
        <v>509901</v>
      </c>
      <c r="BB165" s="9">
        <f t="shared" si="138"/>
        <v>612093</v>
      </c>
      <c r="BC165" s="9">
        <f t="shared" si="138"/>
        <v>607969</v>
      </c>
      <c r="BD165" s="9">
        <f t="shared" ref="BD165" si="139">SUM(BD159:BD164)</f>
        <v>550970</v>
      </c>
      <c r="BE165" s="9">
        <f t="shared" ref="BE165" si="140">SUM(BE159:BE164)</f>
        <v>0</v>
      </c>
      <c r="BF165" s="9">
        <f t="shared" ref="BF165" si="141">SUM(BF159:BF164)</f>
        <v>0</v>
      </c>
      <c r="BG165" s="9">
        <f t="shared" ref="BG165" si="142">SUM(BG159:BG164)</f>
        <v>0</v>
      </c>
    </row>
    <row r="166" spans="2:59" s="4" customFormat="1" x14ac:dyDescent="0.35">
      <c r="B166" s="4" t="s">
        <v>107</v>
      </c>
      <c r="M166" s="46"/>
      <c r="Q166" s="46"/>
      <c r="U166" s="46"/>
      <c r="Y166" s="46"/>
      <c r="AC166" s="46"/>
      <c r="AE166" s="10"/>
      <c r="AF166" s="10"/>
      <c r="AG166" s="10"/>
      <c r="AH166" s="10"/>
      <c r="AI166" s="10"/>
      <c r="AJ166" s="10"/>
      <c r="AK166" s="10"/>
      <c r="AL166" s="10"/>
      <c r="AM166" s="10"/>
      <c r="AN166" s="10"/>
      <c r="AO166" s="10"/>
      <c r="AP166" s="10"/>
      <c r="AQ166" s="10"/>
      <c r="AR166" s="10"/>
      <c r="AS166" s="10"/>
      <c r="AT166" s="10"/>
      <c r="AU166" s="10"/>
      <c r="AV166" s="10"/>
      <c r="AW166" s="10"/>
      <c r="AX166" s="10">
        <v>239</v>
      </c>
      <c r="AY166" s="10">
        <v>23</v>
      </c>
      <c r="AZ166" s="10">
        <v>4</v>
      </c>
      <c r="BA166" s="10">
        <v>0</v>
      </c>
      <c r="BB166" s="10">
        <v>14</v>
      </c>
      <c r="BC166" s="10">
        <v>241</v>
      </c>
      <c r="BD166" s="10">
        <v>0</v>
      </c>
      <c r="BE166" s="10"/>
      <c r="BF166" s="10"/>
    </row>
    <row r="167" spans="2:59" s="39" customFormat="1" x14ac:dyDescent="0.35">
      <c r="B167" s="39" t="s">
        <v>108</v>
      </c>
      <c r="M167" s="66"/>
      <c r="Q167" s="66"/>
      <c r="U167" s="66"/>
      <c r="Y167" s="66"/>
      <c r="AC167" s="66"/>
      <c r="AE167" s="40"/>
      <c r="AF167" s="40"/>
      <c r="AG167" s="40"/>
      <c r="AH167" s="40"/>
      <c r="AI167" s="40"/>
      <c r="AJ167" s="40"/>
      <c r="AK167" s="40"/>
      <c r="AL167" s="40"/>
      <c r="AM167" s="40"/>
      <c r="AN167" s="40">
        <f t="shared" ref="AN167" si="143">AN165+AN166</f>
        <v>0</v>
      </c>
      <c r="AO167" s="40">
        <f t="shared" ref="AO167" si="144">AO165+AO166</f>
        <v>0</v>
      </c>
      <c r="AP167" s="40">
        <f t="shared" ref="AP167" si="145">AP165+AP166</f>
        <v>0</v>
      </c>
      <c r="AQ167" s="40">
        <f t="shared" ref="AQ167:BC167" si="146">AQ165+AQ166</f>
        <v>0</v>
      </c>
      <c r="AR167" s="40">
        <f t="shared" si="146"/>
        <v>0</v>
      </c>
      <c r="AS167" s="40">
        <f t="shared" si="146"/>
        <v>0</v>
      </c>
      <c r="AT167" s="40">
        <f t="shared" si="146"/>
        <v>0</v>
      </c>
      <c r="AU167" s="40">
        <f t="shared" si="146"/>
        <v>0</v>
      </c>
      <c r="AV167" s="40">
        <f t="shared" si="146"/>
        <v>0</v>
      </c>
      <c r="AW167" s="40">
        <f t="shared" si="146"/>
        <v>0</v>
      </c>
      <c r="AX167" s="40">
        <f t="shared" si="146"/>
        <v>382193</v>
      </c>
      <c r="AY167" s="40">
        <f t="shared" si="146"/>
        <v>410140</v>
      </c>
      <c r="AZ167" s="40">
        <f t="shared" si="146"/>
        <v>462575</v>
      </c>
      <c r="BA167" s="40">
        <f t="shared" si="146"/>
        <v>509901</v>
      </c>
      <c r="BB167" s="40">
        <f t="shared" si="146"/>
        <v>612107</v>
      </c>
      <c r="BC167" s="40">
        <f t="shared" si="146"/>
        <v>608210</v>
      </c>
      <c r="BD167" s="40">
        <f t="shared" ref="BD167" si="147">BD165+BD166</f>
        <v>550970</v>
      </c>
      <c r="BE167" s="40">
        <f t="shared" ref="BE167" si="148">BE165+BE166</f>
        <v>0</v>
      </c>
      <c r="BF167" s="40">
        <f t="shared" ref="BF167" si="149">BF165+BF166</f>
        <v>0</v>
      </c>
      <c r="BG167" s="40">
        <f t="shared" ref="BG167" si="150">BG165+BG166</f>
        <v>0</v>
      </c>
    </row>
    <row r="168" spans="2:59" s="28" customFormat="1" x14ac:dyDescent="0.35">
      <c r="B168" s="28" t="s">
        <v>109</v>
      </c>
      <c r="M168" s="60"/>
      <c r="Q168" s="60"/>
      <c r="U168" s="60"/>
      <c r="Y168" s="60"/>
      <c r="AC168" s="60"/>
      <c r="AN168" s="28">
        <f t="shared" ref="AN168" si="151">AN167+AN157</f>
        <v>0</v>
      </c>
      <c r="AO168" s="28">
        <f t="shared" ref="AO168" si="152">AO167+AO157</f>
        <v>0</v>
      </c>
      <c r="AP168" s="28">
        <f t="shared" ref="AP168" si="153">AP167+AP157</f>
        <v>0</v>
      </c>
      <c r="AQ168" s="28">
        <f t="shared" ref="AQ168:BC168" si="154">AQ167+AQ157</f>
        <v>0</v>
      </c>
      <c r="AR168" s="28">
        <f t="shared" si="154"/>
        <v>0</v>
      </c>
      <c r="AS168" s="28">
        <f t="shared" si="154"/>
        <v>0</v>
      </c>
      <c r="AT168" s="28">
        <f t="shared" si="154"/>
        <v>0</v>
      </c>
      <c r="AU168" s="28">
        <f t="shared" si="154"/>
        <v>0</v>
      </c>
      <c r="AV168" s="28">
        <f t="shared" si="154"/>
        <v>0</v>
      </c>
      <c r="AW168" s="28">
        <f t="shared" si="154"/>
        <v>0</v>
      </c>
      <c r="AX168" s="28">
        <f t="shared" si="154"/>
        <v>430781</v>
      </c>
      <c r="AY168" s="28">
        <f t="shared" si="154"/>
        <v>472911</v>
      </c>
      <c r="AZ168" s="28">
        <f t="shared" si="154"/>
        <v>508844</v>
      </c>
      <c r="BA168" s="28">
        <f t="shared" si="154"/>
        <v>584954</v>
      </c>
      <c r="BB168" s="28">
        <f t="shared" si="154"/>
        <v>928566</v>
      </c>
      <c r="BC168" s="28">
        <f t="shared" si="154"/>
        <v>914200</v>
      </c>
      <c r="BD168" s="28">
        <f t="shared" ref="BD168" si="155">BD167+BD157</f>
        <v>824577</v>
      </c>
      <c r="BE168" s="28">
        <f t="shared" ref="BE168" si="156">BE167+BE157</f>
        <v>0</v>
      </c>
      <c r="BF168" s="28">
        <f t="shared" ref="BF168" si="157">BF167+BF157</f>
        <v>0</v>
      </c>
      <c r="BG168" s="28">
        <f t="shared" ref="BG168" si="158">BG167+BG157</f>
        <v>0</v>
      </c>
    </row>
    <row r="169" spans="2:59" s="2" customFormat="1" x14ac:dyDescent="0.35">
      <c r="B169" s="3" t="s">
        <v>110</v>
      </c>
      <c r="C169" s="3"/>
      <c r="D169" s="3"/>
      <c r="E169" s="3"/>
      <c r="F169" s="3"/>
      <c r="G169" s="3"/>
      <c r="H169" s="3"/>
      <c r="I169" s="3"/>
      <c r="J169" s="3"/>
      <c r="K169" s="3"/>
      <c r="L169" s="3"/>
      <c r="M169" s="47"/>
      <c r="N169" s="3"/>
      <c r="O169" s="3"/>
      <c r="P169" s="3"/>
      <c r="Q169" s="47"/>
      <c r="R169" s="3"/>
      <c r="S169" s="3"/>
      <c r="T169" s="3"/>
      <c r="U169" s="47"/>
      <c r="V169" s="3"/>
      <c r="W169" s="3"/>
      <c r="X169" s="3"/>
      <c r="Y169" s="47"/>
      <c r="Z169" s="3"/>
      <c r="AA169" s="3"/>
      <c r="AB169" s="3"/>
      <c r="AC169" s="47"/>
      <c r="AD169" s="3"/>
    </row>
    <row r="170" spans="2:59" s="9" customFormat="1" x14ac:dyDescent="0.35">
      <c r="B170" s="9" t="s">
        <v>887</v>
      </c>
      <c r="M170" s="58"/>
      <c r="Q170" s="58"/>
      <c r="U170" s="58"/>
      <c r="Y170" s="58"/>
      <c r="AC170" s="58"/>
      <c r="AW170" s="9">
        <v>6047</v>
      </c>
      <c r="AX170" s="9">
        <v>-7994</v>
      </c>
      <c r="AY170" s="9">
        <v>69832</v>
      </c>
      <c r="AZ170" s="9">
        <v>26946</v>
      </c>
      <c r="BA170" s="9">
        <v>25097</v>
      </c>
      <c r="BB170" s="9">
        <v>86532</v>
      </c>
      <c r="BC170" s="9">
        <v>-9618</v>
      </c>
      <c r="BD170" s="9">
        <v>11400</v>
      </c>
    </row>
    <row r="171" spans="2:59" s="10" customFormat="1" x14ac:dyDescent="0.35">
      <c r="B171" s="10" t="s">
        <v>111</v>
      </c>
      <c r="M171" s="59"/>
      <c r="Q171" s="59"/>
      <c r="U171" s="59"/>
      <c r="Y171" s="59"/>
      <c r="AC171" s="59"/>
      <c r="AW171" s="10">
        <v>-6121</v>
      </c>
      <c r="AX171" s="10">
        <v>-9017</v>
      </c>
      <c r="AY171" s="10">
        <v>-9563</v>
      </c>
      <c r="AZ171" s="10">
        <v>-8896</v>
      </c>
      <c r="BA171" s="10">
        <v>-11220</v>
      </c>
      <c r="BB171" s="10">
        <v>-11263</v>
      </c>
      <c r="BC171" s="10">
        <f>-22289</f>
        <v>-22289</v>
      </c>
      <c r="BD171" s="10">
        <v>-14868</v>
      </c>
    </row>
    <row r="172" spans="2:59" s="9" customFormat="1" x14ac:dyDescent="0.35">
      <c r="B172" s="9" t="s">
        <v>112</v>
      </c>
      <c r="M172" s="58"/>
      <c r="Q172" s="58"/>
      <c r="U172" s="58"/>
      <c r="Y172" s="58"/>
      <c r="AC172" s="58"/>
      <c r="AN172" s="9">
        <f t="shared" ref="AN172" si="159">AN170+AN171</f>
        <v>0</v>
      </c>
      <c r="AO172" s="9">
        <f t="shared" ref="AO172" si="160">AO170+AO171</f>
        <v>0</v>
      </c>
      <c r="AP172" s="9">
        <f t="shared" ref="AP172" si="161">AP170+AP171</f>
        <v>0</v>
      </c>
      <c r="AQ172" s="9">
        <f t="shared" ref="AQ172:BD172" si="162">AQ170+AQ171</f>
        <v>0</v>
      </c>
      <c r="AR172" s="9">
        <f t="shared" si="162"/>
        <v>0</v>
      </c>
      <c r="AS172" s="9">
        <f t="shared" si="162"/>
        <v>0</v>
      </c>
      <c r="AT172" s="9">
        <f t="shared" si="162"/>
        <v>0</v>
      </c>
      <c r="AU172" s="9">
        <f t="shared" si="162"/>
        <v>0</v>
      </c>
      <c r="AV172" s="9">
        <f t="shared" si="162"/>
        <v>0</v>
      </c>
      <c r="AW172" s="9">
        <f t="shared" si="162"/>
        <v>-74</v>
      </c>
      <c r="AX172" s="9">
        <f t="shared" si="162"/>
        <v>-17011</v>
      </c>
      <c r="AY172" s="9">
        <f t="shared" si="162"/>
        <v>60269</v>
      </c>
      <c r="AZ172" s="9">
        <f t="shared" si="162"/>
        <v>18050</v>
      </c>
      <c r="BA172" s="9">
        <f t="shared" si="162"/>
        <v>13877</v>
      </c>
      <c r="BB172" s="9">
        <f t="shared" si="162"/>
        <v>75269</v>
      </c>
      <c r="BC172" s="9">
        <f t="shared" si="162"/>
        <v>-31907</v>
      </c>
      <c r="BD172" s="9">
        <f t="shared" si="162"/>
        <v>-3468</v>
      </c>
      <c r="BE172" s="9">
        <f t="shared" ref="BE172" si="163">BE170+BE171</f>
        <v>0</v>
      </c>
      <c r="BF172" s="9">
        <f t="shared" ref="BF172" si="164">BF170+BF171</f>
        <v>0</v>
      </c>
      <c r="BG172" s="9">
        <f t="shared" ref="BG172" si="165">BG170+BG171</f>
        <v>0</v>
      </c>
    </row>
    <row r="174" spans="2:59" s="9" customFormat="1" x14ac:dyDescent="0.35">
      <c r="B174" s="9" t="s">
        <v>882</v>
      </c>
      <c r="M174" s="58"/>
      <c r="Q174" s="58"/>
      <c r="U174" s="58"/>
      <c r="Y174" s="58"/>
      <c r="AC174" s="58"/>
      <c r="AW174" s="9">
        <v>0</v>
      </c>
      <c r="AX174" s="9">
        <v>0</v>
      </c>
      <c r="AY174" s="9">
        <v>0</v>
      </c>
      <c r="AZ174" s="9">
        <v>0</v>
      </c>
      <c r="BA174" s="9">
        <v>0</v>
      </c>
      <c r="BB174" s="9">
        <v>0</v>
      </c>
      <c r="BC174" s="9">
        <v>0</v>
      </c>
      <c r="BD174" s="9">
        <v>104649</v>
      </c>
    </row>
    <row r="175" spans="2:59" s="9" customFormat="1" x14ac:dyDescent="0.35">
      <c r="B175" s="9" t="s">
        <v>883</v>
      </c>
      <c r="M175" s="58"/>
      <c r="Q175" s="58"/>
      <c r="U175" s="58"/>
      <c r="Y175" s="58"/>
      <c r="AC175" s="58"/>
      <c r="AW175" s="9">
        <v>4002</v>
      </c>
      <c r="AX175" s="9">
        <v>3392</v>
      </c>
      <c r="AY175" s="9">
        <v>4956</v>
      </c>
      <c r="AZ175" s="9">
        <v>6985</v>
      </c>
      <c r="BA175" s="9">
        <v>6227</v>
      </c>
      <c r="BB175" s="9">
        <v>6932</v>
      </c>
      <c r="BC175" s="9">
        <v>5390</v>
      </c>
      <c r="BD175" s="9">
        <v>10765</v>
      </c>
    </row>
    <row r="176" spans="2:59" s="9" customFormat="1" x14ac:dyDescent="0.35">
      <c r="B176" s="9" t="s">
        <v>884</v>
      </c>
      <c r="M176" s="58"/>
      <c r="Q176" s="58"/>
      <c r="U176" s="58"/>
      <c r="Y176" s="58"/>
      <c r="AC176" s="58"/>
      <c r="AW176" s="9">
        <v>0</v>
      </c>
      <c r="AX176" s="9">
        <v>0</v>
      </c>
      <c r="AY176" s="9">
        <v>0</v>
      </c>
      <c r="AZ176" s="9">
        <v>0</v>
      </c>
      <c r="BA176" s="9">
        <v>0</v>
      </c>
      <c r="BB176" s="9">
        <v>0</v>
      </c>
      <c r="BC176" s="9">
        <v>0</v>
      </c>
      <c r="BD176" s="9">
        <v>0</v>
      </c>
    </row>
    <row r="177" spans="2:56" s="9" customFormat="1" x14ac:dyDescent="0.35">
      <c r="B177" s="9" t="s">
        <v>885</v>
      </c>
      <c r="M177" s="58"/>
      <c r="Q177" s="58"/>
      <c r="U177" s="58"/>
      <c r="Y177" s="58"/>
      <c r="AC177" s="58"/>
      <c r="AW177" s="9">
        <v>-3756</v>
      </c>
      <c r="AX177" s="9">
        <v>0</v>
      </c>
      <c r="AY177" s="9">
        <v>0</v>
      </c>
      <c r="AZ177" s="9">
        <v>0</v>
      </c>
      <c r="BA177" s="9">
        <v>0</v>
      </c>
      <c r="BB177" s="9">
        <v>0</v>
      </c>
      <c r="BC177" s="9">
        <v>0</v>
      </c>
      <c r="BD177" s="9">
        <v>0</v>
      </c>
    </row>
    <row r="179" spans="2:56" s="3" customFormat="1" x14ac:dyDescent="0.35">
      <c r="B179" s="3" t="s">
        <v>861</v>
      </c>
      <c r="M179" s="47"/>
      <c r="Q179" s="47"/>
      <c r="U179" s="47"/>
      <c r="Y179" s="47"/>
      <c r="AC179" s="47"/>
    </row>
    <row r="180" spans="2:56" x14ac:dyDescent="0.35">
      <c r="B180" t="s">
        <v>862</v>
      </c>
    </row>
    <row r="181" spans="2:56" x14ac:dyDescent="0.35">
      <c r="B181" t="s">
        <v>2</v>
      </c>
    </row>
    <row r="182" spans="2:56" x14ac:dyDescent="0.35">
      <c r="B182" t="s">
        <v>863</v>
      </c>
    </row>
    <row r="183" spans="2:56" x14ac:dyDescent="0.35">
      <c r="B183" t="s">
        <v>864</v>
      </c>
    </row>
    <row r="184" spans="2:56" x14ac:dyDescent="0.35">
      <c r="B184" t="s">
        <v>865</v>
      </c>
    </row>
    <row r="185" spans="2:56" x14ac:dyDescent="0.35">
      <c r="B185" t="s">
        <v>866</v>
      </c>
    </row>
    <row r="187" spans="2:56" s="3" customFormat="1" x14ac:dyDescent="0.35">
      <c r="B187" s="3" t="s">
        <v>867</v>
      </c>
      <c r="M187" s="47"/>
      <c r="Q187" s="47"/>
      <c r="U187" s="47"/>
      <c r="Y187" s="47"/>
      <c r="AC187" s="47"/>
    </row>
    <row r="188" spans="2:56" x14ac:dyDescent="0.35">
      <c r="B188" t="s">
        <v>869</v>
      </c>
    </row>
    <row r="189" spans="2:56" x14ac:dyDescent="0.35">
      <c r="B189" t="s">
        <v>870</v>
      </c>
    </row>
    <row r="190" spans="2:56" x14ac:dyDescent="0.35">
      <c r="B190" t="s">
        <v>871</v>
      </c>
    </row>
    <row r="193" spans="2:29" s="3" customFormat="1" x14ac:dyDescent="0.35">
      <c r="B193" s="3" t="s">
        <v>868</v>
      </c>
      <c r="M193" s="47"/>
      <c r="Q193" s="47"/>
      <c r="U193" s="47"/>
      <c r="Y193" s="47"/>
      <c r="AC193" s="47"/>
    </row>
    <row r="194" spans="2:29" x14ac:dyDescent="0.35">
      <c r="B194" t="s">
        <v>872</v>
      </c>
    </row>
    <row r="195" spans="2:29" x14ac:dyDescent="0.35">
      <c r="B195" t="s">
        <v>639</v>
      </c>
    </row>
    <row r="196" spans="2:29" x14ac:dyDescent="0.35">
      <c r="B196" t="s">
        <v>873</v>
      </c>
    </row>
    <row r="197" spans="2:29" x14ac:dyDescent="0.35">
      <c r="B197" t="s">
        <v>874</v>
      </c>
    </row>
  </sheetData>
  <hyperlinks>
    <hyperlink ref="B10" r:id="rId1" xr:uid="{00000000-0004-0000-0200-000000000000}"/>
    <hyperlink ref="B17" r:id="rId2" xr:uid="{00000000-0004-0000-0200-000001000000}"/>
    <hyperlink ref="B24" r:id="rId3" xr:uid="{00000000-0004-0000-0200-000002000000}"/>
    <hyperlink ref="B32" r:id="rId4" xr:uid="{00000000-0004-0000-0200-000003000000}"/>
    <hyperlink ref="B40" r:id="rId5" xr:uid="{00000000-0004-0000-0200-000004000000}"/>
  </hyperlinks>
  <pageMargins left="0.7" right="0.7" top="0.75" bottom="0.75" header="0.3" footer="0.3"/>
  <pageSetup orientation="portrait"/>
  <ignoredErrors>
    <ignoredError sqref="BB31:BD31 BA47:BD47" formulaRange="1"/>
  </ignoredErrors>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pane xSplit="1" ySplit="1" topLeftCell="C2" activePane="bottomRight" state="frozen"/>
      <selection pane="topRight" activeCell="B1" sqref="B1"/>
      <selection pane="bottomLeft" activeCell="A2" sqref="A2"/>
      <selection pane="bottomRight" activeCell="A2" sqref="A2"/>
    </sheetView>
  </sheetViews>
  <sheetFormatPr defaultRowHeight="14.5" x14ac:dyDescent="0.35"/>
  <cols>
    <col min="1" max="1" width="22.81640625" customWidth="1"/>
  </cols>
  <sheetData>
    <row r="1" spans="1:18" x14ac:dyDescent="0.35">
      <c r="A1" t="str">
        <f>Info!B2</f>
        <v>AEROVIRONMENT, INC.</v>
      </c>
      <c r="B1" s="1" t="s">
        <v>113</v>
      </c>
      <c r="C1" s="1" t="s">
        <v>114</v>
      </c>
      <c r="D1" s="1" t="s">
        <v>115</v>
      </c>
      <c r="E1" s="1" t="s">
        <v>116</v>
      </c>
      <c r="F1" s="1" t="s">
        <v>117</v>
      </c>
      <c r="G1" s="1" t="s">
        <v>118</v>
      </c>
      <c r="H1" s="1" t="s">
        <v>119</v>
      </c>
      <c r="I1" s="1" t="s">
        <v>120</v>
      </c>
      <c r="J1" s="1" t="s">
        <v>121</v>
      </c>
      <c r="K1" s="1" t="s">
        <v>122</v>
      </c>
      <c r="L1" s="1" t="s">
        <v>123</v>
      </c>
      <c r="M1" s="1" t="s">
        <v>124</v>
      </c>
      <c r="N1" s="1" t="s">
        <v>125</v>
      </c>
      <c r="O1" s="1" t="s">
        <v>126</v>
      </c>
      <c r="P1" s="1" t="s">
        <v>127</v>
      </c>
      <c r="Q1" s="1" t="s">
        <v>128</v>
      </c>
      <c r="R1" s="1" t="s">
        <v>129</v>
      </c>
    </row>
    <row r="2" spans="1:18" x14ac:dyDescent="0.35">
      <c r="A2" s="1" t="s">
        <v>130</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row>
    <row r="3" spans="1:18" x14ac:dyDescent="0.35">
      <c r="A3" s="1" t="s">
        <v>148</v>
      </c>
      <c r="B3" t="s">
        <v>149</v>
      </c>
      <c r="C3" t="s">
        <v>150</v>
      </c>
      <c r="D3" t="s">
        <v>151</v>
      </c>
      <c r="E3" t="s">
        <v>152</v>
      </c>
      <c r="F3" t="s">
        <v>153</v>
      </c>
      <c r="G3" t="s">
        <v>154</v>
      </c>
      <c r="H3" t="s">
        <v>155</v>
      </c>
      <c r="I3" t="s">
        <v>156</v>
      </c>
      <c r="J3" t="s">
        <v>157</v>
      </c>
      <c r="K3" t="s">
        <v>158</v>
      </c>
      <c r="L3" t="s">
        <v>159</v>
      </c>
      <c r="M3" t="s">
        <v>160</v>
      </c>
      <c r="N3" t="s">
        <v>161</v>
      </c>
      <c r="O3" t="s">
        <v>162</v>
      </c>
      <c r="P3" t="s">
        <v>152</v>
      </c>
      <c r="Q3" t="s">
        <v>163</v>
      </c>
      <c r="R3" t="s">
        <v>164</v>
      </c>
    </row>
    <row r="4" spans="1:18" x14ac:dyDescent="0.35">
      <c r="A4" s="1" t="s">
        <v>165</v>
      </c>
      <c r="B4" t="s">
        <v>166</v>
      </c>
      <c r="C4" t="s">
        <v>167</v>
      </c>
      <c r="D4" t="s">
        <v>168</v>
      </c>
      <c r="E4" t="s">
        <v>169</v>
      </c>
      <c r="F4" t="s">
        <v>150</v>
      </c>
      <c r="G4" t="s">
        <v>170</v>
      </c>
      <c r="H4" t="s">
        <v>171</v>
      </c>
      <c r="I4" t="s">
        <v>172</v>
      </c>
      <c r="J4" t="s">
        <v>173</v>
      </c>
      <c r="K4" t="s">
        <v>174</v>
      </c>
      <c r="L4" t="s">
        <v>175</v>
      </c>
      <c r="M4" t="s">
        <v>176</v>
      </c>
      <c r="N4" t="s">
        <v>177</v>
      </c>
      <c r="O4" t="s">
        <v>178</v>
      </c>
      <c r="P4" t="s">
        <v>179</v>
      </c>
      <c r="Q4" t="s">
        <v>180</v>
      </c>
      <c r="R4" t="s">
        <v>181</v>
      </c>
    </row>
    <row r="5" spans="1:18" x14ac:dyDescent="0.35">
      <c r="A5" s="1" t="s">
        <v>182</v>
      </c>
      <c r="B5" t="s">
        <v>183</v>
      </c>
      <c r="C5" t="s">
        <v>183</v>
      </c>
      <c r="D5" t="s">
        <v>183</v>
      </c>
      <c r="E5" t="s">
        <v>183</v>
      </c>
      <c r="F5" t="s">
        <v>183</v>
      </c>
      <c r="G5" t="s">
        <v>183</v>
      </c>
      <c r="H5" t="s">
        <v>183</v>
      </c>
      <c r="I5" t="s">
        <v>183</v>
      </c>
      <c r="J5" t="s">
        <v>183</v>
      </c>
      <c r="K5" t="s">
        <v>183</v>
      </c>
      <c r="L5" t="s">
        <v>183</v>
      </c>
      <c r="M5" t="s">
        <v>183</v>
      </c>
      <c r="N5" t="s">
        <v>183</v>
      </c>
      <c r="O5" t="s">
        <v>183</v>
      </c>
      <c r="P5" t="s">
        <v>183</v>
      </c>
      <c r="Q5" t="s">
        <v>183</v>
      </c>
      <c r="R5" t="s">
        <v>183</v>
      </c>
    </row>
    <row r="6" spans="1:18" x14ac:dyDescent="0.35">
      <c r="A6" s="1" t="s">
        <v>184</v>
      </c>
      <c r="B6" t="s">
        <v>185</v>
      </c>
      <c r="C6" t="s">
        <v>186</v>
      </c>
      <c r="D6" t="s">
        <v>187</v>
      </c>
      <c r="E6" t="s">
        <v>188</v>
      </c>
      <c r="F6" t="s">
        <v>155</v>
      </c>
      <c r="G6" t="s">
        <v>189</v>
      </c>
      <c r="H6" t="s">
        <v>190</v>
      </c>
      <c r="I6" t="s">
        <v>191</v>
      </c>
      <c r="J6" t="s">
        <v>192</v>
      </c>
      <c r="K6" t="s">
        <v>193</v>
      </c>
      <c r="L6" t="s">
        <v>194</v>
      </c>
      <c r="M6" t="s">
        <v>195</v>
      </c>
      <c r="N6" t="s">
        <v>167</v>
      </c>
      <c r="O6" t="s">
        <v>155</v>
      </c>
      <c r="P6" t="s">
        <v>155</v>
      </c>
      <c r="Q6" t="s">
        <v>196</v>
      </c>
      <c r="R6" t="s">
        <v>197</v>
      </c>
    </row>
    <row r="7" spans="1:18" x14ac:dyDescent="0.35">
      <c r="A7" s="1" t="s">
        <v>198</v>
      </c>
      <c r="B7" t="s">
        <v>199</v>
      </c>
      <c r="C7" t="s">
        <v>200</v>
      </c>
      <c r="D7" t="s">
        <v>201</v>
      </c>
      <c r="E7" t="s">
        <v>132</v>
      </c>
      <c r="F7" t="s">
        <v>202</v>
      </c>
      <c r="G7" t="s">
        <v>203</v>
      </c>
      <c r="H7" t="s">
        <v>204</v>
      </c>
      <c r="I7" t="s">
        <v>205</v>
      </c>
      <c r="J7" t="s">
        <v>206</v>
      </c>
      <c r="K7" t="s">
        <v>207</v>
      </c>
      <c r="L7" t="s">
        <v>208</v>
      </c>
      <c r="M7" t="s">
        <v>209</v>
      </c>
      <c r="N7" t="s">
        <v>210</v>
      </c>
      <c r="O7" t="s">
        <v>211</v>
      </c>
      <c r="P7" t="s">
        <v>212</v>
      </c>
      <c r="Q7" t="s">
        <v>213</v>
      </c>
      <c r="R7" t="s">
        <v>214</v>
      </c>
    </row>
    <row r="8" spans="1:18" x14ac:dyDescent="0.35">
      <c r="A8" s="1" t="s">
        <v>215</v>
      </c>
      <c r="B8" t="s">
        <v>216</v>
      </c>
      <c r="C8" t="s">
        <v>217</v>
      </c>
      <c r="D8" t="s">
        <v>218</v>
      </c>
      <c r="E8" t="s">
        <v>218</v>
      </c>
      <c r="F8" t="s">
        <v>219</v>
      </c>
      <c r="G8" t="s">
        <v>219</v>
      </c>
      <c r="H8" t="s">
        <v>219</v>
      </c>
      <c r="I8" t="s">
        <v>219</v>
      </c>
      <c r="J8" t="s">
        <v>220</v>
      </c>
      <c r="K8" t="s">
        <v>220</v>
      </c>
      <c r="L8" t="s">
        <v>220</v>
      </c>
      <c r="M8" t="s">
        <v>220</v>
      </c>
      <c r="N8" t="s">
        <v>221</v>
      </c>
      <c r="O8" t="s">
        <v>221</v>
      </c>
      <c r="P8" t="s">
        <v>221</v>
      </c>
      <c r="Q8" t="s">
        <v>222</v>
      </c>
      <c r="R8" t="s">
        <v>222</v>
      </c>
    </row>
    <row r="9" spans="1:18" x14ac:dyDescent="0.35">
      <c r="A9" s="1" t="s">
        <v>223</v>
      </c>
      <c r="B9" t="s">
        <v>224</v>
      </c>
      <c r="C9" t="s">
        <v>225</v>
      </c>
      <c r="D9" t="s">
        <v>226</v>
      </c>
      <c r="E9" t="s">
        <v>227</v>
      </c>
      <c r="F9" t="s">
        <v>228</v>
      </c>
      <c r="G9" t="s">
        <v>229</v>
      </c>
      <c r="H9" t="s">
        <v>230</v>
      </c>
      <c r="I9" t="s">
        <v>231</v>
      </c>
      <c r="J9" t="s">
        <v>232</v>
      </c>
      <c r="K9" t="s">
        <v>233</v>
      </c>
      <c r="L9" t="s">
        <v>234</v>
      </c>
      <c r="M9" t="s">
        <v>235</v>
      </c>
      <c r="N9" t="s">
        <v>236</v>
      </c>
      <c r="O9" t="s">
        <v>237</v>
      </c>
      <c r="P9" t="s">
        <v>238</v>
      </c>
      <c r="Q9" t="s">
        <v>239</v>
      </c>
      <c r="R9" t="s">
        <v>240</v>
      </c>
    </row>
    <row r="10" spans="1:18" x14ac:dyDescent="0.35">
      <c r="A10" s="1" t="s">
        <v>241</v>
      </c>
      <c r="B10" t="s">
        <v>242</v>
      </c>
      <c r="C10" t="s">
        <v>243</v>
      </c>
      <c r="D10" t="s">
        <v>244</v>
      </c>
      <c r="E10" t="s">
        <v>245</v>
      </c>
      <c r="F10" t="s">
        <v>246</v>
      </c>
      <c r="G10" t="s">
        <v>243</v>
      </c>
      <c r="H10" t="s">
        <v>247</v>
      </c>
      <c r="I10" t="s">
        <v>247</v>
      </c>
      <c r="J10" t="s">
        <v>248</v>
      </c>
      <c r="K10" t="s">
        <v>249</v>
      </c>
      <c r="L10" t="s">
        <v>250</v>
      </c>
      <c r="M10" t="s">
        <v>251</v>
      </c>
      <c r="N10" t="s">
        <v>245</v>
      </c>
      <c r="O10" t="s">
        <v>252</v>
      </c>
      <c r="P10" t="s">
        <v>253</v>
      </c>
      <c r="Q10" t="s">
        <v>254</v>
      </c>
      <c r="R10" t="s">
        <v>255</v>
      </c>
    </row>
    <row r="11" spans="1:18" x14ac:dyDescent="0.35">
      <c r="A11" s="1" t="s">
        <v>256</v>
      </c>
      <c r="B11" t="s">
        <v>183</v>
      </c>
      <c r="C11" t="s">
        <v>183</v>
      </c>
      <c r="D11" t="s">
        <v>183</v>
      </c>
      <c r="E11" t="s">
        <v>183</v>
      </c>
      <c r="F11" t="s">
        <v>183</v>
      </c>
      <c r="G11" t="s">
        <v>183</v>
      </c>
      <c r="H11" t="s">
        <v>183</v>
      </c>
      <c r="I11" t="s">
        <v>183</v>
      </c>
      <c r="J11" t="s">
        <v>183</v>
      </c>
      <c r="K11" t="s">
        <v>183</v>
      </c>
      <c r="L11" t="s">
        <v>183</v>
      </c>
      <c r="M11" t="s">
        <v>183</v>
      </c>
      <c r="N11" t="s">
        <v>183</v>
      </c>
      <c r="O11" t="s">
        <v>183</v>
      </c>
      <c r="P11" t="s">
        <v>183</v>
      </c>
      <c r="Q11" t="s">
        <v>183</v>
      </c>
      <c r="R11" t="s">
        <v>183</v>
      </c>
    </row>
    <row r="12" spans="1:18" x14ac:dyDescent="0.35">
      <c r="A12" s="1" t="s">
        <v>257</v>
      </c>
      <c r="B12" t="s">
        <v>258</v>
      </c>
      <c r="C12" t="s">
        <v>259</v>
      </c>
      <c r="D12" t="s">
        <v>260</v>
      </c>
      <c r="E12" t="s">
        <v>261</v>
      </c>
      <c r="F12" t="s">
        <v>262</v>
      </c>
      <c r="G12" t="s">
        <v>263</v>
      </c>
      <c r="H12" t="s">
        <v>264</v>
      </c>
      <c r="I12" t="s">
        <v>265</v>
      </c>
      <c r="J12" t="s">
        <v>266</v>
      </c>
      <c r="K12" t="s">
        <v>267</v>
      </c>
      <c r="L12" t="s">
        <v>268</v>
      </c>
      <c r="M12" t="s">
        <v>269</v>
      </c>
      <c r="N12" t="s">
        <v>270</v>
      </c>
      <c r="O12" t="s">
        <v>271</v>
      </c>
      <c r="P12" t="s">
        <v>272</v>
      </c>
      <c r="Q12" t="s">
        <v>273</v>
      </c>
      <c r="R12" t="s">
        <v>274</v>
      </c>
    </row>
    <row r="13" spans="1:18" x14ac:dyDescent="0.35">
      <c r="A13" s="1" t="s">
        <v>275</v>
      </c>
      <c r="B13" t="s">
        <v>276</v>
      </c>
      <c r="C13" t="s">
        <v>277</v>
      </c>
      <c r="D13" t="s">
        <v>278</v>
      </c>
      <c r="E13" t="s">
        <v>279</v>
      </c>
      <c r="F13" t="s">
        <v>280</v>
      </c>
      <c r="G13" t="s">
        <v>281</v>
      </c>
      <c r="H13" t="s">
        <v>282</v>
      </c>
      <c r="I13" t="s">
        <v>283</v>
      </c>
      <c r="J13" t="s">
        <v>284</v>
      </c>
      <c r="K13" t="s">
        <v>285</v>
      </c>
      <c r="L13" t="s">
        <v>286</v>
      </c>
      <c r="M13" t="s">
        <v>287</v>
      </c>
      <c r="N13" t="s">
        <v>288</v>
      </c>
      <c r="O13" t="s">
        <v>289</v>
      </c>
      <c r="P13" t="s">
        <v>290</v>
      </c>
      <c r="Q13" t="s">
        <v>291</v>
      </c>
      <c r="R13" t="s">
        <v>292</v>
      </c>
    </row>
    <row r="14" spans="1:18" x14ac:dyDescent="0.35">
      <c r="A14" s="1" t="s">
        <v>293</v>
      </c>
      <c r="B14" t="s">
        <v>294</v>
      </c>
      <c r="C14" t="s">
        <v>295</v>
      </c>
      <c r="D14" t="s">
        <v>296</v>
      </c>
      <c r="E14" t="s">
        <v>297</v>
      </c>
      <c r="F14" t="s">
        <v>298</v>
      </c>
      <c r="G14" t="s">
        <v>297</v>
      </c>
      <c r="H14" t="s">
        <v>298</v>
      </c>
      <c r="I14" t="s">
        <v>297</v>
      </c>
      <c r="J14" t="s">
        <v>299</v>
      </c>
      <c r="K14" t="s">
        <v>300</v>
      </c>
      <c r="L14" t="s">
        <v>301</v>
      </c>
      <c r="M14" t="s">
        <v>300</v>
      </c>
      <c r="N14" t="s">
        <v>299</v>
      </c>
      <c r="O14" t="s">
        <v>302</v>
      </c>
      <c r="P14" t="s">
        <v>303</v>
      </c>
      <c r="Q14" t="s">
        <v>304</v>
      </c>
      <c r="R14" t="s">
        <v>305</v>
      </c>
    </row>
    <row r="15" spans="1:18" x14ac:dyDescent="0.35">
      <c r="A15" s="1" t="s">
        <v>306</v>
      </c>
      <c r="B15" t="s">
        <v>218</v>
      </c>
      <c r="C15" t="s">
        <v>218</v>
      </c>
      <c r="D15" t="s">
        <v>221</v>
      </c>
      <c r="E15" t="s">
        <v>218</v>
      </c>
      <c r="F15" t="s">
        <v>307</v>
      </c>
      <c r="G15" t="s">
        <v>308</v>
      </c>
      <c r="H15" t="s">
        <v>302</v>
      </c>
      <c r="I15" t="s">
        <v>309</v>
      </c>
      <c r="J15" t="s">
        <v>294</v>
      </c>
      <c r="K15" t="s">
        <v>297</v>
      </c>
      <c r="L15" t="s">
        <v>310</v>
      </c>
      <c r="M15" t="s">
        <v>217</v>
      </c>
      <c r="N15" t="s">
        <v>311</v>
      </c>
      <c r="O15" t="s">
        <v>312</v>
      </c>
      <c r="P15" t="s">
        <v>220</v>
      </c>
      <c r="Q15" t="s">
        <v>313</v>
      </c>
      <c r="R15" t="s">
        <v>314</v>
      </c>
    </row>
    <row r="16" spans="1:18" x14ac:dyDescent="0.35">
      <c r="A16" s="1" t="s">
        <v>315</v>
      </c>
      <c r="B16" t="s">
        <v>316</v>
      </c>
      <c r="C16" t="s">
        <v>317</v>
      </c>
      <c r="D16" t="s">
        <v>318</v>
      </c>
      <c r="E16" t="s">
        <v>319</v>
      </c>
      <c r="F16" t="s">
        <v>320</v>
      </c>
      <c r="G16" t="s">
        <v>321</v>
      </c>
      <c r="H16" t="s">
        <v>322</v>
      </c>
      <c r="I16" t="s">
        <v>323</v>
      </c>
      <c r="J16" t="s">
        <v>324</v>
      </c>
      <c r="K16" t="s">
        <v>325</v>
      </c>
      <c r="L16" t="s">
        <v>326</v>
      </c>
      <c r="M16" t="s">
        <v>321</v>
      </c>
      <c r="N16" t="s">
        <v>327</v>
      </c>
      <c r="O16" t="s">
        <v>328</v>
      </c>
      <c r="P16" t="s">
        <v>282</v>
      </c>
      <c r="Q16" t="s">
        <v>329</v>
      </c>
      <c r="R16" t="s">
        <v>330</v>
      </c>
    </row>
    <row r="17" spans="1:18" x14ac:dyDescent="0.35">
      <c r="A17" s="1" t="s">
        <v>331</v>
      </c>
      <c r="B17" t="s">
        <v>332</v>
      </c>
      <c r="C17" t="s">
        <v>333</v>
      </c>
      <c r="D17" t="s">
        <v>334</v>
      </c>
      <c r="E17" t="s">
        <v>335</v>
      </c>
      <c r="F17" t="s">
        <v>336</v>
      </c>
      <c r="G17" t="s">
        <v>337</v>
      </c>
      <c r="H17" t="s">
        <v>338</v>
      </c>
      <c r="I17" t="s">
        <v>339</v>
      </c>
      <c r="J17" t="s">
        <v>340</v>
      </c>
      <c r="K17" t="s">
        <v>341</v>
      </c>
      <c r="L17" t="s">
        <v>286</v>
      </c>
      <c r="M17" t="s">
        <v>342</v>
      </c>
      <c r="N17" t="s">
        <v>343</v>
      </c>
      <c r="O17" t="s">
        <v>344</v>
      </c>
      <c r="P17" t="s">
        <v>345</v>
      </c>
      <c r="Q17" t="s">
        <v>346</v>
      </c>
      <c r="R17" t="s">
        <v>292</v>
      </c>
    </row>
    <row r="18" spans="1:18" x14ac:dyDescent="0.35">
      <c r="A18" s="1" t="s">
        <v>347</v>
      </c>
      <c r="B18" t="s">
        <v>348</v>
      </c>
      <c r="C18" t="s">
        <v>349</v>
      </c>
      <c r="D18" t="s">
        <v>350</v>
      </c>
      <c r="E18" t="s">
        <v>351</v>
      </c>
      <c r="F18" t="s">
        <v>352</v>
      </c>
      <c r="G18" t="s">
        <v>353</v>
      </c>
      <c r="H18" t="s">
        <v>354</v>
      </c>
      <c r="I18" t="s">
        <v>355</v>
      </c>
      <c r="J18" t="s">
        <v>356</v>
      </c>
      <c r="K18" t="s">
        <v>357</v>
      </c>
      <c r="L18" t="s">
        <v>358</v>
      </c>
      <c r="M18" t="s">
        <v>359</v>
      </c>
      <c r="N18" t="s">
        <v>360</v>
      </c>
      <c r="O18" t="s">
        <v>361</v>
      </c>
      <c r="P18" t="s">
        <v>362</v>
      </c>
      <c r="Q18" t="s">
        <v>363</v>
      </c>
      <c r="R18" t="s">
        <v>364</v>
      </c>
    </row>
    <row r="19" spans="1:18" x14ac:dyDescent="0.35">
      <c r="A19" s="1" t="s">
        <v>365</v>
      </c>
      <c r="B19" t="s">
        <v>183</v>
      </c>
      <c r="C19" t="s">
        <v>183</v>
      </c>
      <c r="D19" t="s">
        <v>183</v>
      </c>
      <c r="E19" t="s">
        <v>183</v>
      </c>
      <c r="F19" t="s">
        <v>183</v>
      </c>
      <c r="G19" t="s">
        <v>183</v>
      </c>
      <c r="H19" t="s">
        <v>183</v>
      </c>
      <c r="I19" t="s">
        <v>183</v>
      </c>
      <c r="J19" t="s">
        <v>183</v>
      </c>
      <c r="K19" t="s">
        <v>183</v>
      </c>
      <c r="L19" t="s">
        <v>183</v>
      </c>
      <c r="M19" t="s">
        <v>183</v>
      </c>
      <c r="N19" t="s">
        <v>183</v>
      </c>
      <c r="O19" t="s">
        <v>183</v>
      </c>
      <c r="P19" t="s">
        <v>366</v>
      </c>
      <c r="Q19" t="s">
        <v>367</v>
      </c>
      <c r="R19" t="s">
        <v>368</v>
      </c>
    </row>
    <row r="20" spans="1:18" x14ac:dyDescent="0.35">
      <c r="A20" s="1" t="s">
        <v>369</v>
      </c>
      <c r="B20" t="s">
        <v>370</v>
      </c>
      <c r="C20" t="s">
        <v>371</v>
      </c>
      <c r="D20" t="s">
        <v>366</v>
      </c>
      <c r="E20" t="s">
        <v>372</v>
      </c>
      <c r="F20" t="s">
        <v>373</v>
      </c>
      <c r="G20" t="s">
        <v>374</v>
      </c>
      <c r="H20" t="s">
        <v>375</v>
      </c>
      <c r="I20" t="s">
        <v>376</v>
      </c>
      <c r="J20" t="s">
        <v>377</v>
      </c>
      <c r="K20" t="s">
        <v>378</v>
      </c>
      <c r="L20" t="s">
        <v>379</v>
      </c>
      <c r="M20" t="s">
        <v>380</v>
      </c>
      <c r="N20" t="s">
        <v>381</v>
      </c>
      <c r="O20" t="s">
        <v>382</v>
      </c>
      <c r="P20" t="s">
        <v>383</v>
      </c>
      <c r="Q20" t="s">
        <v>384</v>
      </c>
      <c r="R20" t="s">
        <v>385</v>
      </c>
    </row>
    <row r="21" spans="1:18" x14ac:dyDescent="0.35">
      <c r="A21" s="1" t="s">
        <v>386</v>
      </c>
      <c r="B21" t="s">
        <v>343</v>
      </c>
      <c r="C21" t="s">
        <v>387</v>
      </c>
      <c r="D21" t="s">
        <v>388</v>
      </c>
      <c r="E21" t="s">
        <v>389</v>
      </c>
      <c r="F21" t="s">
        <v>390</v>
      </c>
      <c r="G21" t="s">
        <v>391</v>
      </c>
      <c r="H21" t="s">
        <v>322</v>
      </c>
      <c r="I21" t="s">
        <v>392</v>
      </c>
      <c r="J21" t="s">
        <v>284</v>
      </c>
      <c r="K21" t="s">
        <v>393</v>
      </c>
      <c r="L21" t="s">
        <v>322</v>
      </c>
      <c r="M21" t="s">
        <v>394</v>
      </c>
      <c r="N21" t="s">
        <v>395</v>
      </c>
      <c r="O21" t="s">
        <v>396</v>
      </c>
      <c r="P21" t="s">
        <v>397</v>
      </c>
      <c r="Q21" t="s">
        <v>398</v>
      </c>
      <c r="R21" t="s">
        <v>399</v>
      </c>
    </row>
    <row r="22" spans="1:18" x14ac:dyDescent="0.35">
      <c r="A22" s="1" t="s">
        <v>400</v>
      </c>
      <c r="B22" t="s">
        <v>401</v>
      </c>
      <c r="C22" t="s">
        <v>402</v>
      </c>
      <c r="D22" t="s">
        <v>281</v>
      </c>
      <c r="E22" t="s">
        <v>403</v>
      </c>
      <c r="F22" t="s">
        <v>404</v>
      </c>
      <c r="G22" t="s">
        <v>405</v>
      </c>
      <c r="H22" t="s">
        <v>406</v>
      </c>
      <c r="I22" t="s">
        <v>407</v>
      </c>
      <c r="J22" t="s">
        <v>408</v>
      </c>
      <c r="K22" t="s">
        <v>409</v>
      </c>
      <c r="L22" t="s">
        <v>410</v>
      </c>
      <c r="M22" t="s">
        <v>411</v>
      </c>
      <c r="N22" t="s">
        <v>395</v>
      </c>
      <c r="O22" t="s">
        <v>412</v>
      </c>
      <c r="P22" t="s">
        <v>413</v>
      </c>
      <c r="Q22" t="s">
        <v>414</v>
      </c>
      <c r="R22" t="s">
        <v>399</v>
      </c>
    </row>
    <row r="23" spans="1:18" x14ac:dyDescent="0.35">
      <c r="A23" s="1" t="s">
        <v>415</v>
      </c>
      <c r="B23" t="s">
        <v>416</v>
      </c>
      <c r="C23" t="s">
        <v>417</v>
      </c>
      <c r="D23" t="s">
        <v>287</v>
      </c>
      <c r="E23" t="s">
        <v>336</v>
      </c>
      <c r="F23" t="s">
        <v>334</v>
      </c>
      <c r="G23" t="s">
        <v>395</v>
      </c>
      <c r="H23" t="s">
        <v>410</v>
      </c>
      <c r="I23" t="s">
        <v>392</v>
      </c>
      <c r="J23" t="s">
        <v>284</v>
      </c>
      <c r="K23" t="s">
        <v>393</v>
      </c>
      <c r="L23" t="s">
        <v>410</v>
      </c>
      <c r="M23" t="s">
        <v>283</v>
      </c>
      <c r="N23" t="s">
        <v>404</v>
      </c>
      <c r="O23" t="s">
        <v>396</v>
      </c>
      <c r="P23" t="s">
        <v>418</v>
      </c>
      <c r="Q23" t="s">
        <v>419</v>
      </c>
      <c r="R23" t="s">
        <v>420</v>
      </c>
    </row>
    <row r="24" spans="1:18" x14ac:dyDescent="0.35">
      <c r="A24" s="1" t="s">
        <v>421</v>
      </c>
      <c r="B24" t="s">
        <v>422</v>
      </c>
      <c r="C24" t="s">
        <v>422</v>
      </c>
      <c r="D24" t="s">
        <v>422</v>
      </c>
      <c r="E24" t="s">
        <v>422</v>
      </c>
      <c r="F24" t="s">
        <v>422</v>
      </c>
      <c r="G24" t="s">
        <v>422</v>
      </c>
      <c r="H24" t="s">
        <v>422</v>
      </c>
      <c r="I24" t="s">
        <v>422</v>
      </c>
      <c r="J24" t="s">
        <v>422</v>
      </c>
      <c r="K24" t="s">
        <v>422</v>
      </c>
      <c r="L24" t="s">
        <v>422</v>
      </c>
      <c r="M24" t="s">
        <v>422</v>
      </c>
      <c r="N24" t="s">
        <v>422</v>
      </c>
      <c r="O24" t="s">
        <v>422</v>
      </c>
      <c r="P24" t="s">
        <v>422</v>
      </c>
      <c r="Q24" t="s">
        <v>422</v>
      </c>
      <c r="R24" t="s">
        <v>422</v>
      </c>
    </row>
    <row r="25" spans="1:18" x14ac:dyDescent="0.35">
      <c r="A25" s="1" t="s">
        <v>423</v>
      </c>
      <c r="B25" t="s">
        <v>424</v>
      </c>
      <c r="C25" t="s">
        <v>183</v>
      </c>
      <c r="D25" t="s">
        <v>183</v>
      </c>
      <c r="E25" t="s">
        <v>183</v>
      </c>
      <c r="F25" t="s">
        <v>183</v>
      </c>
      <c r="G25" t="s">
        <v>183</v>
      </c>
      <c r="H25" t="s">
        <v>183</v>
      </c>
      <c r="I25" t="s">
        <v>183</v>
      </c>
      <c r="J25" t="s">
        <v>183</v>
      </c>
      <c r="K25" t="s">
        <v>425</v>
      </c>
      <c r="L25" t="s">
        <v>183</v>
      </c>
      <c r="M25" t="s">
        <v>183</v>
      </c>
      <c r="N25" t="s">
        <v>183</v>
      </c>
      <c r="O25" t="s">
        <v>183</v>
      </c>
      <c r="P25" t="s">
        <v>183</v>
      </c>
      <c r="Q25" t="s">
        <v>183</v>
      </c>
      <c r="R25" t="s">
        <v>183</v>
      </c>
    </row>
    <row r="29" spans="1:18" x14ac:dyDescent="0.35">
      <c r="A29" t="s">
        <v>19</v>
      </c>
      <c r="B29">
        <f t="shared" ref="B29:R29" si="0">B3*B9</f>
        <v>22.657</v>
      </c>
      <c r="C29">
        <f t="shared" si="0"/>
        <v>27.648000000000003</v>
      </c>
      <c r="D29">
        <f t="shared" si="0"/>
        <v>29.209999999999997</v>
      </c>
      <c r="E29">
        <f t="shared" si="0"/>
        <v>25.122999999999998</v>
      </c>
      <c r="F29">
        <f t="shared" si="0"/>
        <v>30.12</v>
      </c>
      <c r="G29">
        <f t="shared" si="0"/>
        <v>24.779999999999998</v>
      </c>
      <c r="H29">
        <f t="shared" si="0"/>
        <v>22.56</v>
      </c>
      <c r="I29">
        <f t="shared" si="0"/>
        <v>31.537000000000003</v>
      </c>
      <c r="J29">
        <f t="shared" si="0"/>
        <v>26.130000000000003</v>
      </c>
      <c r="K29">
        <f t="shared" si="0"/>
        <v>26.637</v>
      </c>
      <c r="L29">
        <f t="shared" si="0"/>
        <v>37.962000000000003</v>
      </c>
      <c r="M29">
        <f t="shared" si="0"/>
        <v>70.175999999999988</v>
      </c>
      <c r="N29">
        <f t="shared" si="0"/>
        <v>64.2</v>
      </c>
      <c r="O29">
        <f t="shared" si="0"/>
        <v>70.756999999999991</v>
      </c>
      <c r="P29">
        <f t="shared" si="0"/>
        <v>101.17099999999999</v>
      </c>
      <c r="Q29">
        <f t="shared" si="0"/>
        <v>83.283000000000001</v>
      </c>
      <c r="R29">
        <f t="shared" si="0"/>
        <v>61.388000000000005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9"/>
  <sheetViews>
    <sheetView workbookViewId="0">
      <selection activeCell="C32" sqref="C32"/>
    </sheetView>
  </sheetViews>
  <sheetFormatPr defaultRowHeight="14.5" x14ac:dyDescent="0.35"/>
  <cols>
    <col min="1" max="1" width="30.1796875" customWidth="1"/>
  </cols>
  <sheetData>
    <row r="1" spans="1:21" x14ac:dyDescent="0.35">
      <c r="B1" s="1" t="s">
        <v>426</v>
      </c>
      <c r="C1" s="1" t="s">
        <v>427</v>
      </c>
      <c r="D1" s="1" t="s">
        <v>428</v>
      </c>
      <c r="E1" s="1" t="s">
        <v>429</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row>
    <row r="2" spans="1:21" x14ac:dyDescent="0.35">
      <c r="A2" s="1" t="s">
        <v>22</v>
      </c>
      <c r="B2" t="s">
        <v>430</v>
      </c>
      <c r="C2" t="s">
        <v>431</v>
      </c>
      <c r="D2" t="s">
        <v>432</v>
      </c>
      <c r="E2" t="s">
        <v>433</v>
      </c>
      <c r="F2" t="s">
        <v>258</v>
      </c>
      <c r="G2" t="s">
        <v>259</v>
      </c>
      <c r="H2" t="s">
        <v>260</v>
      </c>
      <c r="I2" t="s">
        <v>261</v>
      </c>
      <c r="J2" t="s">
        <v>262</v>
      </c>
      <c r="K2" t="s">
        <v>263</v>
      </c>
      <c r="L2" t="s">
        <v>264</v>
      </c>
      <c r="M2" t="s">
        <v>265</v>
      </c>
      <c r="N2" t="s">
        <v>266</v>
      </c>
      <c r="O2" t="s">
        <v>267</v>
      </c>
      <c r="P2" t="s">
        <v>268</v>
      </c>
      <c r="Q2" t="s">
        <v>269</v>
      </c>
      <c r="R2" t="s">
        <v>270</v>
      </c>
      <c r="S2" t="s">
        <v>271</v>
      </c>
      <c r="T2" t="s">
        <v>272</v>
      </c>
      <c r="U2" t="s">
        <v>273</v>
      </c>
    </row>
    <row r="3" spans="1:21" x14ac:dyDescent="0.35">
      <c r="A3" s="1" t="s">
        <v>434</v>
      </c>
      <c r="B3" t="s">
        <v>183</v>
      </c>
      <c r="C3" t="s">
        <v>183</v>
      </c>
      <c r="D3" t="s">
        <v>435</v>
      </c>
      <c r="E3" t="s">
        <v>436</v>
      </c>
      <c r="F3" t="s">
        <v>432</v>
      </c>
      <c r="G3" t="s">
        <v>437</v>
      </c>
      <c r="H3" t="s">
        <v>438</v>
      </c>
      <c r="I3" t="s">
        <v>439</v>
      </c>
      <c r="J3" t="s">
        <v>440</v>
      </c>
      <c r="K3" t="s">
        <v>368</v>
      </c>
      <c r="L3" t="s">
        <v>441</v>
      </c>
      <c r="M3" t="s">
        <v>442</v>
      </c>
      <c r="N3" t="s">
        <v>443</v>
      </c>
      <c r="O3" t="s">
        <v>444</v>
      </c>
      <c r="P3" t="s">
        <v>445</v>
      </c>
      <c r="Q3" t="s">
        <v>446</v>
      </c>
      <c r="R3" t="s">
        <v>447</v>
      </c>
      <c r="S3" t="s">
        <v>448</v>
      </c>
      <c r="T3" t="s">
        <v>449</v>
      </c>
      <c r="U3" t="s">
        <v>450</v>
      </c>
    </row>
    <row r="4" spans="1:21" x14ac:dyDescent="0.35">
      <c r="A4" s="1" t="s">
        <v>451</v>
      </c>
      <c r="B4" t="s">
        <v>183</v>
      </c>
      <c r="C4" t="s">
        <v>183</v>
      </c>
      <c r="D4" t="s">
        <v>311</v>
      </c>
      <c r="E4" t="s">
        <v>452</v>
      </c>
      <c r="F4" t="s">
        <v>453</v>
      </c>
      <c r="G4" t="s">
        <v>454</v>
      </c>
      <c r="H4" t="s">
        <v>455</v>
      </c>
      <c r="I4" t="s">
        <v>456</v>
      </c>
      <c r="J4" t="s">
        <v>457</v>
      </c>
      <c r="K4" t="s">
        <v>458</v>
      </c>
      <c r="L4" t="s">
        <v>459</v>
      </c>
      <c r="M4" t="s">
        <v>460</v>
      </c>
      <c r="N4" t="s">
        <v>461</v>
      </c>
      <c r="O4" t="s">
        <v>462</v>
      </c>
      <c r="P4" t="s">
        <v>463</v>
      </c>
      <c r="Q4" t="s">
        <v>464</v>
      </c>
      <c r="R4" t="s">
        <v>465</v>
      </c>
      <c r="S4" t="s">
        <v>439</v>
      </c>
      <c r="T4" t="s">
        <v>466</v>
      </c>
      <c r="U4" t="s">
        <v>467</v>
      </c>
    </row>
    <row r="5" spans="1:21" x14ac:dyDescent="0.35">
      <c r="A5" s="1" t="s">
        <v>468</v>
      </c>
      <c r="B5" t="s">
        <v>183</v>
      </c>
      <c r="C5" t="s">
        <v>183</v>
      </c>
      <c r="D5" t="s">
        <v>469</v>
      </c>
      <c r="E5" t="s">
        <v>470</v>
      </c>
      <c r="F5" t="s">
        <v>471</v>
      </c>
      <c r="G5" t="s">
        <v>472</v>
      </c>
      <c r="H5" t="s">
        <v>473</v>
      </c>
      <c r="I5" t="s">
        <v>474</v>
      </c>
      <c r="J5" t="s">
        <v>475</v>
      </c>
      <c r="K5" t="s">
        <v>476</v>
      </c>
      <c r="L5" t="s">
        <v>477</v>
      </c>
      <c r="M5" t="s">
        <v>478</v>
      </c>
      <c r="N5" t="s">
        <v>479</v>
      </c>
      <c r="O5" t="s">
        <v>480</v>
      </c>
      <c r="P5" t="s">
        <v>481</v>
      </c>
      <c r="Q5" t="s">
        <v>482</v>
      </c>
      <c r="R5" t="s">
        <v>483</v>
      </c>
      <c r="S5" t="s">
        <v>484</v>
      </c>
      <c r="T5" t="s">
        <v>485</v>
      </c>
      <c r="U5" t="s">
        <v>486</v>
      </c>
    </row>
    <row r="6" spans="1:21" x14ac:dyDescent="0.35">
      <c r="A6" s="1" t="s">
        <v>487</v>
      </c>
      <c r="B6" t="s">
        <v>183</v>
      </c>
      <c r="C6" t="s">
        <v>183</v>
      </c>
      <c r="D6" t="s">
        <v>307</v>
      </c>
      <c r="E6" t="s">
        <v>488</v>
      </c>
      <c r="F6" t="s">
        <v>489</v>
      </c>
      <c r="G6" t="s">
        <v>490</v>
      </c>
      <c r="H6" t="s">
        <v>491</v>
      </c>
      <c r="I6" t="s">
        <v>492</v>
      </c>
      <c r="J6" t="s">
        <v>436</v>
      </c>
      <c r="K6" t="s">
        <v>493</v>
      </c>
      <c r="L6" t="s">
        <v>455</v>
      </c>
      <c r="M6" t="s">
        <v>494</v>
      </c>
      <c r="N6" t="s">
        <v>463</v>
      </c>
      <c r="O6" t="s">
        <v>463</v>
      </c>
      <c r="P6" t="s">
        <v>495</v>
      </c>
      <c r="Q6" t="s">
        <v>496</v>
      </c>
      <c r="R6" t="s">
        <v>497</v>
      </c>
      <c r="S6" t="s">
        <v>498</v>
      </c>
      <c r="T6" t="s">
        <v>499</v>
      </c>
      <c r="U6" t="s">
        <v>500</v>
      </c>
    </row>
    <row r="7" spans="1:21" x14ac:dyDescent="0.35">
      <c r="A7" s="1" t="s">
        <v>501</v>
      </c>
      <c r="B7" t="s">
        <v>183</v>
      </c>
      <c r="C7" t="s">
        <v>183</v>
      </c>
      <c r="D7" t="s">
        <v>302</v>
      </c>
      <c r="E7" t="s">
        <v>502</v>
      </c>
      <c r="F7" t="s">
        <v>309</v>
      </c>
      <c r="G7" t="s">
        <v>502</v>
      </c>
      <c r="H7" t="s">
        <v>219</v>
      </c>
      <c r="I7" t="s">
        <v>222</v>
      </c>
      <c r="J7" t="s">
        <v>503</v>
      </c>
      <c r="K7" t="s">
        <v>504</v>
      </c>
      <c r="L7" t="s">
        <v>505</v>
      </c>
      <c r="M7" t="s">
        <v>307</v>
      </c>
      <c r="N7" t="s">
        <v>430</v>
      </c>
      <c r="O7" t="s">
        <v>506</v>
      </c>
      <c r="P7" t="s">
        <v>507</v>
      </c>
      <c r="Q7" t="s">
        <v>307</v>
      </c>
      <c r="R7" t="s">
        <v>508</v>
      </c>
      <c r="S7" t="s">
        <v>430</v>
      </c>
      <c r="T7" t="s">
        <v>509</v>
      </c>
      <c r="U7" t="s">
        <v>510</v>
      </c>
    </row>
    <row r="8" spans="1:21" x14ac:dyDescent="0.35">
      <c r="A8" s="1" t="s">
        <v>511</v>
      </c>
      <c r="B8" t="s">
        <v>183</v>
      </c>
      <c r="C8" t="s">
        <v>183</v>
      </c>
      <c r="D8" t="s">
        <v>512</v>
      </c>
      <c r="E8" t="s">
        <v>221</v>
      </c>
      <c r="F8" t="s">
        <v>221</v>
      </c>
      <c r="G8" t="s">
        <v>508</v>
      </c>
      <c r="H8" t="s">
        <v>508</v>
      </c>
      <c r="I8" t="s">
        <v>506</v>
      </c>
      <c r="J8" t="s">
        <v>311</v>
      </c>
      <c r="K8" t="s">
        <v>510</v>
      </c>
      <c r="L8" t="s">
        <v>513</v>
      </c>
      <c r="M8" t="s">
        <v>491</v>
      </c>
      <c r="N8" t="s">
        <v>491</v>
      </c>
      <c r="O8" t="s">
        <v>514</v>
      </c>
      <c r="P8" t="s">
        <v>452</v>
      </c>
      <c r="Q8" t="s">
        <v>515</v>
      </c>
      <c r="R8" t="s">
        <v>514</v>
      </c>
      <c r="S8" t="s">
        <v>435</v>
      </c>
      <c r="T8" t="s">
        <v>492</v>
      </c>
      <c r="U8" t="s">
        <v>516</v>
      </c>
    </row>
    <row r="9" spans="1:21" x14ac:dyDescent="0.35">
      <c r="A9" s="1" t="s">
        <v>517</v>
      </c>
      <c r="B9" t="s">
        <v>183</v>
      </c>
      <c r="C9" t="s">
        <v>183</v>
      </c>
      <c r="D9" t="s">
        <v>512</v>
      </c>
      <c r="E9" t="s">
        <v>221</v>
      </c>
      <c r="F9" t="s">
        <v>221</v>
      </c>
      <c r="G9" t="s">
        <v>508</v>
      </c>
      <c r="H9" t="s">
        <v>508</v>
      </c>
      <c r="I9" t="s">
        <v>506</v>
      </c>
      <c r="J9" t="s">
        <v>311</v>
      </c>
      <c r="K9" t="s">
        <v>510</v>
      </c>
      <c r="L9" t="s">
        <v>513</v>
      </c>
      <c r="M9" t="s">
        <v>491</v>
      </c>
      <c r="N9" t="s">
        <v>491</v>
      </c>
      <c r="O9" t="s">
        <v>514</v>
      </c>
      <c r="P9" t="s">
        <v>452</v>
      </c>
      <c r="Q9" t="s">
        <v>515</v>
      </c>
      <c r="R9" t="s">
        <v>514</v>
      </c>
      <c r="S9" t="s">
        <v>435</v>
      </c>
      <c r="T9" t="s">
        <v>183</v>
      </c>
      <c r="U9" t="s">
        <v>183</v>
      </c>
    </row>
    <row r="10" spans="1:21" x14ac:dyDescent="0.35">
      <c r="A10" s="1" t="s">
        <v>518</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183</v>
      </c>
      <c r="T10" t="s">
        <v>183</v>
      </c>
      <c r="U10" t="s">
        <v>183</v>
      </c>
    </row>
    <row r="11" spans="1:21" x14ac:dyDescent="0.35">
      <c r="A11" s="1" t="s">
        <v>519</v>
      </c>
      <c r="B11" t="s">
        <v>183</v>
      </c>
      <c r="C11" t="s">
        <v>183</v>
      </c>
      <c r="D11" t="s">
        <v>183</v>
      </c>
      <c r="E11" t="s">
        <v>183</v>
      </c>
      <c r="F11" t="s">
        <v>183</v>
      </c>
      <c r="G11" t="s">
        <v>183</v>
      </c>
      <c r="H11" t="s">
        <v>183</v>
      </c>
      <c r="I11" t="s">
        <v>183</v>
      </c>
      <c r="J11" t="s">
        <v>183</v>
      </c>
      <c r="K11" t="s">
        <v>183</v>
      </c>
      <c r="L11" t="s">
        <v>183</v>
      </c>
      <c r="M11" t="s">
        <v>183</v>
      </c>
      <c r="N11" t="s">
        <v>183</v>
      </c>
      <c r="O11" t="s">
        <v>183</v>
      </c>
      <c r="P11" t="s">
        <v>183</v>
      </c>
      <c r="Q11" t="s">
        <v>183</v>
      </c>
      <c r="R11" t="s">
        <v>183</v>
      </c>
      <c r="S11" t="s">
        <v>183</v>
      </c>
      <c r="T11" t="s">
        <v>183</v>
      </c>
      <c r="U11" t="s">
        <v>183</v>
      </c>
    </row>
    <row r="12" spans="1:21" x14ac:dyDescent="0.35">
      <c r="A12" s="1" t="s">
        <v>520</v>
      </c>
      <c r="B12" t="s">
        <v>183</v>
      </c>
      <c r="C12" t="s">
        <v>183</v>
      </c>
      <c r="D12" t="s">
        <v>521</v>
      </c>
      <c r="E12" t="s">
        <v>522</v>
      </c>
      <c r="F12" t="s">
        <v>523</v>
      </c>
      <c r="G12" t="s">
        <v>524</v>
      </c>
      <c r="H12" t="s">
        <v>525</v>
      </c>
      <c r="I12" t="s">
        <v>526</v>
      </c>
      <c r="J12" t="s">
        <v>266</v>
      </c>
      <c r="K12" t="s">
        <v>356</v>
      </c>
      <c r="L12" t="s">
        <v>352</v>
      </c>
      <c r="M12" t="s">
        <v>527</v>
      </c>
      <c r="N12" t="s">
        <v>528</v>
      </c>
      <c r="O12" t="s">
        <v>529</v>
      </c>
      <c r="P12" t="s">
        <v>265</v>
      </c>
      <c r="Q12" t="s">
        <v>527</v>
      </c>
      <c r="R12" t="s">
        <v>530</v>
      </c>
      <c r="S12" t="s">
        <v>531</v>
      </c>
      <c r="T12" t="s">
        <v>532</v>
      </c>
      <c r="U12" t="s">
        <v>533</v>
      </c>
    </row>
    <row r="13" spans="1:21" x14ac:dyDescent="0.35">
      <c r="A13" s="1" t="s">
        <v>534</v>
      </c>
      <c r="B13" t="s">
        <v>183</v>
      </c>
      <c r="C13" t="s">
        <v>183</v>
      </c>
      <c r="D13" t="s">
        <v>183</v>
      </c>
      <c r="E13" t="s">
        <v>183</v>
      </c>
      <c r="F13" t="s">
        <v>183</v>
      </c>
      <c r="G13" t="s">
        <v>183</v>
      </c>
      <c r="H13" t="s">
        <v>314</v>
      </c>
      <c r="I13" t="s">
        <v>535</v>
      </c>
      <c r="J13" t="s">
        <v>535</v>
      </c>
      <c r="K13" t="s">
        <v>535</v>
      </c>
      <c r="L13" t="s">
        <v>314</v>
      </c>
      <c r="M13" t="s">
        <v>314</v>
      </c>
      <c r="N13" t="s">
        <v>314</v>
      </c>
      <c r="O13" t="s">
        <v>314</v>
      </c>
      <c r="P13" t="s">
        <v>536</v>
      </c>
      <c r="Q13" t="s">
        <v>536</v>
      </c>
      <c r="R13" t="s">
        <v>296</v>
      </c>
      <c r="S13" t="s">
        <v>296</v>
      </c>
      <c r="T13" t="s">
        <v>183</v>
      </c>
      <c r="U13" t="s">
        <v>183</v>
      </c>
    </row>
    <row r="14" spans="1:21" x14ac:dyDescent="0.35">
      <c r="A14" s="1" t="s">
        <v>537</v>
      </c>
      <c r="B14" t="s">
        <v>183</v>
      </c>
      <c r="C14" t="s">
        <v>183</v>
      </c>
      <c r="D14" t="s">
        <v>183</v>
      </c>
      <c r="E14" t="s">
        <v>183</v>
      </c>
      <c r="F14" t="s">
        <v>183</v>
      </c>
      <c r="G14" t="s">
        <v>183</v>
      </c>
      <c r="H14" t="s">
        <v>183</v>
      </c>
      <c r="I14" t="s">
        <v>183</v>
      </c>
      <c r="J14" t="s">
        <v>183</v>
      </c>
      <c r="K14" t="s">
        <v>183</v>
      </c>
      <c r="L14" t="s">
        <v>183</v>
      </c>
      <c r="M14" t="s">
        <v>183</v>
      </c>
      <c r="N14" t="s">
        <v>183</v>
      </c>
      <c r="O14" t="s">
        <v>183</v>
      </c>
      <c r="P14" t="s">
        <v>183</v>
      </c>
      <c r="Q14" t="s">
        <v>183</v>
      </c>
      <c r="R14" t="s">
        <v>183</v>
      </c>
      <c r="S14" t="s">
        <v>183</v>
      </c>
      <c r="T14" t="s">
        <v>314</v>
      </c>
      <c r="U14" t="s">
        <v>296</v>
      </c>
    </row>
    <row r="15" spans="1:21" x14ac:dyDescent="0.35">
      <c r="A15" s="1" t="s">
        <v>538</v>
      </c>
      <c r="B15" t="s">
        <v>183</v>
      </c>
      <c r="C15" t="s">
        <v>183</v>
      </c>
      <c r="D15" t="s">
        <v>314</v>
      </c>
      <c r="E15" t="s">
        <v>536</v>
      </c>
      <c r="F15" t="s">
        <v>294</v>
      </c>
      <c r="G15" t="s">
        <v>295</v>
      </c>
      <c r="H15" t="s">
        <v>296</v>
      </c>
      <c r="I15" t="s">
        <v>297</v>
      </c>
      <c r="J15" t="s">
        <v>298</v>
      </c>
      <c r="K15" t="s">
        <v>297</v>
      </c>
      <c r="L15" t="s">
        <v>298</v>
      </c>
      <c r="M15" t="s">
        <v>297</v>
      </c>
      <c r="N15" t="s">
        <v>299</v>
      </c>
      <c r="O15" t="s">
        <v>300</v>
      </c>
      <c r="P15" t="s">
        <v>301</v>
      </c>
      <c r="Q15" t="s">
        <v>300</v>
      </c>
      <c r="R15" t="s">
        <v>299</v>
      </c>
      <c r="S15" t="s">
        <v>302</v>
      </c>
      <c r="T15" t="s">
        <v>303</v>
      </c>
      <c r="U15" t="s">
        <v>304</v>
      </c>
    </row>
    <row r="16" spans="1:21" x14ac:dyDescent="0.35">
      <c r="A16" s="1" t="s">
        <v>539</v>
      </c>
      <c r="B16" t="s">
        <v>314</v>
      </c>
      <c r="C16" t="s">
        <v>536</v>
      </c>
      <c r="D16" t="s">
        <v>218</v>
      </c>
      <c r="E16" t="s">
        <v>540</v>
      </c>
      <c r="F16" t="s">
        <v>541</v>
      </c>
      <c r="G16" t="s">
        <v>503</v>
      </c>
      <c r="H16" t="s">
        <v>542</v>
      </c>
      <c r="I16" t="s">
        <v>542</v>
      </c>
      <c r="J16" t="s">
        <v>543</v>
      </c>
      <c r="K16" t="s">
        <v>544</v>
      </c>
      <c r="L16" t="s">
        <v>219</v>
      </c>
      <c r="M16" t="s">
        <v>221</v>
      </c>
      <c r="N16" t="s">
        <v>302</v>
      </c>
      <c r="O16" t="s">
        <v>309</v>
      </c>
      <c r="P16" t="s">
        <v>218</v>
      </c>
      <c r="Q16" t="s">
        <v>503</v>
      </c>
      <c r="R16" t="s">
        <v>514</v>
      </c>
      <c r="S16" t="s">
        <v>452</v>
      </c>
      <c r="T16" t="s">
        <v>305</v>
      </c>
      <c r="U16" t="s">
        <v>513</v>
      </c>
    </row>
    <row r="17" spans="1:21" x14ac:dyDescent="0.35">
      <c r="A17" s="1" t="s">
        <v>545</v>
      </c>
      <c r="B17" t="s">
        <v>546</v>
      </c>
      <c r="C17" t="s">
        <v>547</v>
      </c>
      <c r="D17" t="s">
        <v>548</v>
      </c>
      <c r="E17" t="s">
        <v>549</v>
      </c>
      <c r="F17" t="s">
        <v>550</v>
      </c>
      <c r="G17" t="s">
        <v>551</v>
      </c>
      <c r="H17" t="s">
        <v>552</v>
      </c>
      <c r="I17" t="s">
        <v>553</v>
      </c>
      <c r="J17" t="s">
        <v>554</v>
      </c>
      <c r="K17" t="s">
        <v>555</v>
      </c>
      <c r="L17" t="s">
        <v>556</v>
      </c>
      <c r="M17" t="s">
        <v>557</v>
      </c>
      <c r="N17" t="s">
        <v>558</v>
      </c>
      <c r="O17" t="s">
        <v>559</v>
      </c>
      <c r="P17" t="s">
        <v>560</v>
      </c>
      <c r="Q17" t="s">
        <v>561</v>
      </c>
      <c r="R17" t="s">
        <v>562</v>
      </c>
      <c r="S17" t="s">
        <v>563</v>
      </c>
      <c r="T17" t="s">
        <v>564</v>
      </c>
      <c r="U17" t="s">
        <v>565</v>
      </c>
    </row>
    <row r="18" spans="1:21" x14ac:dyDescent="0.35">
      <c r="A18" s="1" t="s">
        <v>566</v>
      </c>
      <c r="B18" t="s">
        <v>430</v>
      </c>
      <c r="C18" t="s">
        <v>431</v>
      </c>
      <c r="D18" t="s">
        <v>217</v>
      </c>
      <c r="E18" t="s">
        <v>502</v>
      </c>
      <c r="F18" t="s">
        <v>504</v>
      </c>
      <c r="G18" t="s">
        <v>567</v>
      </c>
      <c r="H18" t="s">
        <v>507</v>
      </c>
      <c r="I18" t="s">
        <v>308</v>
      </c>
      <c r="J18" t="s">
        <v>508</v>
      </c>
      <c r="K18" t="s">
        <v>568</v>
      </c>
      <c r="L18" t="s">
        <v>295</v>
      </c>
      <c r="M18" t="s">
        <v>310</v>
      </c>
      <c r="N18" t="s">
        <v>536</v>
      </c>
      <c r="O18" t="s">
        <v>302</v>
      </c>
      <c r="P18" t="s">
        <v>569</v>
      </c>
      <c r="Q18" t="s">
        <v>570</v>
      </c>
      <c r="R18" t="s">
        <v>508</v>
      </c>
      <c r="S18" t="s">
        <v>311</v>
      </c>
      <c r="T18" t="s">
        <v>568</v>
      </c>
      <c r="U18" t="s">
        <v>571</v>
      </c>
    </row>
    <row r="19" spans="1:21" x14ac:dyDescent="0.35">
      <c r="A19" s="1" t="s">
        <v>572</v>
      </c>
      <c r="B19" t="s">
        <v>573</v>
      </c>
      <c r="C19" t="s">
        <v>573</v>
      </c>
      <c r="D19" t="s">
        <v>574</v>
      </c>
      <c r="E19" t="s">
        <v>575</v>
      </c>
      <c r="F19" t="s">
        <v>576</v>
      </c>
      <c r="G19" t="s">
        <v>577</v>
      </c>
      <c r="H19" t="s">
        <v>578</v>
      </c>
      <c r="I19" t="s">
        <v>579</v>
      </c>
      <c r="J19" t="s">
        <v>580</v>
      </c>
      <c r="K19" t="s">
        <v>581</v>
      </c>
      <c r="L19" t="s">
        <v>582</v>
      </c>
      <c r="M19" t="s">
        <v>583</v>
      </c>
      <c r="N19" t="s">
        <v>584</v>
      </c>
      <c r="O19" t="s">
        <v>585</v>
      </c>
      <c r="P19" t="s">
        <v>586</v>
      </c>
      <c r="Q19" t="s">
        <v>587</v>
      </c>
      <c r="R19" t="s">
        <v>588</v>
      </c>
      <c r="S19" t="s">
        <v>589</v>
      </c>
      <c r="T19" t="s">
        <v>590</v>
      </c>
      <c r="U19" t="s">
        <v>591</v>
      </c>
    </row>
    <row r="20" spans="1:21" x14ac:dyDescent="0.35">
      <c r="A20" s="1" t="s">
        <v>592</v>
      </c>
      <c r="B20" t="s">
        <v>183</v>
      </c>
      <c r="C20" t="s">
        <v>183</v>
      </c>
      <c r="D20" t="s">
        <v>593</v>
      </c>
      <c r="E20" t="s">
        <v>593</v>
      </c>
      <c r="F20" t="s">
        <v>536</v>
      </c>
      <c r="G20" t="s">
        <v>295</v>
      </c>
      <c r="H20" t="s">
        <v>314</v>
      </c>
      <c r="I20" t="s">
        <v>535</v>
      </c>
      <c r="J20" t="s">
        <v>535</v>
      </c>
      <c r="K20" t="s">
        <v>535</v>
      </c>
      <c r="L20" t="s">
        <v>301</v>
      </c>
      <c r="M20" t="s">
        <v>536</v>
      </c>
      <c r="N20" t="s">
        <v>593</v>
      </c>
      <c r="O20" t="s">
        <v>594</v>
      </c>
      <c r="P20" t="s">
        <v>536</v>
      </c>
      <c r="Q20" t="s">
        <v>536</v>
      </c>
      <c r="R20" t="s">
        <v>512</v>
      </c>
      <c r="S20" t="s">
        <v>300</v>
      </c>
      <c r="T20" t="s">
        <v>595</v>
      </c>
      <c r="U20" t="s">
        <v>595</v>
      </c>
    </row>
    <row r="21" spans="1:21" x14ac:dyDescent="0.35">
      <c r="A21" s="1" t="s">
        <v>596</v>
      </c>
      <c r="B21" t="s">
        <v>183</v>
      </c>
      <c r="C21" t="s">
        <v>183</v>
      </c>
      <c r="D21" t="s">
        <v>217</v>
      </c>
      <c r="E21" t="s">
        <v>502</v>
      </c>
      <c r="F21" t="s">
        <v>570</v>
      </c>
      <c r="G21" t="s">
        <v>570</v>
      </c>
      <c r="H21" t="s">
        <v>508</v>
      </c>
      <c r="I21" t="s">
        <v>308</v>
      </c>
      <c r="J21" t="s">
        <v>508</v>
      </c>
      <c r="K21" t="s">
        <v>305</v>
      </c>
      <c r="L21" t="s">
        <v>298</v>
      </c>
      <c r="M21" t="s">
        <v>216</v>
      </c>
      <c r="N21" t="s">
        <v>536</v>
      </c>
      <c r="O21" t="s">
        <v>299</v>
      </c>
      <c r="P21" t="s">
        <v>309</v>
      </c>
      <c r="Q21" t="s">
        <v>508</v>
      </c>
      <c r="R21" t="s">
        <v>490</v>
      </c>
      <c r="S21" t="s">
        <v>544</v>
      </c>
      <c r="T21" t="s">
        <v>508</v>
      </c>
      <c r="U21" t="s">
        <v>597</v>
      </c>
    </row>
    <row r="22" spans="1:21" x14ac:dyDescent="0.35">
      <c r="A22" s="1" t="s">
        <v>598</v>
      </c>
      <c r="B22" t="s">
        <v>183</v>
      </c>
      <c r="C22" t="s">
        <v>183</v>
      </c>
      <c r="D22" t="s">
        <v>599</v>
      </c>
      <c r="E22" t="s">
        <v>600</v>
      </c>
      <c r="F22" t="s">
        <v>601</v>
      </c>
      <c r="G22" t="s">
        <v>602</v>
      </c>
      <c r="H22" t="s">
        <v>603</v>
      </c>
      <c r="I22" t="s">
        <v>604</v>
      </c>
      <c r="J22" t="s">
        <v>605</v>
      </c>
      <c r="K22" t="s">
        <v>606</v>
      </c>
      <c r="L22" t="s">
        <v>607</v>
      </c>
      <c r="M22" t="s">
        <v>608</v>
      </c>
      <c r="N22" t="s">
        <v>609</v>
      </c>
      <c r="O22" t="s">
        <v>610</v>
      </c>
      <c r="P22" t="s">
        <v>611</v>
      </c>
      <c r="Q22" t="s">
        <v>612</v>
      </c>
      <c r="R22" t="s">
        <v>613</v>
      </c>
      <c r="S22" t="s">
        <v>614</v>
      </c>
      <c r="T22" t="s">
        <v>615</v>
      </c>
      <c r="U22" t="s">
        <v>616</v>
      </c>
    </row>
    <row r="23" spans="1:21" x14ac:dyDescent="0.35">
      <c r="A23" s="1" t="s">
        <v>617</v>
      </c>
      <c r="B23" t="s">
        <v>183</v>
      </c>
      <c r="C23" t="s">
        <v>183</v>
      </c>
      <c r="D23" t="s">
        <v>300</v>
      </c>
      <c r="E23" t="s">
        <v>296</v>
      </c>
      <c r="F23" t="s">
        <v>298</v>
      </c>
      <c r="G23" t="s">
        <v>298</v>
      </c>
      <c r="H23" t="s">
        <v>302</v>
      </c>
      <c r="I23" t="s">
        <v>297</v>
      </c>
      <c r="J23" t="s">
        <v>299</v>
      </c>
      <c r="K23" t="s">
        <v>569</v>
      </c>
      <c r="L23" t="s">
        <v>535</v>
      </c>
      <c r="M23" t="s">
        <v>314</v>
      </c>
      <c r="N23" t="s">
        <v>618</v>
      </c>
      <c r="O23" t="s">
        <v>618</v>
      </c>
      <c r="P23" t="s">
        <v>536</v>
      </c>
      <c r="Q23" t="s">
        <v>302</v>
      </c>
      <c r="R23" t="s">
        <v>296</v>
      </c>
      <c r="S23" t="s">
        <v>300</v>
      </c>
      <c r="T23" t="s">
        <v>314</v>
      </c>
      <c r="U23" t="s">
        <v>571</v>
      </c>
    </row>
    <row r="24" spans="1:21" x14ac:dyDescent="0.35">
      <c r="A24" s="1" t="s">
        <v>619</v>
      </c>
      <c r="B24" t="s">
        <v>314</v>
      </c>
      <c r="C24" t="s">
        <v>536</v>
      </c>
      <c r="D24" t="s">
        <v>216</v>
      </c>
      <c r="E24" t="s">
        <v>298</v>
      </c>
      <c r="F24" t="s">
        <v>218</v>
      </c>
      <c r="G24" t="s">
        <v>218</v>
      </c>
      <c r="H24" t="s">
        <v>221</v>
      </c>
      <c r="I24" t="s">
        <v>218</v>
      </c>
      <c r="J24" t="s">
        <v>307</v>
      </c>
      <c r="K24" t="s">
        <v>308</v>
      </c>
      <c r="L24" t="s">
        <v>302</v>
      </c>
      <c r="M24" t="s">
        <v>309</v>
      </c>
      <c r="N24" t="s">
        <v>294</v>
      </c>
      <c r="O24" t="s">
        <v>297</v>
      </c>
      <c r="P24" t="s">
        <v>310</v>
      </c>
      <c r="Q24" t="s">
        <v>217</v>
      </c>
      <c r="R24" t="s">
        <v>311</v>
      </c>
      <c r="S24" t="s">
        <v>312</v>
      </c>
      <c r="T24" t="s">
        <v>220</v>
      </c>
      <c r="U24" t="s">
        <v>313</v>
      </c>
    </row>
    <row r="25" spans="1:21" x14ac:dyDescent="0.35">
      <c r="A25" s="1" t="s">
        <v>620</v>
      </c>
      <c r="B25" t="s">
        <v>546</v>
      </c>
      <c r="C25" t="s">
        <v>547</v>
      </c>
      <c r="D25" t="s">
        <v>621</v>
      </c>
      <c r="E25" t="s">
        <v>622</v>
      </c>
      <c r="F25" t="s">
        <v>623</v>
      </c>
      <c r="G25" t="s">
        <v>624</v>
      </c>
      <c r="H25" t="s">
        <v>625</v>
      </c>
      <c r="I25" t="s">
        <v>626</v>
      </c>
      <c r="J25" t="s">
        <v>627</v>
      </c>
      <c r="K25" t="s">
        <v>628</v>
      </c>
      <c r="L25" t="s">
        <v>629</v>
      </c>
      <c r="M25" t="s">
        <v>630</v>
      </c>
      <c r="N25" t="s">
        <v>631</v>
      </c>
      <c r="O25" t="s">
        <v>632</v>
      </c>
      <c r="P25" t="s">
        <v>633</v>
      </c>
      <c r="Q25" t="s">
        <v>634</v>
      </c>
      <c r="R25" t="s">
        <v>635</v>
      </c>
      <c r="S25" t="s">
        <v>636</v>
      </c>
      <c r="T25" t="s">
        <v>637</v>
      </c>
      <c r="U25" t="s">
        <v>638</v>
      </c>
    </row>
    <row r="26" spans="1:21" x14ac:dyDescent="0.35">
      <c r="A26" s="1" t="s">
        <v>639</v>
      </c>
      <c r="B26" t="s">
        <v>640</v>
      </c>
      <c r="C26" t="s">
        <v>641</v>
      </c>
      <c r="D26" t="s">
        <v>642</v>
      </c>
      <c r="E26" t="s">
        <v>160</v>
      </c>
      <c r="F26" t="s">
        <v>149</v>
      </c>
      <c r="G26" t="s">
        <v>150</v>
      </c>
      <c r="H26" t="s">
        <v>151</v>
      </c>
      <c r="I26" t="s">
        <v>152</v>
      </c>
      <c r="J26" t="s">
        <v>153</v>
      </c>
      <c r="K26" t="s">
        <v>154</v>
      </c>
      <c r="L26" t="s">
        <v>155</v>
      </c>
      <c r="M26" t="s">
        <v>156</v>
      </c>
      <c r="N26" t="s">
        <v>157</v>
      </c>
      <c r="O26" t="s">
        <v>158</v>
      </c>
      <c r="P26" t="s">
        <v>159</v>
      </c>
      <c r="Q26" t="s">
        <v>160</v>
      </c>
      <c r="R26" t="s">
        <v>161</v>
      </c>
      <c r="S26" t="s">
        <v>162</v>
      </c>
      <c r="T26" t="s">
        <v>152</v>
      </c>
      <c r="U26" t="s">
        <v>163</v>
      </c>
    </row>
    <row r="27" spans="1:21" x14ac:dyDescent="0.35">
      <c r="A27" s="1" t="s">
        <v>643</v>
      </c>
      <c r="B27" t="s">
        <v>164</v>
      </c>
      <c r="C27" t="s">
        <v>168</v>
      </c>
      <c r="D27" t="s">
        <v>644</v>
      </c>
      <c r="E27" t="s">
        <v>645</v>
      </c>
      <c r="F27" t="s">
        <v>646</v>
      </c>
      <c r="G27" t="s">
        <v>647</v>
      </c>
      <c r="H27" t="s">
        <v>648</v>
      </c>
      <c r="I27" t="s">
        <v>172</v>
      </c>
      <c r="J27" t="s">
        <v>649</v>
      </c>
      <c r="K27" t="s">
        <v>650</v>
      </c>
      <c r="L27" t="s">
        <v>155</v>
      </c>
      <c r="M27" t="s">
        <v>651</v>
      </c>
      <c r="N27" t="s">
        <v>157</v>
      </c>
      <c r="O27" t="s">
        <v>158</v>
      </c>
      <c r="P27" t="s">
        <v>159</v>
      </c>
      <c r="Q27" t="s">
        <v>652</v>
      </c>
      <c r="R27" t="s">
        <v>653</v>
      </c>
      <c r="S27" t="s">
        <v>654</v>
      </c>
      <c r="T27" t="s">
        <v>655</v>
      </c>
      <c r="U27" t="s">
        <v>163</v>
      </c>
    </row>
    <row r="28" spans="1:21" x14ac:dyDescent="0.35">
      <c r="A28" s="1" t="s">
        <v>656</v>
      </c>
      <c r="B28" t="s">
        <v>310</v>
      </c>
      <c r="C28" t="s">
        <v>536</v>
      </c>
      <c r="D28" t="s">
        <v>536</v>
      </c>
      <c r="E28" t="s">
        <v>569</v>
      </c>
      <c r="F28" t="s">
        <v>216</v>
      </c>
      <c r="G28" t="s">
        <v>217</v>
      </c>
      <c r="H28" t="s">
        <v>218</v>
      </c>
      <c r="I28" t="s">
        <v>218</v>
      </c>
      <c r="J28" t="s">
        <v>219</v>
      </c>
      <c r="K28" t="s">
        <v>219</v>
      </c>
      <c r="L28" t="s">
        <v>219</v>
      </c>
      <c r="M28" t="s">
        <v>219</v>
      </c>
      <c r="N28" t="s">
        <v>220</v>
      </c>
      <c r="O28" t="s">
        <v>220</v>
      </c>
      <c r="P28" t="s">
        <v>220</v>
      </c>
      <c r="Q28" t="s">
        <v>220</v>
      </c>
      <c r="R28" t="s">
        <v>221</v>
      </c>
      <c r="S28" t="s">
        <v>221</v>
      </c>
      <c r="T28" t="s">
        <v>221</v>
      </c>
      <c r="U28" t="s">
        <v>222</v>
      </c>
    </row>
    <row r="29" spans="1:21" x14ac:dyDescent="0.35">
      <c r="A29" s="1" t="s">
        <v>657</v>
      </c>
      <c r="B29" t="s">
        <v>310</v>
      </c>
      <c r="C29" t="s">
        <v>536</v>
      </c>
      <c r="D29" t="s">
        <v>536</v>
      </c>
      <c r="E29" t="s">
        <v>216</v>
      </c>
      <c r="F29" t="s">
        <v>512</v>
      </c>
      <c r="G29" t="s">
        <v>218</v>
      </c>
      <c r="H29" t="s">
        <v>219</v>
      </c>
      <c r="I29" t="s">
        <v>219</v>
      </c>
      <c r="J29" t="s">
        <v>219</v>
      </c>
      <c r="K29" t="s">
        <v>219</v>
      </c>
      <c r="L29" t="s">
        <v>219</v>
      </c>
      <c r="M29" t="s">
        <v>220</v>
      </c>
      <c r="N29" t="s">
        <v>220</v>
      </c>
      <c r="O29" t="s">
        <v>220</v>
      </c>
      <c r="P29" t="s">
        <v>220</v>
      </c>
      <c r="Q29" t="s">
        <v>221</v>
      </c>
      <c r="R29" t="s">
        <v>221</v>
      </c>
      <c r="S29" t="s">
        <v>221</v>
      </c>
      <c r="T29" t="s">
        <v>221</v>
      </c>
      <c r="U29"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0"/>
  <sheetViews>
    <sheetView workbookViewId="0">
      <selection activeCell="L48" sqref="L48"/>
    </sheetView>
  </sheetViews>
  <sheetFormatPr defaultRowHeight="14.5" x14ac:dyDescent="0.35"/>
  <cols>
    <col min="1" max="1" width="36.54296875" customWidth="1"/>
  </cols>
  <sheetData>
    <row r="1" spans="1:21" x14ac:dyDescent="0.35">
      <c r="B1" s="1" t="s">
        <v>426</v>
      </c>
      <c r="C1" s="1" t="s">
        <v>427</v>
      </c>
      <c r="D1" s="1" t="s">
        <v>428</v>
      </c>
      <c r="E1" s="1" t="s">
        <v>429</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row>
    <row r="2" spans="1:21" x14ac:dyDescent="0.35">
      <c r="A2" s="1" t="s">
        <v>658</v>
      </c>
      <c r="B2" t="s">
        <v>183</v>
      </c>
      <c r="C2" t="s">
        <v>183</v>
      </c>
      <c r="D2" t="s">
        <v>302</v>
      </c>
      <c r="E2" t="s">
        <v>216</v>
      </c>
      <c r="F2" t="s">
        <v>218</v>
      </c>
      <c r="G2" t="s">
        <v>432</v>
      </c>
      <c r="H2" t="s">
        <v>457</v>
      </c>
      <c r="I2" t="s">
        <v>659</v>
      </c>
      <c r="J2" t="s">
        <v>660</v>
      </c>
      <c r="K2" t="s">
        <v>661</v>
      </c>
      <c r="L2" t="s">
        <v>662</v>
      </c>
      <c r="M2" t="s">
        <v>663</v>
      </c>
      <c r="N2" t="s">
        <v>523</v>
      </c>
      <c r="O2" t="s">
        <v>664</v>
      </c>
      <c r="P2" t="s">
        <v>665</v>
      </c>
      <c r="Q2" t="s">
        <v>666</v>
      </c>
      <c r="R2" t="s">
        <v>667</v>
      </c>
      <c r="S2" t="s">
        <v>668</v>
      </c>
      <c r="T2" t="s">
        <v>669</v>
      </c>
      <c r="U2" t="s">
        <v>496</v>
      </c>
    </row>
    <row r="3" spans="1:21" x14ac:dyDescent="0.35">
      <c r="A3" s="1" t="s">
        <v>670</v>
      </c>
      <c r="B3" t="s">
        <v>183</v>
      </c>
      <c r="C3" t="s">
        <v>183</v>
      </c>
      <c r="D3" t="s">
        <v>183</v>
      </c>
      <c r="E3" t="s">
        <v>183</v>
      </c>
      <c r="F3" t="s">
        <v>671</v>
      </c>
      <c r="G3" t="s">
        <v>569</v>
      </c>
      <c r="H3" t="s">
        <v>219</v>
      </c>
      <c r="I3" t="s">
        <v>370</v>
      </c>
      <c r="J3" t="s">
        <v>663</v>
      </c>
      <c r="K3" t="s">
        <v>496</v>
      </c>
      <c r="L3" t="s">
        <v>672</v>
      </c>
      <c r="M3" t="s">
        <v>673</v>
      </c>
      <c r="N3" t="s">
        <v>521</v>
      </c>
      <c r="O3" t="s">
        <v>674</v>
      </c>
      <c r="P3" t="s">
        <v>675</v>
      </c>
      <c r="Q3" t="s">
        <v>676</v>
      </c>
      <c r="R3" t="s">
        <v>677</v>
      </c>
      <c r="S3" t="s">
        <v>431</v>
      </c>
      <c r="T3" t="s">
        <v>570</v>
      </c>
      <c r="U3" t="s">
        <v>222</v>
      </c>
    </row>
    <row r="4" spans="1:21" x14ac:dyDescent="0.35">
      <c r="A4" s="1" t="s">
        <v>678</v>
      </c>
      <c r="B4" t="s">
        <v>183</v>
      </c>
      <c r="C4" t="s">
        <v>183</v>
      </c>
      <c r="D4" t="s">
        <v>302</v>
      </c>
      <c r="E4" t="s">
        <v>216</v>
      </c>
      <c r="F4" t="s">
        <v>464</v>
      </c>
      <c r="G4" t="s">
        <v>679</v>
      </c>
      <c r="H4" t="s">
        <v>680</v>
      </c>
      <c r="I4" t="s">
        <v>681</v>
      </c>
      <c r="J4" t="s">
        <v>682</v>
      </c>
      <c r="K4" t="s">
        <v>467</v>
      </c>
      <c r="L4" t="s">
        <v>669</v>
      </c>
      <c r="M4" t="s">
        <v>683</v>
      </c>
      <c r="N4" t="s">
        <v>684</v>
      </c>
      <c r="O4" t="s">
        <v>685</v>
      </c>
      <c r="P4" t="s">
        <v>367</v>
      </c>
      <c r="Q4" t="s">
        <v>528</v>
      </c>
      <c r="R4" t="s">
        <v>686</v>
      </c>
      <c r="S4" t="s">
        <v>357</v>
      </c>
      <c r="T4" t="s">
        <v>687</v>
      </c>
      <c r="U4" t="s">
        <v>463</v>
      </c>
    </row>
    <row r="5" spans="1:21" x14ac:dyDescent="0.35">
      <c r="A5" s="1" t="s">
        <v>688</v>
      </c>
      <c r="B5" t="s">
        <v>183</v>
      </c>
      <c r="C5" t="s">
        <v>183</v>
      </c>
      <c r="D5" t="s">
        <v>217</v>
      </c>
      <c r="E5" t="s">
        <v>307</v>
      </c>
      <c r="F5" t="s">
        <v>508</v>
      </c>
      <c r="G5" t="s">
        <v>490</v>
      </c>
      <c r="H5" t="s">
        <v>689</v>
      </c>
      <c r="I5" t="s">
        <v>452</v>
      </c>
      <c r="J5" t="s">
        <v>689</v>
      </c>
      <c r="K5" t="s">
        <v>436</v>
      </c>
      <c r="L5" t="s">
        <v>568</v>
      </c>
      <c r="M5" t="s">
        <v>690</v>
      </c>
      <c r="N5" t="s">
        <v>515</v>
      </c>
      <c r="O5" t="s">
        <v>662</v>
      </c>
      <c r="P5" t="s">
        <v>671</v>
      </c>
      <c r="Q5" t="s">
        <v>691</v>
      </c>
      <c r="R5" t="s">
        <v>521</v>
      </c>
      <c r="S5" t="s">
        <v>669</v>
      </c>
      <c r="T5" t="s">
        <v>692</v>
      </c>
      <c r="U5" t="s">
        <v>466</v>
      </c>
    </row>
    <row r="6" spans="1:21" x14ac:dyDescent="0.35">
      <c r="A6" s="1" t="s">
        <v>693</v>
      </c>
      <c r="B6" t="s">
        <v>183</v>
      </c>
      <c r="C6" t="s">
        <v>183</v>
      </c>
      <c r="D6" t="s">
        <v>310</v>
      </c>
      <c r="E6" t="s">
        <v>298</v>
      </c>
      <c r="F6" t="s">
        <v>309</v>
      </c>
      <c r="G6" t="s">
        <v>502</v>
      </c>
      <c r="H6" t="s">
        <v>310</v>
      </c>
      <c r="I6" t="s">
        <v>218</v>
      </c>
      <c r="J6" t="s">
        <v>489</v>
      </c>
      <c r="K6" t="s">
        <v>305</v>
      </c>
      <c r="L6" t="s">
        <v>694</v>
      </c>
      <c r="M6" t="s">
        <v>515</v>
      </c>
      <c r="N6" t="s">
        <v>542</v>
      </c>
      <c r="O6" t="s">
        <v>505</v>
      </c>
      <c r="P6" t="s">
        <v>514</v>
      </c>
      <c r="Q6" t="s">
        <v>542</v>
      </c>
      <c r="R6" t="s">
        <v>509</v>
      </c>
      <c r="S6" t="s">
        <v>430</v>
      </c>
      <c r="T6" t="s">
        <v>695</v>
      </c>
      <c r="U6" t="s">
        <v>696</v>
      </c>
    </row>
    <row r="7" spans="1:21" x14ac:dyDescent="0.35">
      <c r="A7" s="1" t="s">
        <v>697</v>
      </c>
      <c r="B7" t="s">
        <v>183</v>
      </c>
      <c r="C7" t="s">
        <v>183</v>
      </c>
      <c r="D7" t="s">
        <v>295</v>
      </c>
      <c r="E7" t="s">
        <v>294</v>
      </c>
      <c r="F7" t="s">
        <v>295</v>
      </c>
      <c r="G7" t="s">
        <v>296</v>
      </c>
      <c r="H7" t="s">
        <v>300</v>
      </c>
      <c r="I7" t="s">
        <v>294</v>
      </c>
      <c r="J7" t="s">
        <v>296</v>
      </c>
      <c r="K7" t="s">
        <v>569</v>
      </c>
      <c r="L7" t="s">
        <v>297</v>
      </c>
      <c r="M7" t="s">
        <v>297</v>
      </c>
      <c r="N7" t="s">
        <v>302</v>
      </c>
      <c r="O7" t="s">
        <v>302</v>
      </c>
      <c r="P7" t="s">
        <v>300</v>
      </c>
      <c r="Q7" t="s">
        <v>507</v>
      </c>
      <c r="R7" t="s">
        <v>301</v>
      </c>
      <c r="S7" t="s">
        <v>300</v>
      </c>
      <c r="T7" t="s">
        <v>216</v>
      </c>
      <c r="U7" t="s">
        <v>310</v>
      </c>
    </row>
    <row r="8" spans="1:21" x14ac:dyDescent="0.35">
      <c r="A8" s="1" t="s">
        <v>77</v>
      </c>
      <c r="B8" t="s">
        <v>183</v>
      </c>
      <c r="C8" t="s">
        <v>183</v>
      </c>
      <c r="D8" t="s">
        <v>543</v>
      </c>
      <c r="E8" t="s">
        <v>452</v>
      </c>
      <c r="F8" t="s">
        <v>698</v>
      </c>
      <c r="G8" t="s">
        <v>699</v>
      </c>
      <c r="H8" t="s">
        <v>354</v>
      </c>
      <c r="I8" t="s">
        <v>700</v>
      </c>
      <c r="J8" t="s">
        <v>701</v>
      </c>
      <c r="K8" t="s">
        <v>356</v>
      </c>
      <c r="L8" t="s">
        <v>373</v>
      </c>
      <c r="M8" t="s">
        <v>702</v>
      </c>
      <c r="N8" t="s">
        <v>703</v>
      </c>
      <c r="O8" t="s">
        <v>704</v>
      </c>
      <c r="P8" t="s">
        <v>705</v>
      </c>
      <c r="Q8" t="s">
        <v>706</v>
      </c>
      <c r="R8" t="s">
        <v>707</v>
      </c>
      <c r="S8" t="s">
        <v>708</v>
      </c>
      <c r="T8" t="s">
        <v>709</v>
      </c>
      <c r="U8" t="s">
        <v>710</v>
      </c>
    </row>
    <row r="9" spans="1:21" x14ac:dyDescent="0.35">
      <c r="A9" s="1" t="s">
        <v>80</v>
      </c>
      <c r="B9" t="s">
        <v>183</v>
      </c>
      <c r="C9" t="s">
        <v>183</v>
      </c>
      <c r="D9" t="s">
        <v>295</v>
      </c>
      <c r="E9" t="s">
        <v>300</v>
      </c>
      <c r="F9" t="s">
        <v>300</v>
      </c>
      <c r="G9" t="s">
        <v>302</v>
      </c>
      <c r="H9" t="s">
        <v>540</v>
      </c>
      <c r="I9" t="s">
        <v>217</v>
      </c>
      <c r="J9" t="s">
        <v>512</v>
      </c>
      <c r="K9" t="s">
        <v>221</v>
      </c>
      <c r="L9" t="s">
        <v>221</v>
      </c>
      <c r="M9" t="s">
        <v>217</v>
      </c>
      <c r="N9" t="s">
        <v>569</v>
      </c>
      <c r="O9" t="s">
        <v>512</v>
      </c>
      <c r="P9" t="s">
        <v>303</v>
      </c>
      <c r="Q9" t="s">
        <v>303</v>
      </c>
      <c r="R9" t="s">
        <v>512</v>
      </c>
      <c r="S9" t="s">
        <v>308</v>
      </c>
      <c r="T9" t="s">
        <v>711</v>
      </c>
      <c r="U9" t="s">
        <v>455</v>
      </c>
    </row>
    <row r="10" spans="1:21" x14ac:dyDescent="0.35">
      <c r="A10" s="1" t="s">
        <v>84</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300</v>
      </c>
      <c r="T10" t="s">
        <v>270</v>
      </c>
      <c r="U10" t="s">
        <v>712</v>
      </c>
    </row>
    <row r="11" spans="1:21" x14ac:dyDescent="0.35">
      <c r="A11" s="1" t="s">
        <v>713</v>
      </c>
      <c r="B11" t="s">
        <v>183</v>
      </c>
      <c r="C11" t="s">
        <v>183</v>
      </c>
      <c r="D11" t="s">
        <v>183</v>
      </c>
      <c r="E11" t="s">
        <v>183</v>
      </c>
      <c r="F11" t="s">
        <v>183</v>
      </c>
      <c r="G11" t="s">
        <v>183</v>
      </c>
      <c r="H11" t="s">
        <v>183</v>
      </c>
      <c r="I11" t="s">
        <v>183</v>
      </c>
      <c r="J11" t="s">
        <v>183</v>
      </c>
      <c r="K11" t="s">
        <v>183</v>
      </c>
      <c r="L11" t="s">
        <v>183</v>
      </c>
      <c r="M11" t="s">
        <v>314</v>
      </c>
      <c r="N11" t="s">
        <v>535</v>
      </c>
      <c r="O11" t="s">
        <v>535</v>
      </c>
      <c r="P11" t="s">
        <v>536</v>
      </c>
      <c r="Q11" t="s">
        <v>314</v>
      </c>
      <c r="R11" t="s">
        <v>535</v>
      </c>
      <c r="S11" t="s">
        <v>309</v>
      </c>
      <c r="T11" t="s">
        <v>498</v>
      </c>
      <c r="U11" t="s">
        <v>456</v>
      </c>
    </row>
    <row r="12" spans="1:21" x14ac:dyDescent="0.35">
      <c r="A12" s="1" t="s">
        <v>714</v>
      </c>
      <c r="B12" t="s">
        <v>183</v>
      </c>
      <c r="C12" t="s">
        <v>183</v>
      </c>
      <c r="D12" t="s">
        <v>183</v>
      </c>
      <c r="E12" t="s">
        <v>183</v>
      </c>
      <c r="F12" t="s">
        <v>183</v>
      </c>
      <c r="G12" t="s">
        <v>183</v>
      </c>
      <c r="H12" t="s">
        <v>183</v>
      </c>
      <c r="I12" t="s">
        <v>183</v>
      </c>
      <c r="J12" t="s">
        <v>183</v>
      </c>
      <c r="K12" t="s">
        <v>183</v>
      </c>
      <c r="L12" t="s">
        <v>183</v>
      </c>
      <c r="M12" t="s">
        <v>314</v>
      </c>
      <c r="N12" t="s">
        <v>535</v>
      </c>
      <c r="O12" t="s">
        <v>535</v>
      </c>
      <c r="P12" t="s">
        <v>536</v>
      </c>
      <c r="Q12" t="s">
        <v>314</v>
      </c>
      <c r="R12" t="s">
        <v>535</v>
      </c>
      <c r="S12" t="s">
        <v>217</v>
      </c>
      <c r="T12" t="s">
        <v>715</v>
      </c>
      <c r="U12" t="s">
        <v>716</v>
      </c>
    </row>
    <row r="13" spans="1:21" x14ac:dyDescent="0.35">
      <c r="A13" s="1" t="s">
        <v>717</v>
      </c>
      <c r="B13" t="s">
        <v>183</v>
      </c>
      <c r="C13" t="s">
        <v>183</v>
      </c>
      <c r="D13" t="s">
        <v>183</v>
      </c>
      <c r="E13" t="s">
        <v>183</v>
      </c>
      <c r="F13" t="s">
        <v>183</v>
      </c>
      <c r="G13" t="s">
        <v>183</v>
      </c>
      <c r="H13" t="s">
        <v>301</v>
      </c>
      <c r="I13" t="s">
        <v>301</v>
      </c>
      <c r="J13" t="s">
        <v>300</v>
      </c>
      <c r="K13" t="s">
        <v>718</v>
      </c>
      <c r="L13" t="s">
        <v>719</v>
      </c>
      <c r="M13" t="s">
        <v>515</v>
      </c>
      <c r="N13" t="s">
        <v>311</v>
      </c>
      <c r="O13" t="s">
        <v>508</v>
      </c>
      <c r="P13" t="s">
        <v>506</v>
      </c>
      <c r="Q13" t="s">
        <v>312</v>
      </c>
      <c r="R13" t="s">
        <v>297</v>
      </c>
      <c r="S13" t="s">
        <v>216</v>
      </c>
      <c r="T13" t="s">
        <v>310</v>
      </c>
      <c r="U13" t="s">
        <v>216</v>
      </c>
    </row>
    <row r="14" spans="1:21" x14ac:dyDescent="0.35">
      <c r="A14" s="1" t="s">
        <v>720</v>
      </c>
      <c r="B14" t="s">
        <v>183</v>
      </c>
      <c r="C14" t="s">
        <v>183</v>
      </c>
      <c r="D14" t="s">
        <v>314</v>
      </c>
      <c r="E14" t="s">
        <v>536</v>
      </c>
      <c r="F14" t="s">
        <v>314</v>
      </c>
      <c r="G14" t="s">
        <v>294</v>
      </c>
      <c r="H14" t="s">
        <v>300</v>
      </c>
      <c r="I14" t="s">
        <v>302</v>
      </c>
      <c r="J14" t="s">
        <v>302</v>
      </c>
      <c r="K14" t="s">
        <v>296</v>
      </c>
      <c r="L14" t="s">
        <v>300</v>
      </c>
      <c r="M14" t="s">
        <v>301</v>
      </c>
      <c r="N14" t="s">
        <v>301</v>
      </c>
      <c r="O14" t="s">
        <v>297</v>
      </c>
      <c r="P14" t="s">
        <v>216</v>
      </c>
      <c r="Q14" t="s">
        <v>298</v>
      </c>
      <c r="R14" t="s">
        <v>301</v>
      </c>
      <c r="S14" t="s">
        <v>296</v>
      </c>
      <c r="T14" t="s">
        <v>536</v>
      </c>
      <c r="U14" t="s">
        <v>301</v>
      </c>
    </row>
    <row r="15" spans="1:21" x14ac:dyDescent="0.35">
      <c r="A15" s="1" t="s">
        <v>721</v>
      </c>
      <c r="B15" t="s">
        <v>183</v>
      </c>
      <c r="C15" t="s">
        <v>183</v>
      </c>
      <c r="D15" t="s">
        <v>535</v>
      </c>
      <c r="E15" t="s">
        <v>535</v>
      </c>
      <c r="F15" t="s">
        <v>535</v>
      </c>
      <c r="G15" t="s">
        <v>535</v>
      </c>
      <c r="H15" t="s">
        <v>535</v>
      </c>
      <c r="I15" t="s">
        <v>535</v>
      </c>
      <c r="J15" t="s">
        <v>535</v>
      </c>
      <c r="K15" t="s">
        <v>535</v>
      </c>
      <c r="L15" t="s">
        <v>314</v>
      </c>
      <c r="M15" t="s">
        <v>535</v>
      </c>
      <c r="N15" t="s">
        <v>535</v>
      </c>
      <c r="O15" t="s">
        <v>535</v>
      </c>
      <c r="P15" t="s">
        <v>535</v>
      </c>
      <c r="Q15" t="s">
        <v>536</v>
      </c>
      <c r="R15" t="s">
        <v>300</v>
      </c>
      <c r="S15" t="s">
        <v>298</v>
      </c>
      <c r="T15" t="s">
        <v>302</v>
      </c>
      <c r="U15" t="s">
        <v>536</v>
      </c>
    </row>
    <row r="16" spans="1:21" x14ac:dyDescent="0.35">
      <c r="A16" s="1" t="s">
        <v>722</v>
      </c>
      <c r="B16" t="s">
        <v>183</v>
      </c>
      <c r="C16" t="s">
        <v>183</v>
      </c>
      <c r="D16" t="s">
        <v>296</v>
      </c>
      <c r="E16" t="s">
        <v>299</v>
      </c>
      <c r="F16" t="s">
        <v>301</v>
      </c>
      <c r="G16" t="s">
        <v>569</v>
      </c>
      <c r="H16" t="s">
        <v>570</v>
      </c>
      <c r="I16" t="s">
        <v>503</v>
      </c>
      <c r="J16" t="s">
        <v>508</v>
      </c>
      <c r="K16" t="s">
        <v>723</v>
      </c>
      <c r="L16" t="s">
        <v>724</v>
      </c>
      <c r="M16" t="s">
        <v>725</v>
      </c>
      <c r="N16" t="s">
        <v>453</v>
      </c>
      <c r="O16" t="s">
        <v>304</v>
      </c>
      <c r="P16" t="s">
        <v>725</v>
      </c>
      <c r="Q16" t="s">
        <v>726</v>
      </c>
      <c r="R16" t="s">
        <v>542</v>
      </c>
      <c r="S16" t="s">
        <v>494</v>
      </c>
      <c r="T16" t="s">
        <v>727</v>
      </c>
      <c r="U16" t="s">
        <v>728</v>
      </c>
    </row>
    <row r="17" spans="1:21" x14ac:dyDescent="0.35">
      <c r="A17" s="1" t="s">
        <v>729</v>
      </c>
      <c r="B17" t="s">
        <v>309</v>
      </c>
      <c r="C17" t="s">
        <v>183</v>
      </c>
      <c r="D17" t="s">
        <v>183</v>
      </c>
      <c r="E17" t="s">
        <v>183</v>
      </c>
      <c r="F17" t="s">
        <v>183</v>
      </c>
      <c r="G17" t="s">
        <v>183</v>
      </c>
      <c r="H17" t="s">
        <v>183</v>
      </c>
      <c r="I17" t="s">
        <v>183</v>
      </c>
      <c r="J17" t="s">
        <v>183</v>
      </c>
      <c r="K17" t="s">
        <v>183</v>
      </c>
      <c r="L17" t="s">
        <v>183</v>
      </c>
      <c r="M17" t="s">
        <v>183</v>
      </c>
      <c r="N17" t="s">
        <v>183</v>
      </c>
      <c r="O17" t="s">
        <v>183</v>
      </c>
      <c r="P17" t="s">
        <v>183</v>
      </c>
      <c r="Q17" t="s">
        <v>183</v>
      </c>
      <c r="R17" t="s">
        <v>183</v>
      </c>
      <c r="S17" t="s">
        <v>183</v>
      </c>
      <c r="T17" t="s">
        <v>183</v>
      </c>
      <c r="U17" t="s">
        <v>183</v>
      </c>
    </row>
    <row r="18" spans="1:21" x14ac:dyDescent="0.35">
      <c r="A18" s="1" t="s">
        <v>86</v>
      </c>
      <c r="B18" t="s">
        <v>309</v>
      </c>
      <c r="C18" t="s">
        <v>183</v>
      </c>
      <c r="D18" t="s">
        <v>490</v>
      </c>
      <c r="E18" t="s">
        <v>730</v>
      </c>
      <c r="F18" t="s">
        <v>731</v>
      </c>
      <c r="G18" t="s">
        <v>732</v>
      </c>
      <c r="H18" t="s">
        <v>733</v>
      </c>
      <c r="I18" t="s">
        <v>356</v>
      </c>
      <c r="J18" t="s">
        <v>734</v>
      </c>
      <c r="K18" t="s">
        <v>710</v>
      </c>
      <c r="L18" t="s">
        <v>735</v>
      </c>
      <c r="M18" t="s">
        <v>736</v>
      </c>
      <c r="N18" t="s">
        <v>737</v>
      </c>
      <c r="O18" t="s">
        <v>380</v>
      </c>
      <c r="P18" t="s">
        <v>738</v>
      </c>
      <c r="Q18" t="s">
        <v>739</v>
      </c>
      <c r="R18" t="s">
        <v>740</v>
      </c>
      <c r="S18" t="s">
        <v>741</v>
      </c>
      <c r="T18" t="s">
        <v>742</v>
      </c>
      <c r="U18" t="s">
        <v>743</v>
      </c>
    </row>
    <row r="19" spans="1:21" x14ac:dyDescent="0.35">
      <c r="A19" s="1" t="s">
        <v>744</v>
      </c>
      <c r="B19" t="s">
        <v>183</v>
      </c>
      <c r="C19" t="s">
        <v>183</v>
      </c>
      <c r="D19" t="s">
        <v>297</v>
      </c>
      <c r="E19" t="s">
        <v>297</v>
      </c>
      <c r="F19" t="s">
        <v>502</v>
      </c>
      <c r="G19" t="s">
        <v>309</v>
      </c>
      <c r="H19" t="s">
        <v>221</v>
      </c>
      <c r="I19" t="s">
        <v>217</v>
      </c>
      <c r="J19" t="s">
        <v>504</v>
      </c>
      <c r="K19" t="s">
        <v>217</v>
      </c>
      <c r="L19" t="s">
        <v>502</v>
      </c>
      <c r="M19" t="s">
        <v>309</v>
      </c>
      <c r="N19" t="s">
        <v>303</v>
      </c>
      <c r="O19" t="s">
        <v>540</v>
      </c>
      <c r="P19" t="s">
        <v>217</v>
      </c>
      <c r="Q19" t="s">
        <v>218</v>
      </c>
      <c r="R19" t="s">
        <v>502</v>
      </c>
      <c r="S19" t="s">
        <v>217</v>
      </c>
      <c r="T19" t="s">
        <v>222</v>
      </c>
      <c r="U19" t="s">
        <v>303</v>
      </c>
    </row>
    <row r="20" spans="1:21" x14ac:dyDescent="0.35">
      <c r="A20" s="1" t="s">
        <v>745</v>
      </c>
      <c r="B20" t="s">
        <v>183</v>
      </c>
      <c r="C20" t="s">
        <v>183</v>
      </c>
      <c r="D20" t="s">
        <v>314</v>
      </c>
      <c r="E20" t="s">
        <v>183</v>
      </c>
      <c r="F20" t="s">
        <v>183</v>
      </c>
      <c r="G20" t="s">
        <v>183</v>
      </c>
      <c r="H20" t="s">
        <v>183</v>
      </c>
      <c r="I20" t="s">
        <v>183</v>
      </c>
      <c r="J20" t="s">
        <v>183</v>
      </c>
      <c r="K20" t="s">
        <v>183</v>
      </c>
      <c r="L20" t="s">
        <v>183</v>
      </c>
      <c r="M20" t="s">
        <v>183</v>
      </c>
      <c r="N20" t="s">
        <v>183</v>
      </c>
      <c r="O20" t="s">
        <v>183</v>
      </c>
      <c r="P20" t="s">
        <v>183</v>
      </c>
      <c r="Q20" t="s">
        <v>183</v>
      </c>
      <c r="R20" t="s">
        <v>183</v>
      </c>
      <c r="S20" t="s">
        <v>294</v>
      </c>
      <c r="T20" t="s">
        <v>502</v>
      </c>
      <c r="U20" t="s">
        <v>512</v>
      </c>
    </row>
    <row r="21" spans="1:21" x14ac:dyDescent="0.35">
      <c r="A21" s="1" t="s">
        <v>746</v>
      </c>
      <c r="B21" t="s">
        <v>183</v>
      </c>
      <c r="C21" t="s">
        <v>183</v>
      </c>
      <c r="D21" t="s">
        <v>183</v>
      </c>
      <c r="E21" t="s">
        <v>183</v>
      </c>
      <c r="F21" t="s">
        <v>183</v>
      </c>
      <c r="G21" t="s">
        <v>183</v>
      </c>
      <c r="H21" t="s">
        <v>183</v>
      </c>
      <c r="I21" t="s">
        <v>301</v>
      </c>
      <c r="J21" t="s">
        <v>301</v>
      </c>
      <c r="K21" t="s">
        <v>297</v>
      </c>
      <c r="L21" t="s">
        <v>183</v>
      </c>
      <c r="M21" t="s">
        <v>183</v>
      </c>
      <c r="N21" t="s">
        <v>314</v>
      </c>
      <c r="O21" t="s">
        <v>314</v>
      </c>
      <c r="P21" t="s">
        <v>314</v>
      </c>
      <c r="Q21" t="s">
        <v>295</v>
      </c>
      <c r="R21" t="s">
        <v>183</v>
      </c>
      <c r="S21" t="s">
        <v>314</v>
      </c>
      <c r="T21" t="s">
        <v>314</v>
      </c>
      <c r="U21" t="s">
        <v>314</v>
      </c>
    </row>
    <row r="22" spans="1:21" x14ac:dyDescent="0.35">
      <c r="A22" s="1" t="s">
        <v>747</v>
      </c>
      <c r="B22" t="s">
        <v>183</v>
      </c>
      <c r="C22" t="s">
        <v>183</v>
      </c>
      <c r="D22" t="s">
        <v>183</v>
      </c>
      <c r="E22" t="s">
        <v>183</v>
      </c>
      <c r="F22" t="s">
        <v>183</v>
      </c>
      <c r="G22" t="s">
        <v>183</v>
      </c>
      <c r="H22" t="s">
        <v>314</v>
      </c>
      <c r="I22" t="s">
        <v>314</v>
      </c>
      <c r="J22" t="s">
        <v>314</v>
      </c>
      <c r="K22" t="s">
        <v>314</v>
      </c>
      <c r="L22" t="s">
        <v>183</v>
      </c>
      <c r="M22" t="s">
        <v>183</v>
      </c>
      <c r="N22" t="s">
        <v>183</v>
      </c>
      <c r="O22" t="s">
        <v>183</v>
      </c>
      <c r="P22" t="s">
        <v>183</v>
      </c>
      <c r="Q22" t="s">
        <v>183</v>
      </c>
      <c r="R22" t="s">
        <v>183</v>
      </c>
      <c r="S22" t="s">
        <v>183</v>
      </c>
      <c r="T22" t="s">
        <v>183</v>
      </c>
      <c r="U22" t="s">
        <v>183</v>
      </c>
    </row>
    <row r="23" spans="1:21" x14ac:dyDescent="0.35">
      <c r="A23" s="1" t="s">
        <v>748</v>
      </c>
      <c r="B23" t="s">
        <v>183</v>
      </c>
      <c r="C23" t="s">
        <v>183</v>
      </c>
      <c r="D23" t="s">
        <v>300</v>
      </c>
      <c r="E23" t="s">
        <v>302</v>
      </c>
      <c r="F23" t="s">
        <v>216</v>
      </c>
      <c r="G23" t="s">
        <v>540</v>
      </c>
      <c r="H23" t="s">
        <v>216</v>
      </c>
      <c r="I23" t="s">
        <v>221</v>
      </c>
      <c r="J23" t="s">
        <v>504</v>
      </c>
      <c r="K23" t="s">
        <v>489</v>
      </c>
      <c r="L23" t="s">
        <v>303</v>
      </c>
      <c r="M23" t="s">
        <v>218</v>
      </c>
      <c r="N23" t="s">
        <v>220</v>
      </c>
      <c r="O23" t="s">
        <v>307</v>
      </c>
      <c r="P23" t="s">
        <v>221</v>
      </c>
      <c r="Q23" t="s">
        <v>505</v>
      </c>
      <c r="R23" t="s">
        <v>307</v>
      </c>
      <c r="S23" t="s">
        <v>503</v>
      </c>
      <c r="T23" t="s">
        <v>431</v>
      </c>
      <c r="U23" t="s">
        <v>491</v>
      </c>
    </row>
    <row r="24" spans="1:21" x14ac:dyDescent="0.35">
      <c r="A24" s="1" t="s">
        <v>94</v>
      </c>
      <c r="B24" t="s">
        <v>183</v>
      </c>
      <c r="C24" t="s">
        <v>183</v>
      </c>
      <c r="D24" t="s">
        <v>307</v>
      </c>
      <c r="E24" t="s">
        <v>567</v>
      </c>
      <c r="F24" t="s">
        <v>504</v>
      </c>
      <c r="G24" t="s">
        <v>570</v>
      </c>
      <c r="H24" t="s">
        <v>542</v>
      </c>
      <c r="I24" t="s">
        <v>305</v>
      </c>
      <c r="J24" t="s">
        <v>660</v>
      </c>
      <c r="K24" t="s">
        <v>661</v>
      </c>
      <c r="L24" t="s">
        <v>506</v>
      </c>
      <c r="M24" t="s">
        <v>489</v>
      </c>
      <c r="N24" t="s">
        <v>311</v>
      </c>
      <c r="O24" t="s">
        <v>430</v>
      </c>
      <c r="P24" t="s">
        <v>431</v>
      </c>
      <c r="Q24" t="s">
        <v>514</v>
      </c>
      <c r="R24" t="s">
        <v>543</v>
      </c>
      <c r="S24" t="s">
        <v>492</v>
      </c>
      <c r="T24" t="s">
        <v>516</v>
      </c>
      <c r="U24" t="s">
        <v>749</v>
      </c>
    </row>
    <row r="25" spans="1:21" x14ac:dyDescent="0.35">
      <c r="A25" s="1" t="s">
        <v>750</v>
      </c>
      <c r="B25" t="s">
        <v>183</v>
      </c>
      <c r="C25" t="s">
        <v>183</v>
      </c>
      <c r="D25" t="s">
        <v>536</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366</v>
      </c>
      <c r="U25" t="s">
        <v>367</v>
      </c>
    </row>
    <row r="26" spans="1:21" x14ac:dyDescent="0.35">
      <c r="A26" s="1" t="s">
        <v>751</v>
      </c>
      <c r="B26" t="s">
        <v>183</v>
      </c>
      <c r="C26" t="s">
        <v>183</v>
      </c>
      <c r="D26" t="s">
        <v>183</v>
      </c>
      <c r="E26" t="s">
        <v>183</v>
      </c>
      <c r="F26" t="s">
        <v>183</v>
      </c>
      <c r="G26" t="s">
        <v>183</v>
      </c>
      <c r="H26" t="s">
        <v>183</v>
      </c>
      <c r="I26" t="s">
        <v>183</v>
      </c>
      <c r="J26" t="s">
        <v>183</v>
      </c>
      <c r="K26" t="s">
        <v>183</v>
      </c>
      <c r="L26" t="s">
        <v>183</v>
      </c>
      <c r="M26" t="s">
        <v>183</v>
      </c>
      <c r="N26" t="s">
        <v>183</v>
      </c>
      <c r="O26" t="s">
        <v>183</v>
      </c>
      <c r="P26" t="s">
        <v>535</v>
      </c>
      <c r="Q26" t="s">
        <v>535</v>
      </c>
      <c r="R26" t="s">
        <v>535</v>
      </c>
      <c r="S26" t="s">
        <v>183</v>
      </c>
      <c r="T26" t="s">
        <v>183</v>
      </c>
      <c r="U26" t="s">
        <v>294</v>
      </c>
    </row>
    <row r="27" spans="1:21" x14ac:dyDescent="0.35">
      <c r="A27" s="1" t="s">
        <v>752</v>
      </c>
      <c r="B27" t="s">
        <v>183</v>
      </c>
      <c r="C27" t="s">
        <v>183</v>
      </c>
      <c r="D27" t="s">
        <v>535</v>
      </c>
      <c r="E27" t="s">
        <v>294</v>
      </c>
      <c r="F27" t="s">
        <v>314</v>
      </c>
      <c r="G27" t="s">
        <v>314</v>
      </c>
      <c r="H27" t="s">
        <v>300</v>
      </c>
      <c r="I27" t="s">
        <v>294</v>
      </c>
      <c r="J27" t="s">
        <v>296</v>
      </c>
      <c r="K27" t="s">
        <v>296</v>
      </c>
      <c r="L27" t="s">
        <v>300</v>
      </c>
      <c r="M27" t="s">
        <v>296</v>
      </c>
      <c r="N27" t="s">
        <v>536</v>
      </c>
      <c r="O27" t="s">
        <v>294</v>
      </c>
      <c r="P27" t="s">
        <v>536</v>
      </c>
      <c r="Q27" t="s">
        <v>536</v>
      </c>
      <c r="R27" t="s">
        <v>314</v>
      </c>
      <c r="S27" t="s">
        <v>299</v>
      </c>
      <c r="T27" t="s">
        <v>309</v>
      </c>
      <c r="U27" t="s">
        <v>536</v>
      </c>
    </row>
    <row r="28" spans="1:21" x14ac:dyDescent="0.35">
      <c r="A28" s="1" t="s">
        <v>753</v>
      </c>
      <c r="B28" t="s">
        <v>183</v>
      </c>
      <c r="C28" t="s">
        <v>183</v>
      </c>
      <c r="D28" t="s">
        <v>536</v>
      </c>
      <c r="E28" t="s">
        <v>294</v>
      </c>
      <c r="F28" t="s">
        <v>314</v>
      </c>
      <c r="G28" t="s">
        <v>314</v>
      </c>
      <c r="H28" t="s">
        <v>301</v>
      </c>
      <c r="I28" t="s">
        <v>295</v>
      </c>
      <c r="J28" t="s">
        <v>300</v>
      </c>
      <c r="K28" t="s">
        <v>300</v>
      </c>
      <c r="L28" t="s">
        <v>300</v>
      </c>
      <c r="M28" t="s">
        <v>296</v>
      </c>
      <c r="N28" t="s">
        <v>536</v>
      </c>
      <c r="O28" t="s">
        <v>294</v>
      </c>
      <c r="P28" t="s">
        <v>536</v>
      </c>
      <c r="Q28" t="s">
        <v>536</v>
      </c>
      <c r="R28" t="s">
        <v>314</v>
      </c>
      <c r="S28" t="s">
        <v>299</v>
      </c>
      <c r="T28" t="s">
        <v>526</v>
      </c>
      <c r="U28" t="s">
        <v>754</v>
      </c>
    </row>
    <row r="29" spans="1:21" x14ac:dyDescent="0.35">
      <c r="A29" s="1" t="s">
        <v>755</v>
      </c>
      <c r="B29" t="s">
        <v>297</v>
      </c>
      <c r="C29" t="s">
        <v>183</v>
      </c>
      <c r="D29" t="s">
        <v>183</v>
      </c>
      <c r="E29" t="s">
        <v>183</v>
      </c>
      <c r="F29" t="s">
        <v>183</v>
      </c>
      <c r="G29" t="s">
        <v>183</v>
      </c>
      <c r="H29" t="s">
        <v>183</v>
      </c>
      <c r="I29" t="s">
        <v>183</v>
      </c>
      <c r="J29" t="s">
        <v>183</v>
      </c>
      <c r="K29" t="s">
        <v>183</v>
      </c>
      <c r="L29" t="s">
        <v>183</v>
      </c>
      <c r="M29" t="s">
        <v>183</v>
      </c>
      <c r="N29" t="s">
        <v>183</v>
      </c>
      <c r="O29" t="s">
        <v>183</v>
      </c>
      <c r="P29" t="s">
        <v>183</v>
      </c>
      <c r="Q29" t="s">
        <v>183</v>
      </c>
      <c r="R29" t="s">
        <v>183</v>
      </c>
      <c r="S29" t="s">
        <v>183</v>
      </c>
      <c r="T29" t="s">
        <v>183</v>
      </c>
      <c r="U29" t="s">
        <v>183</v>
      </c>
    </row>
    <row r="30" spans="1:21" x14ac:dyDescent="0.35">
      <c r="A30" s="1" t="s">
        <v>756</v>
      </c>
      <c r="B30" t="s">
        <v>183</v>
      </c>
      <c r="C30" t="s">
        <v>183</v>
      </c>
      <c r="D30" t="s">
        <v>183</v>
      </c>
      <c r="E30" t="s">
        <v>183</v>
      </c>
      <c r="F30" t="s">
        <v>183</v>
      </c>
      <c r="G30" t="s">
        <v>183</v>
      </c>
      <c r="H30" t="s">
        <v>183</v>
      </c>
      <c r="I30" t="s">
        <v>183</v>
      </c>
      <c r="J30" t="s">
        <v>183</v>
      </c>
      <c r="K30" t="s">
        <v>183</v>
      </c>
      <c r="L30" t="s">
        <v>183</v>
      </c>
      <c r="M30" t="s">
        <v>183</v>
      </c>
      <c r="N30" t="s">
        <v>183</v>
      </c>
      <c r="O30" t="s">
        <v>535</v>
      </c>
      <c r="P30" t="s">
        <v>535</v>
      </c>
      <c r="Q30" t="s">
        <v>183</v>
      </c>
      <c r="R30" t="s">
        <v>183</v>
      </c>
      <c r="S30" t="s">
        <v>302</v>
      </c>
      <c r="T30" t="s">
        <v>222</v>
      </c>
      <c r="U30" t="s">
        <v>659</v>
      </c>
    </row>
    <row r="31" spans="1:21" x14ac:dyDescent="0.35">
      <c r="A31" s="1" t="s">
        <v>757</v>
      </c>
      <c r="B31" t="s">
        <v>297</v>
      </c>
      <c r="C31" t="s">
        <v>183</v>
      </c>
      <c r="D31" t="s">
        <v>567</v>
      </c>
      <c r="E31" t="s">
        <v>504</v>
      </c>
      <c r="F31" t="s">
        <v>570</v>
      </c>
      <c r="G31" t="s">
        <v>507</v>
      </c>
      <c r="H31" t="s">
        <v>430</v>
      </c>
      <c r="I31" t="s">
        <v>690</v>
      </c>
      <c r="J31" t="s">
        <v>453</v>
      </c>
      <c r="K31" t="s">
        <v>691</v>
      </c>
      <c r="L31" t="s">
        <v>431</v>
      </c>
      <c r="M31" t="s">
        <v>506</v>
      </c>
      <c r="N31" t="s">
        <v>690</v>
      </c>
      <c r="O31" t="s">
        <v>690</v>
      </c>
      <c r="P31" t="s">
        <v>490</v>
      </c>
      <c r="Q31" t="s">
        <v>694</v>
      </c>
      <c r="R31" t="s">
        <v>430</v>
      </c>
      <c r="S31" t="s">
        <v>662</v>
      </c>
      <c r="T31" t="s">
        <v>758</v>
      </c>
      <c r="U31" t="s">
        <v>358</v>
      </c>
    </row>
    <row r="32" spans="1:21" x14ac:dyDescent="0.35">
      <c r="A32" s="1" t="s">
        <v>759</v>
      </c>
      <c r="B32" t="s">
        <v>183</v>
      </c>
      <c r="C32" t="s">
        <v>183</v>
      </c>
      <c r="D32" t="s">
        <v>183</v>
      </c>
      <c r="E32" t="s">
        <v>183</v>
      </c>
      <c r="F32" t="s">
        <v>183</v>
      </c>
      <c r="G32" t="s">
        <v>183</v>
      </c>
      <c r="H32" t="s">
        <v>183</v>
      </c>
      <c r="I32" t="s">
        <v>183</v>
      </c>
      <c r="J32" t="s">
        <v>183</v>
      </c>
      <c r="K32" t="s">
        <v>183</v>
      </c>
      <c r="L32" t="s">
        <v>183</v>
      </c>
      <c r="M32" t="s">
        <v>183</v>
      </c>
      <c r="N32" t="s">
        <v>183</v>
      </c>
      <c r="O32" t="s">
        <v>183</v>
      </c>
      <c r="P32" t="s">
        <v>183</v>
      </c>
      <c r="Q32" t="s">
        <v>183</v>
      </c>
      <c r="R32" t="s">
        <v>183</v>
      </c>
      <c r="S32" t="s">
        <v>183</v>
      </c>
      <c r="T32" t="s">
        <v>183</v>
      </c>
      <c r="U32" t="s">
        <v>183</v>
      </c>
    </row>
    <row r="33" spans="1:21" x14ac:dyDescent="0.35">
      <c r="A33" s="1" t="s">
        <v>760</v>
      </c>
      <c r="B33" t="s">
        <v>183</v>
      </c>
      <c r="C33" t="s">
        <v>183</v>
      </c>
      <c r="D33" t="s">
        <v>183</v>
      </c>
      <c r="E33" t="s">
        <v>183</v>
      </c>
      <c r="F33" t="s">
        <v>535</v>
      </c>
      <c r="G33" t="s">
        <v>535</v>
      </c>
      <c r="H33" t="s">
        <v>535</v>
      </c>
      <c r="I33" t="s">
        <v>535</v>
      </c>
      <c r="J33" t="s">
        <v>535</v>
      </c>
      <c r="K33" t="s">
        <v>535</v>
      </c>
      <c r="L33" t="s">
        <v>535</v>
      </c>
      <c r="M33" t="s">
        <v>535</v>
      </c>
      <c r="N33" t="s">
        <v>535</v>
      </c>
      <c r="O33" t="s">
        <v>535</v>
      </c>
      <c r="P33" t="s">
        <v>535</v>
      </c>
      <c r="Q33" t="s">
        <v>535</v>
      </c>
      <c r="R33" t="s">
        <v>535</v>
      </c>
      <c r="S33" t="s">
        <v>535</v>
      </c>
      <c r="T33" t="s">
        <v>535</v>
      </c>
      <c r="U33" t="s">
        <v>535</v>
      </c>
    </row>
    <row r="34" spans="1:21" x14ac:dyDescent="0.35">
      <c r="A34" s="1" t="s">
        <v>761</v>
      </c>
      <c r="B34" t="s">
        <v>183</v>
      </c>
      <c r="C34" t="s">
        <v>183</v>
      </c>
      <c r="D34" t="s">
        <v>218</v>
      </c>
      <c r="E34" t="s">
        <v>570</v>
      </c>
      <c r="F34" t="s">
        <v>544</v>
      </c>
      <c r="G34" t="s">
        <v>726</v>
      </c>
      <c r="H34" t="s">
        <v>762</v>
      </c>
      <c r="I34" t="s">
        <v>763</v>
      </c>
      <c r="J34" t="s">
        <v>666</v>
      </c>
      <c r="K34" t="s">
        <v>440</v>
      </c>
      <c r="L34" t="s">
        <v>764</v>
      </c>
      <c r="M34" t="s">
        <v>765</v>
      </c>
      <c r="N34" t="s">
        <v>766</v>
      </c>
      <c r="O34" t="s">
        <v>366</v>
      </c>
      <c r="P34" t="s">
        <v>526</v>
      </c>
      <c r="Q34" t="s">
        <v>264</v>
      </c>
      <c r="R34" t="s">
        <v>767</v>
      </c>
      <c r="S34" t="s">
        <v>768</v>
      </c>
      <c r="T34" t="s">
        <v>769</v>
      </c>
      <c r="U34" t="s">
        <v>770</v>
      </c>
    </row>
    <row r="35" spans="1:21" x14ac:dyDescent="0.35">
      <c r="A35" s="1" t="s">
        <v>771</v>
      </c>
      <c r="B35" t="s">
        <v>183</v>
      </c>
      <c r="C35" t="s">
        <v>183</v>
      </c>
      <c r="D35" t="s">
        <v>772</v>
      </c>
      <c r="E35" t="s">
        <v>595</v>
      </c>
      <c r="F35" t="s">
        <v>773</v>
      </c>
      <c r="G35" t="s">
        <v>774</v>
      </c>
      <c r="H35" t="s">
        <v>618</v>
      </c>
      <c r="I35" t="s">
        <v>618</v>
      </c>
      <c r="J35" t="s">
        <v>618</v>
      </c>
      <c r="K35" t="s">
        <v>618</v>
      </c>
      <c r="L35" t="s">
        <v>618</v>
      </c>
      <c r="M35" t="s">
        <v>593</v>
      </c>
      <c r="N35" t="s">
        <v>618</v>
      </c>
      <c r="O35" t="s">
        <v>593</v>
      </c>
      <c r="P35" t="s">
        <v>593</v>
      </c>
      <c r="Q35" t="s">
        <v>593</v>
      </c>
      <c r="R35" t="s">
        <v>535</v>
      </c>
      <c r="S35" t="s">
        <v>535</v>
      </c>
      <c r="T35" t="s">
        <v>535</v>
      </c>
      <c r="U35" t="s">
        <v>772</v>
      </c>
    </row>
    <row r="36" spans="1:21" x14ac:dyDescent="0.35">
      <c r="A36" s="1" t="s">
        <v>775</v>
      </c>
      <c r="B36" t="s">
        <v>296</v>
      </c>
      <c r="C36" t="s">
        <v>183</v>
      </c>
      <c r="D36" t="s">
        <v>297</v>
      </c>
      <c r="E36" t="s">
        <v>298</v>
      </c>
      <c r="F36" t="s">
        <v>497</v>
      </c>
      <c r="G36" t="s">
        <v>776</v>
      </c>
      <c r="H36" t="s">
        <v>776</v>
      </c>
      <c r="I36" t="s">
        <v>777</v>
      </c>
      <c r="J36" t="s">
        <v>675</v>
      </c>
      <c r="K36" t="s">
        <v>778</v>
      </c>
      <c r="L36" t="s">
        <v>779</v>
      </c>
      <c r="M36" t="s">
        <v>666</v>
      </c>
      <c r="N36" t="s">
        <v>441</v>
      </c>
      <c r="O36" t="s">
        <v>780</v>
      </c>
      <c r="P36" t="s">
        <v>446</v>
      </c>
      <c r="Q36" t="s">
        <v>371</v>
      </c>
      <c r="R36" t="s">
        <v>781</v>
      </c>
      <c r="S36" t="s">
        <v>687</v>
      </c>
      <c r="T36" t="s">
        <v>782</v>
      </c>
      <c r="U36" t="s">
        <v>783</v>
      </c>
    </row>
    <row r="37" spans="1:21" x14ac:dyDescent="0.35">
      <c r="A37" s="1" t="s">
        <v>784</v>
      </c>
      <c r="B37" t="s">
        <v>296</v>
      </c>
      <c r="C37" t="s">
        <v>183</v>
      </c>
      <c r="D37" t="s">
        <v>220</v>
      </c>
      <c r="E37" t="s">
        <v>508</v>
      </c>
      <c r="F37" t="s">
        <v>370</v>
      </c>
      <c r="G37" t="s">
        <v>371</v>
      </c>
      <c r="H37" t="s">
        <v>366</v>
      </c>
      <c r="I37" t="s">
        <v>372</v>
      </c>
      <c r="J37" t="s">
        <v>373</v>
      </c>
      <c r="K37" t="s">
        <v>374</v>
      </c>
      <c r="L37" t="s">
        <v>375</v>
      </c>
      <c r="M37" t="s">
        <v>376</v>
      </c>
      <c r="N37" t="s">
        <v>377</v>
      </c>
      <c r="O37" t="s">
        <v>378</v>
      </c>
      <c r="P37" t="s">
        <v>379</v>
      </c>
      <c r="Q37" t="s">
        <v>380</v>
      </c>
      <c r="R37" t="s">
        <v>381</v>
      </c>
      <c r="S37" t="s">
        <v>382</v>
      </c>
      <c r="T37" t="s">
        <v>383</v>
      </c>
      <c r="U37" t="s">
        <v>384</v>
      </c>
    </row>
    <row r="38" spans="1:21" x14ac:dyDescent="0.35">
      <c r="A38" s="1" t="s">
        <v>785</v>
      </c>
      <c r="B38" t="s">
        <v>309</v>
      </c>
      <c r="C38" t="s">
        <v>183</v>
      </c>
      <c r="D38" t="s">
        <v>490</v>
      </c>
      <c r="E38" t="s">
        <v>730</v>
      </c>
      <c r="F38" t="s">
        <v>731</v>
      </c>
      <c r="G38" t="s">
        <v>732</v>
      </c>
      <c r="H38" t="s">
        <v>733</v>
      </c>
      <c r="I38" t="s">
        <v>356</v>
      </c>
      <c r="J38" t="s">
        <v>734</v>
      </c>
      <c r="K38" t="s">
        <v>710</v>
      </c>
      <c r="L38" t="s">
        <v>735</v>
      </c>
      <c r="M38" t="s">
        <v>736</v>
      </c>
      <c r="N38" t="s">
        <v>737</v>
      </c>
      <c r="O38" t="s">
        <v>380</v>
      </c>
      <c r="P38" t="s">
        <v>716</v>
      </c>
      <c r="Q38" t="s">
        <v>739</v>
      </c>
      <c r="R38" t="s">
        <v>740</v>
      </c>
      <c r="S38" t="s">
        <v>741</v>
      </c>
      <c r="T38" t="s">
        <v>742</v>
      </c>
      <c r="U38" t="s">
        <v>743</v>
      </c>
    </row>
    <row r="39" spans="1:21" x14ac:dyDescent="0.35">
      <c r="A39" s="1" t="s">
        <v>786</v>
      </c>
      <c r="B39" t="s">
        <v>183</v>
      </c>
      <c r="C39" t="s">
        <v>183</v>
      </c>
      <c r="D39" t="s">
        <v>183</v>
      </c>
      <c r="E39" t="s">
        <v>183</v>
      </c>
      <c r="F39" t="s">
        <v>183</v>
      </c>
      <c r="G39" t="s">
        <v>183</v>
      </c>
      <c r="H39" t="s">
        <v>183</v>
      </c>
      <c r="I39" t="s">
        <v>183</v>
      </c>
      <c r="J39" t="s">
        <v>183</v>
      </c>
      <c r="K39" t="s">
        <v>183</v>
      </c>
      <c r="L39" t="s">
        <v>183</v>
      </c>
      <c r="M39" t="s">
        <v>183</v>
      </c>
      <c r="N39" t="s">
        <v>183</v>
      </c>
      <c r="O39" t="s">
        <v>183</v>
      </c>
      <c r="P39" t="s">
        <v>535</v>
      </c>
      <c r="Q39" t="s">
        <v>535</v>
      </c>
      <c r="R39" t="s">
        <v>535</v>
      </c>
      <c r="S39" t="s">
        <v>183</v>
      </c>
      <c r="T39" t="s">
        <v>535</v>
      </c>
      <c r="U39" t="s">
        <v>535</v>
      </c>
    </row>
    <row r="40" spans="1:21" x14ac:dyDescent="0.35">
      <c r="A40" s="1" t="s">
        <v>787</v>
      </c>
      <c r="B40" t="s">
        <v>309</v>
      </c>
      <c r="C40" t="s">
        <v>183</v>
      </c>
      <c r="D40" t="s">
        <v>490</v>
      </c>
      <c r="E40" t="s">
        <v>730</v>
      </c>
      <c r="F40" t="s">
        <v>731</v>
      </c>
      <c r="G40" t="s">
        <v>732</v>
      </c>
      <c r="H40" t="s">
        <v>733</v>
      </c>
      <c r="I40" t="s">
        <v>356</v>
      </c>
      <c r="J40" t="s">
        <v>734</v>
      </c>
      <c r="K40" t="s">
        <v>710</v>
      </c>
      <c r="L40" t="s">
        <v>735</v>
      </c>
      <c r="M40" t="s">
        <v>736</v>
      </c>
      <c r="N40" t="s">
        <v>737</v>
      </c>
      <c r="O40" t="s">
        <v>380</v>
      </c>
      <c r="P40" t="s">
        <v>738</v>
      </c>
      <c r="Q40" t="s">
        <v>739</v>
      </c>
      <c r="R40" t="s">
        <v>740</v>
      </c>
      <c r="S40" t="s">
        <v>741</v>
      </c>
      <c r="T40" t="s">
        <v>742</v>
      </c>
      <c r="U40" t="s">
        <v>743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9"/>
  <sheetViews>
    <sheetView workbookViewId="0"/>
  </sheetViews>
  <sheetFormatPr defaultRowHeight="14.5" x14ac:dyDescent="0.35"/>
  <sheetData>
    <row r="1" spans="1:21" x14ac:dyDescent="0.35">
      <c r="B1" s="1" t="s">
        <v>426</v>
      </c>
      <c r="C1" s="1" t="s">
        <v>427</v>
      </c>
      <c r="D1" s="1" t="s">
        <v>428</v>
      </c>
      <c r="E1" s="1" t="s">
        <v>429</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row>
    <row r="2" spans="1:21" x14ac:dyDescent="0.35">
      <c r="A2" s="1" t="s">
        <v>619</v>
      </c>
      <c r="B2" t="s">
        <v>183</v>
      </c>
      <c r="C2" t="s">
        <v>183</v>
      </c>
      <c r="D2" t="s">
        <v>216</v>
      </c>
      <c r="E2" t="s">
        <v>298</v>
      </c>
      <c r="F2" t="s">
        <v>218</v>
      </c>
      <c r="G2" t="s">
        <v>218</v>
      </c>
      <c r="H2" t="s">
        <v>221</v>
      </c>
      <c r="I2" t="s">
        <v>218</v>
      </c>
      <c r="J2" t="s">
        <v>307</v>
      </c>
      <c r="K2" t="s">
        <v>308</v>
      </c>
      <c r="L2" t="s">
        <v>302</v>
      </c>
      <c r="M2" t="s">
        <v>309</v>
      </c>
      <c r="N2" t="s">
        <v>294</v>
      </c>
      <c r="O2" t="s">
        <v>297</v>
      </c>
      <c r="P2" t="s">
        <v>310</v>
      </c>
      <c r="Q2" t="s">
        <v>217</v>
      </c>
      <c r="R2" t="s">
        <v>311</v>
      </c>
      <c r="S2" t="s">
        <v>312</v>
      </c>
      <c r="T2" t="s">
        <v>220</v>
      </c>
      <c r="U2" t="s">
        <v>313</v>
      </c>
    </row>
    <row r="3" spans="1:21" x14ac:dyDescent="0.35">
      <c r="A3" s="1" t="s">
        <v>538</v>
      </c>
      <c r="B3" t="s">
        <v>183</v>
      </c>
      <c r="C3" t="s">
        <v>183</v>
      </c>
      <c r="D3" t="s">
        <v>314</v>
      </c>
      <c r="E3" t="s">
        <v>536</v>
      </c>
      <c r="F3" t="s">
        <v>294</v>
      </c>
      <c r="G3" t="s">
        <v>295</v>
      </c>
      <c r="H3" t="s">
        <v>296</v>
      </c>
      <c r="I3" t="s">
        <v>297</v>
      </c>
      <c r="J3" t="s">
        <v>298</v>
      </c>
      <c r="K3" t="s">
        <v>297</v>
      </c>
      <c r="L3" t="s">
        <v>298</v>
      </c>
      <c r="M3" t="s">
        <v>297</v>
      </c>
      <c r="N3" t="s">
        <v>299</v>
      </c>
      <c r="O3" t="s">
        <v>300</v>
      </c>
      <c r="P3" t="s">
        <v>301</v>
      </c>
      <c r="Q3" t="s">
        <v>300</v>
      </c>
      <c r="R3" t="s">
        <v>299</v>
      </c>
      <c r="S3" t="s">
        <v>302</v>
      </c>
      <c r="T3" t="s">
        <v>303</v>
      </c>
      <c r="U3" t="s">
        <v>304</v>
      </c>
    </row>
    <row r="4" spans="1:21" x14ac:dyDescent="0.35">
      <c r="A4" s="1" t="s">
        <v>788</v>
      </c>
      <c r="B4" t="s">
        <v>183</v>
      </c>
      <c r="C4" t="s">
        <v>183</v>
      </c>
      <c r="D4" t="s">
        <v>618</v>
      </c>
      <c r="E4" t="s">
        <v>618</v>
      </c>
      <c r="F4" t="s">
        <v>314</v>
      </c>
      <c r="G4" t="s">
        <v>789</v>
      </c>
      <c r="H4" t="s">
        <v>313</v>
      </c>
      <c r="I4" t="s">
        <v>593</v>
      </c>
      <c r="J4" t="s">
        <v>593</v>
      </c>
      <c r="K4" t="s">
        <v>618</v>
      </c>
      <c r="L4" t="s">
        <v>296</v>
      </c>
      <c r="M4" t="s">
        <v>618</v>
      </c>
      <c r="N4" t="s">
        <v>789</v>
      </c>
      <c r="O4" t="s">
        <v>789</v>
      </c>
      <c r="P4" t="s">
        <v>593</v>
      </c>
      <c r="Q4" t="s">
        <v>295</v>
      </c>
      <c r="R4" t="s">
        <v>296</v>
      </c>
      <c r="S4" t="s">
        <v>294</v>
      </c>
      <c r="T4" t="s">
        <v>594</v>
      </c>
      <c r="U4" t="s">
        <v>772</v>
      </c>
    </row>
    <row r="5" spans="1:21" x14ac:dyDescent="0.35">
      <c r="A5" s="1" t="s">
        <v>790</v>
      </c>
      <c r="B5" t="s">
        <v>183</v>
      </c>
      <c r="C5" t="s">
        <v>183</v>
      </c>
      <c r="D5" t="s">
        <v>183</v>
      </c>
      <c r="E5" t="s">
        <v>183</v>
      </c>
      <c r="F5" t="s">
        <v>183</v>
      </c>
      <c r="G5" t="s">
        <v>183</v>
      </c>
      <c r="H5" t="s">
        <v>314</v>
      </c>
      <c r="I5" t="s">
        <v>536</v>
      </c>
      <c r="J5" t="s">
        <v>536</v>
      </c>
      <c r="K5" t="s">
        <v>294</v>
      </c>
      <c r="L5" t="s">
        <v>294</v>
      </c>
      <c r="M5" t="s">
        <v>295</v>
      </c>
      <c r="N5" t="s">
        <v>295</v>
      </c>
      <c r="O5" t="s">
        <v>296</v>
      </c>
      <c r="P5" t="s">
        <v>295</v>
      </c>
      <c r="Q5" t="s">
        <v>296</v>
      </c>
      <c r="R5" t="s">
        <v>301</v>
      </c>
      <c r="S5" t="s">
        <v>300</v>
      </c>
      <c r="T5" t="s">
        <v>301</v>
      </c>
      <c r="U5" t="s">
        <v>296</v>
      </c>
    </row>
    <row r="6" spans="1:21" x14ac:dyDescent="0.35">
      <c r="A6" s="1" t="s">
        <v>791</v>
      </c>
      <c r="B6" t="s">
        <v>183</v>
      </c>
      <c r="C6" t="s">
        <v>183</v>
      </c>
      <c r="D6" t="s">
        <v>792</v>
      </c>
      <c r="E6" t="s">
        <v>618</v>
      </c>
      <c r="F6" t="s">
        <v>793</v>
      </c>
      <c r="G6" t="s">
        <v>794</v>
      </c>
      <c r="H6" t="s">
        <v>536</v>
      </c>
      <c r="I6" t="s">
        <v>536</v>
      </c>
      <c r="J6" t="s">
        <v>772</v>
      </c>
      <c r="K6" t="s">
        <v>795</v>
      </c>
      <c r="L6" t="s">
        <v>618</v>
      </c>
      <c r="M6" t="s">
        <v>536</v>
      </c>
      <c r="N6" t="s">
        <v>540</v>
      </c>
      <c r="O6" t="s">
        <v>795</v>
      </c>
      <c r="P6" t="s">
        <v>796</v>
      </c>
      <c r="Q6" t="s">
        <v>567</v>
      </c>
      <c r="R6" t="s">
        <v>797</v>
      </c>
      <c r="S6" t="s">
        <v>798</v>
      </c>
      <c r="T6" t="s">
        <v>220</v>
      </c>
      <c r="U6" t="s">
        <v>799</v>
      </c>
    </row>
    <row r="7" spans="1:21" x14ac:dyDescent="0.35">
      <c r="A7" s="1" t="s">
        <v>800</v>
      </c>
      <c r="B7" t="s">
        <v>183</v>
      </c>
      <c r="C7" t="s">
        <v>183</v>
      </c>
      <c r="D7" t="s">
        <v>183</v>
      </c>
      <c r="E7" t="s">
        <v>183</v>
      </c>
      <c r="F7" t="s">
        <v>183</v>
      </c>
      <c r="G7" t="s">
        <v>183</v>
      </c>
      <c r="H7" t="s">
        <v>801</v>
      </c>
      <c r="I7" t="s">
        <v>294</v>
      </c>
      <c r="J7" t="s">
        <v>792</v>
      </c>
      <c r="K7" t="s">
        <v>802</v>
      </c>
      <c r="L7" t="s">
        <v>503</v>
      </c>
      <c r="M7" t="s">
        <v>802</v>
      </c>
      <c r="N7" t="s">
        <v>594</v>
      </c>
      <c r="O7" t="s">
        <v>803</v>
      </c>
      <c r="P7" t="s">
        <v>597</v>
      </c>
      <c r="Q7" t="s">
        <v>298</v>
      </c>
      <c r="R7" t="s">
        <v>307</v>
      </c>
      <c r="S7" t="s">
        <v>804</v>
      </c>
      <c r="T7" t="s">
        <v>512</v>
      </c>
      <c r="U7" t="s">
        <v>294</v>
      </c>
    </row>
    <row r="8" spans="1:21" x14ac:dyDescent="0.35">
      <c r="A8" s="1" t="s">
        <v>693</v>
      </c>
      <c r="B8" t="s">
        <v>183</v>
      </c>
      <c r="C8" t="s">
        <v>183</v>
      </c>
      <c r="D8" t="s">
        <v>772</v>
      </c>
      <c r="E8" t="s">
        <v>535</v>
      </c>
      <c r="F8" t="s">
        <v>789</v>
      </c>
      <c r="G8" t="s">
        <v>594</v>
      </c>
      <c r="H8" t="s">
        <v>295</v>
      </c>
      <c r="I8" t="s">
        <v>595</v>
      </c>
      <c r="J8" t="s">
        <v>805</v>
      </c>
      <c r="K8" t="s">
        <v>806</v>
      </c>
      <c r="L8" t="s">
        <v>597</v>
      </c>
      <c r="M8" t="s">
        <v>310</v>
      </c>
      <c r="N8" t="s">
        <v>298</v>
      </c>
      <c r="O8" t="s">
        <v>536</v>
      </c>
      <c r="P8" t="s">
        <v>795</v>
      </c>
      <c r="Q8" t="s">
        <v>536</v>
      </c>
      <c r="R8" t="s">
        <v>805</v>
      </c>
      <c r="S8" t="s">
        <v>297</v>
      </c>
      <c r="T8" t="s">
        <v>806</v>
      </c>
      <c r="U8" t="s">
        <v>807</v>
      </c>
    </row>
    <row r="9" spans="1:21" x14ac:dyDescent="0.35">
      <c r="A9" s="1" t="s">
        <v>744</v>
      </c>
      <c r="B9" t="s">
        <v>183</v>
      </c>
      <c r="C9" t="s">
        <v>183</v>
      </c>
      <c r="D9" t="s">
        <v>183</v>
      </c>
      <c r="E9" t="s">
        <v>183</v>
      </c>
      <c r="F9" t="s">
        <v>183</v>
      </c>
      <c r="G9" t="s">
        <v>183</v>
      </c>
      <c r="H9" t="s">
        <v>302</v>
      </c>
      <c r="I9" t="s">
        <v>313</v>
      </c>
      <c r="J9" t="s">
        <v>298</v>
      </c>
      <c r="K9" t="s">
        <v>773</v>
      </c>
      <c r="L9" t="s">
        <v>313</v>
      </c>
      <c r="M9" t="s">
        <v>594</v>
      </c>
      <c r="N9" t="s">
        <v>296</v>
      </c>
      <c r="O9" t="s">
        <v>789</v>
      </c>
      <c r="P9" t="s">
        <v>294</v>
      </c>
      <c r="Q9" t="s">
        <v>300</v>
      </c>
      <c r="R9" t="s">
        <v>772</v>
      </c>
      <c r="S9" t="s">
        <v>294</v>
      </c>
      <c r="T9" t="s">
        <v>294</v>
      </c>
      <c r="U9" t="s">
        <v>772</v>
      </c>
    </row>
    <row r="10" spans="1:21" x14ac:dyDescent="0.35">
      <c r="A10" s="1" t="s">
        <v>808</v>
      </c>
      <c r="B10" t="s">
        <v>183</v>
      </c>
      <c r="C10" t="s">
        <v>183</v>
      </c>
      <c r="D10" t="s">
        <v>303</v>
      </c>
      <c r="E10" t="s">
        <v>567</v>
      </c>
      <c r="F10" t="s">
        <v>296</v>
      </c>
      <c r="G10" t="s">
        <v>294</v>
      </c>
      <c r="H10" t="s">
        <v>314</v>
      </c>
      <c r="I10" t="s">
        <v>301</v>
      </c>
      <c r="J10" t="s">
        <v>297</v>
      </c>
      <c r="K10" t="s">
        <v>569</v>
      </c>
      <c r="L10" t="s">
        <v>354</v>
      </c>
      <c r="M10" t="s">
        <v>355</v>
      </c>
      <c r="N10" t="s">
        <v>356</v>
      </c>
      <c r="O10" t="s">
        <v>357</v>
      </c>
      <c r="P10" t="s">
        <v>358</v>
      </c>
      <c r="Q10" t="s">
        <v>359</v>
      </c>
      <c r="R10" t="s">
        <v>360</v>
      </c>
      <c r="S10" t="s">
        <v>361</v>
      </c>
      <c r="T10" t="s">
        <v>362</v>
      </c>
      <c r="U10" t="s">
        <v>183</v>
      </c>
    </row>
    <row r="11" spans="1:21" x14ac:dyDescent="0.35">
      <c r="A11" s="1" t="s">
        <v>809</v>
      </c>
      <c r="B11" t="s">
        <v>183</v>
      </c>
      <c r="C11" t="s">
        <v>183</v>
      </c>
      <c r="D11" t="s">
        <v>535</v>
      </c>
      <c r="E11" t="s">
        <v>294</v>
      </c>
      <c r="F11" t="s">
        <v>618</v>
      </c>
      <c r="G11" t="s">
        <v>298</v>
      </c>
      <c r="H11" t="s">
        <v>310</v>
      </c>
      <c r="I11" t="s">
        <v>294</v>
      </c>
      <c r="J11" t="s">
        <v>536</v>
      </c>
      <c r="K11" t="s">
        <v>535</v>
      </c>
      <c r="L11" t="s">
        <v>792</v>
      </c>
      <c r="M11" t="s">
        <v>314</v>
      </c>
      <c r="N11" t="s">
        <v>297</v>
      </c>
      <c r="O11" t="s">
        <v>300</v>
      </c>
      <c r="P11" t="s">
        <v>536</v>
      </c>
      <c r="Q11" t="s">
        <v>300</v>
      </c>
      <c r="R11" t="s">
        <v>792</v>
      </c>
      <c r="S11" t="s">
        <v>299</v>
      </c>
      <c r="T11" t="s">
        <v>502</v>
      </c>
      <c r="U11" t="s">
        <v>298</v>
      </c>
    </row>
    <row r="12" spans="1:21" x14ac:dyDescent="0.35">
      <c r="A12" s="1" t="s">
        <v>810</v>
      </c>
      <c r="B12" t="s">
        <v>183</v>
      </c>
      <c r="C12" t="s">
        <v>183</v>
      </c>
      <c r="D12" t="s">
        <v>297</v>
      </c>
      <c r="E12" t="s">
        <v>309</v>
      </c>
      <c r="F12" t="s">
        <v>216</v>
      </c>
      <c r="G12" t="s">
        <v>502</v>
      </c>
      <c r="H12" t="s">
        <v>488</v>
      </c>
      <c r="I12" t="s">
        <v>503</v>
      </c>
      <c r="J12" t="s">
        <v>507</v>
      </c>
      <c r="K12" t="s">
        <v>303</v>
      </c>
      <c r="L12" t="s">
        <v>221</v>
      </c>
      <c r="M12" t="s">
        <v>659</v>
      </c>
      <c r="N12" t="s">
        <v>542</v>
      </c>
      <c r="O12" t="s">
        <v>314</v>
      </c>
      <c r="P12" t="s">
        <v>571</v>
      </c>
      <c r="Q12" t="s">
        <v>719</v>
      </c>
      <c r="R12" t="s">
        <v>303</v>
      </c>
      <c r="S12" t="s">
        <v>222</v>
      </c>
      <c r="T12" t="s">
        <v>723</v>
      </c>
      <c r="U12" t="s">
        <v>571</v>
      </c>
    </row>
    <row r="13" spans="1:21" x14ac:dyDescent="0.35">
      <c r="A13" s="1" t="s">
        <v>811</v>
      </c>
      <c r="B13" t="s">
        <v>183</v>
      </c>
      <c r="C13" t="s">
        <v>183</v>
      </c>
      <c r="D13" t="s">
        <v>313</v>
      </c>
      <c r="E13" t="s">
        <v>313</v>
      </c>
      <c r="F13" t="s">
        <v>789</v>
      </c>
      <c r="G13" t="s">
        <v>793</v>
      </c>
      <c r="H13" t="s">
        <v>801</v>
      </c>
      <c r="I13" t="s">
        <v>773</v>
      </c>
      <c r="J13" t="s">
        <v>571</v>
      </c>
      <c r="K13" t="s">
        <v>812</v>
      </c>
      <c r="L13" t="s">
        <v>801</v>
      </c>
      <c r="M13" t="s">
        <v>793</v>
      </c>
      <c r="N13" t="s">
        <v>806</v>
      </c>
      <c r="O13" t="s">
        <v>772</v>
      </c>
      <c r="P13" t="s">
        <v>571</v>
      </c>
      <c r="Q13" t="s">
        <v>571</v>
      </c>
      <c r="R13" t="s">
        <v>595</v>
      </c>
      <c r="S13" t="s">
        <v>773</v>
      </c>
      <c r="T13" t="s">
        <v>773</v>
      </c>
      <c r="U13" t="s">
        <v>803</v>
      </c>
    </row>
    <row r="14" spans="1:21" x14ac:dyDescent="0.35">
      <c r="A14" s="1" t="s">
        <v>813</v>
      </c>
      <c r="B14" t="s">
        <v>183</v>
      </c>
      <c r="C14" t="s">
        <v>183</v>
      </c>
      <c r="D14" t="s">
        <v>183</v>
      </c>
      <c r="E14" t="s">
        <v>183</v>
      </c>
      <c r="F14" t="s">
        <v>183</v>
      </c>
      <c r="G14" t="s">
        <v>183</v>
      </c>
      <c r="H14" t="s">
        <v>183</v>
      </c>
      <c r="I14" t="s">
        <v>183</v>
      </c>
      <c r="J14" t="s">
        <v>183</v>
      </c>
      <c r="K14" t="s">
        <v>183</v>
      </c>
      <c r="L14" t="s">
        <v>183</v>
      </c>
      <c r="M14" t="s">
        <v>183</v>
      </c>
      <c r="N14" t="s">
        <v>593</v>
      </c>
      <c r="O14" t="s">
        <v>593</v>
      </c>
      <c r="P14" t="s">
        <v>593</v>
      </c>
      <c r="Q14" t="s">
        <v>789</v>
      </c>
      <c r="R14" t="s">
        <v>221</v>
      </c>
      <c r="S14" t="s">
        <v>814</v>
      </c>
      <c r="T14" t="s">
        <v>815</v>
      </c>
      <c r="U14" t="s">
        <v>816</v>
      </c>
    </row>
    <row r="15" spans="1:21" x14ac:dyDescent="0.35">
      <c r="A15" s="1" t="s">
        <v>817</v>
      </c>
      <c r="B15" t="s">
        <v>183</v>
      </c>
      <c r="C15" t="s">
        <v>183</v>
      </c>
      <c r="D15" t="s">
        <v>183</v>
      </c>
      <c r="E15" t="s">
        <v>183</v>
      </c>
      <c r="F15" t="s">
        <v>818</v>
      </c>
      <c r="G15" t="s">
        <v>819</v>
      </c>
      <c r="H15" t="s">
        <v>803</v>
      </c>
      <c r="I15" t="s">
        <v>820</v>
      </c>
      <c r="J15" t="s">
        <v>183</v>
      </c>
      <c r="K15" t="s">
        <v>789</v>
      </c>
      <c r="L15" t="s">
        <v>789</v>
      </c>
      <c r="M15" t="s">
        <v>183</v>
      </c>
      <c r="N15" t="s">
        <v>821</v>
      </c>
      <c r="O15" t="s">
        <v>822</v>
      </c>
      <c r="P15" t="s">
        <v>823</v>
      </c>
      <c r="Q15" t="s">
        <v>824</v>
      </c>
      <c r="R15" t="s">
        <v>825</v>
      </c>
      <c r="S15" t="s">
        <v>826</v>
      </c>
      <c r="T15" t="s">
        <v>827</v>
      </c>
      <c r="U15" t="s">
        <v>828</v>
      </c>
    </row>
    <row r="16" spans="1:21" x14ac:dyDescent="0.35">
      <c r="A16" s="1" t="s">
        <v>829</v>
      </c>
      <c r="B16" t="s">
        <v>183</v>
      </c>
      <c r="C16" t="s">
        <v>183</v>
      </c>
      <c r="D16" t="s">
        <v>183</v>
      </c>
      <c r="E16" t="s">
        <v>183</v>
      </c>
      <c r="F16" t="s">
        <v>698</v>
      </c>
      <c r="G16" t="s">
        <v>830</v>
      </c>
      <c r="H16" t="s">
        <v>296</v>
      </c>
      <c r="I16" t="s">
        <v>535</v>
      </c>
      <c r="J16" t="s">
        <v>297</v>
      </c>
      <c r="K16" t="s">
        <v>535</v>
      </c>
      <c r="L16" t="s">
        <v>294</v>
      </c>
      <c r="M16" t="s">
        <v>220</v>
      </c>
      <c r="N16" t="s">
        <v>454</v>
      </c>
      <c r="O16" t="s">
        <v>521</v>
      </c>
      <c r="P16" t="s">
        <v>831</v>
      </c>
      <c r="Q16" t="s">
        <v>685</v>
      </c>
      <c r="R16" t="s">
        <v>373</v>
      </c>
      <c r="S16" t="s">
        <v>832</v>
      </c>
      <c r="T16" t="s">
        <v>833</v>
      </c>
      <c r="U16" t="s">
        <v>503</v>
      </c>
    </row>
    <row r="17" spans="1:21" x14ac:dyDescent="0.35">
      <c r="A17" s="1" t="s">
        <v>834</v>
      </c>
      <c r="B17" t="s">
        <v>183</v>
      </c>
      <c r="C17" t="s">
        <v>183</v>
      </c>
      <c r="D17" t="s">
        <v>535</v>
      </c>
      <c r="E17" t="s">
        <v>594</v>
      </c>
      <c r="F17" t="s">
        <v>535</v>
      </c>
      <c r="G17" t="s">
        <v>183</v>
      </c>
      <c r="H17" t="s">
        <v>535</v>
      </c>
      <c r="I17" t="s">
        <v>183</v>
      </c>
      <c r="J17" t="s">
        <v>535</v>
      </c>
      <c r="K17" t="s">
        <v>535</v>
      </c>
      <c r="L17" t="s">
        <v>618</v>
      </c>
      <c r="M17" t="s">
        <v>618</v>
      </c>
      <c r="N17" t="s">
        <v>593</v>
      </c>
      <c r="O17" t="s">
        <v>535</v>
      </c>
      <c r="P17" t="s">
        <v>535</v>
      </c>
      <c r="Q17" t="s">
        <v>618</v>
      </c>
      <c r="R17" t="s">
        <v>593</v>
      </c>
      <c r="S17" t="s">
        <v>535</v>
      </c>
      <c r="T17" t="s">
        <v>183</v>
      </c>
      <c r="U17" t="s">
        <v>296</v>
      </c>
    </row>
    <row r="18" spans="1:21" x14ac:dyDescent="0.35">
      <c r="A18" s="1" t="s">
        <v>835</v>
      </c>
      <c r="B18" t="s">
        <v>183</v>
      </c>
      <c r="C18" t="s">
        <v>183</v>
      </c>
      <c r="D18" t="s">
        <v>313</v>
      </c>
      <c r="E18" t="s">
        <v>792</v>
      </c>
      <c r="F18" t="s">
        <v>836</v>
      </c>
      <c r="G18" t="s">
        <v>492</v>
      </c>
      <c r="H18" t="s">
        <v>837</v>
      </c>
      <c r="I18" t="s">
        <v>838</v>
      </c>
      <c r="J18" t="s">
        <v>618</v>
      </c>
      <c r="K18" t="s">
        <v>805</v>
      </c>
      <c r="L18" t="s">
        <v>801</v>
      </c>
      <c r="M18" t="s">
        <v>502</v>
      </c>
      <c r="N18" t="s">
        <v>828</v>
      </c>
      <c r="O18" t="s">
        <v>805</v>
      </c>
      <c r="P18" t="s">
        <v>839</v>
      </c>
      <c r="Q18" t="s">
        <v>793</v>
      </c>
      <c r="R18" t="s">
        <v>298</v>
      </c>
      <c r="S18" t="s">
        <v>435</v>
      </c>
      <c r="T18" t="s">
        <v>840</v>
      </c>
      <c r="U18" t="s">
        <v>841</v>
      </c>
    </row>
    <row r="19" spans="1:21" x14ac:dyDescent="0.35">
      <c r="A19" s="1" t="s">
        <v>842</v>
      </c>
      <c r="B19" t="s">
        <v>183</v>
      </c>
      <c r="C19" t="s">
        <v>183</v>
      </c>
      <c r="D19" t="s">
        <v>183</v>
      </c>
      <c r="E19" t="s">
        <v>183</v>
      </c>
      <c r="F19" t="s">
        <v>183</v>
      </c>
      <c r="G19" t="s">
        <v>183</v>
      </c>
      <c r="H19" t="s">
        <v>183</v>
      </c>
      <c r="I19" t="s">
        <v>183</v>
      </c>
      <c r="J19" t="s">
        <v>183</v>
      </c>
      <c r="K19" t="s">
        <v>183</v>
      </c>
      <c r="L19" t="s">
        <v>183</v>
      </c>
      <c r="M19" t="s">
        <v>183</v>
      </c>
      <c r="N19" t="s">
        <v>183</v>
      </c>
      <c r="O19" t="s">
        <v>593</v>
      </c>
      <c r="P19" t="s">
        <v>593</v>
      </c>
      <c r="Q19" t="s">
        <v>593</v>
      </c>
      <c r="R19" t="s">
        <v>593</v>
      </c>
      <c r="S19" t="s">
        <v>183</v>
      </c>
      <c r="T19" t="s">
        <v>183</v>
      </c>
      <c r="U19" t="s">
        <v>571</v>
      </c>
    </row>
    <row r="20" spans="1:21" x14ac:dyDescent="0.35">
      <c r="A20" s="1" t="s">
        <v>843</v>
      </c>
      <c r="B20" t="s">
        <v>183</v>
      </c>
      <c r="C20" t="s">
        <v>183</v>
      </c>
      <c r="D20" t="s">
        <v>314</v>
      </c>
      <c r="E20" t="s">
        <v>535</v>
      </c>
      <c r="F20" t="s">
        <v>494</v>
      </c>
      <c r="G20" t="s">
        <v>183</v>
      </c>
      <c r="H20" t="s">
        <v>183</v>
      </c>
      <c r="I20" t="s">
        <v>183</v>
      </c>
      <c r="J20" t="s">
        <v>183</v>
      </c>
      <c r="K20" t="s">
        <v>183</v>
      </c>
      <c r="L20" t="s">
        <v>183</v>
      </c>
      <c r="M20" t="s">
        <v>183</v>
      </c>
      <c r="N20" t="s">
        <v>183</v>
      </c>
      <c r="O20" t="s">
        <v>183</v>
      </c>
      <c r="P20" t="s">
        <v>183</v>
      </c>
      <c r="Q20" t="s">
        <v>183</v>
      </c>
      <c r="R20" t="s">
        <v>183</v>
      </c>
      <c r="S20" t="s">
        <v>183</v>
      </c>
      <c r="T20" t="s">
        <v>183</v>
      </c>
      <c r="U20" t="s">
        <v>183</v>
      </c>
    </row>
    <row r="21" spans="1:21" x14ac:dyDescent="0.35">
      <c r="A21" s="1" t="s">
        <v>844</v>
      </c>
      <c r="B21" t="s">
        <v>183</v>
      </c>
      <c r="C21" t="s">
        <v>183</v>
      </c>
      <c r="D21" t="s">
        <v>593</v>
      </c>
      <c r="E21" t="s">
        <v>593</v>
      </c>
      <c r="F21" t="s">
        <v>183</v>
      </c>
      <c r="G21" t="s">
        <v>183</v>
      </c>
      <c r="H21" t="s">
        <v>183</v>
      </c>
      <c r="I21" t="s">
        <v>183</v>
      </c>
      <c r="J21" t="s">
        <v>183</v>
      </c>
      <c r="K21" t="s">
        <v>183</v>
      </c>
      <c r="L21" t="s">
        <v>183</v>
      </c>
      <c r="M21" t="s">
        <v>183</v>
      </c>
      <c r="N21" t="s">
        <v>183</v>
      </c>
      <c r="O21" t="s">
        <v>313</v>
      </c>
      <c r="P21" t="s">
        <v>183</v>
      </c>
      <c r="Q21" t="s">
        <v>183</v>
      </c>
      <c r="R21" t="s">
        <v>183</v>
      </c>
      <c r="S21" t="s">
        <v>183</v>
      </c>
      <c r="T21" t="s">
        <v>183</v>
      </c>
      <c r="U21" t="s">
        <v>183</v>
      </c>
    </row>
    <row r="22" spans="1:21" x14ac:dyDescent="0.35">
      <c r="A22" s="1" t="s">
        <v>845</v>
      </c>
      <c r="B22" t="s">
        <v>183</v>
      </c>
      <c r="C22" t="s">
        <v>183</v>
      </c>
      <c r="D22" t="s">
        <v>183</v>
      </c>
      <c r="E22" t="s">
        <v>183</v>
      </c>
      <c r="F22" t="s">
        <v>183</v>
      </c>
      <c r="G22" t="s">
        <v>183</v>
      </c>
      <c r="H22" t="s">
        <v>183</v>
      </c>
      <c r="I22" t="s">
        <v>183</v>
      </c>
      <c r="J22" t="s">
        <v>183</v>
      </c>
      <c r="K22" t="s">
        <v>183</v>
      </c>
      <c r="L22" t="s">
        <v>183</v>
      </c>
      <c r="M22" t="s">
        <v>183</v>
      </c>
      <c r="N22" t="s">
        <v>183</v>
      </c>
      <c r="O22" t="s">
        <v>183</v>
      </c>
      <c r="P22" t="s">
        <v>183</v>
      </c>
      <c r="Q22" t="s">
        <v>183</v>
      </c>
      <c r="R22" t="s">
        <v>183</v>
      </c>
      <c r="S22" t="s">
        <v>183</v>
      </c>
      <c r="T22" t="s">
        <v>183</v>
      </c>
      <c r="U22" t="s">
        <v>183</v>
      </c>
    </row>
    <row r="23" spans="1:21" x14ac:dyDescent="0.35">
      <c r="A23" s="1" t="s">
        <v>846</v>
      </c>
      <c r="B23" t="s">
        <v>183</v>
      </c>
      <c r="C23" t="s">
        <v>183</v>
      </c>
      <c r="D23" t="s">
        <v>314</v>
      </c>
      <c r="E23" t="s">
        <v>789</v>
      </c>
      <c r="F23" t="s">
        <v>314</v>
      </c>
      <c r="G23" t="s">
        <v>536</v>
      </c>
      <c r="H23" t="s">
        <v>314</v>
      </c>
      <c r="I23" t="s">
        <v>314</v>
      </c>
      <c r="J23" t="s">
        <v>314</v>
      </c>
      <c r="K23" t="s">
        <v>314</v>
      </c>
      <c r="L23" t="s">
        <v>535</v>
      </c>
      <c r="M23" t="s">
        <v>301</v>
      </c>
      <c r="N23" t="s">
        <v>314</v>
      </c>
      <c r="O23" t="s">
        <v>314</v>
      </c>
      <c r="P23" t="s">
        <v>295</v>
      </c>
      <c r="Q23" t="s">
        <v>536</v>
      </c>
      <c r="R23" t="s">
        <v>618</v>
      </c>
      <c r="S23" t="s">
        <v>594</v>
      </c>
      <c r="T23" t="s">
        <v>847</v>
      </c>
      <c r="U23" t="s">
        <v>772</v>
      </c>
    </row>
    <row r="24" spans="1:21" x14ac:dyDescent="0.35">
      <c r="A24" s="1" t="s">
        <v>848</v>
      </c>
      <c r="B24" t="s">
        <v>183</v>
      </c>
      <c r="C24" t="s">
        <v>183</v>
      </c>
      <c r="D24" t="s">
        <v>314</v>
      </c>
      <c r="E24" t="s">
        <v>789</v>
      </c>
      <c r="F24" t="s">
        <v>711</v>
      </c>
      <c r="G24" t="s">
        <v>536</v>
      </c>
      <c r="H24" t="s">
        <v>314</v>
      </c>
      <c r="I24" t="s">
        <v>314</v>
      </c>
      <c r="J24" t="s">
        <v>314</v>
      </c>
      <c r="K24" t="s">
        <v>314</v>
      </c>
      <c r="L24" t="s">
        <v>535</v>
      </c>
      <c r="M24" t="s">
        <v>301</v>
      </c>
      <c r="N24" t="s">
        <v>314</v>
      </c>
      <c r="O24" t="s">
        <v>789</v>
      </c>
      <c r="P24" t="s">
        <v>294</v>
      </c>
      <c r="Q24" t="s">
        <v>536</v>
      </c>
      <c r="R24" t="s">
        <v>618</v>
      </c>
      <c r="S24" t="s">
        <v>594</v>
      </c>
      <c r="T24" t="s">
        <v>847</v>
      </c>
      <c r="U24" t="s">
        <v>805</v>
      </c>
    </row>
    <row r="25" spans="1:21" x14ac:dyDescent="0.35">
      <c r="A25" s="1" t="s">
        <v>849</v>
      </c>
      <c r="B25" t="s">
        <v>183</v>
      </c>
      <c r="C25" t="s">
        <v>183</v>
      </c>
      <c r="D25" t="s">
        <v>183</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183</v>
      </c>
      <c r="U25" t="s">
        <v>618</v>
      </c>
    </row>
    <row r="26" spans="1:21" x14ac:dyDescent="0.35">
      <c r="A26" s="1" t="s">
        <v>850</v>
      </c>
      <c r="B26" t="s">
        <v>183</v>
      </c>
      <c r="C26" t="s">
        <v>183</v>
      </c>
      <c r="D26" t="s">
        <v>301</v>
      </c>
      <c r="E26" t="s">
        <v>296</v>
      </c>
      <c r="F26" t="s">
        <v>300</v>
      </c>
      <c r="G26" t="s">
        <v>851</v>
      </c>
      <c r="H26" t="s">
        <v>298</v>
      </c>
      <c r="I26" t="s">
        <v>852</v>
      </c>
      <c r="J26" t="s">
        <v>507</v>
      </c>
      <c r="K26" t="s">
        <v>536</v>
      </c>
      <c r="L26" t="s">
        <v>298</v>
      </c>
      <c r="M26" t="s">
        <v>513</v>
      </c>
      <c r="N26" t="s">
        <v>502</v>
      </c>
      <c r="O26" t="s">
        <v>597</v>
      </c>
      <c r="P26" t="s">
        <v>798</v>
      </c>
      <c r="Q26" t="s">
        <v>661</v>
      </c>
      <c r="R26" t="s">
        <v>659</v>
      </c>
      <c r="S26" t="s">
        <v>711</v>
      </c>
      <c r="T26" t="s">
        <v>853</v>
      </c>
      <c r="U26" t="s">
        <v>854</v>
      </c>
    </row>
    <row r="27" spans="1:21" x14ac:dyDescent="0.35">
      <c r="A27" s="1" t="s">
        <v>855</v>
      </c>
      <c r="B27" t="s">
        <v>183</v>
      </c>
      <c r="C27" t="s">
        <v>183</v>
      </c>
      <c r="D27" t="s">
        <v>302</v>
      </c>
      <c r="E27" t="s">
        <v>216</v>
      </c>
      <c r="F27" t="s">
        <v>218</v>
      </c>
      <c r="G27" t="s">
        <v>432</v>
      </c>
      <c r="H27" t="s">
        <v>457</v>
      </c>
      <c r="I27" t="s">
        <v>659</v>
      </c>
      <c r="J27" t="s">
        <v>660</v>
      </c>
      <c r="K27" t="s">
        <v>661</v>
      </c>
      <c r="L27" t="s">
        <v>662</v>
      </c>
      <c r="M27" t="s">
        <v>663</v>
      </c>
      <c r="N27" t="s">
        <v>523</v>
      </c>
      <c r="O27" t="s">
        <v>664</v>
      </c>
      <c r="P27" t="s">
        <v>665</v>
      </c>
      <c r="Q27" t="s">
        <v>666</v>
      </c>
      <c r="R27" t="s">
        <v>667</v>
      </c>
      <c r="S27" t="s">
        <v>668</v>
      </c>
      <c r="T27" t="s">
        <v>349</v>
      </c>
      <c r="U27" t="s">
        <v>496</v>
      </c>
    </row>
    <row r="28" spans="1:21" x14ac:dyDescent="0.35">
      <c r="A28" s="1" t="s">
        <v>856</v>
      </c>
      <c r="B28" t="s">
        <v>183</v>
      </c>
      <c r="C28" t="s">
        <v>183</v>
      </c>
      <c r="D28" t="s">
        <v>294</v>
      </c>
      <c r="E28" t="s">
        <v>302</v>
      </c>
      <c r="F28" t="s">
        <v>216</v>
      </c>
      <c r="G28" t="s">
        <v>218</v>
      </c>
      <c r="H28" t="s">
        <v>432</v>
      </c>
      <c r="I28" t="s">
        <v>457</v>
      </c>
      <c r="J28" t="s">
        <v>659</v>
      </c>
      <c r="K28" t="s">
        <v>660</v>
      </c>
      <c r="L28" t="s">
        <v>661</v>
      </c>
      <c r="M28" t="s">
        <v>662</v>
      </c>
      <c r="N28" t="s">
        <v>663</v>
      </c>
      <c r="O28" t="s">
        <v>523</v>
      </c>
      <c r="P28" t="s">
        <v>664</v>
      </c>
      <c r="Q28" t="s">
        <v>665</v>
      </c>
      <c r="R28" t="s">
        <v>666</v>
      </c>
      <c r="S28" t="s">
        <v>667</v>
      </c>
      <c r="T28" t="s">
        <v>668</v>
      </c>
      <c r="U28" t="s">
        <v>349</v>
      </c>
    </row>
    <row r="29" spans="1:21" x14ac:dyDescent="0.35">
      <c r="A29" s="1" t="s">
        <v>857</v>
      </c>
      <c r="B29" t="s">
        <v>183</v>
      </c>
      <c r="C29" t="s">
        <v>183</v>
      </c>
      <c r="D29" t="s">
        <v>296</v>
      </c>
      <c r="E29" t="s">
        <v>297</v>
      </c>
      <c r="F29" t="s">
        <v>310</v>
      </c>
      <c r="G29" t="s">
        <v>299</v>
      </c>
      <c r="H29" t="s">
        <v>307</v>
      </c>
      <c r="I29" t="s">
        <v>222</v>
      </c>
      <c r="J29" t="s">
        <v>220</v>
      </c>
      <c r="K29" t="s">
        <v>295</v>
      </c>
      <c r="L29" t="s">
        <v>298</v>
      </c>
      <c r="M29" t="s">
        <v>218</v>
      </c>
      <c r="N29" t="s">
        <v>508</v>
      </c>
      <c r="O29" t="s">
        <v>792</v>
      </c>
      <c r="P29" t="s">
        <v>858</v>
      </c>
      <c r="Q29" t="s">
        <v>514</v>
      </c>
      <c r="R29" t="s">
        <v>302</v>
      </c>
      <c r="S29" t="s">
        <v>309</v>
      </c>
      <c r="T29" t="s">
        <v>662</v>
      </c>
      <c r="U29"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2022-11-27T23:16:23Z</dcterms:created>
  <dcterms:modified xsi:type="dcterms:W3CDTF">2023-12-03T05:54:35Z</dcterms:modified>
</cp:coreProperties>
</file>