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534a1defcf7f9d1a/Company Models CloudSave/COIN/"/>
    </mc:Choice>
  </mc:AlternateContent>
  <xr:revisionPtr revIDLastSave="448" documentId="11_4F111A3D3350E9883D5A52CB99BB6274191AAF35" xr6:coauthVersionLast="47" xr6:coauthVersionMax="47" xr10:uidLastSave="{E212D1C4-23AB-4981-A9E5-B37158DCC415}"/>
  <bookViews>
    <workbookView xWindow="0" yWindow="0" windowWidth="19200" windowHeight="21000" activeTab="2" xr2:uid="{00000000-000D-0000-FFFF-FFFF00000000}"/>
  </bookViews>
  <sheets>
    <sheet name="Main" sheetId="1" r:id="rId1"/>
    <sheet name="Info" sheetId="2" r:id="rId2"/>
    <sheet name="Model" sheetId="3" r:id="rId3"/>
    <sheet name="Summary" sheetId="4" r:id="rId4"/>
    <sheet name="Income Statement" sheetId="5" r:id="rId5"/>
    <sheet name="Balance Sheet" sheetId="6" r:id="rId6"/>
    <sheet name="Cash Flow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3" l="1"/>
  <c r="Q33" i="3"/>
  <c r="M28" i="3"/>
  <c r="Q28" i="3"/>
  <c r="M23" i="3"/>
  <c r="M22" i="3"/>
  <c r="M21" i="3"/>
  <c r="M20" i="3"/>
  <c r="Q23" i="3"/>
  <c r="Q22" i="3"/>
  <c r="Q21" i="3"/>
  <c r="Q20" i="3"/>
  <c r="Q79" i="3"/>
  <c r="M79" i="3"/>
  <c r="Q74" i="3"/>
  <c r="Q73" i="3"/>
  <c r="Q72" i="3"/>
  <c r="Q75" i="3" s="1"/>
  <c r="Q69" i="3"/>
  <c r="Q70" i="3" s="1"/>
  <c r="Q65" i="3"/>
  <c r="Q58" i="3"/>
  <c r="M155" i="3"/>
  <c r="M156" i="3" s="1"/>
  <c r="Q156" i="3"/>
  <c r="Q155" i="3"/>
  <c r="Z145" i="3"/>
  <c r="AA145" i="3"/>
  <c r="AB145" i="3"/>
  <c r="AC145" i="3"/>
  <c r="AD145" i="3"/>
  <c r="AE145" i="3"/>
  <c r="AF145" i="3"/>
  <c r="AF146" i="3" s="1"/>
  <c r="AG145" i="3"/>
  <c r="AG146" i="3" s="1"/>
  <c r="AH145" i="3"/>
  <c r="AH146" i="3" s="1"/>
  <c r="AI145" i="3"/>
  <c r="AI146" i="3" s="1"/>
  <c r="Z146" i="3"/>
  <c r="AA146" i="3"/>
  <c r="AB146" i="3"/>
  <c r="AC146" i="3"/>
  <c r="AD146" i="3"/>
  <c r="AE146" i="3"/>
  <c r="Y145" i="3"/>
  <c r="Y146" i="3" s="1"/>
  <c r="R74" i="3"/>
  <c r="R73" i="3"/>
  <c r="S69" i="3"/>
  <c r="T69" i="3"/>
  <c r="R69" i="3"/>
  <c r="R70" i="3" s="1"/>
  <c r="R72" i="3" s="1"/>
  <c r="R75" i="3" s="1"/>
  <c r="S65" i="3"/>
  <c r="T65" i="3"/>
  <c r="R65" i="3"/>
  <c r="S58" i="3"/>
  <c r="T58" i="3"/>
  <c r="R58" i="3"/>
  <c r="O33" i="3"/>
  <c r="P33" i="3"/>
  <c r="N33" i="3"/>
  <c r="S33" i="3"/>
  <c r="T33" i="3"/>
  <c r="R33" i="3"/>
  <c r="O28" i="3"/>
  <c r="P28" i="3"/>
  <c r="N28" i="3"/>
  <c r="S28" i="3"/>
  <c r="T28" i="3"/>
  <c r="R28" i="3"/>
  <c r="S20" i="3"/>
  <c r="S21" i="3" s="1"/>
  <c r="S23" i="3" s="1"/>
  <c r="T20" i="3"/>
  <c r="T21" i="3" s="1"/>
  <c r="T23" i="3" s="1"/>
  <c r="S22" i="3"/>
  <c r="R21" i="3"/>
  <c r="R23" i="3" s="1"/>
  <c r="O21" i="3"/>
  <c r="O23" i="3" s="1"/>
  <c r="P21" i="3"/>
  <c r="O22" i="3"/>
  <c r="P22" i="3"/>
  <c r="P23" i="3"/>
  <c r="N22" i="3"/>
  <c r="N21" i="3"/>
  <c r="N23" i="3" s="1"/>
  <c r="K20" i="3"/>
  <c r="L20" i="3"/>
  <c r="J20" i="3"/>
  <c r="O20" i="3"/>
  <c r="P20" i="3"/>
  <c r="N20" i="3"/>
  <c r="R20" i="3"/>
  <c r="R22" i="3" s="1"/>
  <c r="K79" i="3"/>
  <c r="L79" i="3"/>
  <c r="J79" i="3"/>
  <c r="O79" i="3"/>
  <c r="P79" i="3"/>
  <c r="N79" i="3"/>
  <c r="R79" i="3"/>
  <c r="O47" i="3"/>
  <c r="O49" i="3" s="1"/>
  <c r="O53" i="3" s="1"/>
  <c r="P47" i="3"/>
  <c r="P49" i="3" s="1"/>
  <c r="P53" i="3" s="1"/>
  <c r="N47" i="3"/>
  <c r="N52" i="3" s="1"/>
  <c r="R47" i="3"/>
  <c r="R51" i="3" s="1"/>
  <c r="P155" i="3"/>
  <c r="P154" i="3"/>
  <c r="N155" i="3"/>
  <c r="N156" i="3" s="1"/>
  <c r="R155" i="3"/>
  <c r="R156" i="3" s="1"/>
  <c r="S91" i="3"/>
  <c r="S92" i="3" s="1"/>
  <c r="S95" i="3" s="1"/>
  <c r="T91" i="3"/>
  <c r="T92" i="3" s="1"/>
  <c r="T95" i="3" s="1"/>
  <c r="R91" i="3"/>
  <c r="R92" i="3" s="1"/>
  <c r="R97" i="3" s="1"/>
  <c r="R99" i="3" s="1"/>
  <c r="Q91" i="3"/>
  <c r="Q92" i="3" s="1"/>
  <c r="Q95" i="3" s="1"/>
  <c r="S145" i="3"/>
  <c r="T145" i="3"/>
  <c r="Q145" i="3"/>
  <c r="M145" i="3"/>
  <c r="R145" i="3"/>
  <c r="H145" i="3"/>
  <c r="L145" i="3"/>
  <c r="J145" i="3"/>
  <c r="K145" i="3"/>
  <c r="N145" i="3"/>
  <c r="P145" i="3"/>
  <c r="S131" i="3"/>
  <c r="T131" i="3"/>
  <c r="Q131" i="3"/>
  <c r="R131" i="3"/>
  <c r="H136" i="3"/>
  <c r="T136" i="3"/>
  <c r="S136" i="3"/>
  <c r="R136" i="3"/>
  <c r="Q136" i="3"/>
  <c r="P136" i="3"/>
  <c r="O136" i="3"/>
  <c r="N136" i="3"/>
  <c r="M136" i="3"/>
  <c r="K136" i="3"/>
  <c r="L136" i="3"/>
  <c r="J136" i="3"/>
  <c r="I136" i="3"/>
  <c r="Z121" i="3"/>
  <c r="Z122" i="3" s="1"/>
  <c r="AA121" i="3"/>
  <c r="AB121" i="3"/>
  <c r="AC121" i="3"/>
  <c r="AD121" i="3"/>
  <c r="AE121" i="3"/>
  <c r="AE122" i="3" s="1"/>
  <c r="AF121" i="3"/>
  <c r="AF122" i="3" s="1"/>
  <c r="AG121" i="3"/>
  <c r="AG122" i="3" s="1"/>
  <c r="Y121" i="3"/>
  <c r="Y122" i="3" s="1"/>
  <c r="H121" i="3"/>
  <c r="T121" i="3"/>
  <c r="S121" i="3"/>
  <c r="R121" i="3"/>
  <c r="Q121" i="3"/>
  <c r="P121" i="3"/>
  <c r="O121" i="3"/>
  <c r="N121" i="3"/>
  <c r="M121" i="3"/>
  <c r="K121" i="3"/>
  <c r="L121" i="3"/>
  <c r="J121" i="3"/>
  <c r="I121" i="3"/>
  <c r="R113" i="3"/>
  <c r="S113" i="3"/>
  <c r="T113" i="3"/>
  <c r="Q113" i="3"/>
  <c r="P68" i="3"/>
  <c r="P67" i="3"/>
  <c r="P64" i="3"/>
  <c r="P63" i="3"/>
  <c r="P62" i="3"/>
  <c r="P61" i="3"/>
  <c r="P60" i="3"/>
  <c r="P57" i="3"/>
  <c r="P56" i="3"/>
  <c r="R28" i="4"/>
  <c r="Q28" i="4"/>
  <c r="P28" i="4"/>
  <c r="O28" i="4"/>
  <c r="AD156" i="3"/>
  <c r="AC156" i="3"/>
  <c r="AB156" i="3"/>
  <c r="AA156" i="3"/>
  <c r="O156" i="3"/>
  <c r="I155" i="3"/>
  <c r="J155" i="3" s="1"/>
  <c r="J154" i="3"/>
  <c r="O145" i="3"/>
  <c r="I145" i="3"/>
  <c r="AD131" i="3"/>
  <c r="AD137" i="3" s="1"/>
  <c r="AC131" i="3"/>
  <c r="AC137" i="3" s="1"/>
  <c r="AB131" i="3"/>
  <c r="AB137" i="3" s="1"/>
  <c r="AA131" i="3"/>
  <c r="AA137" i="3" s="1"/>
  <c r="P131" i="3"/>
  <c r="O131" i="3"/>
  <c r="N131" i="3"/>
  <c r="M131" i="3"/>
  <c r="L131" i="3"/>
  <c r="K131" i="3"/>
  <c r="J131" i="3"/>
  <c r="J137" i="3" s="1"/>
  <c r="I131" i="3"/>
  <c r="H131" i="3"/>
  <c r="AD113" i="3"/>
  <c r="AC113" i="3"/>
  <c r="AB113" i="3"/>
  <c r="AA113" i="3"/>
  <c r="P113" i="3"/>
  <c r="O113" i="3"/>
  <c r="N113" i="3"/>
  <c r="M113" i="3"/>
  <c r="L113" i="3"/>
  <c r="K113" i="3"/>
  <c r="J113" i="3"/>
  <c r="I113" i="3"/>
  <c r="H113" i="3"/>
  <c r="L101" i="3"/>
  <c r="L100" i="3"/>
  <c r="H97" i="3"/>
  <c r="G97" i="3"/>
  <c r="F97" i="3"/>
  <c r="E97" i="3"/>
  <c r="P96" i="3"/>
  <c r="L96" i="3"/>
  <c r="P94" i="3"/>
  <c r="L94" i="3"/>
  <c r="P93" i="3"/>
  <c r="L93" i="3"/>
  <c r="AD91" i="3"/>
  <c r="AD92" i="3" s="1"/>
  <c r="AC91" i="3"/>
  <c r="AC92" i="3" s="1"/>
  <c r="AB91" i="3"/>
  <c r="AB92" i="3" s="1"/>
  <c r="AB95" i="3" s="1"/>
  <c r="AB97" i="3" s="1"/>
  <c r="AA91" i="3"/>
  <c r="AA92" i="3" s="1"/>
  <c r="AA95" i="3" s="1"/>
  <c r="AA97" i="3" s="1"/>
  <c r="O91" i="3"/>
  <c r="O92" i="3" s="1"/>
  <c r="O95" i="3" s="1"/>
  <c r="N91" i="3"/>
  <c r="N92" i="3" s="1"/>
  <c r="N95" i="3" s="1"/>
  <c r="M91" i="3"/>
  <c r="M92" i="3" s="1"/>
  <c r="K91" i="3"/>
  <c r="K92" i="3" s="1"/>
  <c r="J91" i="3"/>
  <c r="J92" i="3" s="1"/>
  <c r="I91" i="3"/>
  <c r="I92" i="3" s="1"/>
  <c r="I95" i="3" s="1"/>
  <c r="H91" i="3"/>
  <c r="G91" i="3"/>
  <c r="F91" i="3"/>
  <c r="E91" i="3"/>
  <c r="P90" i="3"/>
  <c r="L90" i="3"/>
  <c r="P89" i="3"/>
  <c r="L89" i="3"/>
  <c r="P88" i="3"/>
  <c r="L88" i="3"/>
  <c r="P87" i="3"/>
  <c r="L87" i="3"/>
  <c r="P86" i="3"/>
  <c r="L86" i="3"/>
  <c r="P85" i="3"/>
  <c r="L85" i="3"/>
  <c r="P83" i="3"/>
  <c r="L83" i="3"/>
  <c r="AD69" i="3"/>
  <c r="AC69" i="3"/>
  <c r="AB69" i="3"/>
  <c r="AA69" i="3"/>
  <c r="O69" i="3"/>
  <c r="N69" i="3"/>
  <c r="M69" i="3"/>
  <c r="K69" i="3"/>
  <c r="J69" i="3"/>
  <c r="I69" i="3"/>
  <c r="L68" i="3"/>
  <c r="L67" i="3"/>
  <c r="AD65" i="3"/>
  <c r="AC65" i="3"/>
  <c r="AB65" i="3"/>
  <c r="AA65" i="3"/>
  <c r="O65" i="3"/>
  <c r="N65" i="3"/>
  <c r="M65" i="3"/>
  <c r="K65" i="3"/>
  <c r="J65" i="3"/>
  <c r="I65" i="3"/>
  <c r="L64" i="3"/>
  <c r="L63" i="3"/>
  <c r="L62" i="3"/>
  <c r="L61" i="3"/>
  <c r="L60" i="3"/>
  <c r="AD58" i="3"/>
  <c r="AC58" i="3"/>
  <c r="AB58" i="3"/>
  <c r="AA58" i="3"/>
  <c r="O58" i="3"/>
  <c r="N58" i="3"/>
  <c r="M58" i="3"/>
  <c r="K58" i="3"/>
  <c r="J58" i="3"/>
  <c r="I58" i="3"/>
  <c r="L57" i="3"/>
  <c r="L56" i="3"/>
  <c r="AD40" i="3"/>
  <c r="AC40" i="3"/>
  <c r="AB40" i="3"/>
  <c r="AA40" i="3"/>
  <c r="AD33" i="3"/>
  <c r="AC33" i="3"/>
  <c r="AB33" i="3"/>
  <c r="AA33" i="3"/>
  <c r="AD28" i="3"/>
  <c r="AC28" i="3"/>
  <c r="AB28" i="3"/>
  <c r="AA28" i="3"/>
  <c r="AD20" i="3"/>
  <c r="AD22" i="3" s="1"/>
  <c r="AC20" i="3"/>
  <c r="AC22" i="3" s="1"/>
  <c r="AB20" i="3"/>
  <c r="AB22" i="3" s="1"/>
  <c r="AA20" i="3"/>
  <c r="AA22" i="3" s="1"/>
  <c r="T73" i="3" l="1"/>
  <c r="S73" i="3"/>
  <c r="T70" i="3"/>
  <c r="T72" i="3" s="1"/>
  <c r="T75" i="3" s="1"/>
  <c r="S70" i="3"/>
  <c r="S72" i="3" s="1"/>
  <c r="S75" i="3" s="1"/>
  <c r="T22" i="3"/>
  <c r="L137" i="3"/>
  <c r="R49" i="3"/>
  <c r="R50" i="3"/>
  <c r="R52" i="3"/>
  <c r="N49" i="3"/>
  <c r="N50" i="3"/>
  <c r="N51" i="3"/>
  <c r="P52" i="3"/>
  <c r="O51" i="3"/>
  <c r="O52" i="3"/>
  <c r="P51" i="3"/>
  <c r="P50" i="3"/>
  <c r="O50" i="3"/>
  <c r="P156" i="3"/>
  <c r="R95" i="3"/>
  <c r="Q97" i="3"/>
  <c r="Q98" i="3" s="1"/>
  <c r="S97" i="3"/>
  <c r="AD122" i="3"/>
  <c r="T97" i="3"/>
  <c r="R98" i="3"/>
  <c r="H137" i="3"/>
  <c r="H146" i="3" s="1"/>
  <c r="AB122" i="3"/>
  <c r="I137" i="3"/>
  <c r="I146" i="3" s="1"/>
  <c r="I122" i="3"/>
  <c r="K122" i="3"/>
  <c r="L122" i="3"/>
  <c r="K137" i="3"/>
  <c r="K146" i="3" s="1"/>
  <c r="J146" i="3"/>
  <c r="O137" i="3"/>
  <c r="O146" i="3" s="1"/>
  <c r="P137" i="3"/>
  <c r="P146" i="3" s="1"/>
  <c r="R137" i="3"/>
  <c r="R146" i="3" s="1"/>
  <c r="AC122" i="3"/>
  <c r="L146" i="3"/>
  <c r="AA122" i="3"/>
  <c r="J122" i="3"/>
  <c r="T137" i="3"/>
  <c r="T146" i="3" s="1"/>
  <c r="M137" i="3"/>
  <c r="M146" i="3" s="1"/>
  <c r="N137" i="3"/>
  <c r="N146" i="3" s="1"/>
  <c r="S137" i="3"/>
  <c r="S146" i="3" s="1"/>
  <c r="Q137" i="3"/>
  <c r="Q146" i="3" s="1"/>
  <c r="R122" i="3"/>
  <c r="H122" i="3"/>
  <c r="P122" i="3"/>
  <c r="M122" i="3"/>
  <c r="O122" i="3"/>
  <c r="Q122" i="3"/>
  <c r="N122" i="3"/>
  <c r="S122" i="3"/>
  <c r="T122" i="3"/>
  <c r="L58" i="3"/>
  <c r="L92" i="3"/>
  <c r="L95" i="3" s="1"/>
  <c r="L65" i="3"/>
  <c r="AB21" i="3"/>
  <c r="AB23" i="3" s="1"/>
  <c r="AC21" i="3"/>
  <c r="AC23" i="3" s="1"/>
  <c r="AD21" i="3"/>
  <c r="AD23" i="3" s="1"/>
  <c r="M70" i="3"/>
  <c r="M74" i="3" s="1"/>
  <c r="AC70" i="3"/>
  <c r="AC73" i="3" s="1"/>
  <c r="O70" i="3"/>
  <c r="O72" i="3" s="1"/>
  <c r="AD70" i="3"/>
  <c r="AD74" i="3" s="1"/>
  <c r="AA21" i="3"/>
  <c r="AA23" i="3" s="1"/>
  <c r="P69" i="3"/>
  <c r="P65" i="3"/>
  <c r="P58" i="3"/>
  <c r="J156" i="3"/>
  <c r="K155" i="3"/>
  <c r="AA99" i="3"/>
  <c r="AA98" i="3"/>
  <c r="AB99" i="3"/>
  <c r="AB98" i="3"/>
  <c r="AD95" i="3"/>
  <c r="P92" i="3"/>
  <c r="M95" i="3"/>
  <c r="M97" i="3"/>
  <c r="J95" i="3"/>
  <c r="J97" i="3"/>
  <c r="K97" i="3"/>
  <c r="K95" i="3"/>
  <c r="O97" i="3"/>
  <c r="I156" i="3"/>
  <c r="N97" i="3"/>
  <c r="L91" i="3"/>
  <c r="I70" i="3"/>
  <c r="I72" i="3" s="1"/>
  <c r="AC95" i="3"/>
  <c r="AC97" i="3" s="1"/>
  <c r="J70" i="3"/>
  <c r="J72" i="3" s="1"/>
  <c r="P91" i="3"/>
  <c r="K70" i="3"/>
  <c r="K74" i="3" s="1"/>
  <c r="N70" i="3"/>
  <c r="AA70" i="3"/>
  <c r="AA73" i="3" s="1"/>
  <c r="I97" i="3"/>
  <c r="L69" i="3"/>
  <c r="AB70" i="3"/>
  <c r="AB73" i="3" s="1"/>
  <c r="S74" i="3" l="1"/>
  <c r="T74" i="3"/>
  <c r="Q99" i="3"/>
  <c r="N53" i="3"/>
  <c r="R53" i="3"/>
  <c r="S98" i="3"/>
  <c r="S99" i="3"/>
  <c r="T98" i="3"/>
  <c r="T99" i="3"/>
  <c r="AD72" i="3"/>
  <c r="AB72" i="3"/>
  <c r="AC74" i="3"/>
  <c r="AB74" i="3"/>
  <c r="O74" i="3"/>
  <c r="AA72" i="3"/>
  <c r="AC72" i="3"/>
  <c r="AC75" i="3" s="1"/>
  <c r="O73" i="3"/>
  <c r="O75" i="3" s="1"/>
  <c r="M72" i="3"/>
  <c r="M73" i="3"/>
  <c r="J74" i="3"/>
  <c r="AA74" i="3"/>
  <c r="AD73" i="3"/>
  <c r="P70" i="3"/>
  <c r="P72" i="3" s="1"/>
  <c r="L70" i="3"/>
  <c r="L74" i="3" s="1"/>
  <c r="N99" i="3"/>
  <c r="N98" i="3"/>
  <c r="K98" i="3"/>
  <c r="K99" i="3"/>
  <c r="J98" i="3"/>
  <c r="J99" i="3"/>
  <c r="O98" i="3"/>
  <c r="O99" i="3"/>
  <c r="I73" i="3"/>
  <c r="K156" i="3"/>
  <c r="L155" i="3"/>
  <c r="L156" i="3" s="1"/>
  <c r="I74" i="3"/>
  <c r="AC99" i="3"/>
  <c r="L97" i="3"/>
  <c r="AC98" i="3"/>
  <c r="AD97" i="3"/>
  <c r="P95" i="3"/>
  <c r="I98" i="3"/>
  <c r="I99" i="3"/>
  <c r="M98" i="3"/>
  <c r="M99" i="3"/>
  <c r="N74" i="3"/>
  <c r="N72" i="3"/>
  <c r="K73" i="3"/>
  <c r="K72" i="3"/>
  <c r="N73" i="3"/>
  <c r="J73" i="3"/>
  <c r="AA75" i="3" l="1"/>
  <c r="M75" i="3"/>
  <c r="AD75" i="3"/>
  <c r="AB75" i="3"/>
  <c r="J75" i="3"/>
  <c r="P74" i="3"/>
  <c r="P73" i="3"/>
  <c r="K75" i="3"/>
  <c r="N75" i="3"/>
  <c r="I75" i="3"/>
  <c r="L98" i="3"/>
  <c r="L99" i="3"/>
  <c r="AD99" i="3"/>
  <c r="AD98" i="3"/>
  <c r="P97" i="3"/>
  <c r="L73" i="3"/>
  <c r="L72" i="3"/>
  <c r="L75" i="3" l="1"/>
  <c r="P75" i="3"/>
  <c r="P99" i="3"/>
  <c r="P9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</author>
  </authors>
  <commentList>
    <comment ref="N1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 xml:space="preserve">William:
Large hit to operating cash flow. Resulting in above average loss in FCF. </t>
        </r>
      </text>
    </comment>
    <comment ref="M155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William:
"Purchase of property and equipment" + "Capitalized internal-use sofware development costs"</t>
        </r>
      </text>
    </comment>
  </commentList>
</comments>
</file>

<file path=xl/sharedStrings.xml><?xml version="1.0" encoding="utf-8"?>
<sst xmlns="http://schemas.openxmlformats.org/spreadsheetml/2006/main" count="1003" uniqueCount="530">
  <si>
    <t>Ticker</t>
  </si>
  <si>
    <t>Price</t>
  </si>
  <si>
    <t>Shares</t>
  </si>
  <si>
    <t>MC</t>
  </si>
  <si>
    <t>Cash</t>
  </si>
  <si>
    <t>Debt</t>
  </si>
  <si>
    <t>EV</t>
  </si>
  <si>
    <t>Company Name</t>
  </si>
  <si>
    <t>Coinbase Global, Inc.</t>
  </si>
  <si>
    <t>COIN</t>
  </si>
  <si>
    <t>Country</t>
  </si>
  <si>
    <t>USA</t>
  </si>
  <si>
    <t>Sector</t>
  </si>
  <si>
    <t>Financial</t>
  </si>
  <si>
    <t>Industry</t>
  </si>
  <si>
    <t>Financial Data &amp; Stock Exchanges</t>
  </si>
  <si>
    <t>Quarter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</si>
  <si>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</si>
  <si>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</si>
  <si>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</si>
  <si>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</si>
  <si>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</si>
  <si>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</si>
  <si>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</si>
  <si>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</si>
  <si>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</si>
  <si>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</si>
  <si>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</si>
  <si>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</si>
  <si>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Filing Date</t>
  </si>
  <si>
    <t>Period of Report</t>
  </si>
  <si>
    <t>Key Business Metrics</t>
  </si>
  <si>
    <t>Verified Users *in millions</t>
  </si>
  <si>
    <t>Monthly Transacting Users (MTU) *in millions</t>
  </si>
  <si>
    <t>Assets on Platform *in billions</t>
  </si>
  <si>
    <t>Trading Volume *in billions</t>
  </si>
  <si>
    <t xml:space="preserve">Consumer </t>
  </si>
  <si>
    <t>Institutional</t>
  </si>
  <si>
    <t>Total Trading Volume</t>
  </si>
  <si>
    <t>Consumer %</t>
  </si>
  <si>
    <t>Institutional %</t>
  </si>
  <si>
    <t>Total %</t>
  </si>
  <si>
    <t>Trading Volume by Crypto Asset</t>
  </si>
  <si>
    <t>Bitcoin</t>
  </si>
  <si>
    <t xml:space="preserve">Ethereum </t>
  </si>
  <si>
    <t>Other crypto assets</t>
  </si>
  <si>
    <t xml:space="preserve">Total    </t>
  </si>
  <si>
    <t>Transaction Revenue by Crypto Asset</t>
  </si>
  <si>
    <t>Assets on Platform</t>
  </si>
  <si>
    <t>USDC</t>
  </si>
  <si>
    <t xml:space="preserve"> </t>
  </si>
  <si>
    <t>Fiat</t>
  </si>
  <si>
    <t>Total</t>
  </si>
  <si>
    <t>Revenue Breakdown *in thousands</t>
  </si>
  <si>
    <t>Transaction Revenue</t>
  </si>
  <si>
    <t>Retail, net</t>
  </si>
  <si>
    <t>Institutional, net</t>
  </si>
  <si>
    <t>Total transactional revenue</t>
  </si>
  <si>
    <t>Subscription &amp; Service Revenue</t>
  </si>
  <si>
    <t>Blockchain rewards</t>
  </si>
  <si>
    <t>Custodial fee revenue</t>
  </si>
  <si>
    <t xml:space="preserve">  </t>
  </si>
  <si>
    <t>Earn campaign revenue</t>
  </si>
  <si>
    <t>Interest income</t>
  </si>
  <si>
    <t>Other subscription and service revenue</t>
  </si>
  <si>
    <t>Total Subscription &amp; Service Revenue</t>
  </si>
  <si>
    <t>Other Revenue</t>
  </si>
  <si>
    <t>Crypto asset sales revenue</t>
  </si>
  <si>
    <t>Corporate interest and other income</t>
  </si>
  <si>
    <t>Total other income</t>
  </si>
  <si>
    <t>Total Revenue</t>
  </si>
  <si>
    <t>Revenue Mix</t>
  </si>
  <si>
    <t>Transaction</t>
  </si>
  <si>
    <t>Subscription &amp; Service</t>
  </si>
  <si>
    <t>Other</t>
  </si>
  <si>
    <t>Income Statement * in thousands</t>
  </si>
  <si>
    <t>Revenue</t>
  </si>
  <si>
    <t>Operating Expenses</t>
  </si>
  <si>
    <t>Transaction expense</t>
  </si>
  <si>
    <t>Technology and development</t>
  </si>
  <si>
    <t>Sales and marketing</t>
  </si>
  <si>
    <t>General and administrative</t>
  </si>
  <si>
    <t>Restructuring</t>
  </si>
  <si>
    <t>Other operating expense, net</t>
  </si>
  <si>
    <t>Total operating expenses</t>
  </si>
  <si>
    <t>Operating Income</t>
  </si>
  <si>
    <t>Interest expense</t>
  </si>
  <si>
    <t>Other expense (income), net</t>
  </si>
  <si>
    <t>Income before Taxes</t>
  </si>
  <si>
    <t>Taxes</t>
  </si>
  <si>
    <t>Net Income</t>
  </si>
  <si>
    <t>EPS - Basic</t>
  </si>
  <si>
    <t>EPS - Diluted</t>
  </si>
  <si>
    <t>Shares - Basic</t>
  </si>
  <si>
    <t>Shares - Diluted</t>
  </si>
  <si>
    <t>Current Assets</t>
  </si>
  <si>
    <t>Cash &amp; Cash equiv</t>
  </si>
  <si>
    <t>Restricted cash</t>
  </si>
  <si>
    <t>Customer custodial funds</t>
  </si>
  <si>
    <t>Customer crypto assets</t>
  </si>
  <si>
    <t>Accounts and loans receivable</t>
  </si>
  <si>
    <t>Income tax receivable</t>
  </si>
  <si>
    <t>Prepaid expenses and othercurrent assets</t>
  </si>
  <si>
    <t>Total current assets</t>
  </si>
  <si>
    <t>Non-current Assets</t>
  </si>
  <si>
    <t>Crypto assets held</t>
  </si>
  <si>
    <t>Lease right-of-use assets</t>
  </si>
  <si>
    <t>Property and equipment</t>
  </si>
  <si>
    <t>Goodwill</t>
  </si>
  <si>
    <t>Intangible assets</t>
  </si>
  <si>
    <t>Other non-current assets</t>
  </si>
  <si>
    <t>Total assets</t>
  </si>
  <si>
    <t>Current Liabilities</t>
  </si>
  <si>
    <t>Custodial funds due to customers</t>
  </si>
  <si>
    <t>Customer crypto liability</t>
  </si>
  <si>
    <t>Accounts payable</t>
  </si>
  <si>
    <t>Accrued expenses and other current liabilities</t>
  </si>
  <si>
    <t>Crypto asset borrowings</t>
  </si>
  <si>
    <t>Lease liabilities, current</t>
  </si>
  <si>
    <t>Other currrent liabilities</t>
  </si>
  <si>
    <t>Total current liabilities</t>
  </si>
  <si>
    <t>Non-current Liabilities</t>
  </si>
  <si>
    <t>Lease liabilities, non-current</t>
  </si>
  <si>
    <t>Long-term debt</t>
  </si>
  <si>
    <t>Other non-current liabilities</t>
  </si>
  <si>
    <t>Total liabilities</t>
  </si>
  <si>
    <t>Convertible stock</t>
  </si>
  <si>
    <t>Class A common stock</t>
  </si>
  <si>
    <t>Class B common stock</t>
  </si>
  <si>
    <t>Additional paid-in capital</t>
  </si>
  <si>
    <t>Accumulated other comprehensive (loss) income</t>
  </si>
  <si>
    <t>Retained earnings</t>
  </si>
  <si>
    <t>Total stockholders' equity</t>
  </si>
  <si>
    <t>Total liabilities &amp; stockholder equity</t>
  </si>
  <si>
    <t>Cash Flow</t>
  </si>
  <si>
    <t>Operating Cash Flow</t>
  </si>
  <si>
    <t>CapEx</t>
  </si>
  <si>
    <t>FCF</t>
  </si>
  <si>
    <t>Revenue per share</t>
  </si>
  <si>
    <t>- -</t>
  </si>
  <si>
    <t>2.92</t>
  </si>
  <si>
    <t>6.98</t>
  </si>
  <si>
    <t>37.40</t>
  </si>
  <si>
    <t>34.25</t>
  </si>
  <si>
    <t>Earnings per share</t>
  </si>
  <si>
    <t>(0.17)</t>
  </si>
  <si>
    <t>1.76</t>
  </si>
  <si>
    <t>17.29</t>
  </si>
  <si>
    <t>11.33</t>
  </si>
  <si>
    <t>FCF per share</t>
  </si>
  <si>
    <t>(0.66)</t>
  </si>
  <si>
    <t>16.32</t>
  </si>
  <si>
    <t>50.78</t>
  </si>
  <si>
    <t>30.41</t>
  </si>
  <si>
    <t>Dividends per share</t>
  </si>
  <si>
    <t>CAPEX per share</t>
  </si>
  <si>
    <t>0.22</t>
  </si>
  <si>
    <t>0.10</t>
  </si>
  <si>
    <t>0.41</t>
  </si>
  <si>
    <t>0.44</t>
  </si>
  <si>
    <t>Book Value per sh.</t>
  </si>
  <si>
    <t>2.72</t>
  </si>
  <si>
    <t>8.34</t>
  </si>
  <si>
    <t>30.45</t>
  </si>
  <si>
    <t>27.17</t>
  </si>
  <si>
    <t>Comm.Shares outs.</t>
  </si>
  <si>
    <t>183</t>
  </si>
  <si>
    <t>210</t>
  </si>
  <si>
    <t>Avg. annual P/E ratio</t>
  </si>
  <si>
    <t>16.0</t>
  </si>
  <si>
    <t>6.9</t>
  </si>
  <si>
    <t>P/E to S&amp;P500</t>
  </si>
  <si>
    <t>0.5</t>
  </si>
  <si>
    <t>0.3</t>
  </si>
  <si>
    <t>Avg. annual div. yield</t>
  </si>
  <si>
    <t>Revenue (m)</t>
  </si>
  <si>
    <t>534</t>
  </si>
  <si>
    <t>1,277</t>
  </si>
  <si>
    <t>7,839</t>
  </si>
  <si>
    <t>7,205</t>
  </si>
  <si>
    <t>Operating margin</t>
  </si>
  <si>
    <t>(8.6)%</t>
  </si>
  <si>
    <t>32.0%</t>
  </si>
  <si>
    <t>39.2%</t>
  </si>
  <si>
    <t>12.7%</t>
  </si>
  <si>
    <t>Depreciation (m)</t>
  </si>
  <si>
    <t>17</t>
  </si>
  <si>
    <t>31</t>
  </si>
  <si>
    <t>64</t>
  </si>
  <si>
    <t>84</t>
  </si>
  <si>
    <t>Net profit (m)</t>
  </si>
  <si>
    <t>(30)</t>
  </si>
  <si>
    <t>322</t>
  </si>
  <si>
    <t>3,624</t>
  </si>
  <si>
    <t>2,423</t>
  </si>
  <si>
    <t>Income tax rate</t>
  </si>
  <si>
    <t>33.1%</t>
  </si>
  <si>
    <t>21.2%</t>
  </si>
  <si>
    <t>(19.7)%</t>
  </si>
  <si>
    <t>(24.9)%</t>
  </si>
  <si>
    <t>Net profit margin</t>
  </si>
  <si>
    <t>(5.7)%</t>
  </si>
  <si>
    <t>25.2%</t>
  </si>
  <si>
    <t>46.2%</t>
  </si>
  <si>
    <t>25.0%</t>
  </si>
  <si>
    <t>Working capital (m)</t>
  </si>
  <si>
    <t>764</t>
  </si>
  <si>
    <t>887</t>
  </si>
  <si>
    <t>6,955</t>
  </si>
  <si>
    <t>6,019</t>
  </si>
  <si>
    <t>Long-term debt (m)</t>
  </si>
  <si>
    <t>107</t>
  </si>
  <si>
    <t>83</t>
  </si>
  <si>
    <t>3,459</t>
  </si>
  <si>
    <t>3,453</t>
  </si>
  <si>
    <t>Equity (m)</t>
  </si>
  <si>
    <t>497</t>
  </si>
  <si>
    <t>1,526</t>
  </si>
  <si>
    <t>6,382</t>
  </si>
  <si>
    <t>6,496</t>
  </si>
  <si>
    <t>ROIC</t>
  </si>
  <si>
    <t>(2.6)%</t>
  </si>
  <si>
    <t>20.0%</t>
  </si>
  <si>
    <t>36.8%</t>
  </si>
  <si>
    <t>18.1%</t>
  </si>
  <si>
    <t>Return on capital</t>
  </si>
  <si>
    <t>(1.9)%</t>
  </si>
  <si>
    <t>7.0%</t>
  </si>
  <si>
    <t>14.2%</t>
  </si>
  <si>
    <t>6.9%</t>
  </si>
  <si>
    <t>Return on equity</t>
  </si>
  <si>
    <t>(6.1)%</t>
  </si>
  <si>
    <t>21.1%</t>
  </si>
  <si>
    <t>56.8%</t>
  </si>
  <si>
    <t>37.3%</t>
  </si>
  <si>
    <t>Plowback ratio</t>
  </si>
  <si>
    <t>100.0%</t>
  </si>
  <si>
    <t>Div.&amp;Repurch./FCF</t>
  </si>
  <si>
    <t>Market Price</t>
  </si>
  <si>
    <t>2019</t>
  </si>
  <si>
    <t>2020</t>
  </si>
  <si>
    <t>2021</t>
  </si>
  <si>
    <t>COGS</t>
  </si>
  <si>
    <t>82</t>
  </si>
  <si>
    <t>136</t>
  </si>
  <si>
    <t>1,268</t>
  </si>
  <si>
    <t>Gross Profit</t>
  </si>
  <si>
    <t>452</t>
  </si>
  <si>
    <t>1,142</t>
  </si>
  <si>
    <t>6,572</t>
  </si>
  <si>
    <t>Gross Profit Ratio</t>
  </si>
  <si>
    <t>84.63%</t>
  </si>
  <si>
    <t>89.39%</t>
  </si>
  <si>
    <t>83.83%</t>
  </si>
  <si>
    <t>487</t>
  </si>
  <si>
    <t>733</t>
  </si>
  <si>
    <t>3,495</t>
  </si>
  <si>
    <t>R&amp;D Expenses</t>
  </si>
  <si>
    <t>185</t>
  </si>
  <si>
    <t>272</t>
  </si>
  <si>
    <t>1,292</t>
  </si>
  <si>
    <t>Selling, G&amp;A Exp.</t>
  </si>
  <si>
    <t>256</t>
  </si>
  <si>
    <t>337</t>
  </si>
  <si>
    <t>1,573</t>
  </si>
  <si>
    <t>General and Admin. Exp.</t>
  </si>
  <si>
    <t>232</t>
  </si>
  <si>
    <t>280</t>
  </si>
  <si>
    <t>909</t>
  </si>
  <si>
    <t>Selling and Marketing Exp.</t>
  </si>
  <si>
    <t>24</t>
  </si>
  <si>
    <t>57</t>
  </si>
  <si>
    <t>664</t>
  </si>
  <si>
    <t>Other Expenses</t>
  </si>
  <si>
    <t>46</t>
  </si>
  <si>
    <t>125</t>
  </si>
  <si>
    <t>630</t>
  </si>
  <si>
    <t>COGS and Expenses</t>
  </si>
  <si>
    <t>569</t>
  </si>
  <si>
    <t>869</t>
  </si>
  <si>
    <t>4,763</t>
  </si>
  <si>
    <t>Interest Income</t>
  </si>
  <si>
    <t>Interest Expense</t>
  </si>
  <si>
    <t>Depreciation and Amortization</t>
  </si>
  <si>
    <t>EBITDA</t>
  </si>
  <si>
    <t>(29)</t>
  </si>
  <si>
    <t>440</t>
  </si>
  <si>
    <t>3,091</t>
  </si>
  <si>
    <t>EBITDA ratio</t>
  </si>
  <si>
    <t>(5.35)%</t>
  </si>
  <si>
    <t>34.46%</t>
  </si>
  <si>
    <t>39.42%</t>
  </si>
  <si>
    <t>(46)</t>
  </si>
  <si>
    <t>409</t>
  </si>
  <si>
    <t>3,077</t>
  </si>
  <si>
    <t>Operating Income ratio</t>
  </si>
  <si>
    <t>(8.58)%</t>
  </si>
  <si>
    <t>32.01%</t>
  </si>
  <si>
    <t>39.24%</t>
  </si>
  <si>
    <t>Total Other Income Exp.(Gains)</t>
  </si>
  <si>
    <t>0</t>
  </si>
  <si>
    <t>(50)</t>
  </si>
  <si>
    <t>Income Before Tax</t>
  </si>
  <si>
    <t>(45)</t>
  </si>
  <si>
    <t>3,027</t>
  </si>
  <si>
    <t>Income Before Tax ratio</t>
  </si>
  <si>
    <t>(8.51)%</t>
  </si>
  <si>
    <t>32.03%</t>
  </si>
  <si>
    <t>38.61%</t>
  </si>
  <si>
    <t>Income Tax Expense (Gain)</t>
  </si>
  <si>
    <t>(15)</t>
  </si>
  <si>
    <t>87</t>
  </si>
  <si>
    <t>(597)</t>
  </si>
  <si>
    <t>Net Income Ratio</t>
  </si>
  <si>
    <t>(5.69)%</t>
  </si>
  <si>
    <t>25.23%</t>
  </si>
  <si>
    <t>46.23%</t>
  </si>
  <si>
    <t>EPS</t>
  </si>
  <si>
    <t>EPS Diluted</t>
  </si>
  <si>
    <t>1.57</t>
  </si>
  <si>
    <t>14.47</t>
  </si>
  <si>
    <t>Weighted Avg. Shares Outs.</t>
  </si>
  <si>
    <t>Weighted Avg. Shares Outs. Dil.</t>
  </si>
  <si>
    <t>206</t>
  </si>
  <si>
    <t>251</t>
  </si>
  <si>
    <t>Cash and Cash Equivalents</t>
  </si>
  <si>
    <t>549</t>
  </si>
  <si>
    <t>1,062</t>
  </si>
  <si>
    <t>7,123</t>
  </si>
  <si>
    <t>Short-Term Investments</t>
  </si>
  <si>
    <t>88</t>
  </si>
  <si>
    <t>49</t>
  </si>
  <si>
    <t>100</t>
  </si>
  <si>
    <t>Cash &amp; Short-Term Investments</t>
  </si>
  <si>
    <t>637</t>
  </si>
  <si>
    <t>1,111</t>
  </si>
  <si>
    <t>7,224</t>
  </si>
  <si>
    <t>Net Receivables</t>
  </si>
  <si>
    <t>92</t>
  </si>
  <si>
    <t>189</t>
  </si>
  <si>
    <t>457</t>
  </si>
  <si>
    <t>Inventory</t>
  </si>
  <si>
    <t>Other Current Assets</t>
  </si>
  <si>
    <t>1,258</t>
  </si>
  <si>
    <t>3,834</t>
  </si>
  <si>
    <t>10,693</t>
  </si>
  <si>
    <t>Total Current Assets</t>
  </si>
  <si>
    <t>1,987</t>
  </si>
  <si>
    <t>5,134</t>
  </si>
  <si>
    <t>18,374</t>
  </si>
  <si>
    <t>PP&amp;E</t>
  </si>
  <si>
    <t>171</t>
  </si>
  <si>
    <t>150</t>
  </si>
  <si>
    <t>158</t>
  </si>
  <si>
    <t>55</t>
  </si>
  <si>
    <t>77</t>
  </si>
  <si>
    <t>626</t>
  </si>
  <si>
    <t>Intangible Assets</t>
  </si>
  <si>
    <t>70</t>
  </si>
  <si>
    <t>61</t>
  </si>
  <si>
    <t>177</t>
  </si>
  <si>
    <t>Goodwill and Intangible Assets</t>
  </si>
  <si>
    <t>138</t>
  </si>
  <si>
    <t>802</t>
  </si>
  <si>
    <t>Investments</t>
  </si>
  <si>
    <t>18</t>
  </si>
  <si>
    <t>28</t>
  </si>
  <si>
    <t>365</t>
  </si>
  <si>
    <t>Tax Assets</t>
  </si>
  <si>
    <t>29</t>
  </si>
  <si>
    <t>21</t>
  </si>
  <si>
    <t>574</t>
  </si>
  <si>
    <t>Other Non-Current Assets</t>
  </si>
  <si>
    <t>63</t>
  </si>
  <si>
    <t>384</t>
  </si>
  <si>
    <t>1,002</t>
  </si>
  <si>
    <t>Total Non-Current Assets</t>
  </si>
  <si>
    <t>405</t>
  </si>
  <si>
    <t>721</t>
  </si>
  <si>
    <t>2,901</t>
  </si>
  <si>
    <t>Other Assets</t>
  </si>
  <si>
    <t>Total Assets</t>
  </si>
  <si>
    <t>2,392</t>
  </si>
  <si>
    <t>5,855</t>
  </si>
  <si>
    <t>21,274</t>
  </si>
  <si>
    <t>Accounts Payable</t>
  </si>
  <si>
    <t>6</t>
  </si>
  <si>
    <t>12</t>
  </si>
  <si>
    <t>40</t>
  </si>
  <si>
    <t>Short-Term Debt</t>
  </si>
  <si>
    <t>297</t>
  </si>
  <si>
    <t>459</t>
  </si>
  <si>
    <t>Tax Payable</t>
  </si>
  <si>
    <t>3</t>
  </si>
  <si>
    <t>5</t>
  </si>
  <si>
    <t>Deferred Revenue</t>
  </si>
  <si>
    <t>Other Current Liabilities</t>
  </si>
  <si>
    <t>89</t>
  </si>
  <si>
    <t>Total Current Liabilities</t>
  </si>
  <si>
    <t>1,223</t>
  </si>
  <si>
    <t>4,247</t>
  </si>
  <si>
    <t>11,419</t>
  </si>
  <si>
    <t>Long-Term Debt</t>
  </si>
  <si>
    <t>Deferred Tax Liabilities</t>
  </si>
  <si>
    <t>Other Non-Current Liabilities</t>
  </si>
  <si>
    <t>565</t>
  </si>
  <si>
    <t>15</t>
  </si>
  <si>
    <t>Total Non-Current Liabilities</t>
  </si>
  <si>
    <t>671</t>
  </si>
  <si>
    <t>3,474</t>
  </si>
  <si>
    <t>Other Liabilities</t>
  </si>
  <si>
    <t>Capital Lease Obligations</t>
  </si>
  <si>
    <t>130</t>
  </si>
  <si>
    <t>108</t>
  </si>
  <si>
    <t>106</t>
  </si>
  <si>
    <t>Total Liabilities</t>
  </si>
  <si>
    <t>1,895</t>
  </si>
  <si>
    <t>4,329</t>
  </si>
  <si>
    <t>14,893</t>
  </si>
  <si>
    <t>Preferred Stock</t>
  </si>
  <si>
    <t>Common Stock</t>
  </si>
  <si>
    <t>Retained Earnings</t>
  </si>
  <si>
    <t>404</t>
  </si>
  <si>
    <t>726</t>
  </si>
  <si>
    <t>4,350</t>
  </si>
  <si>
    <t>Other Compreh. Income(Loss)</t>
  </si>
  <si>
    <t>(1)</t>
  </si>
  <si>
    <t>(3)</t>
  </si>
  <si>
    <t>Other Total Stockhold. Equity</t>
  </si>
  <si>
    <t>793</t>
  </si>
  <si>
    <t>Total Stockholders Equity</t>
  </si>
  <si>
    <t>Total Liab.&amp;Stockhold. Equity</t>
  </si>
  <si>
    <t>Minority Interest</t>
  </si>
  <si>
    <t>Total Liabilities &amp; Equity</t>
  </si>
  <si>
    <t>Deferred Income Tax</t>
  </si>
  <si>
    <t>(21)</t>
  </si>
  <si>
    <t>(558)</t>
  </si>
  <si>
    <t>Stock Based Compensation</t>
  </si>
  <si>
    <t>71</t>
  </si>
  <si>
    <t>821</t>
  </si>
  <si>
    <t>Change in Working Capital</t>
  </si>
  <si>
    <t>(100)</t>
  </si>
  <si>
    <t>2,617</t>
  </si>
  <si>
    <t>6,833</t>
  </si>
  <si>
    <t>Accounts Receivable</t>
  </si>
  <si>
    <t>(157)</t>
  </si>
  <si>
    <t>27</t>
  </si>
  <si>
    <t>Other Working Capital</t>
  </si>
  <si>
    <t>(132)</t>
  </si>
  <si>
    <t>2,711</t>
  </si>
  <si>
    <t>6,630</t>
  </si>
  <si>
    <t>Other Non-Cash Items</t>
  </si>
  <si>
    <t>23</t>
  </si>
  <si>
    <t>(37)</t>
  </si>
  <si>
    <t>(53)</t>
  </si>
  <si>
    <t>Cash Provided by Operating Activities</t>
  </si>
  <si>
    <t>(81)</t>
  </si>
  <si>
    <t>3,004</t>
  </si>
  <si>
    <t>10,730</t>
  </si>
  <si>
    <t>CAPEX</t>
  </si>
  <si>
    <t>(40)</t>
  </si>
  <si>
    <t>(19)</t>
  </si>
  <si>
    <t>(86)</t>
  </si>
  <si>
    <t>Acquisitions Net</t>
  </si>
  <si>
    <t>(6)</t>
  </si>
  <si>
    <t>34</t>
  </si>
  <si>
    <t>(71)</t>
  </si>
  <si>
    <t>Purchases of Investments</t>
  </si>
  <si>
    <t>(8)</t>
  </si>
  <si>
    <t>(10)</t>
  </si>
  <si>
    <t>(327)</t>
  </si>
  <si>
    <t>Sales/Maturities of Investments</t>
  </si>
  <si>
    <t>Other Investing Activities</t>
  </si>
  <si>
    <t>(59)</t>
  </si>
  <si>
    <t>37</t>
  </si>
  <si>
    <t>(730)</t>
  </si>
  <si>
    <t>Cash Used for Investing Activities</t>
  </si>
  <si>
    <t>(105)</t>
  </si>
  <si>
    <t>51</t>
  </si>
  <si>
    <t>(1,125)</t>
  </si>
  <si>
    <t>Debt Repayment</t>
  </si>
  <si>
    <t>Common Stock Issued</t>
  </si>
  <si>
    <t>Common Stock Repurchased</t>
  </si>
  <si>
    <t>Dividends Paid</t>
  </si>
  <si>
    <t>Other Financing Activities</t>
  </si>
  <si>
    <t>(17)</t>
  </si>
  <si>
    <t>19</t>
  </si>
  <si>
    <t>3,284</t>
  </si>
  <si>
    <t>Cash Used/Provided by Financing Activities</t>
  </si>
  <si>
    <t>Effect of Forex Changes on Cash</t>
  </si>
  <si>
    <t>(0)</t>
  </si>
  <si>
    <t>(2)</t>
  </si>
  <si>
    <t>(65)</t>
  </si>
  <si>
    <t>Net Change In Cash</t>
  </si>
  <si>
    <t>(203)</t>
  </si>
  <si>
    <t>3,072</t>
  </si>
  <si>
    <t>12,825</t>
  </si>
  <si>
    <t>Cash at the End of Period</t>
  </si>
  <si>
    <t>1,784</t>
  </si>
  <si>
    <t>4,856</t>
  </si>
  <si>
    <t>17,681</t>
  </si>
  <si>
    <t>Cash at the Beginning of Period</t>
  </si>
  <si>
    <t>Free Cash Flow</t>
  </si>
  <si>
    <t>(121)</t>
  </si>
  <si>
    <t>2,985</t>
  </si>
  <si>
    <t>10,644</t>
  </si>
  <si>
    <t>Stock Prices</t>
  </si>
  <si>
    <t>High</t>
  </si>
  <si>
    <t>Low</t>
  </si>
  <si>
    <t>Average</t>
  </si>
  <si>
    <t>Q123</t>
  </si>
  <si>
    <t>Q223</t>
  </si>
  <si>
    <t>Balance Sheet *in thousands, USD</t>
  </si>
  <si>
    <t>Total Non-current Assets</t>
  </si>
  <si>
    <t>Total Non-current Liabilities</t>
  </si>
  <si>
    <t>Equity</t>
  </si>
  <si>
    <t>3-month adjusted</t>
  </si>
  <si>
    <t>SBI</t>
  </si>
  <si>
    <t>SBC</t>
  </si>
  <si>
    <t>SBB</t>
  </si>
  <si>
    <t>Dividends</t>
  </si>
  <si>
    <t>Customer Assets *in billions, USD</t>
  </si>
  <si>
    <t xml:space="preserve">Bitcoin </t>
  </si>
  <si>
    <t>Ethereum</t>
  </si>
  <si>
    <t>Total Customer Crypto Assets</t>
  </si>
  <si>
    <t>Mix</t>
  </si>
  <si>
    <t>Total Mix</t>
  </si>
  <si>
    <t>Revenue by Region *in thousands, USD</t>
  </si>
  <si>
    <t>United States</t>
  </si>
  <si>
    <t>Rest of the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</si>
</sst>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#,##0.0"/>
    <numFmt numFmtId="167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2" borderId="0" xfId="0" applyFont="1" applyFill="1"/>
    <xf numFmtId="0" fontId="2" fillId="2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3" fontId="0" fillId="0" borderId="0" xfId="0" applyNumberFormat="1"/>
    <xf numFmtId="3" fontId="3" fillId="2" borderId="0" xfId="0" applyNumberFormat="1" applyFont="1" applyFill="1"/>
    <xf numFmtId="3" fontId="0" fillId="0" borderId="2" xfId="0" applyNumberFormat="1" applyBorder="1"/>
    <xf numFmtId="3" fontId="0" fillId="0" borderId="4" xfId="0" applyNumberFormat="1" applyBorder="1"/>
    <xf numFmtId="3" fontId="2" fillId="2" borderId="0" xfId="0" applyNumberFormat="1" applyFont="1" applyFill="1"/>
    <xf numFmtId="14" fontId="0" fillId="0" borderId="0" xfId="0" applyNumberFormat="1"/>
    <xf numFmtId="14" fontId="0" fillId="0" borderId="3" xfId="0" applyNumberFormat="1" applyBorder="1"/>
    <xf numFmtId="14" fontId="2" fillId="2" borderId="0" xfId="0" applyNumberFormat="1" applyFont="1" applyFill="1"/>
    <xf numFmtId="0" fontId="1" fillId="0" borderId="0" xfId="0" applyFont="1"/>
    <xf numFmtId="10" fontId="0" fillId="0" borderId="0" xfId="0" applyNumberFormat="1"/>
    <xf numFmtId="10" fontId="0" fillId="0" borderId="2" xfId="0" applyNumberFormat="1" applyBorder="1"/>
    <xf numFmtId="9" fontId="0" fillId="0" borderId="0" xfId="0" applyNumberFormat="1"/>
    <xf numFmtId="0" fontId="0" fillId="0" borderId="5" xfId="0" applyBorder="1"/>
    <xf numFmtId="14" fontId="0" fillId="0" borderId="5" xfId="0" applyNumberFormat="1" applyBorder="1"/>
    <xf numFmtId="14" fontId="0" fillId="0" borderId="6" xfId="0" applyNumberFormat="1" applyBorder="1"/>
    <xf numFmtId="14" fontId="2" fillId="2" borderId="5" xfId="0" applyNumberFormat="1" applyFont="1" applyFill="1" applyBorder="1"/>
    <xf numFmtId="3" fontId="0" fillId="0" borderId="5" xfId="0" applyNumberFormat="1" applyBorder="1"/>
    <xf numFmtId="3" fontId="0" fillId="0" borderId="7" xfId="0" applyNumberFormat="1" applyBorder="1"/>
    <xf numFmtId="10" fontId="0" fillId="0" borderId="5" xfId="0" applyNumberFormat="1" applyBorder="1"/>
    <xf numFmtId="10" fontId="0" fillId="0" borderId="7" xfId="0" applyNumberFormat="1" applyBorder="1"/>
    <xf numFmtId="9" fontId="0" fillId="0" borderId="5" xfId="0" applyNumberFormat="1" applyBorder="1"/>
    <xf numFmtId="3" fontId="3" fillId="2" borderId="5" xfId="0" applyNumberFormat="1" applyFont="1" applyFill="1" applyBorder="1"/>
    <xf numFmtId="3" fontId="0" fillId="0" borderId="8" xfId="0" applyNumberFormat="1" applyBorder="1"/>
    <xf numFmtId="3" fontId="2" fillId="2" borderId="5" xfId="0" applyNumberFormat="1" applyFont="1" applyFill="1" applyBorder="1"/>
    <xf numFmtId="0" fontId="2" fillId="2" borderId="5" xfId="0" applyFont="1" applyFill="1" applyBorder="1"/>
    <xf numFmtId="0" fontId="0" fillId="0" borderId="6" xfId="0" applyBorder="1"/>
    <xf numFmtId="0" fontId="0" fillId="3" borderId="0" xfId="0" applyFill="1"/>
    <xf numFmtId="3" fontId="0" fillId="3" borderId="5" xfId="0" applyNumberFormat="1" applyFill="1" applyBorder="1"/>
    <xf numFmtId="3" fontId="0" fillId="3" borderId="0" xfId="0" applyNumberFormat="1" applyFill="1"/>
    <xf numFmtId="0" fontId="4" fillId="3" borderId="0" xfId="0" applyFont="1" applyFill="1"/>
    <xf numFmtId="3" fontId="4" fillId="3" borderId="5" xfId="0" applyNumberFormat="1" applyFont="1" applyFill="1" applyBorder="1"/>
    <xf numFmtId="3" fontId="4" fillId="3" borderId="0" xfId="0" applyNumberFormat="1" applyFont="1" applyFill="1"/>
    <xf numFmtId="2" fontId="0" fillId="0" borderId="0" xfId="0" applyNumberFormat="1"/>
    <xf numFmtId="2" fontId="0" fillId="0" borderId="5" xfId="0" applyNumberFormat="1" applyBorder="1"/>
    <xf numFmtId="3" fontId="0" fillId="0" borderId="9" xfId="0" applyNumberFormat="1" applyBorder="1"/>
    <xf numFmtId="3" fontId="0" fillId="0" borderId="10" xfId="0" applyNumberFormat="1" applyBorder="1"/>
    <xf numFmtId="14" fontId="1" fillId="0" borderId="0" xfId="0" applyNumberFormat="1" applyFont="1"/>
    <xf numFmtId="14" fontId="1" fillId="0" borderId="5" xfId="0" applyNumberFormat="1" applyFont="1" applyBorder="1"/>
    <xf numFmtId="0" fontId="1" fillId="0" borderId="5" xfId="0" applyFont="1" applyBorder="1"/>
    <xf numFmtId="14" fontId="4" fillId="3" borderId="0" xfId="0" applyNumberFormat="1" applyFont="1" applyFill="1"/>
    <xf numFmtId="14" fontId="4" fillId="3" borderId="5" xfId="0" applyNumberFormat="1" applyFont="1" applyFill="1" applyBorder="1"/>
    <xf numFmtId="0" fontId="4" fillId="3" borderId="5" xfId="0" applyFont="1" applyFill="1" applyBorder="1"/>
    <xf numFmtId="9" fontId="0" fillId="0" borderId="2" xfId="0" applyNumberFormat="1" applyBorder="1"/>
    <xf numFmtId="9" fontId="0" fillId="0" borderId="7" xfId="0" applyNumberFormat="1" applyBorder="1"/>
    <xf numFmtId="9" fontId="1" fillId="0" borderId="0" xfId="0" applyNumberFormat="1" applyFont="1"/>
    <xf numFmtId="9" fontId="1" fillId="0" borderId="5" xfId="0" applyNumberFormat="1" applyFont="1" applyBorder="1"/>
    <xf numFmtId="9" fontId="2" fillId="2" borderId="0" xfId="0" applyNumberFormat="1" applyFont="1" applyFill="1"/>
    <xf numFmtId="0" fontId="0" fillId="0" borderId="0" xfId="0" applyBorder="1"/>
    <xf numFmtId="14" fontId="0" fillId="0" borderId="0" xfId="0" applyNumberFormat="1" applyBorder="1"/>
    <xf numFmtId="0" fontId="0" fillId="0" borderId="0" xfId="0" applyFill="1" applyBorder="1"/>
    <xf numFmtId="3" fontId="0" fillId="0" borderId="11" xfId="0" applyNumberFormat="1" applyBorder="1"/>
    <xf numFmtId="3" fontId="0" fillId="0" borderId="0" xfId="0" applyNumberFormat="1" applyBorder="1"/>
    <xf numFmtId="3" fontId="1" fillId="0" borderId="0" xfId="0" applyNumberFormat="1" applyFont="1"/>
    <xf numFmtId="3" fontId="1" fillId="0" borderId="5" xfId="0" applyNumberFormat="1" applyFont="1" applyBorder="1"/>
    <xf numFmtId="0" fontId="0" fillId="0" borderId="4" xfId="0" applyFill="1" applyBorder="1"/>
    <xf numFmtId="9" fontId="4" fillId="3" borderId="0" xfId="0" applyNumberFormat="1" applyFont="1" applyFill="1"/>
    <xf numFmtId="10" fontId="0" fillId="0" borderId="0" xfId="0" applyNumberFormat="1" applyFont="1"/>
    <xf numFmtId="10" fontId="0" fillId="0" borderId="5" xfId="0" applyNumberFormat="1" applyFont="1" applyBorder="1"/>
    <xf numFmtId="10" fontId="0" fillId="0" borderId="2" xfId="0" applyNumberFormat="1" applyFont="1" applyBorder="1"/>
    <xf numFmtId="10" fontId="0" fillId="0" borderId="7" xfId="0" applyNumberFormat="1" applyFont="1" applyBorder="1"/>
    <xf numFmtId="166" fontId="0" fillId="0" borderId="0" xfId="0" applyNumberFormat="1" applyFont="1"/>
    <xf numFmtId="166" fontId="0" fillId="0" borderId="5" xfId="0" applyNumberFormat="1" applyFont="1" applyBorder="1"/>
    <xf numFmtId="166" fontId="0" fillId="0" borderId="2" xfId="0" applyNumberFormat="1" applyFont="1" applyBorder="1"/>
    <xf numFmtId="166" fontId="0" fillId="0" borderId="7" xfId="0" applyNumberFormat="1" applyFont="1" applyBorder="1"/>
    <xf numFmtId="9" fontId="2" fillId="2" borderId="5" xfId="0" applyNumberFormat="1" applyFont="1" applyFill="1" applyBorder="1"/>
    <xf numFmtId="3" fontId="0" fillId="0" borderId="0" xfId="0" applyNumberFormat="1" applyFont="1"/>
    <xf numFmtId="0" fontId="1" fillId="3" borderId="0" xfId="0" applyFont="1" applyFill="1"/>
    <xf numFmtId="0" fontId="6" fillId="3" borderId="0" xfId="0" applyFont="1" applyFill="1"/>
    <xf numFmtId="9" fontId="0" fillId="0" borderId="0" xfId="0" applyNumberFormat="1" applyFill="1" applyBorder="1"/>
    <xf numFmtId="167" fontId="5" fillId="0" borderId="0" xfId="0" applyNumberFormat="1" applyFont="1" applyFill="1"/>
    <xf numFmtId="167" fontId="5" fillId="0" borderId="5" xfId="0" applyNumberFormat="1" applyFont="1" applyFill="1" applyBorder="1"/>
    <xf numFmtId="167" fontId="1" fillId="0" borderId="0" xfId="0" applyNumberFormat="1" applyFont="1"/>
    <xf numFmtId="167" fontId="1" fillId="0" borderId="5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/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/>
  </sheetViews>
  <sheetFormatPr defaultRowHeight="14.5" x14ac:dyDescent="0.35"/>
  <sheetData>
    <row r="1" spans="1:2" x14ac:dyDescent="0.35">
      <c r="A1" t="s">
        <v>7</v>
      </c>
      <c r="B1" t="s">
        <v>8</v>
      </c>
    </row>
    <row r="2" spans="1:2" x14ac:dyDescent="0.35">
      <c r="A2" t="s">
        <v>0</v>
      </c>
      <c r="B2" t="s">
        <v>9</v>
      </c>
    </row>
    <row r="3" spans="1:2" x14ac:dyDescent="0.35">
      <c r="A3" t="s">
        <v>10</v>
      </c>
      <c r="B3" t="s">
        <v>11</v>
      </c>
    </row>
    <row r="4" spans="1:2" x14ac:dyDescent="0.35">
      <c r="A4" t="s">
        <v>12</v>
      </c>
      <c r="B4" t="s">
        <v>13</v>
      </c>
    </row>
    <row r="5" spans="1:2" x14ac:dyDescent="0.35">
      <c r="A5" t="s">
        <v>14</v>
      </c>
      <c r="B5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I164"/>
  <sheetViews>
    <sheetView tabSelected="1" zoomScale="85" zoomScaleNormal="85" workbookViewId="0">
      <pane xSplit="2" ySplit="8" topLeftCell="G9" activePane="bottomRight" state="frozen"/>
      <selection pane="topRight" activeCell="C1" sqref="C1"/>
      <selection pane="bottomLeft" activeCell="A4" sqref="A4"/>
      <selection pane="bottomRight" activeCell="R33" sqref="R33"/>
    </sheetView>
  </sheetViews>
  <sheetFormatPr defaultColWidth="12.6328125" defaultRowHeight="14.5" x14ac:dyDescent="0.35"/>
  <cols>
    <col min="1" max="1" width="8.7265625" customWidth="1"/>
    <col min="2" max="2" width="22.54296875" customWidth="1"/>
    <col min="9" max="9" width="12.6328125" style="20"/>
    <col min="13" max="13" width="12.6328125" style="20"/>
    <col min="17" max="17" width="12.6328125" style="20"/>
  </cols>
  <sheetData>
    <row r="1" spans="2:30" x14ac:dyDescent="0.35">
      <c r="B1" t="s">
        <v>16</v>
      </c>
      <c r="E1" t="s">
        <v>17</v>
      </c>
      <c r="F1" t="s">
        <v>18</v>
      </c>
      <c r="G1" t="s">
        <v>19</v>
      </c>
      <c r="H1" t="s">
        <v>20</v>
      </c>
      <c r="I1" s="20" t="s">
        <v>21</v>
      </c>
      <c r="J1" t="s">
        <v>22</v>
      </c>
      <c r="K1" t="s">
        <v>23</v>
      </c>
      <c r="L1" t="s">
        <v>24</v>
      </c>
      <c r="M1" s="20" t="s">
        <v>25</v>
      </c>
      <c r="N1" t="s">
        <v>26</v>
      </c>
      <c r="O1" t="s">
        <v>27</v>
      </c>
      <c r="P1" t="s">
        <v>28</v>
      </c>
      <c r="Q1" s="20" t="s">
        <v>510</v>
      </c>
      <c r="R1" s="57" t="s">
        <v>511</v>
      </c>
      <c r="S1" s="57"/>
      <c r="T1" s="57"/>
      <c r="U1" s="57"/>
      <c r="V1" s="57"/>
      <c r="W1" s="57"/>
      <c r="X1" s="57"/>
    </row>
    <row r="2" spans="2:30" x14ac:dyDescent="0.35">
      <c r="B2" t="s">
        <v>29</v>
      </c>
      <c r="I2" s="21">
        <v>44330</v>
      </c>
      <c r="J2" s="13">
        <v>44419</v>
      </c>
      <c r="K2" s="13">
        <v>44510</v>
      </c>
      <c r="L2" s="13">
        <v>44617</v>
      </c>
      <c r="M2" s="21">
        <v>44691</v>
      </c>
      <c r="N2" s="13">
        <v>44782</v>
      </c>
      <c r="O2" s="13">
        <v>44868</v>
      </c>
      <c r="P2" s="13">
        <v>44978</v>
      </c>
      <c r="Q2" s="21">
        <v>45050</v>
      </c>
      <c r="R2" s="13">
        <v>45141</v>
      </c>
      <c r="S2" s="13"/>
      <c r="T2" s="13"/>
      <c r="U2" s="13"/>
      <c r="V2" s="13"/>
      <c r="W2" s="13"/>
      <c r="X2" s="13"/>
      <c r="AC2" s="13">
        <v>44617</v>
      </c>
      <c r="AD2" s="13">
        <v>44978</v>
      </c>
    </row>
    <row r="3" spans="2:30" s="55" customFormat="1" ht="15" customHeight="1" x14ac:dyDescent="0.35">
      <c r="B3" s="55" t="s">
        <v>30</v>
      </c>
      <c r="E3" s="56">
        <v>43921</v>
      </c>
      <c r="I3" s="56">
        <v>44286</v>
      </c>
      <c r="J3" s="56">
        <v>44377</v>
      </c>
      <c r="K3" s="56">
        <v>44469</v>
      </c>
      <c r="L3" s="56">
        <v>44561</v>
      </c>
      <c r="M3" s="56">
        <v>44651</v>
      </c>
      <c r="N3" s="56">
        <v>44742</v>
      </c>
      <c r="O3" s="56">
        <v>44834</v>
      </c>
      <c r="P3" s="56">
        <v>44926</v>
      </c>
      <c r="Q3" s="56">
        <v>45016</v>
      </c>
      <c r="R3" s="56">
        <v>45107</v>
      </c>
      <c r="S3" s="56"/>
      <c r="T3" s="56"/>
      <c r="U3" s="56"/>
      <c r="V3" s="56"/>
      <c r="W3" s="56"/>
      <c r="X3" s="56"/>
      <c r="AA3" s="55">
        <v>2019</v>
      </c>
      <c r="AB3" s="55">
        <v>2020</v>
      </c>
      <c r="AC3" s="55">
        <v>2021</v>
      </c>
      <c r="AD3" s="55">
        <v>2022</v>
      </c>
    </row>
    <row r="4" spans="2:30" s="4" customFormat="1" x14ac:dyDescent="0.35">
      <c r="B4" s="4" t="s">
        <v>506</v>
      </c>
      <c r="I4" s="23"/>
      <c r="J4" s="15"/>
      <c r="K4" s="15"/>
      <c r="L4" s="15"/>
      <c r="M4" s="23"/>
      <c r="N4" s="15"/>
      <c r="O4" s="15"/>
      <c r="P4" s="15"/>
      <c r="Q4" s="32"/>
      <c r="AC4" s="15"/>
      <c r="AD4" s="15"/>
    </row>
    <row r="5" spans="2:30" s="77" customFormat="1" x14ac:dyDescent="0.35">
      <c r="B5" s="77" t="s">
        <v>507</v>
      </c>
      <c r="I5" s="78"/>
      <c r="M5" s="78"/>
      <c r="Q5" s="78"/>
      <c r="AC5" s="77">
        <v>429.54</v>
      </c>
      <c r="AD5" s="77">
        <v>261.63</v>
      </c>
    </row>
    <row r="6" spans="2:30" s="77" customFormat="1" x14ac:dyDescent="0.35">
      <c r="B6" s="77" t="s">
        <v>508</v>
      </c>
      <c r="I6" s="78"/>
      <c r="M6" s="78"/>
      <c r="Q6" s="78"/>
      <c r="AC6" s="77">
        <v>208</v>
      </c>
      <c r="AD6" s="77">
        <v>31.83</v>
      </c>
    </row>
    <row r="7" spans="2:30" s="79" customFormat="1" x14ac:dyDescent="0.35">
      <c r="B7" s="79" t="s">
        <v>509</v>
      </c>
      <c r="I7" s="80"/>
      <c r="M7" s="80"/>
      <c r="Q7" s="80"/>
      <c r="AC7" s="79">
        <v>265.87</v>
      </c>
      <c r="AD7" s="79">
        <v>102.8</v>
      </c>
    </row>
    <row r="8" spans="2:30" s="6" customFormat="1" ht="15" customHeight="1" thickBot="1" x14ac:dyDescent="0.4">
      <c r="E8" s="14"/>
      <c r="I8" s="22"/>
      <c r="J8" s="14"/>
      <c r="K8" s="14"/>
      <c r="L8" s="14"/>
      <c r="M8" s="22"/>
      <c r="N8" s="14"/>
      <c r="O8" s="14"/>
      <c r="P8" s="14"/>
      <c r="Q8" s="33"/>
    </row>
    <row r="9" spans="2:30" x14ac:dyDescent="0.35">
      <c r="E9" s="13"/>
      <c r="I9" s="21"/>
      <c r="J9" s="13"/>
      <c r="K9" s="13"/>
      <c r="L9" s="13"/>
      <c r="M9" s="21"/>
      <c r="N9" s="13"/>
      <c r="O9" s="13"/>
    </row>
    <row r="10" spans="2:30" s="4" customFormat="1" x14ac:dyDescent="0.35">
      <c r="B10" s="4" t="s">
        <v>31</v>
      </c>
      <c r="E10" s="15"/>
      <c r="I10" s="23"/>
      <c r="J10" s="15"/>
      <c r="K10" s="15"/>
      <c r="L10" s="15"/>
      <c r="M10" s="23"/>
      <c r="N10" s="15"/>
      <c r="O10" s="15"/>
      <c r="Q10" s="32"/>
    </row>
    <row r="11" spans="2:30" x14ac:dyDescent="0.35">
      <c r="B11" t="s">
        <v>32</v>
      </c>
      <c r="E11" s="13"/>
      <c r="I11" s="21"/>
      <c r="J11" s="13"/>
      <c r="K11" s="13"/>
      <c r="L11" s="13"/>
      <c r="M11" s="21"/>
      <c r="N11" s="13"/>
      <c r="O11" s="13"/>
      <c r="AA11">
        <v>32</v>
      </c>
      <c r="AB11">
        <v>43</v>
      </c>
      <c r="AC11">
        <v>89</v>
      </c>
      <c r="AD11">
        <v>110</v>
      </c>
    </row>
    <row r="12" spans="2:30" x14ac:dyDescent="0.35">
      <c r="B12" t="s">
        <v>33</v>
      </c>
      <c r="E12" s="13"/>
      <c r="I12" s="21"/>
      <c r="J12" s="13"/>
      <c r="K12" s="13"/>
      <c r="L12" s="13"/>
      <c r="M12" s="21"/>
      <c r="N12" s="13"/>
      <c r="O12" s="13"/>
      <c r="AA12">
        <v>1</v>
      </c>
      <c r="AB12">
        <v>2.8</v>
      </c>
      <c r="AC12">
        <v>11.2</v>
      </c>
      <c r="AD12">
        <v>8.3000000000000007</v>
      </c>
    </row>
    <row r="13" spans="2:30" x14ac:dyDescent="0.35">
      <c r="B13" t="s">
        <v>34</v>
      </c>
      <c r="E13" s="13"/>
      <c r="I13" s="21"/>
      <c r="J13" s="13"/>
      <c r="K13" s="13"/>
      <c r="L13" s="13"/>
      <c r="M13" s="21"/>
      <c r="N13" s="13"/>
      <c r="O13" s="13"/>
      <c r="AA13">
        <v>17</v>
      </c>
      <c r="AB13">
        <v>90</v>
      </c>
      <c r="AC13">
        <v>278</v>
      </c>
      <c r="AD13">
        <v>80</v>
      </c>
    </row>
    <row r="14" spans="2:30" x14ac:dyDescent="0.35">
      <c r="B14" t="s">
        <v>35</v>
      </c>
      <c r="E14" s="13"/>
      <c r="I14" s="21"/>
      <c r="J14" s="13"/>
      <c r="K14" s="13"/>
      <c r="L14" s="13"/>
      <c r="M14" s="21"/>
      <c r="N14" s="13"/>
      <c r="O14" s="13"/>
      <c r="AA14">
        <v>80</v>
      </c>
      <c r="AB14">
        <v>193</v>
      </c>
      <c r="AC14">
        <v>1671</v>
      </c>
      <c r="AD14">
        <v>830</v>
      </c>
    </row>
    <row r="15" spans="2:30" x14ac:dyDescent="0.35">
      <c r="E15" s="13"/>
      <c r="I15" s="21"/>
      <c r="J15" s="13"/>
      <c r="K15" s="13"/>
      <c r="L15" s="13"/>
      <c r="M15" s="21"/>
      <c r="N15" s="13"/>
      <c r="O15" s="13"/>
    </row>
    <row r="16" spans="2:30" x14ac:dyDescent="0.35">
      <c r="E16" s="13"/>
      <c r="I16" s="21"/>
      <c r="J16" s="13"/>
      <c r="K16" s="13"/>
      <c r="L16" s="13"/>
      <c r="M16" s="21"/>
      <c r="N16" s="13"/>
      <c r="O16" s="13"/>
    </row>
    <row r="17" spans="2:30" s="4" customFormat="1" x14ac:dyDescent="0.35">
      <c r="B17" s="4" t="s">
        <v>35</v>
      </c>
      <c r="E17" s="15"/>
      <c r="I17" s="23"/>
      <c r="J17" s="15"/>
      <c r="K17" s="15"/>
      <c r="L17" s="15"/>
      <c r="M17" s="23"/>
      <c r="N17" s="15"/>
      <c r="O17" s="15"/>
      <c r="Q17" s="32"/>
    </row>
    <row r="18" spans="2:30" s="8" customFormat="1" x14ac:dyDescent="0.35">
      <c r="B18" s="8" t="s">
        <v>36</v>
      </c>
      <c r="I18" s="24"/>
      <c r="M18" s="24">
        <v>74</v>
      </c>
      <c r="N18" s="8">
        <v>46</v>
      </c>
      <c r="Q18" s="24">
        <v>21</v>
      </c>
      <c r="R18" s="8">
        <v>14</v>
      </c>
      <c r="AA18" s="8">
        <v>35</v>
      </c>
      <c r="AB18" s="8">
        <v>73</v>
      </c>
      <c r="AC18" s="8">
        <v>535</v>
      </c>
      <c r="AD18" s="8">
        <v>167</v>
      </c>
    </row>
    <row r="19" spans="2:30" s="10" customFormat="1" x14ac:dyDescent="0.35">
      <c r="B19" s="10" t="s">
        <v>37</v>
      </c>
      <c r="I19" s="25"/>
      <c r="M19" s="25">
        <v>235</v>
      </c>
      <c r="N19" s="10">
        <v>171</v>
      </c>
      <c r="Q19" s="25">
        <v>124</v>
      </c>
      <c r="R19" s="10">
        <v>78</v>
      </c>
      <c r="AA19" s="10">
        <v>45</v>
      </c>
      <c r="AB19" s="10">
        <v>120</v>
      </c>
      <c r="AC19" s="10">
        <v>1136</v>
      </c>
      <c r="AD19" s="10">
        <v>663</v>
      </c>
    </row>
    <row r="20" spans="2:30" s="16" customFormat="1" x14ac:dyDescent="0.35">
      <c r="B20" s="16" t="s">
        <v>38</v>
      </c>
      <c r="E20" s="44"/>
      <c r="I20" s="45"/>
      <c r="J20" s="16">
        <f>SUM(J18:J19)</f>
        <v>0</v>
      </c>
      <c r="K20" s="16">
        <f t="shared" ref="K20:L20" si="0">SUM(K18:K19)</f>
        <v>0</v>
      </c>
      <c r="L20" s="16">
        <f t="shared" si="0"/>
        <v>0</v>
      </c>
      <c r="M20" s="61">
        <f>SUM(M18:M19)</f>
        <v>309</v>
      </c>
      <c r="N20" s="16">
        <f>SUM(N18:N19)</f>
        <v>217</v>
      </c>
      <c r="O20" s="16">
        <f t="shared" ref="O20:P20" si="1">SUM(O18:O19)</f>
        <v>0</v>
      </c>
      <c r="P20" s="16">
        <f t="shared" si="1"/>
        <v>0</v>
      </c>
      <c r="Q20" s="61">
        <f>SUM(Q18:Q19)</f>
        <v>145</v>
      </c>
      <c r="R20" s="16">
        <f>SUM(R18:R19)</f>
        <v>92</v>
      </c>
      <c r="S20" s="16">
        <f t="shared" ref="S20:T20" si="2">SUM(S18:S19)</f>
        <v>0</v>
      </c>
      <c r="T20" s="16">
        <f t="shared" si="2"/>
        <v>0</v>
      </c>
      <c r="AA20" s="16">
        <f>SUM(AA18:AA19)</f>
        <v>80</v>
      </c>
      <c r="AB20" s="16">
        <f>SUM(AB18:AB19)</f>
        <v>193</v>
      </c>
      <c r="AC20" s="16">
        <f>SUM(AC18:AC19)</f>
        <v>1671</v>
      </c>
      <c r="AD20" s="16">
        <f>SUM(AD18:AD19)</f>
        <v>830</v>
      </c>
    </row>
    <row r="21" spans="2:30" s="19" customFormat="1" x14ac:dyDescent="0.35">
      <c r="B21" s="19" t="s">
        <v>39</v>
      </c>
      <c r="I21" s="28"/>
      <c r="M21" s="28">
        <f>M18/M20</f>
        <v>0.23948220064724918</v>
      </c>
      <c r="N21" s="19">
        <f>N18/N20</f>
        <v>0.2119815668202765</v>
      </c>
      <c r="O21" s="19" t="e">
        <f t="shared" ref="O21:P21" si="3">O18/O20</f>
        <v>#DIV/0!</v>
      </c>
      <c r="P21" s="19" t="e">
        <f t="shared" si="3"/>
        <v>#DIV/0!</v>
      </c>
      <c r="Q21" s="28">
        <f>Q18/Q20</f>
        <v>0.14482758620689656</v>
      </c>
      <c r="R21" s="19">
        <f>R18/R20</f>
        <v>0.15217391304347827</v>
      </c>
      <c r="S21" s="19" t="e">
        <f t="shared" ref="S21:T21" si="4">S18/S20</f>
        <v>#DIV/0!</v>
      </c>
      <c r="T21" s="19" t="e">
        <f t="shared" si="4"/>
        <v>#DIV/0!</v>
      </c>
      <c r="AA21" s="19">
        <f>AA18/AA20</f>
        <v>0.4375</v>
      </c>
      <c r="AB21" s="19">
        <f>AB18/AB20</f>
        <v>0.37823834196891193</v>
      </c>
      <c r="AC21" s="19">
        <f>AC18/AC20</f>
        <v>0.32016756433273491</v>
      </c>
      <c r="AD21" s="19">
        <f>AD18/AD20</f>
        <v>0.20120481927710843</v>
      </c>
    </row>
    <row r="22" spans="2:30" s="50" customFormat="1" x14ac:dyDescent="0.35">
      <c r="B22" s="50" t="s">
        <v>40</v>
      </c>
      <c r="I22" s="51"/>
      <c r="M22" s="51">
        <f>M19/M20</f>
        <v>0.76051779935275077</v>
      </c>
      <c r="N22" s="50">
        <f>N19/N20</f>
        <v>0.78801843317972353</v>
      </c>
      <c r="O22" s="50" t="e">
        <f t="shared" ref="O22:P22" si="5">O19/O20</f>
        <v>#DIV/0!</v>
      </c>
      <c r="P22" s="50" t="e">
        <f t="shared" si="5"/>
        <v>#DIV/0!</v>
      </c>
      <c r="Q22" s="51">
        <f>Q19/Q20</f>
        <v>0.85517241379310349</v>
      </c>
      <c r="R22" s="50">
        <f>R19/R20</f>
        <v>0.84782608695652173</v>
      </c>
      <c r="S22" s="50" t="e">
        <f t="shared" ref="S22:T22" si="6">S19/S20</f>
        <v>#DIV/0!</v>
      </c>
      <c r="T22" s="50" t="e">
        <f t="shared" si="6"/>
        <v>#DIV/0!</v>
      </c>
      <c r="AA22" s="50">
        <f>AA19/AA20</f>
        <v>0.5625</v>
      </c>
      <c r="AB22" s="50">
        <f>AB19/AB20</f>
        <v>0.62176165803108807</v>
      </c>
      <c r="AC22" s="50">
        <f>AC19/AC20</f>
        <v>0.67983243566726514</v>
      </c>
      <c r="AD22" s="50">
        <f>AD19/AD20</f>
        <v>0.79879518072289157</v>
      </c>
    </row>
    <row r="23" spans="2:30" s="52" customFormat="1" x14ac:dyDescent="0.35">
      <c r="B23" s="52" t="s">
        <v>41</v>
      </c>
      <c r="I23" s="53"/>
      <c r="M23" s="53">
        <f>SUM(M21:M22)</f>
        <v>1</v>
      </c>
      <c r="N23" s="52">
        <f>SUM(N21:N22)</f>
        <v>1</v>
      </c>
      <c r="O23" s="52" t="e">
        <f t="shared" ref="O23:P23" si="7">SUM(O21:O22)</f>
        <v>#DIV/0!</v>
      </c>
      <c r="P23" s="52" t="e">
        <f t="shared" si="7"/>
        <v>#DIV/0!</v>
      </c>
      <c r="Q23" s="53">
        <f>SUM(Q21:Q22)</f>
        <v>1</v>
      </c>
      <c r="R23" s="52">
        <f>SUM(R21:R22)</f>
        <v>1</v>
      </c>
      <c r="S23" s="52" t="e">
        <f t="shared" ref="S23:T23" si="8">SUM(S21:S22)</f>
        <v>#DIV/0!</v>
      </c>
      <c r="T23" s="52" t="e">
        <f t="shared" si="8"/>
        <v>#DIV/0!</v>
      </c>
      <c r="AA23" s="52">
        <f>SUM(AA21:AA22)</f>
        <v>1</v>
      </c>
      <c r="AB23" s="52">
        <f>SUM(AB21:AB22)</f>
        <v>1</v>
      </c>
      <c r="AC23" s="52">
        <f>SUM(AC21:AC22)</f>
        <v>1</v>
      </c>
      <c r="AD23" s="52">
        <f>SUM(AD21:AD22)</f>
        <v>1</v>
      </c>
    </row>
    <row r="24" spans="2:30" s="37" customFormat="1" x14ac:dyDescent="0.35">
      <c r="B24" s="37" t="s">
        <v>42</v>
      </c>
      <c r="E24" s="47"/>
      <c r="I24" s="48"/>
      <c r="J24" s="47"/>
      <c r="K24" s="47"/>
      <c r="L24" s="47"/>
      <c r="M24" s="48"/>
      <c r="N24" s="47"/>
      <c r="O24" s="47"/>
      <c r="Q24" s="49"/>
    </row>
    <row r="25" spans="2:30" s="19" customFormat="1" x14ac:dyDescent="0.35">
      <c r="B25" s="19" t="s">
        <v>43</v>
      </c>
      <c r="I25" s="28"/>
      <c r="M25" s="28">
        <v>0.24</v>
      </c>
      <c r="N25" s="19">
        <v>0.31</v>
      </c>
      <c r="Q25" s="28">
        <v>0.32</v>
      </c>
      <c r="R25" s="19">
        <v>0.4</v>
      </c>
      <c r="AA25" s="19">
        <v>0.57999999999999996</v>
      </c>
      <c r="AB25" s="19">
        <v>0.41</v>
      </c>
      <c r="AC25" s="19">
        <v>0.24</v>
      </c>
      <c r="AD25" s="19">
        <v>0.28999999999999998</v>
      </c>
    </row>
    <row r="26" spans="2:30" s="19" customFormat="1" x14ac:dyDescent="0.35">
      <c r="B26" s="19" t="s">
        <v>44</v>
      </c>
      <c r="I26" s="28"/>
      <c r="M26" s="28">
        <v>0.21</v>
      </c>
      <c r="N26" s="19">
        <v>0.22</v>
      </c>
      <c r="Q26" s="28">
        <v>0.24</v>
      </c>
      <c r="R26" s="19">
        <v>0.23</v>
      </c>
      <c r="AA26" s="19">
        <v>0.14000000000000001</v>
      </c>
      <c r="AB26" s="19">
        <v>0.15</v>
      </c>
      <c r="AC26" s="19">
        <v>0.21</v>
      </c>
      <c r="AD26" s="19">
        <v>0.25</v>
      </c>
    </row>
    <row r="27" spans="2:30" s="50" customFormat="1" x14ac:dyDescent="0.35">
      <c r="B27" s="50" t="s">
        <v>45</v>
      </c>
      <c r="I27" s="51"/>
      <c r="M27" s="51">
        <v>0.55000000000000004</v>
      </c>
      <c r="N27" s="50">
        <v>0.47</v>
      </c>
      <c r="Q27" s="51">
        <v>0.45</v>
      </c>
      <c r="R27" s="50">
        <v>0.37</v>
      </c>
      <c r="AA27" s="50">
        <v>0.28000000000000003</v>
      </c>
      <c r="AB27" s="50">
        <v>0.44</v>
      </c>
      <c r="AC27" s="50">
        <v>0.55000000000000004</v>
      </c>
      <c r="AD27" s="50">
        <v>0.45</v>
      </c>
    </row>
    <row r="28" spans="2:30" s="52" customFormat="1" x14ac:dyDescent="0.35">
      <c r="B28" s="52" t="s">
        <v>46</v>
      </c>
      <c r="I28" s="53"/>
      <c r="M28" s="53">
        <f>SUM(M25:M27)</f>
        <v>1</v>
      </c>
      <c r="N28" s="52">
        <f>SUM(N25:N27)</f>
        <v>1</v>
      </c>
      <c r="O28" s="52">
        <f t="shared" ref="O28:P28" si="9">SUM(O25:O27)</f>
        <v>0</v>
      </c>
      <c r="P28" s="52">
        <f t="shared" si="9"/>
        <v>0</v>
      </c>
      <c r="Q28" s="53">
        <f>SUM(Q25:Q27)</f>
        <v>1.01</v>
      </c>
      <c r="R28" s="52">
        <f>SUM(R25:R27)</f>
        <v>1</v>
      </c>
      <c r="S28" s="52">
        <f t="shared" ref="S28:T28" si="10">SUM(S25:S27)</f>
        <v>0</v>
      </c>
      <c r="T28" s="52">
        <f t="shared" si="10"/>
        <v>0</v>
      </c>
      <c r="AA28" s="52">
        <f>SUM(AA25:AA27)</f>
        <v>1</v>
      </c>
      <c r="AB28" s="52">
        <f>SUM(AB25:AB27)</f>
        <v>1</v>
      </c>
      <c r="AC28" s="52">
        <f>SUM(AC25:AC27)</f>
        <v>1</v>
      </c>
      <c r="AD28" s="52">
        <f>SUM(AD25:AD27)</f>
        <v>0.99</v>
      </c>
    </row>
    <row r="29" spans="2:30" s="37" customFormat="1" x14ac:dyDescent="0.35">
      <c r="B29" s="37" t="s">
        <v>47</v>
      </c>
      <c r="E29" s="47"/>
      <c r="I29" s="48"/>
      <c r="J29" s="47"/>
      <c r="K29" s="47"/>
      <c r="L29" s="47"/>
      <c r="M29" s="48"/>
      <c r="N29" s="47"/>
      <c r="O29" s="47"/>
      <c r="Q29" s="49"/>
    </row>
    <row r="30" spans="2:30" s="19" customFormat="1" x14ac:dyDescent="0.35">
      <c r="B30" s="19" t="s">
        <v>43</v>
      </c>
      <c r="I30" s="28"/>
      <c r="M30" s="28">
        <v>0.25</v>
      </c>
      <c r="N30" s="19">
        <v>0.31</v>
      </c>
      <c r="Q30" s="28">
        <v>0.36</v>
      </c>
      <c r="R30" s="76">
        <v>0.4</v>
      </c>
      <c r="AA30" s="19">
        <v>0.6</v>
      </c>
      <c r="AB30" s="19">
        <v>0.44</v>
      </c>
      <c r="AC30" s="19">
        <v>0.25</v>
      </c>
      <c r="AD30" s="19">
        <v>0.28999999999999998</v>
      </c>
    </row>
    <row r="31" spans="2:30" s="19" customFormat="1" x14ac:dyDescent="0.35">
      <c r="B31" s="19" t="s">
        <v>44</v>
      </c>
      <c r="I31" s="28"/>
      <c r="M31" s="28">
        <v>0.23</v>
      </c>
      <c r="N31" s="19">
        <v>0.22</v>
      </c>
      <c r="Q31" s="28">
        <v>0.18</v>
      </c>
      <c r="R31" s="76">
        <v>0.21</v>
      </c>
      <c r="AA31" s="19">
        <v>0.11</v>
      </c>
      <c r="AB31" s="19">
        <v>0.12</v>
      </c>
      <c r="AC31" s="19">
        <v>0.21</v>
      </c>
      <c r="AD31" s="19">
        <v>0.22</v>
      </c>
    </row>
    <row r="32" spans="2:30" s="50" customFormat="1" x14ac:dyDescent="0.35">
      <c r="B32" s="50" t="s">
        <v>45</v>
      </c>
      <c r="I32" s="51"/>
      <c r="M32" s="51">
        <v>0.52</v>
      </c>
      <c r="N32" s="50">
        <v>0.47</v>
      </c>
      <c r="Q32" s="51">
        <v>0.46</v>
      </c>
      <c r="R32" s="50">
        <v>0.39</v>
      </c>
      <c r="AA32" s="50">
        <v>0.28999999999999998</v>
      </c>
      <c r="AB32" s="50">
        <v>0.44</v>
      </c>
      <c r="AC32" s="50">
        <v>0.54</v>
      </c>
      <c r="AD32" s="50">
        <v>0.49</v>
      </c>
    </row>
    <row r="33" spans="2:32" s="16" customFormat="1" x14ac:dyDescent="0.35">
      <c r="B33" s="16" t="s">
        <v>46</v>
      </c>
      <c r="I33" s="46"/>
      <c r="K33" s="44"/>
      <c r="L33" s="44"/>
      <c r="M33" s="53">
        <f>SUM(M30:M32)</f>
        <v>1</v>
      </c>
      <c r="N33" s="52">
        <f>SUM(N30:N32)</f>
        <v>1</v>
      </c>
      <c r="O33" s="52">
        <f t="shared" ref="O33:P33" si="11">SUM(O30:O32)</f>
        <v>0</v>
      </c>
      <c r="P33" s="52">
        <f t="shared" si="11"/>
        <v>0</v>
      </c>
      <c r="Q33" s="53">
        <f>SUM(Q30:Q32)</f>
        <v>1</v>
      </c>
      <c r="R33" s="52">
        <f>SUM(R30:R32)</f>
        <v>1</v>
      </c>
      <c r="S33" s="52">
        <f t="shared" ref="S33:T33" si="12">SUM(S30:S32)</f>
        <v>0</v>
      </c>
      <c r="T33" s="52">
        <f t="shared" si="12"/>
        <v>0</v>
      </c>
      <c r="AA33" s="52">
        <f>SUM(AA30:AA32)</f>
        <v>1</v>
      </c>
      <c r="AB33" s="52">
        <f>SUM(AB30:AB32)</f>
        <v>1</v>
      </c>
      <c r="AC33" s="52">
        <f>SUM(AC30:AC32)</f>
        <v>1</v>
      </c>
      <c r="AD33" s="52">
        <f>SUM(AD30:AD32)</f>
        <v>1</v>
      </c>
    </row>
    <row r="34" spans="2:32" s="4" customFormat="1" x14ac:dyDescent="0.35">
      <c r="B34" s="4" t="s">
        <v>48</v>
      </c>
      <c r="I34" s="32"/>
      <c r="K34" s="15"/>
      <c r="L34" s="15"/>
      <c r="M34" s="23"/>
      <c r="N34" s="15"/>
      <c r="O34" s="15"/>
      <c r="Q34" s="32"/>
      <c r="AB34" s="54"/>
      <c r="AC34" s="54"/>
      <c r="AD34" s="54"/>
    </row>
    <row r="35" spans="2:32" x14ac:dyDescent="0.35">
      <c r="B35" t="s">
        <v>43</v>
      </c>
      <c r="K35" s="13"/>
      <c r="L35" s="13"/>
      <c r="M35" s="21"/>
      <c r="N35" s="13"/>
      <c r="O35" s="13"/>
      <c r="AA35" s="19">
        <v>0.7</v>
      </c>
      <c r="AB35" s="19">
        <v>0.7</v>
      </c>
      <c r="AC35" s="19">
        <v>0.4</v>
      </c>
      <c r="AD35" s="19">
        <v>0.41</v>
      </c>
    </row>
    <row r="36" spans="2:32" x14ac:dyDescent="0.35">
      <c r="B36" t="s">
        <v>44</v>
      </c>
      <c r="K36" s="13"/>
      <c r="L36" s="13"/>
      <c r="M36" s="21"/>
      <c r="N36" s="13"/>
      <c r="O36" s="13"/>
      <c r="AA36" s="19">
        <v>0.09</v>
      </c>
      <c r="AB36" s="19">
        <v>0.13</v>
      </c>
      <c r="AC36" s="19">
        <v>0.25</v>
      </c>
      <c r="AD36" s="19">
        <v>0.26</v>
      </c>
    </row>
    <row r="37" spans="2:32" x14ac:dyDescent="0.35">
      <c r="B37" t="s">
        <v>49</v>
      </c>
      <c r="K37" s="13"/>
      <c r="L37" s="13"/>
      <c r="M37" s="21"/>
      <c r="N37" s="13"/>
      <c r="O37" s="13"/>
      <c r="AA37" s="19">
        <v>0</v>
      </c>
      <c r="AB37" s="19">
        <v>0</v>
      </c>
      <c r="AC37" s="19">
        <v>0.01</v>
      </c>
      <c r="AD37" s="19">
        <v>0.01</v>
      </c>
    </row>
    <row r="38" spans="2:32" x14ac:dyDescent="0.35">
      <c r="B38" t="s">
        <v>45</v>
      </c>
      <c r="K38" s="13"/>
      <c r="L38" s="13"/>
      <c r="M38" s="21"/>
      <c r="N38" s="13"/>
      <c r="O38" s="13"/>
      <c r="AA38" s="19">
        <v>0.15</v>
      </c>
      <c r="AB38" s="19">
        <v>0.13</v>
      </c>
      <c r="AC38" s="19">
        <v>0.3</v>
      </c>
      <c r="AD38" s="19">
        <v>0.26</v>
      </c>
      <c r="AF38" t="s">
        <v>50</v>
      </c>
    </row>
    <row r="39" spans="2:32" s="50" customFormat="1" x14ac:dyDescent="0.35">
      <c r="B39" s="50" t="s">
        <v>51</v>
      </c>
      <c r="I39" s="51"/>
      <c r="M39" s="51"/>
      <c r="Q39" s="51"/>
      <c r="AA39" s="50">
        <v>0.06</v>
      </c>
      <c r="AB39" s="50">
        <v>0.04</v>
      </c>
      <c r="AC39" s="50">
        <v>0.04</v>
      </c>
      <c r="AD39" s="50">
        <v>0.06</v>
      </c>
    </row>
    <row r="40" spans="2:32" s="16" customFormat="1" x14ac:dyDescent="0.35">
      <c r="B40" s="16" t="s">
        <v>52</v>
      </c>
      <c r="I40" s="46"/>
      <c r="K40" s="44"/>
      <c r="L40" s="44"/>
      <c r="M40" s="45"/>
      <c r="N40" s="44"/>
      <c r="O40" s="44"/>
      <c r="Q40" s="46"/>
      <c r="AA40" s="52">
        <f>SUM(AA35:AA39)</f>
        <v>1</v>
      </c>
      <c r="AB40" s="52">
        <f>SUM(AB35:AB39)</f>
        <v>1</v>
      </c>
      <c r="AC40" s="52">
        <f>SUM(AC35:AC39)</f>
        <v>1</v>
      </c>
      <c r="AD40" s="52">
        <f>SUM(AD35:AD39)</f>
        <v>1</v>
      </c>
    </row>
    <row r="41" spans="2:32" s="16" customFormat="1" x14ac:dyDescent="0.35">
      <c r="I41" s="46"/>
      <c r="K41" s="44"/>
      <c r="L41" s="44"/>
      <c r="M41" s="45"/>
      <c r="N41" s="44"/>
      <c r="O41" s="44"/>
      <c r="Q41" s="46"/>
      <c r="AA41" s="52"/>
      <c r="AB41" s="52"/>
      <c r="AC41" s="52"/>
      <c r="AD41" s="52"/>
    </row>
    <row r="42" spans="2:32" s="4" customFormat="1" x14ac:dyDescent="0.35">
      <c r="B42" s="4" t="s">
        <v>521</v>
      </c>
      <c r="I42" s="32"/>
      <c r="K42" s="15"/>
      <c r="L42" s="15"/>
      <c r="M42" s="23"/>
      <c r="N42" s="15"/>
      <c r="O42" s="15"/>
      <c r="Q42" s="32"/>
      <c r="AA42" s="54"/>
      <c r="AB42" s="54"/>
      <c r="AC42" s="54"/>
      <c r="AD42" s="54"/>
    </row>
    <row r="43" spans="2:32" s="68" customFormat="1" x14ac:dyDescent="0.35">
      <c r="B43" s="68" t="s">
        <v>522</v>
      </c>
      <c r="I43" s="69"/>
      <c r="M43" s="69"/>
      <c r="N43" s="68">
        <v>32.5</v>
      </c>
      <c r="Q43" s="69"/>
      <c r="R43" s="68">
        <v>60.7</v>
      </c>
    </row>
    <row r="44" spans="2:32" s="68" customFormat="1" x14ac:dyDescent="0.35">
      <c r="B44" s="68" t="s">
        <v>523</v>
      </c>
      <c r="I44" s="69"/>
      <c r="M44" s="69"/>
      <c r="N44" s="68">
        <v>20.8</v>
      </c>
      <c r="Q44" s="69"/>
      <c r="R44" s="68">
        <v>33.5</v>
      </c>
    </row>
    <row r="45" spans="2:32" s="68" customFormat="1" x14ac:dyDescent="0.35">
      <c r="B45" s="68" t="s">
        <v>49</v>
      </c>
      <c r="I45" s="69"/>
      <c r="M45" s="69"/>
      <c r="N45" s="68">
        <v>1.1000000000000001</v>
      </c>
      <c r="Q45" s="69"/>
      <c r="R45" s="68">
        <v>1.5</v>
      </c>
    </row>
    <row r="46" spans="2:32" s="70" customFormat="1" x14ac:dyDescent="0.35">
      <c r="B46" s="70" t="s">
        <v>45</v>
      </c>
      <c r="I46" s="71"/>
      <c r="M46" s="71"/>
      <c r="N46" s="70">
        <v>21</v>
      </c>
      <c r="Q46" s="71"/>
      <c r="R46" s="70">
        <v>28.5</v>
      </c>
    </row>
    <row r="47" spans="2:32" s="68" customFormat="1" x14ac:dyDescent="0.35">
      <c r="B47" s="68" t="s">
        <v>524</v>
      </c>
      <c r="I47" s="69"/>
      <c r="M47" s="69"/>
      <c r="N47" s="68">
        <f>SUM(N43:N46)</f>
        <v>75.400000000000006</v>
      </c>
      <c r="O47" s="68">
        <f t="shared" ref="O47:P47" si="13">SUM(O43:O46)</f>
        <v>0</v>
      </c>
      <c r="P47" s="68">
        <f t="shared" si="13"/>
        <v>0</v>
      </c>
      <c r="Q47" s="69"/>
      <c r="R47" s="68">
        <f>SUM(R43:R46)</f>
        <v>124.2</v>
      </c>
    </row>
    <row r="48" spans="2:32" s="37" customFormat="1" x14ac:dyDescent="0.35">
      <c r="B48" s="37" t="s">
        <v>525</v>
      </c>
      <c r="I48" s="49"/>
      <c r="K48" s="47"/>
      <c r="L48" s="47"/>
      <c r="M48" s="48"/>
      <c r="N48" s="47"/>
      <c r="O48" s="47"/>
      <c r="Q48" s="49"/>
      <c r="AA48" s="63"/>
      <c r="AB48" s="63"/>
      <c r="AC48" s="63"/>
      <c r="AD48" s="63"/>
    </row>
    <row r="49" spans="2:32" s="64" customFormat="1" x14ac:dyDescent="0.35">
      <c r="B49" s="64" t="s">
        <v>522</v>
      </c>
      <c r="I49" s="65"/>
      <c r="M49" s="65"/>
      <c r="N49" s="64">
        <f>N43/N47</f>
        <v>0.43103448275862066</v>
      </c>
      <c r="O49" s="64" t="e">
        <f t="shared" ref="O49:P49" si="14">O43/O47</f>
        <v>#DIV/0!</v>
      </c>
      <c r="P49" s="64" t="e">
        <f t="shared" si="14"/>
        <v>#DIV/0!</v>
      </c>
      <c r="Q49" s="65"/>
      <c r="R49" s="64">
        <f>R43/R47</f>
        <v>0.48872785829307569</v>
      </c>
    </row>
    <row r="50" spans="2:32" s="64" customFormat="1" x14ac:dyDescent="0.35">
      <c r="B50" s="64" t="s">
        <v>523</v>
      </c>
      <c r="I50" s="65"/>
      <c r="M50" s="65"/>
      <c r="N50" s="64">
        <f>N44/N47</f>
        <v>0.27586206896551724</v>
      </c>
      <c r="O50" s="64" t="e">
        <f t="shared" ref="O50:P50" si="15">O44/O47</f>
        <v>#DIV/0!</v>
      </c>
      <c r="P50" s="64" t="e">
        <f t="shared" si="15"/>
        <v>#DIV/0!</v>
      </c>
      <c r="Q50" s="65"/>
      <c r="R50" s="64">
        <f>R44/R47</f>
        <v>0.26972624798711753</v>
      </c>
    </row>
    <row r="51" spans="2:32" s="64" customFormat="1" x14ac:dyDescent="0.35">
      <c r="B51" s="64" t="s">
        <v>49</v>
      </c>
      <c r="I51" s="65"/>
      <c r="M51" s="65"/>
      <c r="N51" s="64">
        <f>N45/N47</f>
        <v>1.4588859416445624E-2</v>
      </c>
      <c r="O51" s="64" t="e">
        <f t="shared" ref="O51:P51" si="16">O45/O47</f>
        <v>#DIV/0!</v>
      </c>
      <c r="P51" s="64" t="e">
        <f t="shared" si="16"/>
        <v>#DIV/0!</v>
      </c>
      <c r="Q51" s="65"/>
      <c r="R51" s="64">
        <f>R45/R47</f>
        <v>1.2077294685990338E-2</v>
      </c>
    </row>
    <row r="52" spans="2:32" s="66" customFormat="1" x14ac:dyDescent="0.35">
      <c r="B52" s="66" t="s">
        <v>45</v>
      </c>
      <c r="I52" s="67"/>
      <c r="M52" s="67"/>
      <c r="N52" s="66">
        <f>N46/N47</f>
        <v>0.27851458885941643</v>
      </c>
      <c r="O52" s="66" t="e">
        <f t="shared" ref="O52:P52" si="17">O46/O47</f>
        <v>#DIV/0!</v>
      </c>
      <c r="P52" s="66" t="e">
        <f t="shared" si="17"/>
        <v>#DIV/0!</v>
      </c>
      <c r="Q52" s="67"/>
      <c r="R52" s="66">
        <f>R46/R47</f>
        <v>0.22946859903381642</v>
      </c>
    </row>
    <row r="53" spans="2:32" s="17" customFormat="1" x14ac:dyDescent="0.35">
      <c r="B53" s="64" t="s">
        <v>526</v>
      </c>
      <c r="I53" s="26"/>
      <c r="M53" s="26"/>
      <c r="N53" s="17">
        <f>SUM(N49:N52)</f>
        <v>1</v>
      </c>
      <c r="O53" s="17" t="e">
        <f t="shared" ref="O53:P53" si="18">SUM(O49:O52)</f>
        <v>#DIV/0!</v>
      </c>
      <c r="P53" s="17" t="e">
        <f t="shared" si="18"/>
        <v>#DIV/0!</v>
      </c>
      <c r="Q53" s="26"/>
      <c r="R53" s="17">
        <f>SUM(R49:R52)</f>
        <v>1</v>
      </c>
    </row>
    <row r="54" spans="2:32" s="4" customFormat="1" x14ac:dyDescent="0.35">
      <c r="B54" s="4" t="s">
        <v>53</v>
      </c>
      <c r="I54" s="32"/>
      <c r="K54" s="15"/>
      <c r="L54" s="15"/>
      <c r="M54" s="23"/>
      <c r="N54" s="15"/>
      <c r="O54" s="15"/>
      <c r="Q54" s="32"/>
    </row>
    <row r="55" spans="2:32" s="37" customFormat="1" x14ac:dyDescent="0.35">
      <c r="B55" s="37" t="s">
        <v>54</v>
      </c>
      <c r="I55" s="38"/>
      <c r="J55" s="39"/>
      <c r="K55" s="39"/>
      <c r="L55" s="39"/>
      <c r="M55" s="38"/>
      <c r="N55" s="39"/>
      <c r="O55" s="39"/>
      <c r="P55" s="39"/>
      <c r="Q55" s="38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</row>
    <row r="56" spans="2:32" x14ac:dyDescent="0.35">
      <c r="B56" t="s">
        <v>55</v>
      </c>
      <c r="I56" s="24">
        <v>1455171</v>
      </c>
      <c r="J56" s="8">
        <v>1827951</v>
      </c>
      <c r="K56" s="8">
        <v>1021967</v>
      </c>
      <c r="L56" s="8">
        <f>AC56-K56-J56-I56</f>
        <v>2185903</v>
      </c>
      <c r="M56" s="24">
        <v>965841</v>
      </c>
      <c r="N56" s="8">
        <v>616212</v>
      </c>
      <c r="O56" s="8">
        <v>346091</v>
      </c>
      <c r="P56" s="8">
        <f>AD56-O56-N56-M56</f>
        <v>308756</v>
      </c>
      <c r="Q56" s="24">
        <v>352402</v>
      </c>
      <c r="R56" s="8">
        <v>310037</v>
      </c>
      <c r="S56" s="8"/>
      <c r="T56" s="8"/>
      <c r="U56" s="8"/>
      <c r="V56" s="8"/>
      <c r="W56" s="8"/>
      <c r="X56" s="8"/>
      <c r="Y56" s="8"/>
      <c r="Z56" s="8"/>
      <c r="AA56" s="8">
        <v>432919</v>
      </c>
      <c r="AB56" s="8">
        <v>1040246</v>
      </c>
      <c r="AC56" s="8">
        <v>6490992</v>
      </c>
      <c r="AD56" s="8">
        <v>2236900</v>
      </c>
      <c r="AE56" s="8"/>
      <c r="AF56" s="8"/>
    </row>
    <row r="57" spans="2:32" s="5" customFormat="1" x14ac:dyDescent="0.35">
      <c r="B57" s="5" t="s">
        <v>56</v>
      </c>
      <c r="I57" s="25">
        <v>85409</v>
      </c>
      <c r="J57" s="10">
        <v>102431</v>
      </c>
      <c r="K57" s="10">
        <v>67689</v>
      </c>
      <c r="L57" s="10">
        <f>AC57-K57-J57-I57</f>
        <v>90745</v>
      </c>
      <c r="M57" s="25">
        <v>47195</v>
      </c>
      <c r="N57" s="10">
        <v>39001</v>
      </c>
      <c r="O57" s="10">
        <v>19777</v>
      </c>
      <c r="P57" s="42">
        <f>AD57-O57-N57-M57</f>
        <v>13371</v>
      </c>
      <c r="Q57" s="25">
        <v>22311</v>
      </c>
      <c r="R57" s="10">
        <v>17061</v>
      </c>
      <c r="S57" s="10"/>
      <c r="T57" s="10"/>
      <c r="U57" s="10"/>
      <c r="V57" s="10"/>
      <c r="W57" s="10"/>
      <c r="X57" s="10"/>
      <c r="Y57" s="10"/>
      <c r="Z57" s="10"/>
      <c r="AA57" s="10">
        <v>30086</v>
      </c>
      <c r="AB57" s="10">
        <v>55928</v>
      </c>
      <c r="AC57" s="10">
        <v>346274</v>
      </c>
      <c r="AD57" s="10">
        <v>119344</v>
      </c>
      <c r="AE57" s="10"/>
      <c r="AF57" s="10"/>
    </row>
    <row r="58" spans="2:32" s="16" customFormat="1" x14ac:dyDescent="0.35">
      <c r="B58" s="16" t="s">
        <v>57</v>
      </c>
      <c r="I58" s="61">
        <f>+I56+I57</f>
        <v>1540580</v>
      </c>
      <c r="J58" s="60">
        <f>+J56+J57</f>
        <v>1930382</v>
      </c>
      <c r="K58" s="60">
        <f>+K56+K57</f>
        <v>1089656</v>
      </c>
      <c r="L58" s="60">
        <f>AC58-K58-J58-I58</f>
        <v>2276648</v>
      </c>
      <c r="M58" s="61">
        <f>+M56+M57</f>
        <v>1013036</v>
      </c>
      <c r="N58" s="60">
        <f>+N56+N57</f>
        <v>655213</v>
      </c>
      <c r="O58" s="60">
        <f>+O56+O57</f>
        <v>365868</v>
      </c>
      <c r="P58" s="60">
        <f>+P56+P57</f>
        <v>322127</v>
      </c>
      <c r="Q58" s="61">
        <f>+Q56+Q57</f>
        <v>374713</v>
      </c>
      <c r="R58" s="60">
        <f>+R56+R57</f>
        <v>327098</v>
      </c>
      <c r="S58" s="60">
        <f t="shared" ref="S58:T58" si="19">+S56+S57</f>
        <v>0</v>
      </c>
      <c r="T58" s="60">
        <f t="shared" si="19"/>
        <v>0</v>
      </c>
      <c r="U58" s="60"/>
      <c r="V58" s="60"/>
      <c r="W58" s="60"/>
      <c r="X58" s="60"/>
      <c r="Y58" s="60"/>
      <c r="Z58" s="60"/>
      <c r="AA58" s="60">
        <f>SUM(AA56:AA57)</f>
        <v>463005</v>
      </c>
      <c r="AB58" s="60">
        <f>SUM(AB56:AB57)</f>
        <v>1096174</v>
      </c>
      <c r="AC58" s="60">
        <f>SUM(AC56:AC57)</f>
        <v>6837266</v>
      </c>
      <c r="AD58" s="60">
        <f>SUM(AD56:AD57)</f>
        <v>2356244</v>
      </c>
      <c r="AE58" s="60"/>
      <c r="AF58" s="60"/>
    </row>
    <row r="59" spans="2:32" s="37" customFormat="1" x14ac:dyDescent="0.35">
      <c r="B59" s="37" t="s">
        <v>58</v>
      </c>
      <c r="I59" s="38"/>
      <c r="J59" s="39"/>
      <c r="K59" s="39"/>
      <c r="L59" s="39"/>
      <c r="M59" s="38"/>
      <c r="N59" s="39"/>
      <c r="O59" s="39"/>
      <c r="P59" s="39"/>
      <c r="Q59" s="38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</row>
    <row r="60" spans="2:32" x14ac:dyDescent="0.35">
      <c r="B60" t="s">
        <v>59</v>
      </c>
      <c r="I60" s="24">
        <v>9251</v>
      </c>
      <c r="J60" s="8">
        <v>34421</v>
      </c>
      <c r="K60" s="8">
        <v>77039</v>
      </c>
      <c r="L60" s="8">
        <f t="shared" ref="L60:L65" si="20">AC60-K60-J60-I60</f>
        <v>102344</v>
      </c>
      <c r="M60" s="24">
        <v>81895</v>
      </c>
      <c r="N60" s="8">
        <v>68410</v>
      </c>
      <c r="O60" s="8">
        <v>62759</v>
      </c>
      <c r="P60" s="8">
        <f>AD60-O60-N60-M60</f>
        <v>62443</v>
      </c>
      <c r="Q60" s="24">
        <v>73749</v>
      </c>
      <c r="R60" s="8">
        <v>87613</v>
      </c>
      <c r="S60" s="8"/>
      <c r="T60" s="8"/>
      <c r="U60" s="8"/>
      <c r="V60" s="8"/>
      <c r="W60" s="8"/>
      <c r="X60" s="8"/>
      <c r="Y60" s="8"/>
      <c r="Z60" s="8"/>
      <c r="AA60" s="8">
        <v>188</v>
      </c>
      <c r="AB60" s="8">
        <v>10413</v>
      </c>
      <c r="AC60" s="8">
        <v>223055</v>
      </c>
      <c r="AD60" s="8">
        <v>275507</v>
      </c>
      <c r="AE60" s="8"/>
      <c r="AF60" s="8"/>
    </row>
    <row r="61" spans="2:32" x14ac:dyDescent="0.35">
      <c r="B61" t="s">
        <v>60</v>
      </c>
      <c r="G61" t="s">
        <v>61</v>
      </c>
      <c r="I61" s="24">
        <v>23451</v>
      </c>
      <c r="J61" s="8">
        <v>31698</v>
      </c>
      <c r="K61" s="8">
        <v>31468</v>
      </c>
      <c r="L61" s="8">
        <f t="shared" si="20"/>
        <v>49676</v>
      </c>
      <c r="M61" s="24">
        <v>31694</v>
      </c>
      <c r="N61" s="8">
        <v>22178</v>
      </c>
      <c r="O61" s="8">
        <v>14532</v>
      </c>
      <c r="P61" s="8">
        <f>AD61-O61-N61-M61</f>
        <v>11443</v>
      </c>
      <c r="Q61" s="24">
        <v>17043</v>
      </c>
      <c r="R61" s="8">
        <v>16992</v>
      </c>
      <c r="S61" s="8"/>
      <c r="T61" s="8"/>
      <c r="U61" s="8"/>
      <c r="V61" s="8"/>
      <c r="W61" s="8"/>
      <c r="X61" s="8"/>
      <c r="Y61" s="8"/>
      <c r="Z61" s="8"/>
      <c r="AA61" s="8">
        <v>3009</v>
      </c>
      <c r="AB61" s="8">
        <v>18561</v>
      </c>
      <c r="AC61" s="8">
        <v>136293</v>
      </c>
      <c r="AD61" s="8">
        <v>79847</v>
      </c>
      <c r="AE61" s="8"/>
      <c r="AF61" s="8"/>
    </row>
    <row r="62" spans="2:32" x14ac:dyDescent="0.35">
      <c r="B62" t="s">
        <v>62</v>
      </c>
      <c r="I62" s="24">
        <v>11111</v>
      </c>
      <c r="J62" s="8">
        <v>16947</v>
      </c>
      <c r="K62" s="8"/>
      <c r="L62" s="8">
        <f t="shared" si="20"/>
        <v>35067</v>
      </c>
      <c r="M62" s="24">
        <v>5906</v>
      </c>
      <c r="N62" s="8">
        <v>2495</v>
      </c>
      <c r="O62" s="8">
        <v>0</v>
      </c>
      <c r="P62" s="8">
        <f>AD62-O62-N62-M62</f>
        <v>-8401</v>
      </c>
      <c r="Q62" s="24">
        <v>0</v>
      </c>
      <c r="R62" s="8">
        <v>0</v>
      </c>
      <c r="S62" s="8"/>
      <c r="T62" s="8"/>
      <c r="U62" s="8"/>
      <c r="V62" s="8"/>
      <c r="W62" s="8"/>
      <c r="X62" s="8"/>
      <c r="Y62" s="8"/>
      <c r="Z62" s="8"/>
      <c r="AA62" s="8">
        <v>117</v>
      </c>
      <c r="AB62" s="8">
        <v>7720</v>
      </c>
      <c r="AC62" s="8">
        <v>63125</v>
      </c>
      <c r="AD62" s="8">
        <v>0</v>
      </c>
      <c r="AE62" s="8"/>
      <c r="AF62" s="8"/>
    </row>
    <row r="63" spans="2:32" x14ac:dyDescent="0.35">
      <c r="B63" t="s">
        <v>63</v>
      </c>
      <c r="I63" s="24">
        <v>3320</v>
      </c>
      <c r="J63" s="8">
        <v>6481</v>
      </c>
      <c r="K63" s="8">
        <v>8389</v>
      </c>
      <c r="L63" s="8">
        <f t="shared" si="20"/>
        <v>7645</v>
      </c>
      <c r="M63" s="24">
        <v>10454</v>
      </c>
      <c r="N63" s="8">
        <v>32514</v>
      </c>
      <c r="O63" s="8">
        <v>101778</v>
      </c>
      <c r="P63" s="8">
        <f>AD63-O63-N63-M63</f>
        <v>182210</v>
      </c>
      <c r="Q63" s="24">
        <v>240822</v>
      </c>
      <c r="R63" s="8">
        <v>201364</v>
      </c>
      <c r="S63" s="8"/>
      <c r="T63" s="8"/>
      <c r="U63" s="8"/>
      <c r="V63" s="8"/>
      <c r="W63" s="8"/>
      <c r="X63" s="8"/>
      <c r="Y63" s="8"/>
      <c r="Z63" s="8"/>
      <c r="AA63" s="8">
        <v>14414</v>
      </c>
      <c r="AB63" s="8">
        <v>5535</v>
      </c>
      <c r="AC63" s="8">
        <v>25835</v>
      </c>
      <c r="AD63" s="8">
        <v>326956</v>
      </c>
      <c r="AE63" s="8"/>
      <c r="AF63" s="8"/>
    </row>
    <row r="64" spans="2:32" s="5" customFormat="1" x14ac:dyDescent="0.35">
      <c r="B64" s="5" t="s">
        <v>64</v>
      </c>
      <c r="I64" s="25">
        <v>9268</v>
      </c>
      <c r="J64" s="10">
        <v>13082</v>
      </c>
      <c r="K64" s="10">
        <v>28184</v>
      </c>
      <c r="L64" s="10">
        <f t="shared" si="20"/>
        <v>18645</v>
      </c>
      <c r="M64" s="25">
        <v>21906</v>
      </c>
      <c r="N64" s="10">
        <v>21793</v>
      </c>
      <c r="O64" s="10">
        <v>31438</v>
      </c>
      <c r="P64" s="10">
        <f>AD64-O64-N64-M64</f>
        <v>35124</v>
      </c>
      <c r="Q64" s="25">
        <v>30071</v>
      </c>
      <c r="R64" s="10">
        <v>29433</v>
      </c>
      <c r="S64" s="10"/>
      <c r="T64" s="10"/>
      <c r="U64" s="10"/>
      <c r="V64" s="10"/>
      <c r="W64" s="10"/>
      <c r="X64" s="10"/>
      <c r="Y64" s="10"/>
      <c r="Z64" s="10"/>
      <c r="AA64" s="10">
        <v>2216</v>
      </c>
      <c r="AB64" s="10">
        <v>2764</v>
      </c>
      <c r="AC64" s="10">
        <v>69179</v>
      </c>
      <c r="AD64" s="10">
        <v>110261</v>
      </c>
      <c r="AE64" s="10"/>
      <c r="AF64" s="10"/>
    </row>
    <row r="65" spans="2:32" s="16" customFormat="1" x14ac:dyDescent="0.35">
      <c r="B65" s="16" t="s">
        <v>65</v>
      </c>
      <c r="I65" s="61">
        <f>SUM(I60:I64)</f>
        <v>56401</v>
      </c>
      <c r="J65" s="60">
        <f>SUM(J60:J64)</f>
        <v>102629</v>
      </c>
      <c r="K65" s="60">
        <f>SUM(K60:K64)</f>
        <v>145080</v>
      </c>
      <c r="L65" s="60">
        <f t="shared" si="20"/>
        <v>213377</v>
      </c>
      <c r="M65" s="61">
        <f>SUM(M60:M64)</f>
        <v>151855</v>
      </c>
      <c r="N65" s="60">
        <f>SUM(N60:N64)</f>
        <v>147390</v>
      </c>
      <c r="O65" s="60">
        <f>SUM(O60:O64)</f>
        <v>210507</v>
      </c>
      <c r="P65" s="60">
        <f>SUM(P60:P64)</f>
        <v>282819</v>
      </c>
      <c r="Q65" s="61">
        <f>SUM(Q60:Q64)</f>
        <v>361685</v>
      </c>
      <c r="R65" s="60">
        <f>SUM(R60:R64)</f>
        <v>335402</v>
      </c>
      <c r="S65" s="60">
        <f t="shared" ref="S65:T65" si="21">SUM(S60:S64)</f>
        <v>0</v>
      </c>
      <c r="T65" s="60">
        <f t="shared" si="21"/>
        <v>0</v>
      </c>
      <c r="U65" s="60"/>
      <c r="V65" s="60"/>
      <c r="W65" s="60"/>
      <c r="X65" s="60"/>
      <c r="Y65" s="60"/>
      <c r="Z65" s="60"/>
      <c r="AA65" s="60">
        <f>SUM(AA60:AA64)</f>
        <v>19944</v>
      </c>
      <c r="AB65" s="60">
        <f>SUM(AB60:AB64)</f>
        <v>44993</v>
      </c>
      <c r="AC65" s="60">
        <f>SUM(AC60:AC64)</f>
        <v>517487</v>
      </c>
      <c r="AD65" s="60">
        <f>SUM(AD60:AD64)</f>
        <v>792571</v>
      </c>
      <c r="AE65" s="60"/>
      <c r="AF65" s="60"/>
    </row>
    <row r="66" spans="2:32" s="37" customFormat="1" x14ac:dyDescent="0.35">
      <c r="B66" s="37" t="s">
        <v>66</v>
      </c>
      <c r="I66" s="38"/>
      <c r="J66" s="39"/>
      <c r="K66" s="39"/>
      <c r="L66" s="39"/>
      <c r="M66" s="38"/>
      <c r="N66" s="39"/>
      <c r="O66" s="39"/>
      <c r="P66" s="39"/>
      <c r="Q66" s="38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</row>
    <row r="67" spans="2:32" x14ac:dyDescent="0.35">
      <c r="B67" t="s">
        <v>67</v>
      </c>
      <c r="I67" s="24">
        <v>203799</v>
      </c>
      <c r="J67" s="8">
        <v>194524</v>
      </c>
      <c r="K67" s="8">
        <v>76742</v>
      </c>
      <c r="L67" s="8">
        <f>AC67-K67-J67-I67</f>
        <v>7485</v>
      </c>
      <c r="M67" s="24">
        <v>569</v>
      </c>
      <c r="N67" s="8">
        <v>48</v>
      </c>
      <c r="O67" s="8">
        <v>8</v>
      </c>
      <c r="P67" s="8">
        <f>AD67-O67-N67-M67</f>
        <v>0</v>
      </c>
      <c r="Q67" s="24">
        <v>0</v>
      </c>
      <c r="R67" s="8">
        <v>0</v>
      </c>
      <c r="S67" s="8"/>
      <c r="T67" s="8"/>
      <c r="U67" s="8"/>
      <c r="V67" s="8"/>
      <c r="W67" s="8"/>
      <c r="X67" s="8"/>
      <c r="Y67" s="8"/>
      <c r="Z67" s="8"/>
      <c r="AA67" s="8">
        <v>39863</v>
      </c>
      <c r="AB67" s="8">
        <v>133688</v>
      </c>
      <c r="AC67" s="8">
        <v>482550</v>
      </c>
      <c r="AD67" s="8">
        <v>625</v>
      </c>
      <c r="AE67" s="8"/>
      <c r="AF67" s="8"/>
    </row>
    <row r="68" spans="2:32" s="5" customFormat="1" x14ac:dyDescent="0.35">
      <c r="B68" s="5" t="s">
        <v>68</v>
      </c>
      <c r="I68" s="25">
        <v>332</v>
      </c>
      <c r="J68" s="10">
        <v>427</v>
      </c>
      <c r="K68" s="10">
        <v>430</v>
      </c>
      <c r="L68" s="10">
        <f>AC68-K68-J68-I68</f>
        <v>952</v>
      </c>
      <c r="M68" s="25">
        <v>976</v>
      </c>
      <c r="N68" s="10">
        <v>5674</v>
      </c>
      <c r="O68" s="10">
        <v>13956</v>
      </c>
      <c r="P68" s="10">
        <f>AD68-O68-N68-M68</f>
        <v>24162</v>
      </c>
      <c r="Q68" s="25">
        <v>36131</v>
      </c>
      <c r="R68" s="10">
        <v>45411</v>
      </c>
      <c r="S68" s="10"/>
      <c r="T68" s="10"/>
      <c r="U68" s="10"/>
      <c r="V68" s="10"/>
      <c r="W68" s="10"/>
      <c r="X68" s="10"/>
      <c r="Y68" s="10"/>
      <c r="Z68" s="10"/>
      <c r="AA68" s="10">
        <v>10923</v>
      </c>
      <c r="AB68" s="10">
        <v>2626</v>
      </c>
      <c r="AC68" s="10">
        <v>2141</v>
      </c>
      <c r="AD68" s="10">
        <v>44768</v>
      </c>
      <c r="AE68" s="10"/>
      <c r="AF68" s="10"/>
    </row>
    <row r="69" spans="2:32" s="5" customFormat="1" x14ac:dyDescent="0.35">
      <c r="B69" s="5" t="s">
        <v>69</v>
      </c>
      <c r="I69" s="25">
        <f>SUM(I67:I68)</f>
        <v>204131</v>
      </c>
      <c r="J69" s="10">
        <f>SUM(J67:J68)</f>
        <v>194951</v>
      </c>
      <c r="K69" s="10">
        <f>SUM(K67:K68)</f>
        <v>77172</v>
      </c>
      <c r="L69" s="10">
        <f>AC69-K69-J69-I69</f>
        <v>8437</v>
      </c>
      <c r="M69" s="25">
        <f>SUM(M67:M68)</f>
        <v>1545</v>
      </c>
      <c r="N69" s="10">
        <f>SUM(N67:N68)</f>
        <v>5722</v>
      </c>
      <c r="O69" s="10">
        <f>SUM(O67:O68)</f>
        <v>13964</v>
      </c>
      <c r="P69" s="10">
        <f>SUM(P67:P68)</f>
        <v>24162</v>
      </c>
      <c r="Q69" s="25">
        <f>SUM(Q67:Q68)</f>
        <v>36131</v>
      </c>
      <c r="R69" s="10">
        <f>SUM(R67:R68)</f>
        <v>45411</v>
      </c>
      <c r="S69" s="10">
        <f t="shared" ref="S69:T69" si="22">SUM(S67:S68)</f>
        <v>0</v>
      </c>
      <c r="T69" s="10">
        <f t="shared" si="22"/>
        <v>0</v>
      </c>
      <c r="U69" s="10"/>
      <c r="V69" s="10"/>
      <c r="W69" s="10"/>
      <c r="X69" s="10"/>
      <c r="Y69" s="10"/>
      <c r="Z69" s="10"/>
      <c r="AA69" s="10">
        <f>SUM(AA67:AA68)</f>
        <v>50786</v>
      </c>
      <c r="AB69" s="10">
        <f>SUM(AB67:AB68)</f>
        <v>136314</v>
      </c>
      <c r="AC69" s="10">
        <f>SUM(AC67:AC68)</f>
        <v>484691</v>
      </c>
      <c r="AD69" s="10">
        <f>SUM(AD67:AD68)</f>
        <v>45393</v>
      </c>
      <c r="AE69" s="10"/>
      <c r="AF69" s="10"/>
    </row>
    <row r="70" spans="2:32" s="16" customFormat="1" x14ac:dyDescent="0.35">
      <c r="B70" s="16" t="s">
        <v>70</v>
      </c>
      <c r="I70" s="61">
        <f>I69+I65+I58</f>
        <v>1801112</v>
      </c>
      <c r="J70" s="60">
        <f>J69+J65+J58</f>
        <v>2227962</v>
      </c>
      <c r="K70" s="60">
        <f>K69+K65+K58</f>
        <v>1311908</v>
      </c>
      <c r="L70" s="60">
        <f>AC70-K70-J70-I70</f>
        <v>2498462</v>
      </c>
      <c r="M70" s="61">
        <f>M69+M65+M58</f>
        <v>1166436</v>
      </c>
      <c r="N70" s="60">
        <f>N69+N65+N58</f>
        <v>808325</v>
      </c>
      <c r="O70" s="60">
        <f>O69+O65+O58</f>
        <v>590339</v>
      </c>
      <c r="P70" s="60">
        <f>P69+P65+P58</f>
        <v>629108</v>
      </c>
      <c r="Q70" s="61">
        <f>Q69+Q65+Q58</f>
        <v>772529</v>
      </c>
      <c r="R70" s="60">
        <f>R69+R65+R58</f>
        <v>707911</v>
      </c>
      <c r="S70" s="60">
        <f t="shared" ref="S70:T70" si="23">S69+S65+S58</f>
        <v>0</v>
      </c>
      <c r="T70" s="60">
        <f t="shared" si="23"/>
        <v>0</v>
      </c>
      <c r="U70" s="60"/>
      <c r="V70" s="60"/>
      <c r="W70" s="60"/>
      <c r="X70" s="60"/>
      <c r="Y70" s="60"/>
      <c r="Z70" s="60"/>
      <c r="AA70" s="60">
        <f>AA69+AA65+AA58</f>
        <v>533735</v>
      </c>
      <c r="AB70" s="60">
        <f>AB69+AB65+AB58</f>
        <v>1277481</v>
      </c>
      <c r="AC70" s="60">
        <f>AC69+AC65+AC58</f>
        <v>7839444</v>
      </c>
      <c r="AD70" s="60">
        <f>AD69+AD65+AD58</f>
        <v>3194208</v>
      </c>
      <c r="AE70" s="60"/>
      <c r="AF70" s="60"/>
    </row>
    <row r="71" spans="2:32" s="34" customFormat="1" x14ac:dyDescent="0.35">
      <c r="B71" s="75" t="s">
        <v>71</v>
      </c>
      <c r="C71" s="74"/>
      <c r="D71" s="74"/>
      <c r="E71" s="74"/>
      <c r="F71" s="74"/>
      <c r="G71" s="74"/>
      <c r="H71" s="74"/>
      <c r="I71" s="35"/>
      <c r="J71" s="36"/>
      <c r="K71" s="36"/>
      <c r="L71" s="36"/>
      <c r="M71" s="35"/>
      <c r="N71" s="36"/>
      <c r="O71" s="36"/>
      <c r="P71" s="36"/>
      <c r="Q71" s="35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</row>
    <row r="72" spans="2:32" x14ac:dyDescent="0.35">
      <c r="B72" t="s">
        <v>72</v>
      </c>
      <c r="I72" s="26">
        <f>I58/I$70</f>
        <v>0.85534936194972888</v>
      </c>
      <c r="J72" s="17">
        <f>J58/J$70</f>
        <v>0.86643398765329027</v>
      </c>
      <c r="K72" s="17">
        <f>K58/K$70</f>
        <v>0.83058873030730818</v>
      </c>
      <c r="L72" s="17">
        <f>L58/L$70</f>
        <v>0.91121978241013868</v>
      </c>
      <c r="M72" s="26">
        <f>M58/M$70</f>
        <v>0.86848828396928768</v>
      </c>
      <c r="N72" s="17">
        <f>N58/N$70</f>
        <v>0.81058114001175274</v>
      </c>
      <c r="O72" s="17">
        <f>O58/O$70</f>
        <v>0.61975915533278336</v>
      </c>
      <c r="P72" s="17">
        <f>P58/P$70</f>
        <v>0.51203767874514394</v>
      </c>
      <c r="Q72" s="26">
        <f>Q58/Q$70</f>
        <v>0.48504716327801284</v>
      </c>
      <c r="R72" s="17">
        <f>R58/R$70</f>
        <v>0.46206090878655648</v>
      </c>
      <c r="S72" s="17" t="e">
        <f t="shared" ref="S72:T72" si="24">S58/S$70</f>
        <v>#DIV/0!</v>
      </c>
      <c r="T72" s="17" t="e">
        <f t="shared" si="24"/>
        <v>#DIV/0!</v>
      </c>
      <c r="U72" s="8"/>
      <c r="V72" s="8"/>
      <c r="W72" s="8"/>
      <c r="X72" s="8"/>
      <c r="Y72" s="8"/>
      <c r="Z72" s="8"/>
      <c r="AA72" s="17">
        <f>AA58/AA$70</f>
        <v>0.86748105333170955</v>
      </c>
      <c r="AB72" s="17">
        <f>AB58/AB$70</f>
        <v>0.85807460150092252</v>
      </c>
      <c r="AC72" s="17">
        <f>AC58/AC$70</f>
        <v>0.87216210741476052</v>
      </c>
      <c r="AD72" s="17">
        <f>AD58/AD$70</f>
        <v>0.73766141716506872</v>
      </c>
      <c r="AE72" s="8"/>
      <c r="AF72" s="8"/>
    </row>
    <row r="73" spans="2:32" x14ac:dyDescent="0.35">
      <c r="B73" t="s">
        <v>73</v>
      </c>
      <c r="I73" s="26">
        <f>I65/I$70</f>
        <v>3.1314543459818156E-2</v>
      </c>
      <c r="J73" s="17">
        <f>J65/J$70</f>
        <v>4.6064071110728098E-2</v>
      </c>
      <c r="K73" s="17">
        <f>K65/K$70</f>
        <v>0.11058702287050616</v>
      </c>
      <c r="L73" s="17">
        <f>L65/L$70</f>
        <v>8.5403340134850958E-2</v>
      </c>
      <c r="M73" s="26">
        <f>M65/M$70</f>
        <v>0.13018716843444475</v>
      </c>
      <c r="N73" s="17">
        <f>N65/N$70</f>
        <v>0.18234002412396005</v>
      </c>
      <c r="O73" s="17">
        <f>O65/O$70</f>
        <v>0.35658663920222111</v>
      </c>
      <c r="P73" s="17">
        <f>P65/P$70</f>
        <v>0.44955556120729667</v>
      </c>
      <c r="Q73" s="26">
        <f>Q65/Q$70</f>
        <v>0.46818307144456711</v>
      </c>
      <c r="R73" s="17">
        <f>R65/R$70</f>
        <v>0.47379119691599653</v>
      </c>
      <c r="S73" s="17" t="e">
        <f t="shared" ref="S73:T73" si="25">S65/S$70</f>
        <v>#DIV/0!</v>
      </c>
      <c r="T73" s="17" t="e">
        <f t="shared" si="25"/>
        <v>#DIV/0!</v>
      </c>
      <c r="U73" s="8"/>
      <c r="V73" s="8"/>
      <c r="W73" s="8"/>
      <c r="X73" s="8"/>
      <c r="Y73" s="8"/>
      <c r="Z73" s="8"/>
      <c r="AA73" s="17">
        <f>AA65/AA$70</f>
        <v>3.7366858085004728E-2</v>
      </c>
      <c r="AB73" s="17">
        <f>AB65/AB$70</f>
        <v>3.5220093292972654E-2</v>
      </c>
      <c r="AC73" s="17">
        <f>AC65/AC$70</f>
        <v>6.6010676267347537E-2</v>
      </c>
      <c r="AD73" s="17">
        <f>AD65/AD$70</f>
        <v>0.2481275483625362</v>
      </c>
      <c r="AE73" s="8"/>
      <c r="AF73" s="8"/>
    </row>
    <row r="74" spans="2:32" s="5" customFormat="1" x14ac:dyDescent="0.35">
      <c r="B74" s="5" t="s">
        <v>74</v>
      </c>
      <c r="I74" s="27">
        <f>I69/I$70</f>
        <v>0.113336094590453</v>
      </c>
      <c r="J74" s="18">
        <f>J69/J$70</f>
        <v>8.7501941235981581E-2</v>
      </c>
      <c r="K74" s="18">
        <f>K69/K$70</f>
        <v>5.8824246822185705E-2</v>
      </c>
      <c r="L74" s="18">
        <f>L69/L$70</f>
        <v>3.3768774550103223E-3</v>
      </c>
      <c r="M74" s="27">
        <f>M69/M$70</f>
        <v>1.3245475962676049E-3</v>
      </c>
      <c r="N74" s="18">
        <f>N69/N$70</f>
        <v>7.078835864287261E-3</v>
      </c>
      <c r="O74" s="18">
        <f>O69/O$70</f>
        <v>2.3654205464995536E-2</v>
      </c>
      <c r="P74" s="18">
        <f>P69/P$70</f>
        <v>3.8406760047559399E-2</v>
      </c>
      <c r="Q74" s="27">
        <f>Q69/Q$70</f>
        <v>4.6769765277420008E-2</v>
      </c>
      <c r="R74" s="18">
        <f>R69/R$70</f>
        <v>6.4147894297446995E-2</v>
      </c>
      <c r="S74" s="18" t="e">
        <f t="shared" ref="S74:T74" si="26">S69/S$70</f>
        <v>#DIV/0!</v>
      </c>
      <c r="T74" s="18" t="e">
        <f t="shared" si="26"/>
        <v>#DIV/0!</v>
      </c>
      <c r="U74" s="10"/>
      <c r="V74" s="10"/>
      <c r="W74" s="10"/>
      <c r="X74" s="10"/>
      <c r="Y74" s="10"/>
      <c r="Z74" s="10"/>
      <c r="AA74" s="18">
        <f>AA69/AA$70</f>
        <v>9.5152088583285707E-2</v>
      </c>
      <c r="AB74" s="18">
        <f>AB69/AB$70</f>
        <v>0.10670530520610483</v>
      </c>
      <c r="AC74" s="18">
        <f>AC69/AC$70</f>
        <v>6.1827216317891932E-2</v>
      </c>
      <c r="AD74" s="18">
        <f>AD69/AD$70</f>
        <v>1.4211034472395035E-2</v>
      </c>
      <c r="AE74" s="10"/>
      <c r="AF74" s="10"/>
    </row>
    <row r="75" spans="2:32" x14ac:dyDescent="0.35">
      <c r="B75" t="s">
        <v>52</v>
      </c>
      <c r="I75" s="28">
        <f t="shared" ref="I75:R75" si="27">SUM(I72:I74)</f>
        <v>1</v>
      </c>
      <c r="J75" s="19">
        <f t="shared" si="27"/>
        <v>0.99999999999999989</v>
      </c>
      <c r="K75" s="19">
        <f t="shared" si="27"/>
        <v>1</v>
      </c>
      <c r="L75" s="19">
        <f t="shared" si="27"/>
        <v>1</v>
      </c>
      <c r="M75" s="28">
        <f t="shared" si="27"/>
        <v>1</v>
      </c>
      <c r="N75" s="19">
        <f t="shared" si="27"/>
        <v>1</v>
      </c>
      <c r="O75" s="19">
        <f t="shared" si="27"/>
        <v>1</v>
      </c>
      <c r="P75" s="19">
        <f t="shared" si="27"/>
        <v>1</v>
      </c>
      <c r="Q75" s="28">
        <f t="shared" si="27"/>
        <v>1</v>
      </c>
      <c r="R75" s="19">
        <f t="shared" si="27"/>
        <v>1</v>
      </c>
      <c r="S75" s="19" t="e">
        <f t="shared" ref="S75" si="28">SUM(S72:S74)</f>
        <v>#DIV/0!</v>
      </c>
      <c r="T75" s="19" t="e">
        <f t="shared" ref="T75" si="29">SUM(T72:T74)</f>
        <v>#DIV/0!</v>
      </c>
      <c r="U75" s="8"/>
      <c r="V75" s="8"/>
      <c r="W75" s="8"/>
      <c r="X75" s="8"/>
      <c r="Y75" s="8"/>
      <c r="Z75" s="8"/>
      <c r="AA75" s="19">
        <f>SUM(AA72:AA74)</f>
        <v>1</v>
      </c>
      <c r="AB75" s="19">
        <f>SUM(AB72:AB74)</f>
        <v>1</v>
      </c>
      <c r="AC75" s="19">
        <f>SUM(AC72:AC74)</f>
        <v>1</v>
      </c>
      <c r="AD75" s="19">
        <f>SUM(AD72:AD74)</f>
        <v>0.99999999999999989</v>
      </c>
      <c r="AE75" s="8"/>
      <c r="AF75" s="8"/>
    </row>
    <row r="76" spans="2:32" s="4" customFormat="1" x14ac:dyDescent="0.35">
      <c r="B76" s="4" t="s">
        <v>527</v>
      </c>
      <c r="I76" s="72"/>
      <c r="J76" s="54"/>
      <c r="K76" s="54"/>
      <c r="L76" s="54"/>
      <c r="M76" s="72"/>
      <c r="N76" s="54"/>
      <c r="O76" s="54"/>
      <c r="P76" s="54"/>
      <c r="Q76" s="31"/>
      <c r="R76" s="12"/>
      <c r="S76" s="12"/>
      <c r="T76" s="12"/>
      <c r="U76" s="12"/>
      <c r="V76" s="12"/>
      <c r="W76" s="12"/>
      <c r="X76" s="12"/>
      <c r="Y76" s="12"/>
      <c r="Z76" s="12"/>
      <c r="AA76" s="54"/>
      <c r="AB76" s="54"/>
      <c r="AC76" s="54"/>
      <c r="AD76" s="54"/>
      <c r="AE76" s="12"/>
      <c r="AF76" s="12"/>
    </row>
    <row r="77" spans="2:32" s="8" customFormat="1" x14ac:dyDescent="0.35">
      <c r="B77" s="8" t="s">
        <v>528</v>
      </c>
      <c r="I77" s="24"/>
      <c r="M77" s="24">
        <v>955833</v>
      </c>
      <c r="N77" s="8">
        <v>667214</v>
      </c>
      <c r="Q77" s="24">
        <v>686769</v>
      </c>
      <c r="R77" s="8">
        <v>637861</v>
      </c>
    </row>
    <row r="78" spans="2:32" s="10" customFormat="1" x14ac:dyDescent="0.35">
      <c r="B78" s="10" t="s">
        <v>529</v>
      </c>
      <c r="I78" s="25"/>
      <c r="M78" s="25">
        <v>210603</v>
      </c>
      <c r="N78" s="10">
        <v>141111</v>
      </c>
      <c r="Q78" s="25">
        <v>85760</v>
      </c>
      <c r="R78" s="10">
        <v>70050</v>
      </c>
    </row>
    <row r="79" spans="2:32" s="60" customFormat="1" x14ac:dyDescent="0.35">
      <c r="B79" s="73" t="s">
        <v>70</v>
      </c>
      <c r="I79" s="61"/>
      <c r="J79" s="60">
        <f>SUM(J77:J78)</f>
        <v>0</v>
      </c>
      <c r="K79" s="60">
        <f t="shared" ref="K79:L79" si="30">SUM(K77:K78)</f>
        <v>0</v>
      </c>
      <c r="L79" s="60">
        <f t="shared" si="30"/>
        <v>0</v>
      </c>
      <c r="M79" s="61">
        <f>SUM(M77:M78)</f>
        <v>1166436</v>
      </c>
      <c r="N79" s="60">
        <f>SUM(N77:N78)</f>
        <v>808325</v>
      </c>
      <c r="O79" s="60">
        <f t="shared" ref="O79:P79" si="31">SUM(O77:O78)</f>
        <v>0</v>
      </c>
      <c r="P79" s="60">
        <f t="shared" si="31"/>
        <v>0</v>
      </c>
      <c r="Q79" s="61">
        <f>SUM(Q77:Q78)</f>
        <v>772529</v>
      </c>
      <c r="R79" s="60">
        <f>SUM(R77:R78)</f>
        <v>707911</v>
      </c>
    </row>
    <row r="80" spans="2:32" x14ac:dyDescent="0.35">
      <c r="I80" s="28"/>
      <c r="J80" s="19"/>
      <c r="K80" s="19"/>
      <c r="L80" s="19"/>
      <c r="M80" s="28"/>
      <c r="N80" s="19"/>
      <c r="O80" s="19"/>
      <c r="P80" s="19"/>
      <c r="Q80" s="24"/>
      <c r="R80" s="8"/>
      <c r="S80" s="8"/>
      <c r="T80" s="8"/>
      <c r="U80" s="8"/>
      <c r="V80" s="8"/>
      <c r="W80" s="8"/>
      <c r="X80" s="8"/>
      <c r="Y80" s="8"/>
      <c r="Z80" s="8"/>
      <c r="AA80" s="19"/>
      <c r="AB80" s="19"/>
      <c r="AC80" s="19"/>
      <c r="AD80" s="19"/>
      <c r="AE80" s="8"/>
      <c r="AF80" s="8"/>
    </row>
    <row r="81" spans="2:30" s="3" customFormat="1" x14ac:dyDescent="0.35">
      <c r="B81" s="4" t="s">
        <v>75</v>
      </c>
      <c r="C81" s="4"/>
      <c r="D81" s="4"/>
      <c r="E81" s="4"/>
      <c r="F81" s="4"/>
      <c r="G81" s="4"/>
      <c r="H81" s="4"/>
      <c r="I81" s="29"/>
      <c r="J81" s="9"/>
      <c r="K81" s="9"/>
      <c r="L81" s="9"/>
      <c r="M81" s="29"/>
      <c r="N81" s="9"/>
      <c r="O81" s="9"/>
      <c r="P81" s="9"/>
      <c r="Q81" s="2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2:30" s="37" customFormat="1" x14ac:dyDescent="0.35">
      <c r="B82" s="37" t="s">
        <v>76</v>
      </c>
      <c r="I82" s="38"/>
      <c r="J82" s="39"/>
      <c r="K82" s="39"/>
      <c r="L82" s="39"/>
      <c r="M82" s="38"/>
      <c r="N82" s="39"/>
      <c r="O82" s="39"/>
      <c r="P82" s="39"/>
      <c r="Q82" s="38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</row>
    <row r="83" spans="2:30" s="16" customFormat="1" x14ac:dyDescent="0.35">
      <c r="B83" s="16" t="s">
        <v>76</v>
      </c>
      <c r="E83" s="16">
        <v>190630</v>
      </c>
      <c r="I83" s="61">
        <v>1801112</v>
      </c>
      <c r="J83" s="60">
        <v>2227962</v>
      </c>
      <c r="K83" s="60">
        <v>1311908</v>
      </c>
      <c r="L83" s="60">
        <f>AC83-K83-J83-I83</f>
        <v>2498462</v>
      </c>
      <c r="M83" s="61">
        <v>1166436</v>
      </c>
      <c r="N83" s="60">
        <v>808325</v>
      </c>
      <c r="O83" s="60">
        <v>590339</v>
      </c>
      <c r="P83" s="60">
        <f>AD83-O83-N83-M83</f>
        <v>629108</v>
      </c>
      <c r="Q83" s="61">
        <v>772529</v>
      </c>
      <c r="R83" s="60">
        <v>707911</v>
      </c>
      <c r="S83" s="60"/>
      <c r="T83" s="60"/>
      <c r="U83" s="60"/>
      <c r="V83" s="60"/>
      <c r="W83" s="60"/>
      <c r="X83" s="60"/>
      <c r="Y83" s="60"/>
      <c r="Z83" s="60"/>
      <c r="AA83" s="60">
        <v>533735</v>
      </c>
      <c r="AB83" s="60">
        <v>1277481</v>
      </c>
      <c r="AC83" s="60">
        <v>7839444</v>
      </c>
      <c r="AD83" s="60">
        <v>3194208</v>
      </c>
    </row>
    <row r="84" spans="2:30" s="34" customFormat="1" x14ac:dyDescent="0.35">
      <c r="B84" s="37" t="s">
        <v>77</v>
      </c>
      <c r="C84" s="37"/>
      <c r="D84" s="37"/>
      <c r="I84" s="35"/>
      <c r="J84" s="36"/>
      <c r="K84" s="36"/>
      <c r="L84" s="36"/>
      <c r="M84" s="35"/>
      <c r="N84" s="36"/>
      <c r="O84" s="36"/>
      <c r="P84" s="36"/>
      <c r="Q84" s="35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</row>
    <row r="85" spans="2:30" x14ac:dyDescent="0.35">
      <c r="B85" t="s">
        <v>78</v>
      </c>
      <c r="E85">
        <v>25407</v>
      </c>
      <c r="I85" s="24">
        <v>234066</v>
      </c>
      <c r="J85" s="8">
        <v>335426</v>
      </c>
      <c r="K85" s="8">
        <v>197251</v>
      </c>
      <c r="L85" s="8">
        <f t="shared" ref="L85:L94" si="32">AC85-K85-J85-I85</f>
        <v>501181</v>
      </c>
      <c r="M85" s="24">
        <v>277826</v>
      </c>
      <c r="N85" s="8">
        <v>167187</v>
      </c>
      <c r="O85" s="8">
        <v>101876</v>
      </c>
      <c r="P85" s="8">
        <f t="shared" ref="P85:P97" si="33">AD85-O85-N85-M85</f>
        <v>82991</v>
      </c>
      <c r="Q85" s="24">
        <v>96369</v>
      </c>
      <c r="R85" s="8">
        <v>108200</v>
      </c>
      <c r="S85" s="8"/>
      <c r="T85" s="8"/>
      <c r="U85" s="8"/>
      <c r="V85" s="8"/>
      <c r="W85" s="8"/>
      <c r="X85" s="8"/>
      <c r="Y85" s="8"/>
      <c r="Z85" s="8"/>
      <c r="AA85" s="8">
        <v>82055</v>
      </c>
      <c r="AB85" s="8">
        <v>135514</v>
      </c>
      <c r="AC85" s="8">
        <v>1267924</v>
      </c>
      <c r="AD85" s="8">
        <v>629880</v>
      </c>
    </row>
    <row r="86" spans="2:30" x14ac:dyDescent="0.35">
      <c r="B86" t="s">
        <v>79</v>
      </c>
      <c r="E86">
        <v>47138</v>
      </c>
      <c r="I86" s="24">
        <v>184225</v>
      </c>
      <c r="J86" s="8">
        <v>291461</v>
      </c>
      <c r="K86" s="8">
        <v>356264</v>
      </c>
      <c r="L86" s="8">
        <f t="shared" si="32"/>
        <v>459611</v>
      </c>
      <c r="M86" s="24">
        <v>570664</v>
      </c>
      <c r="N86" s="8">
        <v>609249</v>
      </c>
      <c r="O86" s="8">
        <v>556338</v>
      </c>
      <c r="P86" s="8">
        <f t="shared" si="33"/>
        <v>590103</v>
      </c>
      <c r="Q86" s="24">
        <v>358031</v>
      </c>
      <c r="R86" s="8">
        <v>320667</v>
      </c>
      <c r="S86" s="8"/>
      <c r="T86" s="8"/>
      <c r="U86" s="8"/>
      <c r="V86" s="8"/>
      <c r="W86" s="8"/>
      <c r="X86" s="8"/>
      <c r="Y86" s="8"/>
      <c r="Z86" s="8"/>
      <c r="AA86" s="8">
        <v>185044</v>
      </c>
      <c r="AB86" s="8">
        <v>271732</v>
      </c>
      <c r="AC86" s="8">
        <v>1291561</v>
      </c>
      <c r="AD86" s="8">
        <v>2326354</v>
      </c>
    </row>
    <row r="87" spans="2:30" x14ac:dyDescent="0.35">
      <c r="B87" t="s">
        <v>80</v>
      </c>
      <c r="E87">
        <v>9921</v>
      </c>
      <c r="I87" s="24">
        <v>117990</v>
      </c>
      <c r="J87" s="8">
        <v>195733</v>
      </c>
      <c r="K87" s="8">
        <v>105395</v>
      </c>
      <c r="L87" s="8">
        <f t="shared" si="32"/>
        <v>244571</v>
      </c>
      <c r="M87" s="24">
        <v>200204</v>
      </c>
      <c r="N87" s="8">
        <v>140894</v>
      </c>
      <c r="O87" s="8">
        <v>75888</v>
      </c>
      <c r="P87" s="8">
        <f t="shared" si="33"/>
        <v>93103</v>
      </c>
      <c r="Q87" s="24">
        <v>63976</v>
      </c>
      <c r="R87" s="8">
        <v>83853</v>
      </c>
      <c r="S87" s="8"/>
      <c r="T87" s="8"/>
      <c r="U87" s="8"/>
      <c r="V87" s="8"/>
      <c r="W87" s="8"/>
      <c r="X87" s="8"/>
      <c r="Y87" s="8"/>
      <c r="Z87" s="8"/>
      <c r="AA87" s="8">
        <v>24150</v>
      </c>
      <c r="AB87" s="8">
        <v>56782</v>
      </c>
      <c r="AC87" s="8">
        <v>663689</v>
      </c>
      <c r="AD87" s="8">
        <v>510089</v>
      </c>
    </row>
    <row r="88" spans="2:30" x14ac:dyDescent="0.35">
      <c r="B88" t="s">
        <v>81</v>
      </c>
      <c r="E88">
        <v>58958</v>
      </c>
      <c r="I88" s="24">
        <v>121231</v>
      </c>
      <c r="J88" s="8">
        <v>248195</v>
      </c>
      <c r="K88" s="8">
        <v>242642</v>
      </c>
      <c r="L88" s="8">
        <f t="shared" si="32"/>
        <v>297324</v>
      </c>
      <c r="M88" s="24">
        <v>413578</v>
      </c>
      <c r="N88" s="8">
        <v>470169</v>
      </c>
      <c r="O88" s="8">
        <v>339157</v>
      </c>
      <c r="P88" s="8">
        <f t="shared" si="33"/>
        <v>377682</v>
      </c>
      <c r="Q88" s="24">
        <v>248761</v>
      </c>
      <c r="R88" s="8">
        <v>258988</v>
      </c>
      <c r="S88" s="8"/>
      <c r="T88" s="8"/>
      <c r="U88" s="8"/>
      <c r="V88" s="8"/>
      <c r="W88" s="8"/>
      <c r="X88" s="8"/>
      <c r="Y88" s="8"/>
      <c r="Z88" s="8"/>
      <c r="AA88" s="8">
        <v>231929</v>
      </c>
      <c r="AB88" s="8">
        <v>279880</v>
      </c>
      <c r="AC88" s="8">
        <v>909392</v>
      </c>
      <c r="AD88" s="8">
        <v>1600586</v>
      </c>
    </row>
    <row r="89" spans="2:30" x14ac:dyDescent="0.35">
      <c r="B89" t="s">
        <v>82</v>
      </c>
      <c r="E89">
        <v>0</v>
      </c>
      <c r="I89" s="24">
        <v>0</v>
      </c>
      <c r="J89" s="8">
        <v>0</v>
      </c>
      <c r="K89" s="8">
        <v>0</v>
      </c>
      <c r="L89" s="8">
        <f t="shared" si="32"/>
        <v>0</v>
      </c>
      <c r="M89" s="24">
        <v>0</v>
      </c>
      <c r="N89" s="8">
        <v>42453</v>
      </c>
      <c r="O89" s="8">
        <v>-1232</v>
      </c>
      <c r="P89" s="8">
        <f t="shared" si="33"/>
        <v>-518</v>
      </c>
      <c r="Q89" s="24">
        <v>144489</v>
      </c>
      <c r="R89" s="8">
        <v>-1035</v>
      </c>
      <c r="S89" s="8"/>
      <c r="T89" s="8"/>
      <c r="U89" s="8"/>
      <c r="V89" s="8"/>
      <c r="W89" s="8"/>
      <c r="X89" s="8"/>
      <c r="Y89" s="8"/>
      <c r="Z89" s="8"/>
      <c r="AA89" s="8">
        <v>10140</v>
      </c>
      <c r="AB89" s="8">
        <v>0</v>
      </c>
      <c r="AC89" s="8">
        <v>0</v>
      </c>
      <c r="AD89" s="8">
        <v>40703</v>
      </c>
    </row>
    <row r="90" spans="2:30" s="5" customFormat="1" x14ac:dyDescent="0.35">
      <c r="B90" s="5" t="s">
        <v>83</v>
      </c>
      <c r="E90" s="5">
        <v>10431</v>
      </c>
      <c r="I90" s="25">
        <v>155887</v>
      </c>
      <c r="J90" s="10">
        <v>282422</v>
      </c>
      <c r="K90" s="10">
        <v>118548</v>
      </c>
      <c r="L90" s="10">
        <f t="shared" si="32"/>
        <v>73451</v>
      </c>
      <c r="M90" s="25">
        <v>258627</v>
      </c>
      <c r="N90" s="10">
        <v>422762</v>
      </c>
      <c r="O90" s="10">
        <v>74796</v>
      </c>
      <c r="P90" s="42">
        <f t="shared" si="33"/>
        <v>40619</v>
      </c>
      <c r="Q90" s="25">
        <v>-15222</v>
      </c>
      <c r="R90" s="10">
        <v>10813</v>
      </c>
      <c r="S90" s="10"/>
      <c r="T90" s="10"/>
      <c r="U90" s="10"/>
      <c r="V90" s="10"/>
      <c r="W90" s="10"/>
      <c r="X90" s="10"/>
      <c r="Y90" s="10"/>
      <c r="Z90" s="10"/>
      <c r="AA90" s="10">
        <v>46200</v>
      </c>
      <c r="AB90" s="10">
        <v>124622</v>
      </c>
      <c r="AC90" s="10">
        <v>630308</v>
      </c>
      <c r="AD90" s="10">
        <v>796804</v>
      </c>
    </row>
    <row r="91" spans="2:30" s="7" customFormat="1" x14ac:dyDescent="0.35">
      <c r="B91" s="7" t="s">
        <v>84</v>
      </c>
      <c r="E91" s="11">
        <f t="shared" ref="E91:K91" si="34">SUM(E85:E90)</f>
        <v>151855</v>
      </c>
      <c r="F91" s="11">
        <f t="shared" si="34"/>
        <v>0</v>
      </c>
      <c r="G91" s="11">
        <f t="shared" si="34"/>
        <v>0</v>
      </c>
      <c r="H91" s="11">
        <f t="shared" si="34"/>
        <v>0</v>
      </c>
      <c r="I91" s="30">
        <f t="shared" si="34"/>
        <v>813399</v>
      </c>
      <c r="J91" s="11">
        <f t="shared" si="34"/>
        <v>1353237</v>
      </c>
      <c r="K91" s="11">
        <f t="shared" si="34"/>
        <v>1020100</v>
      </c>
      <c r="L91" s="10">
        <f t="shared" si="32"/>
        <v>1576138</v>
      </c>
      <c r="M91" s="30">
        <f>SUM(M85:M90)</f>
        <v>1720899</v>
      </c>
      <c r="N91" s="11">
        <f>SUM(N85:N90)</f>
        <v>1852714</v>
      </c>
      <c r="O91" s="11">
        <f>SUM(O85:O90)</f>
        <v>1146823</v>
      </c>
      <c r="P91" s="43">
        <f t="shared" si="33"/>
        <v>1183980</v>
      </c>
      <c r="Q91" s="30">
        <f>SUM(Q85:Q90)</f>
        <v>896404</v>
      </c>
      <c r="R91" s="11">
        <f>SUM(R85:R90)</f>
        <v>781486</v>
      </c>
      <c r="S91" s="11">
        <f t="shared" ref="S91:T91" si="35">SUM(S85:S90)</f>
        <v>0</v>
      </c>
      <c r="T91" s="11">
        <f t="shared" si="35"/>
        <v>0</v>
      </c>
      <c r="U91" s="11"/>
      <c r="V91" s="11"/>
      <c r="W91" s="11"/>
      <c r="X91" s="11"/>
      <c r="Y91" s="11"/>
      <c r="Z91" s="11"/>
      <c r="AA91" s="11">
        <f>SUM(AA85:AA90)</f>
        <v>579518</v>
      </c>
      <c r="AB91" s="11">
        <f>SUM(AB85:AB90)</f>
        <v>868530</v>
      </c>
      <c r="AC91" s="11">
        <f>SUM(AC85:AC90)</f>
        <v>4762874</v>
      </c>
      <c r="AD91" s="11">
        <f>SUM(AD85:AD90)</f>
        <v>5904416</v>
      </c>
    </row>
    <row r="92" spans="2:30" x14ac:dyDescent="0.35">
      <c r="B92" t="s">
        <v>85</v>
      </c>
      <c r="E92">
        <v>38775</v>
      </c>
      <c r="I92" s="24">
        <f>I83-I91</f>
        <v>987713</v>
      </c>
      <c r="J92" s="8">
        <f>J83-J91</f>
        <v>874725</v>
      </c>
      <c r="K92" s="8">
        <f>K83-K91</f>
        <v>291808</v>
      </c>
      <c r="L92" s="8">
        <f t="shared" si="32"/>
        <v>922324</v>
      </c>
      <c r="M92" s="24">
        <f>M83-M91</f>
        <v>-554463</v>
      </c>
      <c r="N92" s="8">
        <f>N83-N91</f>
        <v>-1044389</v>
      </c>
      <c r="O92" s="8">
        <f>O83-O91</f>
        <v>-556484</v>
      </c>
      <c r="P92" s="8">
        <f t="shared" si="33"/>
        <v>-554872</v>
      </c>
      <c r="Q92" s="24">
        <f>Q83-Q91</f>
        <v>-123875</v>
      </c>
      <c r="R92" s="8">
        <f>R83-R91</f>
        <v>-73575</v>
      </c>
      <c r="S92" s="8">
        <f t="shared" ref="S92:T92" si="36">S83-S91</f>
        <v>0</v>
      </c>
      <c r="T92" s="8">
        <f t="shared" si="36"/>
        <v>0</v>
      </c>
      <c r="U92" s="8"/>
      <c r="V92" s="8"/>
      <c r="W92" s="8"/>
      <c r="X92" s="8"/>
      <c r="Y92" s="8"/>
      <c r="Z92" s="8"/>
      <c r="AA92" s="8">
        <f>AA83-AA91</f>
        <v>-45783</v>
      </c>
      <c r="AB92" s="8">
        <f>AB83-AB91</f>
        <v>408951</v>
      </c>
      <c r="AC92" s="8">
        <f>AC83-AC91</f>
        <v>3076570</v>
      </c>
      <c r="AD92" s="8">
        <f>AD83-AD91</f>
        <v>-2710208</v>
      </c>
    </row>
    <row r="93" spans="2:30" x14ac:dyDescent="0.35">
      <c r="B93" t="s">
        <v>86</v>
      </c>
      <c r="E93">
        <v>3866</v>
      </c>
      <c r="I93" s="24">
        <v>0</v>
      </c>
      <c r="J93" s="8">
        <v>748</v>
      </c>
      <c r="K93" s="8">
        <v>6972</v>
      </c>
      <c r="L93" s="8">
        <f t="shared" si="32"/>
        <v>21440</v>
      </c>
      <c r="M93" s="24">
        <v>22138</v>
      </c>
      <c r="N93" s="8">
        <v>23656</v>
      </c>
      <c r="O93" s="8">
        <v>21507</v>
      </c>
      <c r="P93" s="8">
        <f t="shared" si="33"/>
        <v>21600</v>
      </c>
      <c r="Q93" s="24">
        <v>21536</v>
      </c>
      <c r="R93" s="8">
        <v>21672</v>
      </c>
      <c r="S93" s="8"/>
      <c r="T93" s="8"/>
      <c r="U93" s="8"/>
      <c r="V93" s="8"/>
      <c r="W93" s="8"/>
      <c r="X93" s="8"/>
      <c r="Y93" s="8"/>
      <c r="Z93" s="8"/>
      <c r="AA93" s="8">
        <v>0</v>
      </c>
      <c r="AB93" s="8">
        <v>0</v>
      </c>
      <c r="AC93" s="8">
        <v>29160</v>
      </c>
      <c r="AD93" s="8">
        <v>88901</v>
      </c>
    </row>
    <row r="94" spans="2:30" s="5" customFormat="1" x14ac:dyDescent="0.35">
      <c r="B94" s="5" t="s">
        <v>87</v>
      </c>
      <c r="E94" s="5">
        <v>0</v>
      </c>
      <c r="I94" s="25">
        <v>-8953</v>
      </c>
      <c r="J94" s="10">
        <v>5096</v>
      </c>
      <c r="K94" s="10">
        <v>13976</v>
      </c>
      <c r="L94" s="10">
        <f t="shared" si="32"/>
        <v>10344</v>
      </c>
      <c r="M94" s="25">
        <v>32844</v>
      </c>
      <c r="N94" s="10">
        <v>172524</v>
      </c>
      <c r="O94" s="10">
        <v>65699</v>
      </c>
      <c r="P94" s="42">
        <f t="shared" si="33"/>
        <v>-5594</v>
      </c>
      <c r="Q94" s="25">
        <v>20265</v>
      </c>
      <c r="R94" s="10">
        <v>-16564</v>
      </c>
      <c r="S94" s="10"/>
      <c r="T94" s="10"/>
      <c r="U94" s="10"/>
      <c r="V94" s="10"/>
      <c r="W94" s="10"/>
      <c r="X94" s="10"/>
      <c r="Y94" s="10"/>
      <c r="Z94" s="10"/>
      <c r="AA94" s="10">
        <v>-367</v>
      </c>
      <c r="AB94" s="10">
        <v>-248</v>
      </c>
      <c r="AC94" s="10">
        <v>20463</v>
      </c>
      <c r="AD94" s="10">
        <v>265473</v>
      </c>
    </row>
    <row r="95" spans="2:30" x14ac:dyDescent="0.35">
      <c r="B95" t="s">
        <v>88</v>
      </c>
      <c r="I95" s="24">
        <f t="shared" ref="I95:O95" si="37">I92-I93-I94</f>
        <v>996666</v>
      </c>
      <c r="J95" s="8">
        <f t="shared" si="37"/>
        <v>868881</v>
      </c>
      <c r="K95" s="8">
        <f t="shared" si="37"/>
        <v>270860</v>
      </c>
      <c r="L95" s="8">
        <f t="shared" si="37"/>
        <v>890540</v>
      </c>
      <c r="M95" s="24">
        <f t="shared" si="37"/>
        <v>-609445</v>
      </c>
      <c r="N95" s="8">
        <f t="shared" si="37"/>
        <v>-1240569</v>
      </c>
      <c r="O95" s="8">
        <f t="shared" si="37"/>
        <v>-643690</v>
      </c>
      <c r="P95" s="8">
        <f t="shared" si="33"/>
        <v>-570878</v>
      </c>
      <c r="Q95" s="24">
        <f t="shared" ref="Q95" si="38">Q92-Q93-Q94</f>
        <v>-165676</v>
      </c>
      <c r="R95" s="8">
        <f t="shared" ref="R95" si="39">R92-R93-R94</f>
        <v>-78683</v>
      </c>
      <c r="S95" s="8">
        <f t="shared" ref="S95" si="40">S92-S93-S94</f>
        <v>0</v>
      </c>
      <c r="T95" s="8">
        <f t="shared" ref="T95" si="41">T92-T93-T94</f>
        <v>0</v>
      </c>
      <c r="U95" s="8"/>
      <c r="V95" s="8"/>
      <c r="W95" s="8"/>
      <c r="X95" s="8"/>
      <c r="Y95" s="8"/>
      <c r="Z95" s="8"/>
      <c r="AA95" s="8">
        <f>AA92-AA93-AA94</f>
        <v>-45416</v>
      </c>
      <c r="AB95" s="8">
        <f>AB92-AB93-AB94</f>
        <v>409199</v>
      </c>
      <c r="AC95" s="8">
        <f>AC92-AC93-AC94</f>
        <v>3026947</v>
      </c>
      <c r="AD95" s="8">
        <f>AD92-AD93-AD94</f>
        <v>-3064582</v>
      </c>
    </row>
    <row r="96" spans="2:30" s="5" customFormat="1" x14ac:dyDescent="0.35">
      <c r="B96" s="5" t="s">
        <v>89</v>
      </c>
      <c r="E96" s="5">
        <v>2936</v>
      </c>
      <c r="I96" s="25">
        <v>225203</v>
      </c>
      <c r="J96" s="10">
        <v>-737468</v>
      </c>
      <c r="K96" s="10">
        <v>-135240</v>
      </c>
      <c r="L96" s="10">
        <f>AC96-K96-J96-I96</f>
        <v>50332</v>
      </c>
      <c r="M96" s="25">
        <v>-179786</v>
      </c>
      <c r="N96" s="10">
        <v>-146915</v>
      </c>
      <c r="O96" s="10">
        <v>-99055</v>
      </c>
      <c r="P96" s="42">
        <f t="shared" si="33"/>
        <v>-13877</v>
      </c>
      <c r="Q96" s="25">
        <v>-86780</v>
      </c>
      <c r="R96" s="10">
        <v>18722</v>
      </c>
      <c r="S96" s="10"/>
      <c r="T96" s="10"/>
      <c r="U96" s="10"/>
      <c r="V96" s="10"/>
      <c r="W96" s="10"/>
      <c r="X96" s="10"/>
      <c r="Y96" s="10"/>
      <c r="Z96" s="10"/>
      <c r="AA96" s="10">
        <v>-15029</v>
      </c>
      <c r="AB96" s="10">
        <v>86882</v>
      </c>
      <c r="AC96" s="10">
        <v>-597173</v>
      </c>
      <c r="AD96" s="10">
        <v>-439633</v>
      </c>
    </row>
    <row r="97" spans="2:30" x14ac:dyDescent="0.35">
      <c r="B97" t="s">
        <v>90</v>
      </c>
      <c r="E97" s="8">
        <f t="shared" ref="E97:K97" si="42">E92-E93-E94-E96</f>
        <v>31973</v>
      </c>
      <c r="F97" s="8">
        <f t="shared" si="42"/>
        <v>0</v>
      </c>
      <c r="G97" s="8">
        <f t="shared" si="42"/>
        <v>0</v>
      </c>
      <c r="H97" s="8">
        <f t="shared" si="42"/>
        <v>0</v>
      </c>
      <c r="I97" s="24">
        <f t="shared" si="42"/>
        <v>771463</v>
      </c>
      <c r="J97" s="8">
        <f t="shared" si="42"/>
        <v>1606349</v>
      </c>
      <c r="K97" s="8">
        <f t="shared" si="42"/>
        <v>406100</v>
      </c>
      <c r="L97" s="8">
        <f>AC97-K97-J97-I97</f>
        <v>840208</v>
      </c>
      <c r="M97" s="24">
        <f>M92-M93-M94-M96</f>
        <v>-429659</v>
      </c>
      <c r="N97" s="8">
        <f>N92-N93-N94-N96</f>
        <v>-1093654</v>
      </c>
      <c r="O97" s="8">
        <f>O92-O93-O94-O96</f>
        <v>-544635</v>
      </c>
      <c r="P97" s="8">
        <f t="shared" si="33"/>
        <v>-557001</v>
      </c>
      <c r="Q97" s="24">
        <f>Q92-Q93-Q94-Q96</f>
        <v>-78896</v>
      </c>
      <c r="R97" s="8">
        <f>R92-R93-R94-R96</f>
        <v>-97405</v>
      </c>
      <c r="S97" s="8">
        <f t="shared" ref="S97:T97" si="43">S92-S93-S94-S96</f>
        <v>0</v>
      </c>
      <c r="T97" s="8">
        <f t="shared" si="43"/>
        <v>0</v>
      </c>
      <c r="U97" s="8"/>
      <c r="V97" s="8"/>
      <c r="W97" s="8"/>
      <c r="X97" s="8"/>
      <c r="Y97" s="8"/>
      <c r="Z97" s="8"/>
      <c r="AA97" s="8">
        <f>AA95-AA96</f>
        <v>-30387</v>
      </c>
      <c r="AB97" s="8">
        <f>AB95-AB96</f>
        <v>322317</v>
      </c>
      <c r="AC97" s="8">
        <f>AC95-AC96</f>
        <v>3624120</v>
      </c>
      <c r="AD97" s="8">
        <f>AD95-AD96</f>
        <v>-2624949</v>
      </c>
    </row>
    <row r="98" spans="2:30" s="40" customFormat="1" x14ac:dyDescent="0.35">
      <c r="B98" s="40" t="s">
        <v>91</v>
      </c>
      <c r="I98" s="41">
        <f t="shared" ref="I98:P98" si="44">I97/I100</f>
        <v>9.7194637975130078</v>
      </c>
      <c r="J98" s="40">
        <f t="shared" si="44"/>
        <v>7.8462594271423551</v>
      </c>
      <c r="K98" s="40">
        <f t="shared" si="44"/>
        <v>1.9374630255147802</v>
      </c>
      <c r="L98" s="40">
        <f t="shared" si="44"/>
        <v>4.738398028412071</v>
      </c>
      <c r="M98" s="41">
        <f t="shared" si="44"/>
        <v>-1.975698020894644</v>
      </c>
      <c r="N98" s="40">
        <f t="shared" si="44"/>
        <v>-4.9489293536300609</v>
      </c>
      <c r="O98" s="40">
        <f t="shared" si="44"/>
        <v>-2.4323183693885206</v>
      </c>
      <c r="P98" s="40">
        <f t="shared" si="44"/>
        <v>-2.5054697409969684</v>
      </c>
      <c r="Q98" s="41">
        <f t="shared" ref="Q98" si="45">Q97/Q100</f>
        <v>-0.34081965017776222</v>
      </c>
      <c r="R98" s="40">
        <f t="shared" ref="R98" si="46">R97/R100</f>
        <v>-0.41517130265031071</v>
      </c>
      <c r="S98" s="40" t="e">
        <f t="shared" ref="S98" si="47">S97/S100</f>
        <v>#DIV/0!</v>
      </c>
      <c r="T98" s="40" t="e">
        <f t="shared" ref="T98" si="48">T97/T100</f>
        <v>#DIV/0!</v>
      </c>
      <c r="AA98" s="40">
        <f>AA97/AA100</f>
        <v>-0.49557219042027495</v>
      </c>
      <c r="AB98" s="40">
        <f>AB97/AB100</f>
        <v>4.6936406925776533</v>
      </c>
      <c r="AC98" s="40">
        <f>AC97/AC100</f>
        <v>20.438418894760289</v>
      </c>
      <c r="AD98" s="40">
        <f>AD97/AD100</f>
        <v>-11.807394046258896</v>
      </c>
    </row>
    <row r="99" spans="2:30" s="40" customFormat="1" x14ac:dyDescent="0.35">
      <c r="B99" s="40" t="s">
        <v>92</v>
      </c>
      <c r="I99" s="41">
        <f t="shared" ref="I99:P99" si="49">I97/I101</f>
        <v>6.0747031402563865</v>
      </c>
      <c r="J99" s="40">
        <f t="shared" si="49"/>
        <v>6.4733766678621949</v>
      </c>
      <c r="K99" s="40">
        <f t="shared" si="49"/>
        <v>1.6209247373630935</v>
      </c>
      <c r="L99" s="40">
        <f t="shared" si="49"/>
        <v>3.8197349578342008</v>
      </c>
      <c r="M99" s="41">
        <f t="shared" si="49"/>
        <v>-1.975698020894644</v>
      </c>
      <c r="N99" s="40">
        <f t="shared" si="49"/>
        <v>-4.9478994181890572</v>
      </c>
      <c r="O99" s="40">
        <f t="shared" si="49"/>
        <v>-2.4323183693885206</v>
      </c>
      <c r="P99" s="40">
        <f t="shared" si="49"/>
        <v>-2.5051992911693008</v>
      </c>
      <c r="Q99" s="41">
        <f t="shared" ref="Q99:R99" si="50">Q97/Q101</f>
        <v>-0.34081965017776222</v>
      </c>
      <c r="R99" s="40">
        <f t="shared" si="50"/>
        <v>-0.41512352913599926</v>
      </c>
      <c r="S99" s="40" t="e">
        <f t="shared" ref="S99:T99" si="51">S97/S101</f>
        <v>#DIV/0!</v>
      </c>
      <c r="T99" s="40" t="e">
        <f t="shared" si="51"/>
        <v>#DIV/0!</v>
      </c>
      <c r="AA99" s="40">
        <f>AA97/AA101</f>
        <v>-0.49557219042027495</v>
      </c>
      <c r="AB99" s="40">
        <f>AB97/AB101</f>
        <v>3.5338288984639674</v>
      </c>
      <c r="AC99" s="40">
        <f>AC97/AC101</f>
        <v>16.475893892210124</v>
      </c>
      <c r="AD99" s="40">
        <f>AD97/AD101</f>
        <v>-11.806119511734387</v>
      </c>
    </row>
    <row r="100" spans="2:30" x14ac:dyDescent="0.35">
      <c r="B100" t="s">
        <v>93</v>
      </c>
      <c r="E100">
        <v>66957</v>
      </c>
      <c r="I100" s="24">
        <v>79373</v>
      </c>
      <c r="J100" s="8">
        <v>204728</v>
      </c>
      <c r="K100" s="8">
        <v>209604</v>
      </c>
      <c r="L100" s="8">
        <f>AC100</f>
        <v>177319</v>
      </c>
      <c r="M100" s="24">
        <v>217472</v>
      </c>
      <c r="N100" s="8">
        <v>220988</v>
      </c>
      <c r="O100" s="8">
        <v>223916</v>
      </c>
      <c r="P100" s="8">
        <v>222314</v>
      </c>
      <c r="Q100" s="24">
        <v>231489</v>
      </c>
      <c r="R100" s="8">
        <v>234614</v>
      </c>
      <c r="S100" s="8"/>
      <c r="T100" s="8"/>
      <c r="U100" s="8"/>
      <c r="V100" s="8"/>
      <c r="W100" s="8"/>
      <c r="X100" s="8"/>
      <c r="Y100" s="8"/>
      <c r="Z100" s="8"/>
      <c r="AA100" s="8">
        <v>61317</v>
      </c>
      <c r="AB100" s="8">
        <v>68671</v>
      </c>
      <c r="AC100" s="8">
        <v>177319</v>
      </c>
      <c r="AD100" s="8">
        <v>222314</v>
      </c>
    </row>
    <row r="101" spans="2:30" x14ac:dyDescent="0.35">
      <c r="B101" t="s">
        <v>94</v>
      </c>
      <c r="E101">
        <v>66957</v>
      </c>
      <c r="I101" s="24">
        <v>126996</v>
      </c>
      <c r="J101" s="8">
        <v>248147</v>
      </c>
      <c r="K101" s="8">
        <v>250536</v>
      </c>
      <c r="L101" s="8">
        <f>AC101</f>
        <v>219965</v>
      </c>
      <c r="M101" s="24">
        <v>217472</v>
      </c>
      <c r="N101" s="8">
        <v>221034</v>
      </c>
      <c r="O101" s="8">
        <v>223916</v>
      </c>
      <c r="P101" s="8">
        <v>222338</v>
      </c>
      <c r="Q101" s="24">
        <v>231489</v>
      </c>
      <c r="R101" s="8">
        <v>234641</v>
      </c>
      <c r="S101" s="8"/>
      <c r="T101" s="8"/>
      <c r="U101" s="8"/>
      <c r="V101" s="8"/>
      <c r="W101" s="8"/>
      <c r="X101" s="8"/>
      <c r="Y101" s="8"/>
      <c r="Z101" s="8"/>
      <c r="AA101" s="8">
        <v>61317</v>
      </c>
      <c r="AB101" s="8">
        <v>91209</v>
      </c>
      <c r="AC101" s="8">
        <v>219965</v>
      </c>
      <c r="AD101" s="8">
        <v>222338</v>
      </c>
    </row>
    <row r="102" spans="2:30" x14ac:dyDescent="0.35">
      <c r="I102" s="24"/>
      <c r="J102" s="8"/>
      <c r="K102" s="8"/>
      <c r="L102" s="8"/>
      <c r="M102" s="24"/>
      <c r="N102" s="8"/>
      <c r="O102" s="8"/>
      <c r="P102" s="8"/>
      <c r="Q102" s="24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spans="2:30" s="4" customFormat="1" x14ac:dyDescent="0.35">
      <c r="B103" s="4" t="s">
        <v>512</v>
      </c>
      <c r="I103" s="31"/>
      <c r="J103" s="12"/>
      <c r="K103" s="12"/>
      <c r="L103" s="12"/>
      <c r="M103" s="31"/>
      <c r="N103" s="12"/>
      <c r="O103" s="12"/>
      <c r="P103" s="12"/>
      <c r="Q103" s="31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 spans="2:30" s="37" customFormat="1" x14ac:dyDescent="0.35">
      <c r="B104" s="37" t="s">
        <v>95</v>
      </c>
      <c r="I104" s="38"/>
      <c r="J104" s="39"/>
      <c r="K104" s="39"/>
      <c r="L104" s="39"/>
      <c r="M104" s="38"/>
      <c r="N104" s="39"/>
      <c r="O104" s="39"/>
      <c r="P104" s="39"/>
      <c r="Q104" s="38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</row>
    <row r="105" spans="2:30" x14ac:dyDescent="0.35">
      <c r="B105" t="s">
        <v>96</v>
      </c>
      <c r="H105">
        <v>1061850</v>
      </c>
      <c r="I105" s="24">
        <v>1983318</v>
      </c>
      <c r="J105" s="8">
        <v>4365982</v>
      </c>
      <c r="K105" s="8">
        <v>6352775</v>
      </c>
      <c r="L105" s="8">
        <v>7123478</v>
      </c>
      <c r="M105" s="24">
        <v>6116388</v>
      </c>
      <c r="N105" s="8">
        <v>5682068</v>
      </c>
      <c r="O105" s="8">
        <v>5006584</v>
      </c>
      <c r="P105" s="8">
        <v>4425021</v>
      </c>
      <c r="Q105" s="24">
        <v>5018409</v>
      </c>
      <c r="R105" s="8">
        <v>5166733</v>
      </c>
      <c r="S105" s="8"/>
      <c r="T105" s="8"/>
      <c r="U105" s="8"/>
      <c r="V105" s="8"/>
      <c r="W105" s="8"/>
      <c r="X105" s="8"/>
      <c r="Y105" s="8"/>
      <c r="Z105" s="8"/>
      <c r="AA105" s="8"/>
      <c r="AB105" s="8">
        <v>1061850</v>
      </c>
      <c r="AC105" s="8">
        <v>7123478</v>
      </c>
      <c r="AD105" s="8">
        <v>4425021</v>
      </c>
    </row>
    <row r="106" spans="2:30" x14ac:dyDescent="0.35">
      <c r="B106" t="s">
        <v>97</v>
      </c>
      <c r="H106">
        <v>30787</v>
      </c>
      <c r="I106" s="24">
        <v>30841</v>
      </c>
      <c r="J106" s="8">
        <v>30842</v>
      </c>
      <c r="K106" s="8">
        <v>30884</v>
      </c>
      <c r="L106" s="8">
        <v>30951</v>
      </c>
      <c r="M106" s="24">
        <v>27111</v>
      </c>
      <c r="N106" s="8">
        <v>28962</v>
      </c>
      <c r="O106" s="8">
        <v>23113</v>
      </c>
      <c r="P106" s="8">
        <v>25873</v>
      </c>
      <c r="Q106" s="24">
        <v>26712</v>
      </c>
      <c r="R106" s="8">
        <v>20697</v>
      </c>
      <c r="S106" s="8"/>
      <c r="T106" s="8"/>
      <c r="U106" s="8"/>
      <c r="V106" s="8"/>
      <c r="W106" s="8"/>
      <c r="X106" s="8"/>
      <c r="Y106" s="8"/>
      <c r="Z106" s="8"/>
      <c r="AA106" s="8"/>
      <c r="AB106" s="8">
        <v>30787</v>
      </c>
      <c r="AC106" s="8">
        <v>30951</v>
      </c>
      <c r="AD106" s="8">
        <v>25873</v>
      </c>
    </row>
    <row r="107" spans="2:30" x14ac:dyDescent="0.35">
      <c r="B107" t="s">
        <v>98</v>
      </c>
      <c r="H107">
        <v>3763392</v>
      </c>
      <c r="I107" s="24">
        <v>6291776</v>
      </c>
      <c r="J107" s="8">
        <v>8961812</v>
      </c>
      <c r="K107" s="8">
        <v>8956966</v>
      </c>
      <c r="L107" s="8">
        <v>10526233</v>
      </c>
      <c r="M107" s="24">
        <v>10023385</v>
      </c>
      <c r="N107" s="8">
        <v>7181148</v>
      </c>
      <c r="O107" s="8">
        <v>6591105</v>
      </c>
      <c r="P107" s="8">
        <v>5041119</v>
      </c>
      <c r="Q107" s="24">
        <v>5370658</v>
      </c>
      <c r="R107" s="8">
        <v>3848078</v>
      </c>
      <c r="S107" s="8"/>
      <c r="T107" s="8"/>
      <c r="U107" s="8"/>
      <c r="V107" s="8"/>
      <c r="W107" s="8"/>
      <c r="X107" s="8"/>
      <c r="Y107" s="8"/>
      <c r="Z107" s="8"/>
      <c r="AA107" s="8"/>
      <c r="AB107" s="8">
        <v>3763392</v>
      </c>
      <c r="AC107" s="8">
        <v>10526233</v>
      </c>
      <c r="AD107" s="8">
        <v>5041119</v>
      </c>
    </row>
    <row r="108" spans="2:30" x14ac:dyDescent="0.35">
      <c r="B108" t="s">
        <v>99</v>
      </c>
      <c r="H108">
        <v>0</v>
      </c>
      <c r="I108" s="24">
        <v>0</v>
      </c>
      <c r="J108" s="8">
        <v>0</v>
      </c>
      <c r="K108" s="8">
        <v>0</v>
      </c>
      <c r="L108" s="8">
        <v>0</v>
      </c>
      <c r="M108" s="24">
        <v>0</v>
      </c>
      <c r="N108" s="8">
        <v>88453873</v>
      </c>
      <c r="O108" s="8">
        <v>95113124</v>
      </c>
      <c r="P108" s="8">
        <v>75413188</v>
      </c>
      <c r="Q108" s="24">
        <v>124357889</v>
      </c>
      <c r="R108" s="8">
        <v>124243587</v>
      </c>
      <c r="S108" s="8"/>
      <c r="T108" s="8"/>
      <c r="U108" s="8"/>
      <c r="V108" s="8"/>
      <c r="W108" s="8"/>
      <c r="X108" s="8"/>
      <c r="Y108" s="8"/>
      <c r="Z108" s="8"/>
      <c r="AA108" s="8"/>
      <c r="AB108" s="8">
        <v>0</v>
      </c>
      <c r="AC108" s="8">
        <v>0</v>
      </c>
      <c r="AD108" s="8">
        <v>75413188</v>
      </c>
    </row>
    <row r="109" spans="2:30" x14ac:dyDescent="0.35">
      <c r="B109" t="s">
        <v>49</v>
      </c>
      <c r="H109">
        <v>48938</v>
      </c>
      <c r="I109" s="24">
        <v>102118</v>
      </c>
      <c r="J109" s="8">
        <v>144993</v>
      </c>
      <c r="K109" s="8">
        <v>92107</v>
      </c>
      <c r="L109" s="8">
        <v>100096</v>
      </c>
      <c r="M109" s="24">
        <v>179885</v>
      </c>
      <c r="N109" s="8">
        <v>361714</v>
      </c>
      <c r="O109" s="8">
        <v>368121</v>
      </c>
      <c r="P109" s="8">
        <v>861149</v>
      </c>
      <c r="Q109" s="24">
        <v>302851</v>
      </c>
      <c r="R109" s="8">
        <v>315508</v>
      </c>
      <c r="S109" s="8"/>
      <c r="T109" s="8"/>
      <c r="U109" s="8"/>
      <c r="V109" s="8"/>
      <c r="W109" s="8"/>
      <c r="X109" s="8"/>
      <c r="Y109" s="8"/>
      <c r="Z109" s="8"/>
      <c r="AA109" s="8"/>
      <c r="AB109" s="8">
        <v>48938</v>
      </c>
      <c r="AC109" s="8">
        <v>100096</v>
      </c>
      <c r="AD109" s="8">
        <v>861149</v>
      </c>
    </row>
    <row r="110" spans="2:30" x14ac:dyDescent="0.35">
      <c r="B110" t="s">
        <v>100</v>
      </c>
      <c r="H110">
        <v>189471</v>
      </c>
      <c r="I110" s="24">
        <v>208828</v>
      </c>
      <c r="J110" s="8">
        <v>184579</v>
      </c>
      <c r="K110" s="8">
        <v>237131</v>
      </c>
      <c r="L110" s="8">
        <v>396025</v>
      </c>
      <c r="M110" s="24">
        <v>346048</v>
      </c>
      <c r="N110" s="8">
        <v>245616</v>
      </c>
      <c r="O110" s="8">
        <v>240354</v>
      </c>
      <c r="P110" s="8">
        <v>404376</v>
      </c>
      <c r="Q110" s="24">
        <v>480404</v>
      </c>
      <c r="R110" s="8">
        <v>427210</v>
      </c>
      <c r="S110" s="8"/>
      <c r="T110" s="8"/>
      <c r="U110" s="8"/>
      <c r="V110" s="8"/>
      <c r="W110" s="8"/>
      <c r="X110" s="8"/>
      <c r="Y110" s="8"/>
      <c r="Z110" s="8"/>
      <c r="AA110" s="8"/>
      <c r="AB110" s="8">
        <v>189471</v>
      </c>
      <c r="AC110" s="8">
        <v>396025</v>
      </c>
      <c r="AD110" s="8">
        <v>404376</v>
      </c>
    </row>
    <row r="111" spans="2:30" x14ac:dyDescent="0.35">
      <c r="B111" t="s">
        <v>101</v>
      </c>
      <c r="H111">
        <v>0</v>
      </c>
      <c r="I111" s="24">
        <v>0</v>
      </c>
      <c r="J111" s="8">
        <v>435096</v>
      </c>
      <c r="K111" s="8">
        <v>94689</v>
      </c>
      <c r="L111" s="8">
        <v>61231</v>
      </c>
      <c r="M111" s="24">
        <v>56767</v>
      </c>
      <c r="N111" s="8">
        <v>62406</v>
      </c>
      <c r="O111" s="8">
        <v>60522</v>
      </c>
      <c r="P111" s="8">
        <v>60441</v>
      </c>
      <c r="Q111" s="24">
        <v>67947</v>
      </c>
      <c r="R111" s="8">
        <v>64759</v>
      </c>
      <c r="S111" s="8"/>
      <c r="T111" s="8"/>
      <c r="U111" s="8"/>
      <c r="V111" s="8"/>
      <c r="W111" s="8"/>
      <c r="X111" s="8"/>
      <c r="Y111" s="8"/>
      <c r="Z111" s="8"/>
      <c r="AA111" s="8"/>
      <c r="AB111" s="8">
        <v>0</v>
      </c>
      <c r="AC111" s="8">
        <v>61231</v>
      </c>
      <c r="AD111" s="8">
        <v>60441</v>
      </c>
    </row>
    <row r="112" spans="2:30" s="5" customFormat="1" x14ac:dyDescent="0.35">
      <c r="B112" s="5" t="s">
        <v>102</v>
      </c>
      <c r="H112" s="5">
        <v>39510</v>
      </c>
      <c r="I112" s="25">
        <v>55662</v>
      </c>
      <c r="J112" s="10">
        <v>114751</v>
      </c>
      <c r="K112" s="10">
        <v>105165</v>
      </c>
      <c r="L112" s="10">
        <v>135849</v>
      </c>
      <c r="M112" s="25">
        <v>191068</v>
      </c>
      <c r="N112" s="10">
        <v>146463</v>
      </c>
      <c r="O112" s="10">
        <v>277044</v>
      </c>
      <c r="P112" s="10">
        <v>217048</v>
      </c>
      <c r="Q112" s="25">
        <v>219075</v>
      </c>
      <c r="R112" s="10">
        <v>175399</v>
      </c>
      <c r="S112" s="10"/>
      <c r="T112" s="10"/>
      <c r="U112" s="10"/>
      <c r="V112" s="10"/>
      <c r="W112" s="10"/>
      <c r="X112" s="10"/>
      <c r="Y112" s="10"/>
      <c r="Z112" s="10"/>
      <c r="AA112" s="10"/>
      <c r="AB112" s="10">
        <v>39510</v>
      </c>
      <c r="AC112" s="10">
        <v>135849</v>
      </c>
      <c r="AD112" s="10">
        <v>217048</v>
      </c>
    </row>
    <row r="113" spans="2:33" x14ac:dyDescent="0.35">
      <c r="B113" t="s">
        <v>103</v>
      </c>
      <c r="H113" s="8">
        <f t="shared" ref="H113:Q113" si="52">SUM(H105:H112)</f>
        <v>5133948</v>
      </c>
      <c r="I113" s="24">
        <f t="shared" si="52"/>
        <v>8672543</v>
      </c>
      <c r="J113" s="8">
        <f t="shared" si="52"/>
        <v>14238055</v>
      </c>
      <c r="K113" s="8">
        <f t="shared" si="52"/>
        <v>15869717</v>
      </c>
      <c r="L113" s="8">
        <f t="shared" si="52"/>
        <v>18373863</v>
      </c>
      <c r="M113" s="24">
        <f t="shared" si="52"/>
        <v>16940652</v>
      </c>
      <c r="N113" s="8">
        <f t="shared" si="52"/>
        <v>102162250</v>
      </c>
      <c r="O113" s="8">
        <f t="shared" si="52"/>
        <v>107679967</v>
      </c>
      <c r="P113" s="8">
        <f t="shared" si="52"/>
        <v>86448215</v>
      </c>
      <c r="Q113" s="58">
        <f t="shared" si="52"/>
        <v>135843945</v>
      </c>
      <c r="R113" s="59">
        <f t="shared" ref="R113" si="53">SUM(R105:R112)</f>
        <v>134261971</v>
      </c>
      <c r="S113" s="59">
        <f t="shared" ref="S113" si="54">SUM(S105:S112)</f>
        <v>0</v>
      </c>
      <c r="T113" s="59">
        <f t="shared" ref="T113" si="55">SUM(T105:T112)</f>
        <v>0</v>
      </c>
      <c r="U113" s="8"/>
      <c r="V113" s="8"/>
      <c r="W113" s="8"/>
      <c r="X113" s="8"/>
      <c r="Y113" s="8"/>
      <c r="Z113" s="8"/>
      <c r="AA113" s="8">
        <f>SUM(AA105:AA112)</f>
        <v>0</v>
      </c>
      <c r="AB113" s="8">
        <f>SUM(AB105:AB112)</f>
        <v>5133948</v>
      </c>
      <c r="AC113" s="8">
        <f>SUM(AC105:AC112)</f>
        <v>18373863</v>
      </c>
      <c r="AD113" s="8">
        <f>SUM(AD105:AD112)</f>
        <v>86448215</v>
      </c>
    </row>
    <row r="114" spans="2:33" s="37" customFormat="1" x14ac:dyDescent="0.35">
      <c r="B114" s="37" t="s">
        <v>104</v>
      </c>
      <c r="H114" s="39"/>
      <c r="I114" s="38"/>
      <c r="J114" s="39"/>
      <c r="K114" s="39"/>
      <c r="L114" s="39"/>
      <c r="M114" s="38"/>
      <c r="N114" s="39"/>
      <c r="O114" s="39"/>
      <c r="P114" s="39"/>
      <c r="Q114" s="38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</row>
    <row r="115" spans="2:33" x14ac:dyDescent="0.35">
      <c r="B115" t="s">
        <v>105</v>
      </c>
      <c r="H115">
        <v>316094</v>
      </c>
      <c r="I115" s="24">
        <v>651356</v>
      </c>
      <c r="J115" s="8">
        <v>585846</v>
      </c>
      <c r="K115" s="8">
        <v>833763</v>
      </c>
      <c r="L115" s="8">
        <v>988193</v>
      </c>
      <c r="M115" s="24">
        <v>1333333</v>
      </c>
      <c r="N115" s="8">
        <v>539683</v>
      </c>
      <c r="O115" s="8">
        <v>623073</v>
      </c>
      <c r="P115" s="8">
        <v>424393</v>
      </c>
      <c r="Q115" s="24">
        <v>514502</v>
      </c>
      <c r="R115" s="8">
        <v>485347</v>
      </c>
      <c r="S115" s="8"/>
      <c r="T115" s="8"/>
      <c r="U115" s="8"/>
      <c r="V115" s="8"/>
      <c r="W115" s="8"/>
      <c r="X115" s="8"/>
      <c r="Y115" s="8"/>
      <c r="Z115" s="8"/>
      <c r="AA115" s="8"/>
      <c r="AB115" s="8">
        <v>316094</v>
      </c>
      <c r="AC115" s="8">
        <v>988193</v>
      </c>
      <c r="AD115" s="8">
        <v>424393</v>
      </c>
    </row>
    <row r="116" spans="2:33" x14ac:dyDescent="0.35">
      <c r="B116" t="s">
        <v>106</v>
      </c>
      <c r="H116">
        <v>100845</v>
      </c>
      <c r="I116" s="24">
        <v>110791</v>
      </c>
      <c r="J116" s="8">
        <v>105296</v>
      </c>
      <c r="K116" s="8">
        <v>105583</v>
      </c>
      <c r="L116" s="8">
        <v>98385</v>
      </c>
      <c r="M116" s="24">
        <v>91431</v>
      </c>
      <c r="N116" s="8">
        <v>58972</v>
      </c>
      <c r="O116" s="8">
        <v>76465</v>
      </c>
      <c r="P116" s="8">
        <v>69357</v>
      </c>
      <c r="Q116" s="24">
        <v>38864</v>
      </c>
      <c r="R116" s="8">
        <v>18210</v>
      </c>
      <c r="S116" s="8"/>
      <c r="T116" s="8"/>
      <c r="U116" s="8"/>
      <c r="V116" s="8"/>
      <c r="W116" s="8"/>
      <c r="X116" s="8"/>
      <c r="Y116" s="8"/>
      <c r="Z116" s="8"/>
      <c r="AA116" s="8"/>
      <c r="AB116" s="8">
        <v>100845</v>
      </c>
      <c r="AC116" s="8">
        <v>98385</v>
      </c>
      <c r="AD116" s="8">
        <v>69357</v>
      </c>
    </row>
    <row r="117" spans="2:33" x14ac:dyDescent="0.35">
      <c r="B117" t="s">
        <v>107</v>
      </c>
      <c r="H117">
        <v>49250</v>
      </c>
      <c r="I117" s="24">
        <v>50331</v>
      </c>
      <c r="J117" s="8">
        <v>52175</v>
      </c>
      <c r="K117" s="8">
        <v>55632</v>
      </c>
      <c r="L117" s="8">
        <v>59230</v>
      </c>
      <c r="M117" s="24">
        <v>65861</v>
      </c>
      <c r="N117" s="8">
        <v>142209</v>
      </c>
      <c r="O117" s="8">
        <v>170922</v>
      </c>
      <c r="P117" s="8">
        <v>171853</v>
      </c>
      <c r="Q117" s="24">
        <v>172843</v>
      </c>
      <c r="R117" s="8">
        <v>186046</v>
      </c>
      <c r="S117" s="8"/>
      <c r="T117" s="8"/>
      <c r="U117" s="8"/>
      <c r="V117" s="8"/>
      <c r="W117" s="8"/>
      <c r="X117" s="8"/>
      <c r="Y117" s="8"/>
      <c r="Z117" s="8"/>
      <c r="AA117" s="8"/>
      <c r="AB117" s="8">
        <v>49250</v>
      </c>
      <c r="AC117" s="8">
        <v>59230</v>
      </c>
      <c r="AD117" s="8">
        <v>171853</v>
      </c>
    </row>
    <row r="118" spans="2:33" x14ac:dyDescent="0.35">
      <c r="B118" t="s">
        <v>108</v>
      </c>
      <c r="H118">
        <v>77212</v>
      </c>
      <c r="I118" s="24">
        <v>481379</v>
      </c>
      <c r="J118" s="8">
        <v>501259</v>
      </c>
      <c r="K118" s="8">
        <v>567420</v>
      </c>
      <c r="L118" s="8">
        <v>625758</v>
      </c>
      <c r="M118" s="24">
        <v>1080176</v>
      </c>
      <c r="N118" s="8">
        <v>1073906</v>
      </c>
      <c r="O118" s="8">
        <v>1073906</v>
      </c>
      <c r="P118" s="8">
        <v>1073906</v>
      </c>
      <c r="Q118" s="24">
        <v>1139670</v>
      </c>
      <c r="R118" s="8">
        <v>1139670</v>
      </c>
      <c r="S118" s="8"/>
      <c r="T118" s="8"/>
      <c r="U118" s="8"/>
      <c r="V118" s="8"/>
      <c r="W118" s="8"/>
      <c r="X118" s="8"/>
      <c r="Y118" s="8"/>
      <c r="Z118" s="8"/>
      <c r="AA118" s="8"/>
      <c r="AB118" s="8">
        <v>77212</v>
      </c>
      <c r="AC118" s="8">
        <v>625758</v>
      </c>
      <c r="AD118" s="8">
        <v>1073906</v>
      </c>
    </row>
    <row r="119" spans="2:33" x14ac:dyDescent="0.35">
      <c r="B119" t="s">
        <v>109</v>
      </c>
      <c r="H119">
        <v>60825</v>
      </c>
      <c r="I119" s="24">
        <v>93032</v>
      </c>
      <c r="J119" s="8">
        <v>119889</v>
      </c>
      <c r="K119" s="8">
        <v>142183</v>
      </c>
      <c r="L119" s="8">
        <v>176689</v>
      </c>
      <c r="M119" s="24">
        <v>219128</v>
      </c>
      <c r="N119" s="8">
        <v>189508</v>
      </c>
      <c r="O119" s="8">
        <v>161669</v>
      </c>
      <c r="P119" s="8">
        <v>135429</v>
      </c>
      <c r="Q119" s="24">
        <v>129692</v>
      </c>
      <c r="R119" s="8">
        <v>108134</v>
      </c>
      <c r="S119" s="8"/>
      <c r="T119" s="8"/>
      <c r="U119" s="8"/>
      <c r="V119" s="8"/>
      <c r="W119" s="8"/>
      <c r="X119" s="8"/>
      <c r="Y119" s="8"/>
      <c r="Z119" s="8"/>
      <c r="AA119" s="8"/>
      <c r="AB119" s="8">
        <v>60825</v>
      </c>
      <c r="AC119" s="8">
        <v>176689</v>
      </c>
      <c r="AD119" s="8">
        <v>135429</v>
      </c>
    </row>
    <row r="120" spans="2:33" s="5" customFormat="1" x14ac:dyDescent="0.35">
      <c r="B120" s="5" t="s">
        <v>110</v>
      </c>
      <c r="H120" s="5">
        <v>117240</v>
      </c>
      <c r="I120" s="25">
        <v>141680</v>
      </c>
      <c r="J120" s="10">
        <v>187688</v>
      </c>
      <c r="K120" s="10">
        <v>879973</v>
      </c>
      <c r="L120" s="10">
        <v>952307</v>
      </c>
      <c r="M120" s="25">
        <v>1164613</v>
      </c>
      <c r="N120" s="10">
        <v>1274715</v>
      </c>
      <c r="O120" s="10">
        <v>1382361</v>
      </c>
      <c r="P120" s="10">
        <v>1401720</v>
      </c>
      <c r="Q120" s="25">
        <v>1462343</v>
      </c>
      <c r="R120" s="10">
        <v>1451197</v>
      </c>
      <c r="S120" s="10"/>
      <c r="T120" s="10"/>
      <c r="U120" s="10"/>
      <c r="V120" s="10"/>
      <c r="W120" s="10"/>
      <c r="X120" s="10"/>
      <c r="Y120" s="10"/>
      <c r="Z120" s="10"/>
      <c r="AA120" s="10"/>
      <c r="AB120" s="10">
        <v>117240</v>
      </c>
      <c r="AC120" s="10">
        <v>952307</v>
      </c>
      <c r="AD120" s="10">
        <v>1401720</v>
      </c>
    </row>
    <row r="121" spans="2:33" s="7" customFormat="1" x14ac:dyDescent="0.35">
      <c r="B121" s="62" t="s">
        <v>513</v>
      </c>
      <c r="H121" s="11">
        <f t="shared" ref="H121" si="56">SUM(H115:H120)</f>
        <v>721466</v>
      </c>
      <c r="I121" s="30">
        <f>SUM(I115:I120)</f>
        <v>1528569</v>
      </c>
      <c r="J121" s="11">
        <f>SUM(J115:J120)</f>
        <v>1552153</v>
      </c>
      <c r="K121" s="11">
        <f t="shared" ref="K121:L121" si="57">SUM(K115:K120)</f>
        <v>2584554</v>
      </c>
      <c r="L121" s="11">
        <f t="shared" si="57"/>
        <v>2900562</v>
      </c>
      <c r="M121" s="30">
        <f>SUM(M115:M120)</f>
        <v>3954542</v>
      </c>
      <c r="N121" s="11">
        <f>SUM(N115:N120)</f>
        <v>3278993</v>
      </c>
      <c r="O121" s="11">
        <f t="shared" ref="O121" si="58">SUM(O115:O120)</f>
        <v>3488396</v>
      </c>
      <c r="P121" s="11">
        <f t="shared" ref="P121" si="59">SUM(P115:P120)</f>
        <v>3276658</v>
      </c>
      <c r="Q121" s="30">
        <f>SUM(Q115:Q120)</f>
        <v>3457914</v>
      </c>
      <c r="R121" s="11">
        <f>SUM(R115:R120)</f>
        <v>3388604</v>
      </c>
      <c r="S121" s="11">
        <f t="shared" ref="S121" si="60">SUM(S115:S120)</f>
        <v>0</v>
      </c>
      <c r="T121" s="11">
        <f t="shared" ref="T121" si="61">SUM(T115:T120)</f>
        <v>0</v>
      </c>
      <c r="U121" s="11"/>
      <c r="V121" s="11"/>
      <c r="W121" s="11"/>
      <c r="X121" s="11"/>
      <c r="Y121" s="11">
        <f>SUM(Y115:Y120)</f>
        <v>0</v>
      </c>
      <c r="Z121" s="11">
        <f t="shared" ref="Z121:AG121" si="62">SUM(Z115:Z120)</f>
        <v>0</v>
      </c>
      <c r="AA121" s="11">
        <f t="shared" si="62"/>
        <v>0</v>
      </c>
      <c r="AB121" s="11">
        <f t="shared" si="62"/>
        <v>721466</v>
      </c>
      <c r="AC121" s="11">
        <f t="shared" si="62"/>
        <v>2900562</v>
      </c>
      <c r="AD121" s="11">
        <f t="shared" si="62"/>
        <v>3276658</v>
      </c>
      <c r="AE121" s="11">
        <f t="shared" si="62"/>
        <v>0</v>
      </c>
      <c r="AF121" s="11">
        <f t="shared" si="62"/>
        <v>0</v>
      </c>
      <c r="AG121" s="11">
        <f t="shared" si="62"/>
        <v>0</v>
      </c>
    </row>
    <row r="122" spans="2:33" s="16" customFormat="1" x14ac:dyDescent="0.35">
      <c r="B122" s="16" t="s">
        <v>111</v>
      </c>
      <c r="H122" s="60">
        <f t="shared" ref="H122" si="63">H121+H113</f>
        <v>5855414</v>
      </c>
      <c r="I122" s="61">
        <f>I121+I113</f>
        <v>10201112</v>
      </c>
      <c r="J122" s="60">
        <f>J121+J113</f>
        <v>15790208</v>
      </c>
      <c r="K122" s="60">
        <f t="shared" ref="K122:L122" si="64">K121+K113</f>
        <v>18454271</v>
      </c>
      <c r="L122" s="60">
        <f t="shared" si="64"/>
        <v>21274425</v>
      </c>
      <c r="M122" s="61">
        <f>M121+M113</f>
        <v>20895194</v>
      </c>
      <c r="N122" s="60">
        <f>N121+N113</f>
        <v>105441243</v>
      </c>
      <c r="O122" s="60">
        <f t="shared" ref="O122" si="65">O121+O113</f>
        <v>111168363</v>
      </c>
      <c r="P122" s="60">
        <f t="shared" ref="P122" si="66">P121+P113</f>
        <v>89724873</v>
      </c>
      <c r="Q122" s="61">
        <f>Q121+Q113</f>
        <v>139301859</v>
      </c>
      <c r="R122" s="60">
        <f>R121+R113</f>
        <v>137650575</v>
      </c>
      <c r="S122" s="60">
        <f t="shared" ref="S122" si="67">S121+S113</f>
        <v>0</v>
      </c>
      <c r="T122" s="60">
        <f t="shared" ref="T122" si="68">T121+T113</f>
        <v>0</v>
      </c>
      <c r="U122" s="60"/>
      <c r="V122" s="60"/>
      <c r="W122" s="60"/>
      <c r="X122" s="60"/>
      <c r="Y122" s="60">
        <f>Y121+Y113</f>
        <v>0</v>
      </c>
      <c r="Z122" s="60">
        <f t="shared" ref="Z122:AG122" si="69">Z121+Z113</f>
        <v>0</v>
      </c>
      <c r="AA122" s="60">
        <f t="shared" si="69"/>
        <v>0</v>
      </c>
      <c r="AB122" s="60">
        <f t="shared" si="69"/>
        <v>5855414</v>
      </c>
      <c r="AC122" s="60">
        <f t="shared" si="69"/>
        <v>21274425</v>
      </c>
      <c r="AD122" s="60">
        <f t="shared" si="69"/>
        <v>89724873</v>
      </c>
      <c r="AE122" s="60">
        <f t="shared" si="69"/>
        <v>0</v>
      </c>
      <c r="AF122" s="60">
        <f t="shared" si="69"/>
        <v>0</v>
      </c>
      <c r="AG122" s="60">
        <f t="shared" si="69"/>
        <v>0</v>
      </c>
    </row>
    <row r="123" spans="2:33" s="37" customFormat="1" x14ac:dyDescent="0.35">
      <c r="B123" s="37" t="s">
        <v>112</v>
      </c>
      <c r="H123" s="39"/>
      <c r="I123" s="38"/>
      <c r="J123" s="39"/>
      <c r="K123" s="39"/>
      <c r="L123" s="39"/>
      <c r="M123" s="38"/>
      <c r="N123" s="39"/>
      <c r="O123" s="39"/>
      <c r="P123" s="39"/>
      <c r="Q123" s="38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</row>
    <row r="124" spans="2:33" x14ac:dyDescent="0.35">
      <c r="B124" t="s">
        <v>113</v>
      </c>
      <c r="H124">
        <v>3849468</v>
      </c>
      <c r="I124" s="24">
        <v>6223846</v>
      </c>
      <c r="J124" s="8">
        <v>8968505</v>
      </c>
      <c r="K124" s="8">
        <v>8807978</v>
      </c>
      <c r="L124" s="8">
        <v>10480612</v>
      </c>
      <c r="M124" s="24">
        <v>9742961</v>
      </c>
      <c r="N124" s="8">
        <v>7071557</v>
      </c>
      <c r="O124" s="8">
        <v>6357657</v>
      </c>
      <c r="P124" s="8">
        <v>4829587</v>
      </c>
      <c r="Q124" s="24">
        <v>5365658</v>
      </c>
      <c r="R124" s="8">
        <v>3848078</v>
      </c>
      <c r="S124" s="8"/>
      <c r="T124" s="8"/>
      <c r="U124" s="8"/>
      <c r="V124" s="8"/>
      <c r="W124" s="8"/>
      <c r="X124" s="8"/>
      <c r="Y124" s="8"/>
      <c r="Z124" s="8"/>
      <c r="AA124" s="8"/>
      <c r="AB124" s="8">
        <v>3849468</v>
      </c>
      <c r="AC124" s="8">
        <v>10480612</v>
      </c>
      <c r="AD124" s="8">
        <v>4829587</v>
      </c>
    </row>
    <row r="125" spans="2:33" x14ac:dyDescent="0.35">
      <c r="B125" t="s">
        <v>114</v>
      </c>
      <c r="H125">
        <v>0</v>
      </c>
      <c r="I125" s="24">
        <v>0</v>
      </c>
      <c r="J125" s="8">
        <v>0</v>
      </c>
      <c r="K125" s="8">
        <v>0</v>
      </c>
      <c r="L125" s="8">
        <v>0</v>
      </c>
      <c r="M125" s="24">
        <v>0</v>
      </c>
      <c r="N125" s="8">
        <v>88453873</v>
      </c>
      <c r="O125" s="8">
        <v>95113124</v>
      </c>
      <c r="P125" s="8">
        <v>75413188</v>
      </c>
      <c r="Q125" s="24">
        <v>124357889</v>
      </c>
      <c r="R125" s="8">
        <v>124243587</v>
      </c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>
        <v>75413188</v>
      </c>
    </row>
    <row r="126" spans="2:33" x14ac:dyDescent="0.35">
      <c r="B126" t="s">
        <v>115</v>
      </c>
      <c r="H126">
        <v>85111</v>
      </c>
      <c r="I126" s="24">
        <v>373955</v>
      </c>
      <c r="J126" s="8">
        <v>266655</v>
      </c>
      <c r="K126" s="8">
        <v>290471</v>
      </c>
      <c r="L126" s="8">
        <v>39833</v>
      </c>
      <c r="M126" s="24">
        <v>12650</v>
      </c>
      <c r="N126" s="8">
        <v>40745</v>
      </c>
      <c r="O126" s="8">
        <v>61514</v>
      </c>
      <c r="P126" s="8">
        <v>56043</v>
      </c>
      <c r="Q126" s="24">
        <v>23694</v>
      </c>
      <c r="R126" s="8">
        <v>27983</v>
      </c>
      <c r="S126" s="8"/>
      <c r="T126" s="8"/>
      <c r="U126" s="8"/>
      <c r="V126" s="8"/>
      <c r="W126" s="8"/>
      <c r="X126" s="8"/>
      <c r="Y126" s="8"/>
      <c r="Z126" s="8"/>
      <c r="AA126" s="8"/>
      <c r="AB126" s="8">
        <v>12031</v>
      </c>
      <c r="AC126" s="8">
        <v>39833</v>
      </c>
      <c r="AD126" s="8">
        <v>56043</v>
      </c>
    </row>
    <row r="127" spans="2:33" x14ac:dyDescent="0.35">
      <c r="B127" t="s">
        <v>116</v>
      </c>
      <c r="H127">
        <v>0</v>
      </c>
      <c r="I127" s="24">
        <v>0</v>
      </c>
      <c r="J127" s="8">
        <v>0</v>
      </c>
      <c r="K127" s="8">
        <v>0</v>
      </c>
      <c r="L127" s="8">
        <v>439559</v>
      </c>
      <c r="M127" s="24">
        <v>647960</v>
      </c>
      <c r="N127" s="8">
        <v>457399</v>
      </c>
      <c r="O127" s="8">
        <v>298101</v>
      </c>
      <c r="P127" s="8">
        <v>331236</v>
      </c>
      <c r="Q127" s="24">
        <v>274983</v>
      </c>
      <c r="R127" s="8">
        <v>262251</v>
      </c>
      <c r="S127" s="8"/>
      <c r="T127" s="8"/>
      <c r="U127" s="8"/>
      <c r="V127" s="8"/>
      <c r="W127" s="8"/>
      <c r="X127" s="8"/>
      <c r="Y127" s="8"/>
      <c r="Z127" s="8"/>
      <c r="AA127" s="8"/>
      <c r="AB127" s="8">
        <v>88783</v>
      </c>
      <c r="AC127" s="8">
        <v>439559</v>
      </c>
      <c r="AD127" s="8">
        <v>331236</v>
      </c>
    </row>
    <row r="128" spans="2:33" x14ac:dyDescent="0.35">
      <c r="B128" t="s">
        <v>117</v>
      </c>
      <c r="H128">
        <v>271303</v>
      </c>
      <c r="I128" s="24">
        <v>543820</v>
      </c>
      <c r="J128" s="8">
        <v>366991</v>
      </c>
      <c r="K128" s="8">
        <v>445172</v>
      </c>
      <c r="L128" s="8">
        <v>426665</v>
      </c>
      <c r="M128" s="24">
        <v>485564</v>
      </c>
      <c r="N128" s="8">
        <v>136548</v>
      </c>
      <c r="O128" s="8">
        <v>209678</v>
      </c>
      <c r="P128" s="8">
        <v>151505</v>
      </c>
      <c r="Q128" s="24">
        <v>167823</v>
      </c>
      <c r="R128" s="8">
        <v>144503</v>
      </c>
      <c r="S128" s="8"/>
      <c r="T128" s="8"/>
      <c r="U128" s="8"/>
      <c r="V128" s="8"/>
      <c r="W128" s="8"/>
      <c r="X128" s="8"/>
      <c r="Y128" s="8"/>
      <c r="Z128" s="8"/>
      <c r="AA128" s="8"/>
      <c r="AB128" s="8">
        <v>271303</v>
      </c>
      <c r="AC128" s="8">
        <v>426665</v>
      </c>
      <c r="AD128" s="8">
        <v>151505</v>
      </c>
    </row>
    <row r="129" spans="2:30" x14ac:dyDescent="0.35">
      <c r="B129" t="s">
        <v>118</v>
      </c>
      <c r="H129">
        <v>25270</v>
      </c>
      <c r="I129" s="24">
        <v>29695</v>
      </c>
      <c r="J129" s="8">
        <v>30933</v>
      </c>
      <c r="K129" s="8">
        <v>31854</v>
      </c>
      <c r="L129" s="8">
        <v>32366</v>
      </c>
      <c r="M129" s="24">
        <v>32688</v>
      </c>
      <c r="N129" s="8">
        <v>34174</v>
      </c>
      <c r="O129" s="8">
        <v>33025</v>
      </c>
      <c r="P129" s="8">
        <v>33734</v>
      </c>
      <c r="Q129" s="24">
        <v>12776</v>
      </c>
      <c r="R129" s="8">
        <v>12350</v>
      </c>
      <c r="S129" s="8"/>
      <c r="T129" s="8"/>
      <c r="U129" s="8"/>
      <c r="V129" s="8"/>
      <c r="W129" s="8"/>
      <c r="X129" s="8"/>
      <c r="Y129" s="8"/>
      <c r="Z129" s="8"/>
      <c r="AA129" s="8"/>
      <c r="AB129" s="8">
        <v>25270</v>
      </c>
      <c r="AC129" s="8">
        <v>32366</v>
      </c>
      <c r="AD129" s="8">
        <v>33734</v>
      </c>
    </row>
    <row r="130" spans="2:30" s="5" customFormat="1" x14ac:dyDescent="0.35">
      <c r="B130" s="5" t="s">
        <v>119</v>
      </c>
      <c r="H130" s="5">
        <v>15703</v>
      </c>
      <c r="I130" s="25">
        <v>84832</v>
      </c>
      <c r="J130" s="10">
        <v>44480</v>
      </c>
      <c r="K130" s="10">
        <v>39684</v>
      </c>
      <c r="L130" s="10">
        <v>0</v>
      </c>
      <c r="M130" s="25">
        <v>0</v>
      </c>
      <c r="N130" s="10">
        <v>0</v>
      </c>
      <c r="O130" s="10">
        <v>0</v>
      </c>
      <c r="P130" s="10">
        <v>0</v>
      </c>
      <c r="Q130" s="25">
        <v>0</v>
      </c>
      <c r="R130" s="10">
        <v>0</v>
      </c>
      <c r="S130" s="10"/>
      <c r="T130" s="10"/>
      <c r="U130" s="10"/>
      <c r="V130" s="10"/>
      <c r="W130" s="10"/>
      <c r="X130" s="10"/>
      <c r="Y130" s="10"/>
      <c r="Z130" s="10"/>
      <c r="AA130" s="10"/>
      <c r="AB130" s="10">
        <v>0</v>
      </c>
      <c r="AC130" s="10">
        <v>0</v>
      </c>
      <c r="AD130" s="10">
        <v>0</v>
      </c>
    </row>
    <row r="131" spans="2:30" x14ac:dyDescent="0.35">
      <c r="B131" t="s">
        <v>120</v>
      </c>
      <c r="H131" s="8">
        <f t="shared" ref="H131:R131" si="70">SUM(H124:H130)</f>
        <v>4246855</v>
      </c>
      <c r="I131" s="24">
        <f t="shared" si="70"/>
        <v>7256148</v>
      </c>
      <c r="J131" s="8">
        <f t="shared" si="70"/>
        <v>9677564</v>
      </c>
      <c r="K131" s="8">
        <f t="shared" si="70"/>
        <v>9615159</v>
      </c>
      <c r="L131" s="8">
        <f t="shared" si="70"/>
        <v>11419035</v>
      </c>
      <c r="M131" s="24">
        <f t="shared" si="70"/>
        <v>10921823</v>
      </c>
      <c r="N131" s="8">
        <f t="shared" si="70"/>
        <v>96194296</v>
      </c>
      <c r="O131" s="8">
        <f t="shared" si="70"/>
        <v>102073099</v>
      </c>
      <c r="P131" s="8">
        <f t="shared" si="70"/>
        <v>80815293</v>
      </c>
      <c r="Q131" s="24">
        <f t="shared" si="70"/>
        <v>130202823</v>
      </c>
      <c r="R131" s="8">
        <f t="shared" si="70"/>
        <v>128538752</v>
      </c>
      <c r="S131" s="8">
        <f t="shared" ref="S131" si="71">SUM(S124:S130)</f>
        <v>0</v>
      </c>
      <c r="T131" s="8">
        <f t="shared" ref="T131" si="72">SUM(T124:T130)</f>
        <v>0</v>
      </c>
      <c r="U131" s="8"/>
      <c r="V131" s="8"/>
      <c r="W131" s="8"/>
      <c r="X131" s="8"/>
      <c r="Y131" s="8"/>
      <c r="Z131" s="8"/>
      <c r="AA131" s="8">
        <f>SUM(AA124:AA129)</f>
        <v>0</v>
      </c>
      <c r="AB131" s="8">
        <f>SUM(AB124:AB130)</f>
        <v>4246855</v>
      </c>
      <c r="AC131" s="8">
        <f>SUM(AC124:AC130)</f>
        <v>11419035</v>
      </c>
      <c r="AD131" s="8">
        <f>SUM(AD124:AD130)</f>
        <v>80815293</v>
      </c>
    </row>
    <row r="132" spans="2:30" s="37" customFormat="1" x14ac:dyDescent="0.35">
      <c r="B132" s="37" t="s">
        <v>121</v>
      </c>
      <c r="H132" s="39"/>
      <c r="I132" s="38"/>
      <c r="J132" s="39"/>
      <c r="K132" s="39"/>
      <c r="L132" s="39"/>
      <c r="M132" s="38"/>
      <c r="N132" s="39"/>
      <c r="O132" s="39"/>
      <c r="P132" s="39"/>
      <c r="Q132" s="38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</row>
    <row r="133" spans="2:30" x14ac:dyDescent="0.35">
      <c r="B133" t="s">
        <v>122</v>
      </c>
      <c r="H133">
        <v>82508</v>
      </c>
      <c r="I133" s="24">
        <v>88519</v>
      </c>
      <c r="J133" s="8">
        <v>82292</v>
      </c>
      <c r="K133" s="8">
        <v>81602</v>
      </c>
      <c r="L133" s="8">
        <v>74078</v>
      </c>
      <c r="M133" s="24">
        <v>66425</v>
      </c>
      <c r="N133" s="8">
        <v>59317</v>
      </c>
      <c r="O133" s="8">
        <v>50167</v>
      </c>
      <c r="P133" s="8">
        <v>42044</v>
      </c>
      <c r="Q133" s="24">
        <v>11289</v>
      </c>
      <c r="R133" s="8">
        <v>8611</v>
      </c>
      <c r="S133" s="8"/>
      <c r="T133" s="8"/>
      <c r="U133" s="8"/>
      <c r="V133" s="8"/>
      <c r="W133" s="8"/>
      <c r="X133" s="8"/>
      <c r="Y133" s="8"/>
      <c r="Z133" s="8"/>
      <c r="AA133" s="8"/>
      <c r="AB133" s="8">
        <v>82508</v>
      </c>
      <c r="AC133" s="8">
        <v>74078</v>
      </c>
      <c r="AD133" s="8">
        <v>42044</v>
      </c>
    </row>
    <row r="134" spans="2:30" x14ac:dyDescent="0.35">
      <c r="B134" t="s">
        <v>123</v>
      </c>
      <c r="H134">
        <v>0</v>
      </c>
      <c r="I134" s="24">
        <v>0</v>
      </c>
      <c r="J134" s="8">
        <v>1406927</v>
      </c>
      <c r="K134" s="8">
        <v>3382185</v>
      </c>
      <c r="L134" s="8">
        <v>3384795</v>
      </c>
      <c r="M134" s="24">
        <v>3386865</v>
      </c>
      <c r="N134" s="8">
        <v>3389033</v>
      </c>
      <c r="O134" s="8">
        <v>3391237</v>
      </c>
      <c r="P134" s="8">
        <v>3393448</v>
      </c>
      <c r="Q134" s="24">
        <v>3395613</v>
      </c>
      <c r="R134" s="8">
        <v>3334257</v>
      </c>
      <c r="S134" s="8"/>
      <c r="T134" s="8"/>
      <c r="U134" s="8"/>
      <c r="V134" s="8"/>
      <c r="W134" s="8"/>
      <c r="X134" s="8"/>
      <c r="Y134" s="8"/>
      <c r="Z134" s="8"/>
      <c r="AA134" s="8"/>
      <c r="AB134" s="8">
        <v>0</v>
      </c>
      <c r="AC134" s="8">
        <v>3384795</v>
      </c>
      <c r="AD134" s="8">
        <v>3393448</v>
      </c>
    </row>
    <row r="135" spans="2:30" s="5" customFormat="1" x14ac:dyDescent="0.35">
      <c r="B135" s="5" t="s">
        <v>124</v>
      </c>
      <c r="H135" s="5">
        <v>0</v>
      </c>
      <c r="I135" s="25">
        <v>0</v>
      </c>
      <c r="J135" s="10">
        <v>0</v>
      </c>
      <c r="K135" s="10">
        <v>14828</v>
      </c>
      <c r="L135" s="10">
        <v>14828</v>
      </c>
      <c r="M135" s="25">
        <v>23988</v>
      </c>
      <c r="N135" s="10">
        <v>12208</v>
      </c>
      <c r="O135" s="10">
        <v>27545</v>
      </c>
      <c r="P135" s="10">
        <v>19531</v>
      </c>
      <c r="Q135" s="25">
        <v>17188</v>
      </c>
      <c r="R135" s="10">
        <v>14252</v>
      </c>
      <c r="S135" s="10"/>
      <c r="T135" s="10"/>
      <c r="U135" s="10"/>
      <c r="V135" s="10"/>
      <c r="W135" s="10"/>
      <c r="X135" s="10"/>
      <c r="Y135" s="10"/>
      <c r="Z135" s="10"/>
      <c r="AA135" s="10"/>
      <c r="AB135" s="10">
        <v>0</v>
      </c>
      <c r="AC135" s="10">
        <v>14828</v>
      </c>
      <c r="AD135" s="10">
        <v>19531</v>
      </c>
    </row>
    <row r="136" spans="2:30" s="7" customFormat="1" x14ac:dyDescent="0.35">
      <c r="B136" s="62" t="s">
        <v>514</v>
      </c>
      <c r="H136" s="11">
        <f t="shared" ref="H136" si="73">SUM(H133:H135)</f>
        <v>82508</v>
      </c>
      <c r="I136" s="30">
        <f>SUM(I133:I135)</f>
        <v>88519</v>
      </c>
      <c r="J136" s="11">
        <f>SUM(J133:J135)</f>
        <v>1489219</v>
      </c>
      <c r="K136" s="11">
        <f t="shared" ref="K136:L136" si="74">SUM(K133:K135)</f>
        <v>3478615</v>
      </c>
      <c r="L136" s="11">
        <f t="shared" si="74"/>
        <v>3473701</v>
      </c>
      <c r="M136" s="30">
        <f>SUM(M133:M135)</f>
        <v>3477278</v>
      </c>
      <c r="N136" s="11">
        <f>SUM(N133:N135)</f>
        <v>3460558</v>
      </c>
      <c r="O136" s="11">
        <f t="shared" ref="O136" si="75">SUM(O133:O135)</f>
        <v>3468949</v>
      </c>
      <c r="P136" s="11">
        <f t="shared" ref="P136" si="76">SUM(P133:P135)</f>
        <v>3455023</v>
      </c>
      <c r="Q136" s="30">
        <f>SUM(Q133:Q135)</f>
        <v>3424090</v>
      </c>
      <c r="R136" s="11">
        <f>SUM(R133:R135)</f>
        <v>3357120</v>
      </c>
      <c r="S136" s="11">
        <f t="shared" ref="S136" si="77">SUM(S133:S135)</f>
        <v>0</v>
      </c>
      <c r="T136" s="11">
        <f t="shared" ref="T136" si="78">SUM(T133:T135)</f>
        <v>0</v>
      </c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spans="2:30" x14ac:dyDescent="0.35">
      <c r="B137" t="s">
        <v>125</v>
      </c>
      <c r="H137" s="8">
        <f t="shared" ref="H137" si="79">H136+H131</f>
        <v>4329363</v>
      </c>
      <c r="I137" s="24">
        <f>I136+I131</f>
        <v>7344667</v>
      </c>
      <c r="J137" s="8">
        <f>J136+J131</f>
        <v>11166783</v>
      </c>
      <c r="K137" s="8">
        <f t="shared" ref="K137:L137" si="80">K136+K131</f>
        <v>13093774</v>
      </c>
      <c r="L137" s="8">
        <f t="shared" si="80"/>
        <v>14892736</v>
      </c>
      <c r="M137" s="24">
        <f>M136+M131</f>
        <v>14399101</v>
      </c>
      <c r="N137" s="8">
        <f>N136+N131</f>
        <v>99654854</v>
      </c>
      <c r="O137" s="8">
        <f t="shared" ref="O137" si="81">O136+O131</f>
        <v>105542048</v>
      </c>
      <c r="P137" s="8">
        <f t="shared" ref="P137" si="82">P136+P131</f>
        <v>84270316</v>
      </c>
      <c r="Q137" s="24">
        <f>Q136+Q131</f>
        <v>133626913</v>
      </c>
      <c r="R137" s="8">
        <f>R136+R131</f>
        <v>131895872</v>
      </c>
      <c r="S137" s="8">
        <f t="shared" ref="S137" si="83">S136+S131</f>
        <v>0</v>
      </c>
      <c r="T137" s="8">
        <f t="shared" ref="T137" si="84">T136+T131</f>
        <v>0</v>
      </c>
      <c r="U137" s="8"/>
      <c r="V137" s="8"/>
      <c r="W137" s="8"/>
      <c r="X137" s="8"/>
      <c r="Y137" s="8"/>
      <c r="Z137" s="8"/>
      <c r="AA137" s="8">
        <f>SUM(AA131:AA135)</f>
        <v>0</v>
      </c>
      <c r="AB137" s="8">
        <f>SUM(AB131:AB135)</f>
        <v>4329363</v>
      </c>
      <c r="AC137" s="8">
        <f>SUM(AC131:AC135)</f>
        <v>14892736</v>
      </c>
      <c r="AD137" s="8">
        <f>SUM(AD131:AD135)</f>
        <v>84270316</v>
      </c>
    </row>
    <row r="138" spans="2:30" s="37" customFormat="1" x14ac:dyDescent="0.35">
      <c r="B138" s="37" t="s">
        <v>515</v>
      </c>
      <c r="H138" s="39"/>
      <c r="I138" s="38"/>
      <c r="J138" s="39"/>
      <c r="K138" s="39"/>
      <c r="L138" s="39"/>
      <c r="M138" s="38"/>
      <c r="N138" s="39"/>
      <c r="O138" s="39"/>
      <c r="P138" s="39"/>
      <c r="Q138" s="38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</row>
    <row r="139" spans="2:30" x14ac:dyDescent="0.35">
      <c r="B139" t="s">
        <v>126</v>
      </c>
      <c r="H139">
        <v>562467</v>
      </c>
      <c r="I139" s="24">
        <v>552037</v>
      </c>
      <c r="J139" s="8">
        <v>0</v>
      </c>
      <c r="K139" s="8">
        <v>0</v>
      </c>
      <c r="L139" s="8">
        <v>0</v>
      </c>
      <c r="M139" s="24">
        <v>0</v>
      </c>
      <c r="N139" s="8">
        <v>0</v>
      </c>
      <c r="O139" s="8">
        <v>0</v>
      </c>
      <c r="P139" s="8">
        <v>0</v>
      </c>
      <c r="Q139" s="24">
        <v>0</v>
      </c>
      <c r="R139" s="8">
        <v>0</v>
      </c>
      <c r="S139" s="8"/>
      <c r="T139" s="8"/>
      <c r="U139" s="8"/>
      <c r="V139" s="8"/>
      <c r="W139" s="8"/>
      <c r="X139" s="8"/>
      <c r="Y139" s="8"/>
      <c r="Z139" s="8"/>
      <c r="AA139" s="8"/>
      <c r="AB139" s="8">
        <v>562467</v>
      </c>
      <c r="AC139" s="8">
        <v>0</v>
      </c>
      <c r="AD139" s="8">
        <v>0</v>
      </c>
    </row>
    <row r="140" spans="2:30" x14ac:dyDescent="0.35">
      <c r="B140" t="s">
        <v>127</v>
      </c>
      <c r="H140">
        <v>0</v>
      </c>
      <c r="I140" s="24">
        <v>0</v>
      </c>
      <c r="J140" s="8">
        <v>1</v>
      </c>
      <c r="K140" s="8">
        <v>1</v>
      </c>
      <c r="L140" s="8">
        <v>2</v>
      </c>
      <c r="M140" s="24">
        <v>2</v>
      </c>
      <c r="N140" s="8">
        <v>2</v>
      </c>
      <c r="O140" s="8">
        <v>2</v>
      </c>
      <c r="P140" s="8">
        <v>2</v>
      </c>
      <c r="Q140" s="24">
        <v>2</v>
      </c>
      <c r="R140" s="8">
        <v>2</v>
      </c>
      <c r="S140" s="8"/>
      <c r="T140" s="8"/>
      <c r="U140" s="8"/>
      <c r="V140" s="8"/>
      <c r="W140" s="8"/>
      <c r="X140" s="8"/>
      <c r="Y140" s="8"/>
      <c r="Z140" s="8"/>
      <c r="AA140" s="8"/>
      <c r="AB140" s="8">
        <v>0</v>
      </c>
      <c r="AC140" s="8">
        <v>2</v>
      </c>
      <c r="AD140" s="8">
        <v>2</v>
      </c>
    </row>
    <row r="141" spans="2:30" x14ac:dyDescent="0.35">
      <c r="B141" t="s">
        <v>128</v>
      </c>
      <c r="H141">
        <v>0</v>
      </c>
      <c r="I141" s="24">
        <v>0</v>
      </c>
      <c r="J141" s="8">
        <v>1</v>
      </c>
      <c r="K141" s="8">
        <v>1</v>
      </c>
      <c r="L141" s="8">
        <v>0</v>
      </c>
      <c r="M141" s="24">
        <v>0</v>
      </c>
      <c r="N141" s="8">
        <v>0</v>
      </c>
      <c r="O141" s="8">
        <v>0</v>
      </c>
      <c r="P141" s="8">
        <v>0</v>
      </c>
      <c r="Q141" s="24">
        <v>0</v>
      </c>
      <c r="R141" s="8">
        <v>0</v>
      </c>
      <c r="S141" s="8"/>
      <c r="T141" s="8"/>
      <c r="U141" s="8"/>
      <c r="V141" s="8"/>
      <c r="W141" s="8"/>
      <c r="X141" s="8"/>
      <c r="Y141" s="8"/>
      <c r="Z141" s="8"/>
      <c r="AA141" s="8"/>
      <c r="AB141" s="8">
        <v>0</v>
      </c>
      <c r="AC141" s="8">
        <v>0</v>
      </c>
      <c r="AD141" s="8">
        <v>0</v>
      </c>
    </row>
    <row r="142" spans="2:30" x14ac:dyDescent="0.35">
      <c r="B142" t="s">
        <v>129</v>
      </c>
      <c r="H142">
        <v>231024</v>
      </c>
      <c r="I142" s="24">
        <v>804523</v>
      </c>
      <c r="J142" s="8">
        <v>1516533</v>
      </c>
      <c r="K142" s="8">
        <v>1850711</v>
      </c>
      <c r="L142" s="8">
        <v>2034658</v>
      </c>
      <c r="M142" s="24">
        <v>2579216</v>
      </c>
      <c r="N142" s="8">
        <v>3004459</v>
      </c>
      <c r="O142" s="8">
        <v>3380330</v>
      </c>
      <c r="P142" s="8">
        <v>3767686</v>
      </c>
      <c r="Q142" s="24">
        <v>4056774</v>
      </c>
      <c r="R142" s="8">
        <v>4239319</v>
      </c>
      <c r="S142" s="8"/>
      <c r="T142" s="8"/>
      <c r="U142" s="8"/>
      <c r="V142" s="8"/>
      <c r="W142" s="8"/>
      <c r="X142" s="8"/>
      <c r="Y142" s="8"/>
      <c r="Z142" s="8"/>
      <c r="AA142" s="8"/>
      <c r="AB142" s="8">
        <v>231024</v>
      </c>
      <c r="AC142" s="8">
        <v>2034658</v>
      </c>
      <c r="AD142" s="8">
        <v>3767686</v>
      </c>
    </row>
    <row r="143" spans="2:30" x14ac:dyDescent="0.35">
      <c r="B143" t="s">
        <v>130</v>
      </c>
      <c r="H143">
        <v>6256</v>
      </c>
      <c r="I143" s="24">
        <v>2118</v>
      </c>
      <c r="J143" s="8">
        <v>2774</v>
      </c>
      <c r="K143" s="8">
        <v>-432</v>
      </c>
      <c r="L143" s="8">
        <v>-3395</v>
      </c>
      <c r="M143" s="24">
        <v>-3890</v>
      </c>
      <c r="N143" s="8">
        <v>-18183</v>
      </c>
      <c r="O143" s="8">
        <v>-36493</v>
      </c>
      <c r="P143" s="8">
        <v>-38606</v>
      </c>
      <c r="Q143" s="24">
        <v>-28409</v>
      </c>
      <c r="R143" s="8">
        <v>-33792</v>
      </c>
      <c r="S143" s="8"/>
      <c r="T143" s="8"/>
      <c r="U143" s="8"/>
      <c r="V143" s="8"/>
      <c r="W143" s="8"/>
      <c r="X143" s="8"/>
      <c r="Y143" s="8"/>
      <c r="Z143" s="8"/>
      <c r="AA143" s="8"/>
      <c r="AB143" s="8">
        <v>6256</v>
      </c>
      <c r="AC143" s="8">
        <v>-3395</v>
      </c>
      <c r="AD143" s="8">
        <v>-38606</v>
      </c>
    </row>
    <row r="144" spans="2:30" s="5" customFormat="1" x14ac:dyDescent="0.35">
      <c r="B144" s="5" t="s">
        <v>131</v>
      </c>
      <c r="H144" s="5">
        <v>726304</v>
      </c>
      <c r="I144" s="25">
        <v>1497767</v>
      </c>
      <c r="J144" s="10">
        <v>3104116</v>
      </c>
      <c r="K144" s="10">
        <v>3510216</v>
      </c>
      <c r="L144" s="10">
        <v>4350424</v>
      </c>
      <c r="M144" s="25">
        <v>3920765</v>
      </c>
      <c r="N144" s="10">
        <v>2827111</v>
      </c>
      <c r="O144" s="10">
        <v>2282476</v>
      </c>
      <c r="P144" s="10">
        <v>1725475</v>
      </c>
      <c r="Q144" s="25">
        <v>1646579</v>
      </c>
      <c r="R144" s="10">
        <v>1549174</v>
      </c>
      <c r="S144" s="10"/>
      <c r="T144" s="10"/>
      <c r="U144" s="10"/>
      <c r="V144" s="10"/>
      <c r="W144" s="10"/>
      <c r="X144" s="10"/>
      <c r="Y144" s="10"/>
      <c r="Z144" s="10"/>
      <c r="AA144" s="10"/>
      <c r="AB144" s="10">
        <v>726304</v>
      </c>
      <c r="AC144" s="10">
        <v>4350424</v>
      </c>
      <c r="AD144" s="10">
        <v>1725475</v>
      </c>
    </row>
    <row r="145" spans="2:35" x14ac:dyDescent="0.35">
      <c r="B145" t="s">
        <v>132</v>
      </c>
      <c r="H145" s="8">
        <f t="shared" ref="H145:Q145" si="85">SUM(H140:H144)</f>
        <v>963584</v>
      </c>
      <c r="I145" s="24">
        <f t="shared" si="85"/>
        <v>2304408</v>
      </c>
      <c r="J145" s="8">
        <f t="shared" si="85"/>
        <v>4623425</v>
      </c>
      <c r="K145" s="8">
        <f t="shared" si="85"/>
        <v>5360497</v>
      </c>
      <c r="L145" s="8">
        <f t="shared" si="85"/>
        <v>6381689</v>
      </c>
      <c r="M145" s="24">
        <f t="shared" si="85"/>
        <v>6496093</v>
      </c>
      <c r="N145" s="8">
        <f t="shared" si="85"/>
        <v>5813389</v>
      </c>
      <c r="O145" s="8">
        <f t="shared" si="85"/>
        <v>5626315</v>
      </c>
      <c r="P145" s="8">
        <f>SUM(P140:P144)</f>
        <v>5454557</v>
      </c>
      <c r="Q145" s="24">
        <f t="shared" si="85"/>
        <v>5674946</v>
      </c>
      <c r="R145" s="8">
        <f t="shared" ref="R145" si="86">SUM(R140:R144)</f>
        <v>5754703</v>
      </c>
      <c r="S145" s="8">
        <f t="shared" ref="S145" si="87">SUM(S140:S144)</f>
        <v>0</v>
      </c>
      <c r="T145" s="8">
        <f t="shared" ref="T145" si="88">SUM(T140:T144)</f>
        <v>0</v>
      </c>
      <c r="U145" s="8"/>
      <c r="V145" s="8"/>
      <c r="W145" s="8"/>
      <c r="X145" s="8"/>
      <c r="Y145" s="8">
        <f t="shared" ref="Y145" si="89">SUM(Y140:Y144)</f>
        <v>0</v>
      </c>
      <c r="Z145" s="8">
        <f t="shared" ref="Z145" si="90">SUM(Z140:Z144)</f>
        <v>0</v>
      </c>
      <c r="AA145" s="8">
        <f t="shared" ref="AA145" si="91">SUM(AA140:AA144)</f>
        <v>0</v>
      </c>
      <c r="AB145" s="8">
        <f t="shared" ref="AB145" si="92">SUM(AB140:AB144)</f>
        <v>963584</v>
      </c>
      <c r="AC145" s="8">
        <f t="shared" ref="AC145" si="93">SUM(AC140:AC144)</f>
        <v>6381689</v>
      </c>
      <c r="AD145" s="8">
        <f t="shared" ref="AD145" si="94">SUM(AD140:AD144)</f>
        <v>5454557</v>
      </c>
      <c r="AE145" s="8">
        <f t="shared" ref="AE145" si="95">SUM(AE140:AE144)</f>
        <v>0</v>
      </c>
      <c r="AF145" s="8">
        <f t="shared" ref="AF145" si="96">SUM(AF140:AF144)</f>
        <v>0</v>
      </c>
      <c r="AG145" s="8">
        <f t="shared" ref="AG145" si="97">SUM(AG140:AG144)</f>
        <v>0</v>
      </c>
      <c r="AH145" s="8">
        <f t="shared" ref="AH145" si="98">SUM(AH140:AH144)</f>
        <v>0</v>
      </c>
      <c r="AI145" s="8">
        <f t="shared" ref="AI145" si="99">SUM(AI140:AI144)</f>
        <v>0</v>
      </c>
    </row>
    <row r="146" spans="2:35" x14ac:dyDescent="0.35">
      <c r="B146" t="s">
        <v>133</v>
      </c>
      <c r="H146" s="8">
        <f>H145+H137+H139</f>
        <v>5855414</v>
      </c>
      <c r="I146" s="24">
        <f>I145+I137+I139</f>
        <v>10201112</v>
      </c>
      <c r="J146" s="8">
        <f>J145+J137+J139</f>
        <v>15790208</v>
      </c>
      <c r="K146" s="8">
        <f>K145+K137+K139</f>
        <v>18454271</v>
      </c>
      <c r="L146" s="8">
        <f>L145+L137+L139</f>
        <v>21274425</v>
      </c>
      <c r="M146" s="24">
        <f>M145+M137+M139</f>
        <v>20895194</v>
      </c>
      <c r="N146" s="8">
        <f>N145+N137+N139</f>
        <v>105468243</v>
      </c>
      <c r="O146" s="8">
        <f>O145+O137+O139</f>
        <v>111168363</v>
      </c>
      <c r="P146" s="8">
        <f>P145+P137+P139</f>
        <v>89724873</v>
      </c>
      <c r="Q146" s="24">
        <f>Q145+Q137+Q139</f>
        <v>139301859</v>
      </c>
      <c r="R146" s="8">
        <f>R145+R137+R139</f>
        <v>137650575</v>
      </c>
      <c r="S146" s="8">
        <f t="shared" ref="S146:T146" si="100">S145+S137+S139</f>
        <v>0</v>
      </c>
      <c r="T146" s="8">
        <f t="shared" si="100"/>
        <v>0</v>
      </c>
      <c r="U146" s="8"/>
      <c r="V146" s="8"/>
      <c r="W146" s="8"/>
      <c r="X146" s="8"/>
      <c r="Y146" s="8">
        <f>Y145+Y137+Y139</f>
        <v>0</v>
      </c>
      <c r="Z146" s="8">
        <f t="shared" ref="Z146:AI146" si="101">Z145+Z137+Z139</f>
        <v>0</v>
      </c>
      <c r="AA146" s="8">
        <f t="shared" si="101"/>
        <v>0</v>
      </c>
      <c r="AB146" s="8">
        <f t="shared" si="101"/>
        <v>5855414</v>
      </c>
      <c r="AC146" s="8">
        <f t="shared" si="101"/>
        <v>21274425</v>
      </c>
      <c r="AD146" s="8">
        <f t="shared" si="101"/>
        <v>89724873</v>
      </c>
      <c r="AE146" s="8">
        <f t="shared" si="101"/>
        <v>0</v>
      </c>
      <c r="AF146" s="8">
        <f t="shared" si="101"/>
        <v>0</v>
      </c>
      <c r="AG146" s="8">
        <f t="shared" si="101"/>
        <v>0</v>
      </c>
      <c r="AH146" s="8">
        <f t="shared" si="101"/>
        <v>0</v>
      </c>
      <c r="AI146" s="8">
        <f t="shared" si="101"/>
        <v>0</v>
      </c>
    </row>
    <row r="147" spans="2:35" x14ac:dyDescent="0.35">
      <c r="I147" s="24"/>
      <c r="J147" s="8"/>
      <c r="K147" s="8"/>
      <c r="L147" s="8"/>
      <c r="M147" s="24"/>
      <c r="N147" s="8"/>
      <c r="O147" s="8"/>
      <c r="P147" s="8"/>
      <c r="Q147" s="24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spans="2:35" x14ac:dyDescent="0.35">
      <c r="I148" s="24"/>
      <c r="J148" s="8"/>
      <c r="K148" s="8"/>
      <c r="L148" s="8"/>
      <c r="M148" s="24"/>
      <c r="N148" s="8"/>
      <c r="O148" s="8"/>
      <c r="P148" s="8"/>
      <c r="Q148" s="24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spans="2:35" x14ac:dyDescent="0.35">
      <c r="I149" s="24"/>
      <c r="J149" s="8"/>
      <c r="K149" s="8"/>
      <c r="L149" s="8"/>
      <c r="M149" s="24"/>
      <c r="N149" s="8"/>
      <c r="O149" s="8"/>
      <c r="P149" s="8"/>
      <c r="Q149" s="24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spans="2:35" x14ac:dyDescent="0.35">
      <c r="I150" s="24"/>
      <c r="J150" s="8"/>
      <c r="K150" s="8"/>
      <c r="L150" s="8"/>
      <c r="M150" s="24"/>
      <c r="N150" s="8"/>
      <c r="O150" s="8"/>
      <c r="P150" s="8"/>
      <c r="Q150" s="24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spans="2:35" x14ac:dyDescent="0.35">
      <c r="I151" s="24"/>
      <c r="J151" s="8"/>
      <c r="K151" s="8"/>
      <c r="L151" s="8"/>
      <c r="M151" s="24"/>
      <c r="N151" s="8"/>
      <c r="O151" s="8"/>
      <c r="P151" s="8"/>
      <c r="Q151" s="24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spans="2:35" x14ac:dyDescent="0.35">
      <c r="I152" s="24"/>
      <c r="J152" s="8"/>
      <c r="K152" s="8"/>
      <c r="L152" s="8"/>
      <c r="M152" s="24"/>
      <c r="N152" s="8"/>
      <c r="O152" s="8"/>
      <c r="P152" s="8"/>
      <c r="Q152" s="24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spans="2:35" s="4" customFormat="1" x14ac:dyDescent="0.35">
      <c r="B153" s="4" t="s">
        <v>134</v>
      </c>
      <c r="I153" s="31"/>
      <c r="J153" s="12"/>
      <c r="K153" s="12"/>
      <c r="L153" s="12"/>
      <c r="M153" s="31"/>
      <c r="N153" s="12"/>
      <c r="O153" s="12"/>
      <c r="P153" s="12"/>
      <c r="Q153" s="31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</row>
    <row r="154" spans="2:35" x14ac:dyDescent="0.35">
      <c r="B154" t="s">
        <v>135</v>
      </c>
      <c r="I154" s="24">
        <v>3411765</v>
      </c>
      <c r="J154" s="8">
        <f>7394664-I154</f>
        <v>3982899</v>
      </c>
      <c r="K154" s="8">
        <v>342047</v>
      </c>
      <c r="L154" s="8">
        <v>2993320</v>
      </c>
      <c r="M154" s="24">
        <v>-91356</v>
      </c>
      <c r="N154" s="8">
        <v>-442488</v>
      </c>
      <c r="O154" s="8">
        <v>-953501</v>
      </c>
      <c r="P154" s="8">
        <f>AD154</f>
        <v>-1585419</v>
      </c>
      <c r="Q154" s="24">
        <v>463078</v>
      </c>
      <c r="R154" s="8">
        <v>614202</v>
      </c>
      <c r="S154" s="8"/>
      <c r="T154" s="8"/>
      <c r="U154" s="8"/>
      <c r="V154" s="8"/>
      <c r="W154" s="8"/>
      <c r="X154" s="8"/>
      <c r="Y154" s="8"/>
      <c r="Z154" s="8"/>
      <c r="AA154" s="8">
        <v>-80594</v>
      </c>
      <c r="AB154" s="8">
        <v>3004070</v>
      </c>
      <c r="AC154" s="8">
        <v>10730031</v>
      </c>
      <c r="AD154" s="8">
        <v>-1585419</v>
      </c>
    </row>
    <row r="155" spans="2:35" s="5" customFormat="1" x14ac:dyDescent="0.35">
      <c r="B155" s="5" t="s">
        <v>136</v>
      </c>
      <c r="I155" s="25">
        <f>-1-4388</f>
        <v>-4389</v>
      </c>
      <c r="J155" s="10">
        <f>-235-I155</f>
        <v>4154</v>
      </c>
      <c r="K155" s="10">
        <f>-7113-J155-I155</f>
        <v>-6878</v>
      </c>
      <c r="L155" s="10">
        <f>AC155-K155-J155-I155</f>
        <v>-78670</v>
      </c>
      <c r="M155" s="25">
        <f>-1199-9082</f>
        <v>-10281</v>
      </c>
      <c r="N155" s="10">
        <f>-3741-32088</f>
        <v>-35829</v>
      </c>
      <c r="O155" s="10">
        <v>-15749</v>
      </c>
      <c r="P155" s="42">
        <f>AD155</f>
        <v>-63971</v>
      </c>
      <c r="Q155" s="25">
        <f>-50-15181</f>
        <v>-15231</v>
      </c>
      <c r="R155" s="10">
        <f>-379-30587</f>
        <v>-30966</v>
      </c>
      <c r="S155" s="10"/>
      <c r="T155" s="10"/>
      <c r="U155" s="10"/>
      <c r="V155" s="10"/>
      <c r="W155" s="10"/>
      <c r="X155" s="10"/>
      <c r="Y155" s="10"/>
      <c r="Z155" s="10"/>
      <c r="AA155" s="10">
        <v>-40471</v>
      </c>
      <c r="AB155" s="10">
        <v>-18802</v>
      </c>
      <c r="AC155" s="10">
        <v>-85783</v>
      </c>
      <c r="AD155" s="10">
        <v>-63971</v>
      </c>
    </row>
    <row r="156" spans="2:35" x14ac:dyDescent="0.35">
      <c r="B156" t="s">
        <v>137</v>
      </c>
      <c r="I156" s="24">
        <f t="shared" ref="I156:Q156" si="102">I154+I155</f>
        <v>3407376</v>
      </c>
      <c r="J156" s="8">
        <f t="shared" si="102"/>
        <v>3987053</v>
      </c>
      <c r="K156" s="8">
        <f t="shared" si="102"/>
        <v>335169</v>
      </c>
      <c r="L156" s="8">
        <f t="shared" si="102"/>
        <v>2914650</v>
      </c>
      <c r="M156" s="24">
        <f t="shared" si="102"/>
        <v>-101637</v>
      </c>
      <c r="N156" s="8">
        <f t="shared" si="102"/>
        <v>-478317</v>
      </c>
      <c r="O156" s="8">
        <f t="shared" si="102"/>
        <v>-969250</v>
      </c>
      <c r="P156" s="8">
        <f t="shared" si="102"/>
        <v>-1649390</v>
      </c>
      <c r="Q156" s="24">
        <f t="shared" si="102"/>
        <v>447847</v>
      </c>
      <c r="R156" s="8">
        <f>SUM(R154:R155)</f>
        <v>583236</v>
      </c>
      <c r="S156" s="8"/>
      <c r="T156" s="8"/>
      <c r="U156" s="8"/>
      <c r="V156" s="8"/>
      <c r="W156" s="8"/>
      <c r="X156" s="8"/>
      <c r="Y156" s="8"/>
      <c r="Z156" s="8"/>
      <c r="AA156" s="8">
        <f>AA154+AA155</f>
        <v>-121065</v>
      </c>
      <c r="AB156" s="8">
        <f>AB154+AB155</f>
        <v>2985268</v>
      </c>
      <c r="AC156" s="8">
        <f>AC154+AC155</f>
        <v>10644248</v>
      </c>
      <c r="AD156" s="8">
        <f>SUM(AD154:AD155)</f>
        <v>-1649390</v>
      </c>
    </row>
    <row r="157" spans="2:35" x14ac:dyDescent="0.35">
      <c r="I157" s="24"/>
      <c r="J157" s="8"/>
      <c r="K157" s="8"/>
      <c r="L157" s="8"/>
      <c r="M157" s="24"/>
      <c r="N157" s="8"/>
      <c r="O157" s="8"/>
      <c r="P157" s="8"/>
      <c r="Q157" s="24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spans="2:35" x14ac:dyDescent="0.35">
      <c r="B158" t="s">
        <v>517</v>
      </c>
      <c r="I158" s="24"/>
      <c r="J158" s="8"/>
      <c r="K158" s="8"/>
      <c r="L158" s="8"/>
      <c r="M158" s="24">
        <v>16891</v>
      </c>
      <c r="N158" s="8">
        <v>31866</v>
      </c>
      <c r="O158" s="8"/>
      <c r="P158" s="8"/>
      <c r="Q158" s="24">
        <v>8873</v>
      </c>
      <c r="R158" s="8">
        <v>16649</v>
      </c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spans="2:35" x14ac:dyDescent="0.35">
      <c r="B159" t="s">
        <v>518</v>
      </c>
      <c r="I159" s="24"/>
      <c r="J159" s="8"/>
      <c r="K159" s="8"/>
      <c r="L159" s="8"/>
      <c r="M159" s="24">
        <v>352141</v>
      </c>
      <c r="N159" s="8">
        <v>743637</v>
      </c>
      <c r="O159" s="8"/>
      <c r="P159" s="8"/>
      <c r="Q159" s="24">
        <v>198860</v>
      </c>
      <c r="R159" s="8">
        <v>398632</v>
      </c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spans="2:35" x14ac:dyDescent="0.35">
      <c r="B160" t="s">
        <v>519</v>
      </c>
      <c r="I160" s="24"/>
      <c r="J160" s="8"/>
      <c r="K160" s="8"/>
      <c r="L160" s="8"/>
      <c r="M160" s="24">
        <v>0</v>
      </c>
      <c r="N160" s="8">
        <v>0</v>
      </c>
      <c r="O160" s="8"/>
      <c r="P160" s="8"/>
      <c r="Q160" s="24">
        <v>0</v>
      </c>
      <c r="R160" s="8">
        <v>0</v>
      </c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spans="2:30" x14ac:dyDescent="0.35">
      <c r="B161" t="s">
        <v>520</v>
      </c>
      <c r="I161" s="24"/>
      <c r="J161" s="8"/>
      <c r="K161" s="8"/>
      <c r="L161" s="8"/>
      <c r="M161" s="24">
        <v>0</v>
      </c>
      <c r="N161" s="8">
        <v>0</v>
      </c>
      <c r="O161" s="8"/>
      <c r="P161" s="8"/>
      <c r="Q161" s="24">
        <v>0</v>
      </c>
      <c r="R161" s="8">
        <v>0</v>
      </c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4" spans="2:30" s="37" customFormat="1" x14ac:dyDescent="0.35">
      <c r="B164" s="37" t="s">
        <v>516</v>
      </c>
      <c r="I164" s="49"/>
      <c r="M164" s="49"/>
      <c r="Q164" s="49"/>
    </row>
  </sheetData>
  <pageMargins left="0.7" right="0.7" top="0.75" bottom="0.75" header="0.3" footer="0.3"/>
  <pageSetup orientation="portrait"/>
  <ignoredErrors>
    <ignoredError sqref="H145:L145 R145 M145:Q145 AB145:AD145" formulaRange="1"/>
    <ignoredError sqref="P91:P97" formula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"/>
  <sheetViews>
    <sheetView workbookViewId="0">
      <selection activeCell="Q15" sqref="Q15"/>
    </sheetView>
  </sheetViews>
  <sheetFormatPr defaultRowHeight="14.5" x14ac:dyDescent="0.35"/>
  <cols>
    <col min="1" max="1" width="19.54296875" customWidth="1"/>
    <col min="2" max="18" width="10.6328125" customWidth="1"/>
  </cols>
  <sheetData>
    <row r="1" spans="1:18" x14ac:dyDescent="0.35">
      <c r="B1" s="1">
        <v>2006</v>
      </c>
      <c r="C1" s="1">
        <v>2007</v>
      </c>
      <c r="D1" s="1">
        <v>2008</v>
      </c>
      <c r="E1" s="1">
        <v>2009</v>
      </c>
      <c r="F1" s="1">
        <v>2010</v>
      </c>
      <c r="G1" s="1">
        <v>2011</v>
      </c>
      <c r="H1" s="1">
        <v>2012</v>
      </c>
      <c r="I1" s="1">
        <v>2013</v>
      </c>
      <c r="J1" s="1">
        <v>2014</v>
      </c>
      <c r="K1" s="1">
        <v>2015</v>
      </c>
      <c r="L1" s="1">
        <v>2016</v>
      </c>
      <c r="M1" s="1">
        <v>2017</v>
      </c>
      <c r="N1" s="1">
        <v>2018</v>
      </c>
      <c r="O1" s="1">
        <v>2019</v>
      </c>
      <c r="P1" s="1">
        <v>2020</v>
      </c>
      <c r="Q1" s="1">
        <v>2021</v>
      </c>
      <c r="R1" s="1">
        <v>2022</v>
      </c>
    </row>
    <row r="2" spans="1:18" x14ac:dyDescent="0.35">
      <c r="A2" s="1" t="s">
        <v>138</v>
      </c>
      <c r="B2" t="s">
        <v>139</v>
      </c>
      <c r="C2" t="s">
        <v>139</v>
      </c>
      <c r="D2" t="s">
        <v>139</v>
      </c>
      <c r="E2" t="s">
        <v>139</v>
      </c>
      <c r="F2" t="s">
        <v>139</v>
      </c>
      <c r="G2" t="s">
        <v>139</v>
      </c>
      <c r="H2" t="s">
        <v>139</v>
      </c>
      <c r="I2" t="s">
        <v>139</v>
      </c>
      <c r="J2" t="s">
        <v>139</v>
      </c>
      <c r="K2" t="s">
        <v>139</v>
      </c>
      <c r="L2" t="s">
        <v>139</v>
      </c>
      <c r="M2" t="s">
        <v>139</v>
      </c>
      <c r="N2" t="s">
        <v>139</v>
      </c>
      <c r="O2" t="s">
        <v>140</v>
      </c>
      <c r="P2" t="s">
        <v>141</v>
      </c>
      <c r="Q2" t="s">
        <v>142</v>
      </c>
      <c r="R2" t="s">
        <v>143</v>
      </c>
    </row>
    <row r="3" spans="1:18" x14ac:dyDescent="0.35">
      <c r="A3" s="1" t="s">
        <v>144</v>
      </c>
      <c r="B3" t="s">
        <v>139</v>
      </c>
      <c r="C3" t="s">
        <v>139</v>
      </c>
      <c r="D3" t="s">
        <v>139</v>
      </c>
      <c r="E3" t="s">
        <v>139</v>
      </c>
      <c r="F3" t="s">
        <v>139</v>
      </c>
      <c r="G3" t="s">
        <v>139</v>
      </c>
      <c r="H3" t="s">
        <v>139</v>
      </c>
      <c r="I3" t="s">
        <v>139</v>
      </c>
      <c r="J3" t="s">
        <v>139</v>
      </c>
      <c r="K3" t="s">
        <v>139</v>
      </c>
      <c r="L3" t="s">
        <v>139</v>
      </c>
      <c r="M3" t="s">
        <v>139</v>
      </c>
      <c r="N3" t="s">
        <v>139</v>
      </c>
      <c r="O3" t="s">
        <v>145</v>
      </c>
      <c r="P3" t="s">
        <v>146</v>
      </c>
      <c r="Q3" t="s">
        <v>147</v>
      </c>
      <c r="R3" t="s">
        <v>148</v>
      </c>
    </row>
    <row r="4" spans="1:18" x14ac:dyDescent="0.35">
      <c r="A4" s="1" t="s">
        <v>149</v>
      </c>
      <c r="B4" t="s">
        <v>139</v>
      </c>
      <c r="C4" t="s">
        <v>139</v>
      </c>
      <c r="D4" t="s">
        <v>139</v>
      </c>
      <c r="E4" t="s">
        <v>139</v>
      </c>
      <c r="F4" t="s">
        <v>139</v>
      </c>
      <c r="G4" t="s">
        <v>139</v>
      </c>
      <c r="H4" t="s">
        <v>139</v>
      </c>
      <c r="I4" t="s">
        <v>139</v>
      </c>
      <c r="J4" t="s">
        <v>139</v>
      </c>
      <c r="K4" t="s">
        <v>139</v>
      </c>
      <c r="L4" t="s">
        <v>139</v>
      </c>
      <c r="M4" t="s">
        <v>139</v>
      </c>
      <c r="N4" t="s">
        <v>139</v>
      </c>
      <c r="O4" t="s">
        <v>150</v>
      </c>
      <c r="P4" t="s">
        <v>151</v>
      </c>
      <c r="Q4" t="s">
        <v>152</v>
      </c>
      <c r="R4" t="s">
        <v>153</v>
      </c>
    </row>
    <row r="5" spans="1:18" x14ac:dyDescent="0.35">
      <c r="A5" s="1" t="s">
        <v>154</v>
      </c>
      <c r="B5" t="s">
        <v>139</v>
      </c>
      <c r="C5" t="s">
        <v>139</v>
      </c>
      <c r="D5" t="s">
        <v>139</v>
      </c>
      <c r="E5" t="s">
        <v>139</v>
      </c>
      <c r="F5" t="s">
        <v>139</v>
      </c>
      <c r="G5" t="s">
        <v>139</v>
      </c>
      <c r="H5" t="s">
        <v>139</v>
      </c>
      <c r="I5" t="s">
        <v>139</v>
      </c>
      <c r="J5" t="s">
        <v>139</v>
      </c>
      <c r="K5" t="s">
        <v>139</v>
      </c>
      <c r="L5" t="s">
        <v>139</v>
      </c>
      <c r="M5" t="s">
        <v>139</v>
      </c>
      <c r="N5" t="s">
        <v>139</v>
      </c>
      <c r="O5" t="s">
        <v>139</v>
      </c>
      <c r="P5" t="s">
        <v>139</v>
      </c>
      <c r="Q5" t="s">
        <v>139</v>
      </c>
      <c r="R5" t="s">
        <v>139</v>
      </c>
    </row>
    <row r="6" spans="1:18" x14ac:dyDescent="0.35">
      <c r="A6" s="1" t="s">
        <v>155</v>
      </c>
      <c r="B6" t="s">
        <v>139</v>
      </c>
      <c r="C6" t="s">
        <v>139</v>
      </c>
      <c r="D6" t="s">
        <v>139</v>
      </c>
      <c r="E6" t="s">
        <v>139</v>
      </c>
      <c r="F6" t="s">
        <v>139</v>
      </c>
      <c r="G6" t="s">
        <v>139</v>
      </c>
      <c r="H6" t="s">
        <v>139</v>
      </c>
      <c r="I6" t="s">
        <v>139</v>
      </c>
      <c r="J6" t="s">
        <v>139</v>
      </c>
      <c r="K6" t="s">
        <v>139</v>
      </c>
      <c r="L6" t="s">
        <v>139</v>
      </c>
      <c r="M6" t="s">
        <v>139</v>
      </c>
      <c r="N6" t="s">
        <v>139</v>
      </c>
      <c r="O6" t="s">
        <v>156</v>
      </c>
      <c r="P6" t="s">
        <v>157</v>
      </c>
      <c r="Q6" t="s">
        <v>158</v>
      </c>
      <c r="R6" t="s">
        <v>159</v>
      </c>
    </row>
    <row r="7" spans="1:18" x14ac:dyDescent="0.35">
      <c r="A7" s="1" t="s">
        <v>160</v>
      </c>
      <c r="B7" t="s">
        <v>139</v>
      </c>
      <c r="C7" t="s">
        <v>139</v>
      </c>
      <c r="D7" t="s">
        <v>139</v>
      </c>
      <c r="E7" t="s">
        <v>139</v>
      </c>
      <c r="F7" t="s">
        <v>139</v>
      </c>
      <c r="G7" t="s">
        <v>139</v>
      </c>
      <c r="H7" t="s">
        <v>139</v>
      </c>
      <c r="I7" t="s">
        <v>139</v>
      </c>
      <c r="J7" t="s">
        <v>139</v>
      </c>
      <c r="K7" t="s">
        <v>139</v>
      </c>
      <c r="L7" t="s">
        <v>139</v>
      </c>
      <c r="M7" t="s">
        <v>139</v>
      </c>
      <c r="N7" t="s">
        <v>139</v>
      </c>
      <c r="O7" t="s">
        <v>161</v>
      </c>
      <c r="P7" t="s">
        <v>162</v>
      </c>
      <c r="Q7" t="s">
        <v>163</v>
      </c>
      <c r="R7" t="s">
        <v>164</v>
      </c>
    </row>
    <row r="8" spans="1:18" x14ac:dyDescent="0.35">
      <c r="A8" s="1" t="s">
        <v>165</v>
      </c>
      <c r="B8" t="s">
        <v>139</v>
      </c>
      <c r="C8" t="s">
        <v>139</v>
      </c>
      <c r="D8" t="s">
        <v>139</v>
      </c>
      <c r="E8" t="s">
        <v>139</v>
      </c>
      <c r="F8" t="s">
        <v>139</v>
      </c>
      <c r="G8" t="s">
        <v>139</v>
      </c>
      <c r="H8" t="s">
        <v>139</v>
      </c>
      <c r="I8" t="s">
        <v>139</v>
      </c>
      <c r="J8" t="s">
        <v>139</v>
      </c>
      <c r="K8" t="s">
        <v>139</v>
      </c>
      <c r="L8" t="s">
        <v>139</v>
      </c>
      <c r="M8" t="s">
        <v>139</v>
      </c>
      <c r="N8" t="s">
        <v>139</v>
      </c>
      <c r="O8" t="s">
        <v>166</v>
      </c>
      <c r="P8" t="s">
        <v>166</v>
      </c>
      <c r="Q8" t="s">
        <v>167</v>
      </c>
      <c r="R8" t="s">
        <v>167</v>
      </c>
    </row>
    <row r="9" spans="1:18" x14ac:dyDescent="0.35">
      <c r="A9" s="1" t="s">
        <v>168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  <c r="J9" t="s">
        <v>139</v>
      </c>
      <c r="K9" t="s">
        <v>139</v>
      </c>
      <c r="L9" t="s">
        <v>139</v>
      </c>
      <c r="M9" t="s">
        <v>139</v>
      </c>
      <c r="N9" t="s">
        <v>139</v>
      </c>
      <c r="O9" t="s">
        <v>139</v>
      </c>
      <c r="P9" t="s">
        <v>139</v>
      </c>
      <c r="Q9" t="s">
        <v>169</v>
      </c>
      <c r="R9" t="s">
        <v>170</v>
      </c>
    </row>
    <row r="10" spans="1:18" x14ac:dyDescent="0.35">
      <c r="A10" s="1" t="s">
        <v>171</v>
      </c>
      <c r="B10" t="s">
        <v>139</v>
      </c>
      <c r="C10" t="s">
        <v>139</v>
      </c>
      <c r="D10" t="s">
        <v>139</v>
      </c>
      <c r="E10" t="s">
        <v>139</v>
      </c>
      <c r="F10" t="s">
        <v>139</v>
      </c>
      <c r="G10" t="s">
        <v>139</v>
      </c>
      <c r="H10" t="s">
        <v>139</v>
      </c>
      <c r="I10" t="s">
        <v>139</v>
      </c>
      <c r="J10" t="s">
        <v>139</v>
      </c>
      <c r="K10" t="s">
        <v>139</v>
      </c>
      <c r="L10" t="s">
        <v>139</v>
      </c>
      <c r="M10" t="s">
        <v>139</v>
      </c>
      <c r="N10" t="s">
        <v>139</v>
      </c>
      <c r="O10" t="s">
        <v>139</v>
      </c>
      <c r="P10" t="s">
        <v>139</v>
      </c>
      <c r="Q10" t="s">
        <v>172</v>
      </c>
      <c r="R10" t="s">
        <v>173</v>
      </c>
    </row>
    <row r="11" spans="1:18" x14ac:dyDescent="0.35">
      <c r="A11" s="1" t="s">
        <v>174</v>
      </c>
      <c r="B11" t="s">
        <v>139</v>
      </c>
      <c r="C11" t="s">
        <v>139</v>
      </c>
      <c r="D11" t="s">
        <v>139</v>
      </c>
      <c r="E11" t="s">
        <v>139</v>
      </c>
      <c r="F11" t="s">
        <v>139</v>
      </c>
      <c r="G11" t="s">
        <v>139</v>
      </c>
      <c r="H11" t="s">
        <v>139</v>
      </c>
      <c r="I11" t="s">
        <v>139</v>
      </c>
      <c r="J11" t="s">
        <v>139</v>
      </c>
      <c r="K11" t="s">
        <v>139</v>
      </c>
      <c r="L11" t="s">
        <v>139</v>
      </c>
      <c r="M11" t="s">
        <v>139</v>
      </c>
      <c r="N11" t="s">
        <v>139</v>
      </c>
      <c r="O11" t="s">
        <v>139</v>
      </c>
      <c r="P11" t="s">
        <v>139</v>
      </c>
      <c r="Q11" t="s">
        <v>139</v>
      </c>
      <c r="R11" t="s">
        <v>139</v>
      </c>
    </row>
    <row r="12" spans="1:18" x14ac:dyDescent="0.35">
      <c r="A12" s="1" t="s">
        <v>175</v>
      </c>
      <c r="B12" t="s">
        <v>139</v>
      </c>
      <c r="C12" t="s">
        <v>139</v>
      </c>
      <c r="D12" t="s">
        <v>139</v>
      </c>
      <c r="E12" t="s">
        <v>139</v>
      </c>
      <c r="F12" t="s">
        <v>139</v>
      </c>
      <c r="G12" t="s">
        <v>139</v>
      </c>
      <c r="H12" t="s">
        <v>139</v>
      </c>
      <c r="I12" t="s">
        <v>139</v>
      </c>
      <c r="J12" t="s">
        <v>139</v>
      </c>
      <c r="K12" t="s">
        <v>139</v>
      </c>
      <c r="L12" t="s">
        <v>139</v>
      </c>
      <c r="M12" t="s">
        <v>139</v>
      </c>
      <c r="N12" t="s">
        <v>139</v>
      </c>
      <c r="O12" t="s">
        <v>176</v>
      </c>
      <c r="P12" t="s">
        <v>177</v>
      </c>
      <c r="Q12" t="s">
        <v>178</v>
      </c>
      <c r="R12" t="s">
        <v>179</v>
      </c>
    </row>
    <row r="13" spans="1:18" x14ac:dyDescent="0.35">
      <c r="A13" s="1" t="s">
        <v>180</v>
      </c>
      <c r="B13" t="s">
        <v>139</v>
      </c>
      <c r="C13" t="s">
        <v>139</v>
      </c>
      <c r="D13" t="s">
        <v>139</v>
      </c>
      <c r="E13" t="s">
        <v>139</v>
      </c>
      <c r="F13" t="s">
        <v>139</v>
      </c>
      <c r="G13" t="s">
        <v>139</v>
      </c>
      <c r="H13" t="s">
        <v>139</v>
      </c>
      <c r="I13" t="s">
        <v>139</v>
      </c>
      <c r="J13" t="s">
        <v>139</v>
      </c>
      <c r="K13" t="s">
        <v>139</v>
      </c>
      <c r="L13" t="s">
        <v>139</v>
      </c>
      <c r="M13" t="s">
        <v>139</v>
      </c>
      <c r="N13" t="s">
        <v>139</v>
      </c>
      <c r="O13" t="s">
        <v>181</v>
      </c>
      <c r="P13" t="s">
        <v>182</v>
      </c>
      <c r="Q13" t="s">
        <v>183</v>
      </c>
      <c r="R13" t="s">
        <v>184</v>
      </c>
    </row>
    <row r="14" spans="1:18" x14ac:dyDescent="0.35">
      <c r="A14" s="1" t="s">
        <v>185</v>
      </c>
      <c r="B14" t="s">
        <v>139</v>
      </c>
      <c r="C14" t="s">
        <v>139</v>
      </c>
      <c r="D14" t="s">
        <v>139</v>
      </c>
      <c r="E14" t="s">
        <v>139</v>
      </c>
      <c r="F14" t="s">
        <v>139</v>
      </c>
      <c r="G14" t="s">
        <v>139</v>
      </c>
      <c r="H14" t="s">
        <v>139</v>
      </c>
      <c r="I14" t="s">
        <v>139</v>
      </c>
      <c r="J14" t="s">
        <v>139</v>
      </c>
      <c r="K14" t="s">
        <v>139</v>
      </c>
      <c r="L14" t="s">
        <v>139</v>
      </c>
      <c r="M14" t="s">
        <v>139</v>
      </c>
      <c r="N14" t="s">
        <v>139</v>
      </c>
      <c r="O14" t="s">
        <v>186</v>
      </c>
      <c r="P14" t="s">
        <v>187</v>
      </c>
      <c r="Q14" t="s">
        <v>188</v>
      </c>
      <c r="R14" t="s">
        <v>189</v>
      </c>
    </row>
    <row r="15" spans="1:18" x14ac:dyDescent="0.35">
      <c r="A15" s="1" t="s">
        <v>190</v>
      </c>
      <c r="B15" t="s">
        <v>139</v>
      </c>
      <c r="C15" t="s">
        <v>139</v>
      </c>
      <c r="D15" t="s">
        <v>139</v>
      </c>
      <c r="E15" t="s">
        <v>139</v>
      </c>
      <c r="F15" t="s">
        <v>139</v>
      </c>
      <c r="G15" t="s">
        <v>139</v>
      </c>
      <c r="H15" t="s">
        <v>139</v>
      </c>
      <c r="I15" t="s">
        <v>139</v>
      </c>
      <c r="J15" t="s">
        <v>139</v>
      </c>
      <c r="K15" t="s">
        <v>139</v>
      </c>
      <c r="L15" t="s">
        <v>139</v>
      </c>
      <c r="M15" t="s">
        <v>139</v>
      </c>
      <c r="N15" t="s">
        <v>139</v>
      </c>
      <c r="O15" t="s">
        <v>191</v>
      </c>
      <c r="P15" t="s">
        <v>192</v>
      </c>
      <c r="Q15" t="s">
        <v>193</v>
      </c>
      <c r="R15" t="s">
        <v>194</v>
      </c>
    </row>
    <row r="16" spans="1:18" x14ac:dyDescent="0.35">
      <c r="A16" s="1" t="s">
        <v>195</v>
      </c>
      <c r="B16" t="s">
        <v>139</v>
      </c>
      <c r="C16" t="s">
        <v>139</v>
      </c>
      <c r="D16" t="s">
        <v>139</v>
      </c>
      <c r="E16" t="s">
        <v>139</v>
      </c>
      <c r="F16" t="s">
        <v>139</v>
      </c>
      <c r="G16" t="s">
        <v>139</v>
      </c>
      <c r="H16" t="s">
        <v>139</v>
      </c>
      <c r="I16" t="s">
        <v>139</v>
      </c>
      <c r="J16" t="s">
        <v>139</v>
      </c>
      <c r="K16" t="s">
        <v>139</v>
      </c>
      <c r="L16" t="s">
        <v>139</v>
      </c>
      <c r="M16" t="s">
        <v>139</v>
      </c>
      <c r="N16" t="s">
        <v>139</v>
      </c>
      <c r="O16" t="s">
        <v>196</v>
      </c>
      <c r="P16" t="s">
        <v>197</v>
      </c>
      <c r="Q16" t="s">
        <v>198</v>
      </c>
      <c r="R16" t="s">
        <v>199</v>
      </c>
    </row>
    <row r="17" spans="1:18" x14ac:dyDescent="0.35">
      <c r="A17" s="1" t="s">
        <v>200</v>
      </c>
      <c r="B17" t="s">
        <v>139</v>
      </c>
      <c r="C17" t="s">
        <v>139</v>
      </c>
      <c r="D17" t="s">
        <v>139</v>
      </c>
      <c r="E17" t="s">
        <v>139</v>
      </c>
      <c r="F17" t="s">
        <v>139</v>
      </c>
      <c r="G17" t="s">
        <v>139</v>
      </c>
      <c r="H17" t="s">
        <v>139</v>
      </c>
      <c r="I17" t="s">
        <v>139</v>
      </c>
      <c r="J17" t="s">
        <v>139</v>
      </c>
      <c r="K17" t="s">
        <v>139</v>
      </c>
      <c r="L17" t="s">
        <v>139</v>
      </c>
      <c r="M17" t="s">
        <v>139</v>
      </c>
      <c r="N17" t="s">
        <v>139</v>
      </c>
      <c r="O17" t="s">
        <v>201</v>
      </c>
      <c r="P17" t="s">
        <v>202</v>
      </c>
      <c r="Q17" t="s">
        <v>203</v>
      </c>
      <c r="R17" t="s">
        <v>204</v>
      </c>
    </row>
    <row r="18" spans="1:18" x14ac:dyDescent="0.35">
      <c r="A18" s="1" t="s">
        <v>205</v>
      </c>
      <c r="B18" t="s">
        <v>139</v>
      </c>
      <c r="C18" t="s">
        <v>139</v>
      </c>
      <c r="D18" t="s">
        <v>139</v>
      </c>
      <c r="E18" t="s">
        <v>139</v>
      </c>
      <c r="F18" t="s">
        <v>139</v>
      </c>
      <c r="G18" t="s">
        <v>139</v>
      </c>
      <c r="H18" t="s">
        <v>139</v>
      </c>
      <c r="I18" t="s">
        <v>139</v>
      </c>
      <c r="J18" t="s">
        <v>139</v>
      </c>
      <c r="K18" t="s">
        <v>139</v>
      </c>
      <c r="L18" t="s">
        <v>139</v>
      </c>
      <c r="M18" t="s">
        <v>139</v>
      </c>
      <c r="N18" t="s">
        <v>139</v>
      </c>
      <c r="O18" t="s">
        <v>206</v>
      </c>
      <c r="P18" t="s">
        <v>207</v>
      </c>
      <c r="Q18" t="s">
        <v>208</v>
      </c>
      <c r="R18" t="s">
        <v>209</v>
      </c>
    </row>
    <row r="19" spans="1:18" x14ac:dyDescent="0.35">
      <c r="A19" s="1" t="s">
        <v>210</v>
      </c>
      <c r="B19" t="s">
        <v>139</v>
      </c>
      <c r="C19" t="s">
        <v>139</v>
      </c>
      <c r="D19" t="s">
        <v>139</v>
      </c>
      <c r="E19" t="s">
        <v>139</v>
      </c>
      <c r="F19" t="s">
        <v>139</v>
      </c>
      <c r="G19" t="s">
        <v>139</v>
      </c>
      <c r="H19" t="s">
        <v>139</v>
      </c>
      <c r="I19" t="s">
        <v>139</v>
      </c>
      <c r="J19" t="s">
        <v>139</v>
      </c>
      <c r="K19" t="s">
        <v>139</v>
      </c>
      <c r="L19" t="s">
        <v>139</v>
      </c>
      <c r="M19" t="s">
        <v>139</v>
      </c>
      <c r="N19" t="s">
        <v>139</v>
      </c>
      <c r="O19" t="s">
        <v>211</v>
      </c>
      <c r="P19" t="s">
        <v>212</v>
      </c>
      <c r="Q19" t="s">
        <v>213</v>
      </c>
      <c r="R19" t="s">
        <v>214</v>
      </c>
    </row>
    <row r="20" spans="1:18" x14ac:dyDescent="0.35">
      <c r="A20" s="1" t="s">
        <v>215</v>
      </c>
      <c r="B20" t="s">
        <v>139</v>
      </c>
      <c r="C20" t="s">
        <v>139</v>
      </c>
      <c r="D20" t="s">
        <v>139</v>
      </c>
      <c r="E20" t="s">
        <v>139</v>
      </c>
      <c r="F20" t="s">
        <v>139</v>
      </c>
      <c r="G20" t="s">
        <v>139</v>
      </c>
      <c r="H20" t="s">
        <v>139</v>
      </c>
      <c r="I20" t="s">
        <v>139</v>
      </c>
      <c r="J20" t="s">
        <v>139</v>
      </c>
      <c r="K20" t="s">
        <v>139</v>
      </c>
      <c r="L20" t="s">
        <v>139</v>
      </c>
      <c r="M20" t="s">
        <v>139</v>
      </c>
      <c r="N20" t="s">
        <v>139</v>
      </c>
      <c r="O20" t="s">
        <v>216</v>
      </c>
      <c r="P20" t="s">
        <v>217</v>
      </c>
      <c r="Q20" t="s">
        <v>218</v>
      </c>
      <c r="R20" t="s">
        <v>219</v>
      </c>
    </row>
    <row r="21" spans="1:18" x14ac:dyDescent="0.35">
      <c r="A21" s="1" t="s">
        <v>220</v>
      </c>
      <c r="B21" t="s">
        <v>139</v>
      </c>
      <c r="C21" t="s">
        <v>139</v>
      </c>
      <c r="D21" t="s">
        <v>139</v>
      </c>
      <c r="E21" t="s">
        <v>139</v>
      </c>
      <c r="F21" t="s">
        <v>139</v>
      </c>
      <c r="G21" t="s">
        <v>139</v>
      </c>
      <c r="H21" t="s">
        <v>139</v>
      </c>
      <c r="I21" t="s">
        <v>139</v>
      </c>
      <c r="J21" t="s">
        <v>139</v>
      </c>
      <c r="K21" t="s">
        <v>139</v>
      </c>
      <c r="L21" t="s">
        <v>139</v>
      </c>
      <c r="M21" t="s">
        <v>139</v>
      </c>
      <c r="N21" t="s">
        <v>139</v>
      </c>
      <c r="O21" t="s">
        <v>221</v>
      </c>
      <c r="P21" t="s">
        <v>222</v>
      </c>
      <c r="Q21" t="s">
        <v>223</v>
      </c>
      <c r="R21" t="s">
        <v>224</v>
      </c>
    </row>
    <row r="22" spans="1:18" x14ac:dyDescent="0.35">
      <c r="A22" s="1" t="s">
        <v>225</v>
      </c>
      <c r="B22" t="s">
        <v>139</v>
      </c>
      <c r="C22" t="s">
        <v>139</v>
      </c>
      <c r="D22" t="s">
        <v>139</v>
      </c>
      <c r="E22" t="s">
        <v>139</v>
      </c>
      <c r="F22" t="s">
        <v>139</v>
      </c>
      <c r="G22" t="s">
        <v>139</v>
      </c>
      <c r="H22" t="s">
        <v>139</v>
      </c>
      <c r="I22" t="s">
        <v>139</v>
      </c>
      <c r="J22" t="s">
        <v>139</v>
      </c>
      <c r="K22" t="s">
        <v>139</v>
      </c>
      <c r="L22" t="s">
        <v>139</v>
      </c>
      <c r="M22" t="s">
        <v>139</v>
      </c>
      <c r="N22" t="s">
        <v>139</v>
      </c>
      <c r="O22" t="s">
        <v>226</v>
      </c>
      <c r="P22" t="s">
        <v>227</v>
      </c>
      <c r="Q22" t="s">
        <v>228</v>
      </c>
      <c r="R22" t="s">
        <v>229</v>
      </c>
    </row>
    <row r="23" spans="1:18" x14ac:dyDescent="0.35">
      <c r="A23" s="1" t="s">
        <v>230</v>
      </c>
      <c r="B23" t="s">
        <v>139</v>
      </c>
      <c r="C23" t="s">
        <v>139</v>
      </c>
      <c r="D23" t="s">
        <v>139</v>
      </c>
      <c r="E23" t="s">
        <v>139</v>
      </c>
      <c r="F23" t="s">
        <v>139</v>
      </c>
      <c r="G23" t="s">
        <v>139</v>
      </c>
      <c r="H23" t="s">
        <v>139</v>
      </c>
      <c r="I23" t="s">
        <v>139</v>
      </c>
      <c r="J23" t="s">
        <v>139</v>
      </c>
      <c r="K23" t="s">
        <v>139</v>
      </c>
      <c r="L23" t="s">
        <v>139</v>
      </c>
      <c r="M23" t="s">
        <v>139</v>
      </c>
      <c r="N23" t="s">
        <v>139</v>
      </c>
      <c r="O23" t="s">
        <v>231</v>
      </c>
      <c r="P23" t="s">
        <v>232</v>
      </c>
      <c r="Q23" t="s">
        <v>233</v>
      </c>
      <c r="R23" t="s">
        <v>234</v>
      </c>
    </row>
    <row r="24" spans="1:18" x14ac:dyDescent="0.35">
      <c r="A24" s="1" t="s">
        <v>235</v>
      </c>
      <c r="B24" t="s">
        <v>139</v>
      </c>
      <c r="C24" t="s">
        <v>139</v>
      </c>
      <c r="D24" t="s">
        <v>139</v>
      </c>
      <c r="E24" t="s">
        <v>139</v>
      </c>
      <c r="F24" t="s">
        <v>139</v>
      </c>
      <c r="G24" t="s">
        <v>139</v>
      </c>
      <c r="H24" t="s">
        <v>139</v>
      </c>
      <c r="I24" t="s">
        <v>139</v>
      </c>
      <c r="J24" t="s">
        <v>139</v>
      </c>
      <c r="K24" t="s">
        <v>139</v>
      </c>
      <c r="L24" t="s">
        <v>139</v>
      </c>
      <c r="M24" t="s">
        <v>139</v>
      </c>
      <c r="N24" t="s">
        <v>139</v>
      </c>
      <c r="O24" t="s">
        <v>236</v>
      </c>
      <c r="P24" t="s">
        <v>236</v>
      </c>
      <c r="Q24" t="s">
        <v>236</v>
      </c>
      <c r="R24" t="s">
        <v>236</v>
      </c>
    </row>
    <row r="25" spans="1:18" x14ac:dyDescent="0.35">
      <c r="A25" s="1" t="s">
        <v>237</v>
      </c>
      <c r="B25" t="s">
        <v>139</v>
      </c>
      <c r="C25" t="s">
        <v>139</v>
      </c>
      <c r="D25" t="s">
        <v>139</v>
      </c>
      <c r="E25" t="s">
        <v>139</v>
      </c>
      <c r="F25" t="s">
        <v>139</v>
      </c>
      <c r="G25" t="s">
        <v>139</v>
      </c>
      <c r="H25" t="s">
        <v>139</v>
      </c>
      <c r="I25" t="s">
        <v>139</v>
      </c>
      <c r="J25" t="s">
        <v>139</v>
      </c>
      <c r="K25" t="s">
        <v>139</v>
      </c>
      <c r="L25" t="s">
        <v>139</v>
      </c>
      <c r="M25" t="s">
        <v>139</v>
      </c>
      <c r="N25" t="s">
        <v>139</v>
      </c>
      <c r="O25" t="s">
        <v>139</v>
      </c>
      <c r="P25" t="s">
        <v>139</v>
      </c>
      <c r="Q25" t="s">
        <v>139</v>
      </c>
      <c r="R25" t="s">
        <v>139</v>
      </c>
    </row>
    <row r="28" spans="1:18" x14ac:dyDescent="0.35">
      <c r="A28" s="2" t="s">
        <v>238</v>
      </c>
      <c r="O28" t="e">
        <f>O3*O9</f>
        <v>#VALUE!</v>
      </c>
      <c r="P28" t="e">
        <f>P3*P9</f>
        <v>#VALUE!</v>
      </c>
      <c r="Q28">
        <f>Q3*Q9</f>
        <v>276.64</v>
      </c>
      <c r="R28">
        <f>R3*R9</f>
        <v>78.177000000000007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9"/>
  <sheetViews>
    <sheetView workbookViewId="0">
      <selection activeCell="M16" sqref="M16"/>
    </sheetView>
  </sheetViews>
  <sheetFormatPr defaultRowHeight="14.5" x14ac:dyDescent="0.35"/>
  <cols>
    <col min="1" max="1" width="19.26953125" customWidth="1"/>
    <col min="2" max="4" width="10.6328125" customWidth="1"/>
  </cols>
  <sheetData>
    <row r="1" spans="1:4" x14ac:dyDescent="0.35">
      <c r="B1" s="1" t="s">
        <v>239</v>
      </c>
      <c r="C1" s="1" t="s">
        <v>240</v>
      </c>
      <c r="D1" s="1" t="s">
        <v>241</v>
      </c>
    </row>
    <row r="2" spans="1:4" x14ac:dyDescent="0.35">
      <c r="A2" s="1" t="s">
        <v>76</v>
      </c>
      <c r="B2" t="s">
        <v>176</v>
      </c>
      <c r="C2" t="s">
        <v>177</v>
      </c>
      <c r="D2" t="s">
        <v>178</v>
      </c>
    </row>
    <row r="3" spans="1:4" x14ac:dyDescent="0.35">
      <c r="A3" s="1" t="s">
        <v>242</v>
      </c>
      <c r="B3" t="s">
        <v>243</v>
      </c>
      <c r="C3" t="s">
        <v>244</v>
      </c>
      <c r="D3" t="s">
        <v>245</v>
      </c>
    </row>
    <row r="4" spans="1:4" x14ac:dyDescent="0.35">
      <c r="A4" s="1" t="s">
        <v>246</v>
      </c>
      <c r="B4" t="s">
        <v>247</v>
      </c>
      <c r="C4" t="s">
        <v>248</v>
      </c>
      <c r="D4" t="s">
        <v>249</v>
      </c>
    </row>
    <row r="5" spans="1:4" x14ac:dyDescent="0.35">
      <c r="A5" s="1" t="s">
        <v>250</v>
      </c>
      <c r="B5" t="s">
        <v>251</v>
      </c>
      <c r="C5" t="s">
        <v>252</v>
      </c>
      <c r="D5" t="s">
        <v>253</v>
      </c>
    </row>
    <row r="6" spans="1:4" x14ac:dyDescent="0.35">
      <c r="A6" s="1" t="s">
        <v>77</v>
      </c>
      <c r="B6" t="s">
        <v>254</v>
      </c>
      <c r="C6" t="s">
        <v>255</v>
      </c>
      <c r="D6" t="s">
        <v>256</v>
      </c>
    </row>
    <row r="7" spans="1:4" x14ac:dyDescent="0.35">
      <c r="A7" s="1" t="s">
        <v>257</v>
      </c>
      <c r="B7" t="s">
        <v>258</v>
      </c>
      <c r="C7" t="s">
        <v>259</v>
      </c>
      <c r="D7" t="s">
        <v>260</v>
      </c>
    </row>
    <row r="8" spans="1:4" x14ac:dyDescent="0.35">
      <c r="A8" s="1" t="s">
        <v>261</v>
      </c>
      <c r="B8" t="s">
        <v>262</v>
      </c>
      <c r="C8" t="s">
        <v>263</v>
      </c>
      <c r="D8" t="s">
        <v>264</v>
      </c>
    </row>
    <row r="9" spans="1:4" x14ac:dyDescent="0.35">
      <c r="A9" s="1" t="s">
        <v>265</v>
      </c>
      <c r="B9" t="s">
        <v>266</v>
      </c>
      <c r="C9" t="s">
        <v>267</v>
      </c>
      <c r="D9" t="s">
        <v>268</v>
      </c>
    </row>
    <row r="10" spans="1:4" x14ac:dyDescent="0.35">
      <c r="A10" s="1" t="s">
        <v>269</v>
      </c>
      <c r="B10" t="s">
        <v>270</v>
      </c>
      <c r="C10" t="s">
        <v>271</v>
      </c>
      <c r="D10" t="s">
        <v>272</v>
      </c>
    </row>
    <row r="11" spans="1:4" x14ac:dyDescent="0.35">
      <c r="A11" s="1" t="s">
        <v>273</v>
      </c>
      <c r="B11" t="s">
        <v>274</v>
      </c>
      <c r="C11" t="s">
        <v>275</v>
      </c>
      <c r="D11" t="s">
        <v>276</v>
      </c>
    </row>
    <row r="12" spans="1:4" x14ac:dyDescent="0.35">
      <c r="A12" s="1" t="s">
        <v>277</v>
      </c>
      <c r="B12" t="s">
        <v>278</v>
      </c>
      <c r="C12" t="s">
        <v>279</v>
      </c>
      <c r="D12" t="s">
        <v>280</v>
      </c>
    </row>
    <row r="13" spans="1:4" x14ac:dyDescent="0.35">
      <c r="A13" s="1" t="s">
        <v>281</v>
      </c>
      <c r="B13" t="s">
        <v>139</v>
      </c>
      <c r="C13" t="s">
        <v>139</v>
      </c>
      <c r="D13" t="s">
        <v>139</v>
      </c>
    </row>
    <row r="14" spans="1:4" x14ac:dyDescent="0.35">
      <c r="A14" s="1" t="s">
        <v>282</v>
      </c>
      <c r="B14" t="s">
        <v>139</v>
      </c>
      <c r="C14" t="s">
        <v>139</v>
      </c>
      <c r="D14" t="s">
        <v>139</v>
      </c>
    </row>
    <row r="15" spans="1:4" x14ac:dyDescent="0.35">
      <c r="A15" s="1" t="s">
        <v>283</v>
      </c>
      <c r="B15" t="s">
        <v>186</v>
      </c>
      <c r="C15" t="s">
        <v>187</v>
      </c>
      <c r="D15" t="s">
        <v>188</v>
      </c>
    </row>
    <row r="16" spans="1:4" x14ac:dyDescent="0.35">
      <c r="A16" s="1" t="s">
        <v>284</v>
      </c>
      <c r="B16" t="s">
        <v>285</v>
      </c>
      <c r="C16" t="s">
        <v>286</v>
      </c>
      <c r="D16" t="s">
        <v>287</v>
      </c>
    </row>
    <row r="17" spans="1:4" x14ac:dyDescent="0.35">
      <c r="A17" s="1" t="s">
        <v>288</v>
      </c>
      <c r="B17" t="s">
        <v>289</v>
      </c>
      <c r="C17" t="s">
        <v>290</v>
      </c>
      <c r="D17" t="s">
        <v>291</v>
      </c>
    </row>
    <row r="18" spans="1:4" x14ac:dyDescent="0.35">
      <c r="A18" s="1" t="s">
        <v>85</v>
      </c>
      <c r="B18" t="s">
        <v>292</v>
      </c>
      <c r="C18" t="s">
        <v>293</v>
      </c>
      <c r="D18" t="s">
        <v>294</v>
      </c>
    </row>
    <row r="19" spans="1:4" x14ac:dyDescent="0.35">
      <c r="A19" s="1" t="s">
        <v>295</v>
      </c>
      <c r="B19" t="s">
        <v>296</v>
      </c>
      <c r="C19" t="s">
        <v>297</v>
      </c>
      <c r="D19" t="s">
        <v>298</v>
      </c>
    </row>
    <row r="20" spans="1:4" x14ac:dyDescent="0.35">
      <c r="A20" s="1" t="s">
        <v>299</v>
      </c>
      <c r="B20" t="s">
        <v>300</v>
      </c>
      <c r="C20" t="s">
        <v>300</v>
      </c>
      <c r="D20" t="s">
        <v>301</v>
      </c>
    </row>
    <row r="21" spans="1:4" x14ac:dyDescent="0.35">
      <c r="A21" s="1" t="s">
        <v>302</v>
      </c>
      <c r="B21" t="s">
        <v>303</v>
      </c>
      <c r="C21" t="s">
        <v>293</v>
      </c>
      <c r="D21" t="s">
        <v>304</v>
      </c>
    </row>
    <row r="22" spans="1:4" x14ac:dyDescent="0.35">
      <c r="A22" s="1" t="s">
        <v>305</v>
      </c>
      <c r="B22" t="s">
        <v>306</v>
      </c>
      <c r="C22" t="s">
        <v>307</v>
      </c>
      <c r="D22" t="s">
        <v>308</v>
      </c>
    </row>
    <row r="23" spans="1:4" x14ac:dyDescent="0.35">
      <c r="A23" s="1" t="s">
        <v>309</v>
      </c>
      <c r="B23" t="s">
        <v>310</v>
      </c>
      <c r="C23" t="s">
        <v>311</v>
      </c>
      <c r="D23" t="s">
        <v>312</v>
      </c>
    </row>
    <row r="24" spans="1:4" x14ac:dyDescent="0.35">
      <c r="A24" s="1" t="s">
        <v>90</v>
      </c>
      <c r="B24" t="s">
        <v>191</v>
      </c>
      <c r="C24" t="s">
        <v>192</v>
      </c>
      <c r="D24" t="s">
        <v>193</v>
      </c>
    </row>
    <row r="25" spans="1:4" x14ac:dyDescent="0.35">
      <c r="A25" s="1" t="s">
        <v>313</v>
      </c>
      <c r="B25" t="s">
        <v>314</v>
      </c>
      <c r="C25" t="s">
        <v>315</v>
      </c>
      <c r="D25" t="s">
        <v>316</v>
      </c>
    </row>
    <row r="26" spans="1:4" x14ac:dyDescent="0.35">
      <c r="A26" s="1" t="s">
        <v>317</v>
      </c>
      <c r="B26" t="s">
        <v>145</v>
      </c>
      <c r="C26" t="s">
        <v>146</v>
      </c>
      <c r="D26" t="s">
        <v>147</v>
      </c>
    </row>
    <row r="27" spans="1:4" x14ac:dyDescent="0.35">
      <c r="A27" s="1" t="s">
        <v>318</v>
      </c>
      <c r="B27" t="s">
        <v>145</v>
      </c>
      <c r="C27" t="s">
        <v>319</v>
      </c>
      <c r="D27" t="s">
        <v>320</v>
      </c>
    </row>
    <row r="28" spans="1:4" x14ac:dyDescent="0.35">
      <c r="A28" s="1" t="s">
        <v>321</v>
      </c>
      <c r="B28" t="s">
        <v>166</v>
      </c>
      <c r="C28" t="s">
        <v>166</v>
      </c>
      <c r="D28" t="s">
        <v>167</v>
      </c>
    </row>
    <row r="29" spans="1:4" x14ac:dyDescent="0.35">
      <c r="A29" s="1" t="s">
        <v>322</v>
      </c>
      <c r="B29" t="s">
        <v>323</v>
      </c>
      <c r="C29" t="s">
        <v>323</v>
      </c>
      <c r="D29" t="s">
        <v>324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0"/>
  <sheetViews>
    <sheetView workbookViewId="0"/>
  </sheetViews>
  <sheetFormatPr defaultRowHeight="14.5" x14ac:dyDescent="0.35"/>
  <sheetData>
    <row r="1" spans="1:4" x14ac:dyDescent="0.35">
      <c r="B1" s="1" t="s">
        <v>239</v>
      </c>
      <c r="C1" s="1" t="s">
        <v>240</v>
      </c>
      <c r="D1" s="1" t="s">
        <v>241</v>
      </c>
    </row>
    <row r="2" spans="1:4" x14ac:dyDescent="0.35">
      <c r="A2" s="1" t="s">
        <v>325</v>
      </c>
      <c r="B2" t="s">
        <v>326</v>
      </c>
      <c r="C2" t="s">
        <v>327</v>
      </c>
      <c r="D2" t="s">
        <v>328</v>
      </c>
    </row>
    <row r="3" spans="1:4" x14ac:dyDescent="0.35">
      <c r="A3" s="1" t="s">
        <v>329</v>
      </c>
      <c r="B3" t="s">
        <v>330</v>
      </c>
      <c r="C3" t="s">
        <v>331</v>
      </c>
      <c r="D3" t="s">
        <v>332</v>
      </c>
    </row>
    <row r="4" spans="1:4" x14ac:dyDescent="0.35">
      <c r="A4" s="1" t="s">
        <v>333</v>
      </c>
      <c r="B4" t="s">
        <v>334</v>
      </c>
      <c r="C4" t="s">
        <v>335</v>
      </c>
      <c r="D4" t="s">
        <v>336</v>
      </c>
    </row>
    <row r="5" spans="1:4" x14ac:dyDescent="0.35">
      <c r="A5" s="1" t="s">
        <v>337</v>
      </c>
      <c r="B5" t="s">
        <v>338</v>
      </c>
      <c r="C5" t="s">
        <v>339</v>
      </c>
      <c r="D5" t="s">
        <v>340</v>
      </c>
    </row>
    <row r="6" spans="1:4" x14ac:dyDescent="0.35">
      <c r="A6" s="1" t="s">
        <v>341</v>
      </c>
      <c r="B6" t="s">
        <v>139</v>
      </c>
      <c r="C6" t="s">
        <v>139</v>
      </c>
      <c r="D6" t="s">
        <v>139</v>
      </c>
    </row>
    <row r="7" spans="1:4" x14ac:dyDescent="0.35">
      <c r="A7" s="1" t="s">
        <v>342</v>
      </c>
      <c r="B7" t="s">
        <v>343</v>
      </c>
      <c r="C7" t="s">
        <v>344</v>
      </c>
      <c r="D7" t="s">
        <v>345</v>
      </c>
    </row>
    <row r="8" spans="1:4" x14ac:dyDescent="0.35">
      <c r="A8" s="1" t="s">
        <v>346</v>
      </c>
      <c r="B8" t="s">
        <v>347</v>
      </c>
      <c r="C8" t="s">
        <v>348</v>
      </c>
      <c r="D8" t="s">
        <v>349</v>
      </c>
    </row>
    <row r="9" spans="1:4" x14ac:dyDescent="0.35">
      <c r="A9" s="1" t="s">
        <v>350</v>
      </c>
      <c r="B9" t="s">
        <v>351</v>
      </c>
      <c r="C9" t="s">
        <v>352</v>
      </c>
      <c r="D9" t="s">
        <v>353</v>
      </c>
    </row>
    <row r="10" spans="1:4" x14ac:dyDescent="0.35">
      <c r="A10" s="1" t="s">
        <v>108</v>
      </c>
      <c r="B10" t="s">
        <v>354</v>
      </c>
      <c r="C10" t="s">
        <v>355</v>
      </c>
      <c r="D10" t="s">
        <v>356</v>
      </c>
    </row>
    <row r="11" spans="1:4" x14ac:dyDescent="0.35">
      <c r="A11" s="1" t="s">
        <v>357</v>
      </c>
      <c r="B11" t="s">
        <v>358</v>
      </c>
      <c r="C11" t="s">
        <v>359</v>
      </c>
      <c r="D11" t="s">
        <v>360</v>
      </c>
    </row>
    <row r="12" spans="1:4" x14ac:dyDescent="0.35">
      <c r="A12" s="1" t="s">
        <v>361</v>
      </c>
      <c r="B12" t="s">
        <v>275</v>
      </c>
      <c r="C12" t="s">
        <v>362</v>
      </c>
      <c r="D12" t="s">
        <v>363</v>
      </c>
    </row>
    <row r="13" spans="1:4" x14ac:dyDescent="0.35">
      <c r="A13" s="1" t="s">
        <v>364</v>
      </c>
      <c r="B13" t="s">
        <v>365</v>
      </c>
      <c r="C13" t="s">
        <v>366</v>
      </c>
      <c r="D13" t="s">
        <v>367</v>
      </c>
    </row>
    <row r="14" spans="1:4" x14ac:dyDescent="0.35">
      <c r="A14" s="1" t="s">
        <v>368</v>
      </c>
      <c r="B14" t="s">
        <v>369</v>
      </c>
      <c r="C14" t="s">
        <v>370</v>
      </c>
      <c r="D14" t="s">
        <v>371</v>
      </c>
    </row>
    <row r="15" spans="1:4" x14ac:dyDescent="0.35">
      <c r="A15" s="1" t="s">
        <v>372</v>
      </c>
      <c r="B15" t="s">
        <v>373</v>
      </c>
      <c r="C15" t="s">
        <v>374</v>
      </c>
      <c r="D15" t="s">
        <v>375</v>
      </c>
    </row>
    <row r="16" spans="1:4" x14ac:dyDescent="0.35">
      <c r="A16" s="1" t="s">
        <v>376</v>
      </c>
      <c r="B16" t="s">
        <v>377</v>
      </c>
      <c r="C16" t="s">
        <v>378</v>
      </c>
      <c r="D16" t="s">
        <v>379</v>
      </c>
    </row>
    <row r="17" spans="1:4" x14ac:dyDescent="0.35">
      <c r="A17" s="1" t="s">
        <v>380</v>
      </c>
      <c r="B17" t="s">
        <v>139</v>
      </c>
      <c r="C17" t="s">
        <v>139</v>
      </c>
      <c r="D17" t="s">
        <v>139</v>
      </c>
    </row>
    <row r="18" spans="1:4" x14ac:dyDescent="0.35">
      <c r="A18" s="1" t="s">
        <v>381</v>
      </c>
      <c r="B18" t="s">
        <v>382</v>
      </c>
      <c r="C18" t="s">
        <v>383</v>
      </c>
      <c r="D18" t="s">
        <v>384</v>
      </c>
    </row>
    <row r="19" spans="1:4" x14ac:dyDescent="0.35">
      <c r="A19" s="1" t="s">
        <v>385</v>
      </c>
      <c r="B19" t="s">
        <v>386</v>
      </c>
      <c r="C19" t="s">
        <v>387</v>
      </c>
      <c r="D19" t="s">
        <v>388</v>
      </c>
    </row>
    <row r="20" spans="1:4" x14ac:dyDescent="0.35">
      <c r="A20" s="1" t="s">
        <v>389</v>
      </c>
      <c r="B20" t="s">
        <v>270</v>
      </c>
      <c r="C20" t="s">
        <v>390</v>
      </c>
      <c r="D20" t="s">
        <v>391</v>
      </c>
    </row>
    <row r="21" spans="1:4" x14ac:dyDescent="0.35">
      <c r="A21" s="1" t="s">
        <v>392</v>
      </c>
      <c r="B21" t="s">
        <v>393</v>
      </c>
      <c r="C21" t="s">
        <v>386</v>
      </c>
      <c r="D21" t="s">
        <v>394</v>
      </c>
    </row>
    <row r="22" spans="1:4" x14ac:dyDescent="0.35">
      <c r="A22" s="1" t="s">
        <v>395</v>
      </c>
      <c r="B22" t="s">
        <v>139</v>
      </c>
      <c r="C22" t="s">
        <v>139</v>
      </c>
      <c r="D22" t="s">
        <v>139</v>
      </c>
    </row>
    <row r="23" spans="1:4" x14ac:dyDescent="0.35">
      <c r="A23" s="1" t="s">
        <v>396</v>
      </c>
      <c r="B23" t="s">
        <v>311</v>
      </c>
      <c r="C23" t="s">
        <v>397</v>
      </c>
      <c r="D23" t="s">
        <v>286</v>
      </c>
    </row>
    <row r="24" spans="1:4" x14ac:dyDescent="0.35">
      <c r="A24" s="1" t="s">
        <v>398</v>
      </c>
      <c r="B24" t="s">
        <v>399</v>
      </c>
      <c r="C24" t="s">
        <v>400</v>
      </c>
      <c r="D24" t="s">
        <v>401</v>
      </c>
    </row>
    <row r="25" spans="1:4" x14ac:dyDescent="0.35">
      <c r="A25" s="1" t="s">
        <v>402</v>
      </c>
      <c r="B25" t="s">
        <v>211</v>
      </c>
      <c r="C25" t="s">
        <v>212</v>
      </c>
      <c r="D25" t="s">
        <v>213</v>
      </c>
    </row>
    <row r="26" spans="1:4" x14ac:dyDescent="0.35">
      <c r="A26" s="1" t="s">
        <v>403</v>
      </c>
      <c r="B26" t="s">
        <v>139</v>
      </c>
      <c r="C26" t="s">
        <v>139</v>
      </c>
      <c r="D26" t="s">
        <v>139</v>
      </c>
    </row>
    <row r="27" spans="1:4" x14ac:dyDescent="0.35">
      <c r="A27" s="1" t="s">
        <v>404</v>
      </c>
      <c r="B27" t="s">
        <v>405</v>
      </c>
      <c r="C27" t="s">
        <v>139</v>
      </c>
      <c r="D27" t="s">
        <v>406</v>
      </c>
    </row>
    <row r="28" spans="1:4" x14ac:dyDescent="0.35">
      <c r="A28" s="1" t="s">
        <v>407</v>
      </c>
      <c r="B28" t="s">
        <v>408</v>
      </c>
      <c r="C28" t="s">
        <v>212</v>
      </c>
      <c r="D28" t="s">
        <v>409</v>
      </c>
    </row>
    <row r="29" spans="1:4" x14ac:dyDescent="0.35">
      <c r="A29" s="1" t="s">
        <v>410</v>
      </c>
      <c r="B29" t="s">
        <v>139</v>
      </c>
      <c r="C29" t="s">
        <v>139</v>
      </c>
      <c r="D29" t="s">
        <v>139</v>
      </c>
    </row>
    <row r="30" spans="1:4" x14ac:dyDescent="0.35">
      <c r="A30" s="1" t="s">
        <v>411</v>
      </c>
      <c r="B30" t="s">
        <v>412</v>
      </c>
      <c r="C30" t="s">
        <v>413</v>
      </c>
      <c r="D30" t="s">
        <v>414</v>
      </c>
    </row>
    <row r="31" spans="1:4" x14ac:dyDescent="0.35">
      <c r="A31" s="1" t="s">
        <v>415</v>
      </c>
      <c r="B31" t="s">
        <v>416</v>
      </c>
      <c r="C31" t="s">
        <v>417</v>
      </c>
      <c r="D31" t="s">
        <v>418</v>
      </c>
    </row>
    <row r="32" spans="1:4" x14ac:dyDescent="0.35">
      <c r="A32" s="1" t="s">
        <v>419</v>
      </c>
      <c r="B32" t="s">
        <v>139</v>
      </c>
      <c r="C32" t="s">
        <v>139</v>
      </c>
      <c r="D32" t="s">
        <v>139</v>
      </c>
    </row>
    <row r="33" spans="1:4" x14ac:dyDescent="0.35">
      <c r="A33" s="1" t="s">
        <v>420</v>
      </c>
      <c r="B33" t="s">
        <v>139</v>
      </c>
      <c r="C33" t="s">
        <v>300</v>
      </c>
      <c r="D33" t="s">
        <v>300</v>
      </c>
    </row>
    <row r="34" spans="1:4" x14ac:dyDescent="0.35">
      <c r="A34" s="1" t="s">
        <v>421</v>
      </c>
      <c r="B34" t="s">
        <v>422</v>
      </c>
      <c r="C34" t="s">
        <v>423</v>
      </c>
      <c r="D34" t="s">
        <v>424</v>
      </c>
    </row>
    <row r="35" spans="1:4" x14ac:dyDescent="0.35">
      <c r="A35" s="1" t="s">
        <v>425</v>
      </c>
      <c r="B35" t="s">
        <v>426</v>
      </c>
      <c r="C35" t="s">
        <v>386</v>
      </c>
      <c r="D35" t="s">
        <v>427</v>
      </c>
    </row>
    <row r="36" spans="1:4" x14ac:dyDescent="0.35">
      <c r="A36" s="1" t="s">
        <v>428</v>
      </c>
      <c r="B36" t="s">
        <v>139</v>
      </c>
      <c r="C36" t="s">
        <v>429</v>
      </c>
      <c r="D36" t="s">
        <v>139</v>
      </c>
    </row>
    <row r="37" spans="1:4" x14ac:dyDescent="0.35">
      <c r="A37" s="1" t="s">
        <v>430</v>
      </c>
      <c r="B37" t="s">
        <v>216</v>
      </c>
      <c r="C37" t="s">
        <v>217</v>
      </c>
      <c r="D37" t="s">
        <v>218</v>
      </c>
    </row>
    <row r="38" spans="1:4" x14ac:dyDescent="0.35">
      <c r="A38" s="1" t="s">
        <v>431</v>
      </c>
      <c r="B38" t="s">
        <v>382</v>
      </c>
      <c r="C38" t="s">
        <v>383</v>
      </c>
      <c r="D38" t="s">
        <v>384</v>
      </c>
    </row>
    <row r="39" spans="1:4" x14ac:dyDescent="0.35">
      <c r="A39" s="1" t="s">
        <v>432</v>
      </c>
      <c r="B39" t="s">
        <v>139</v>
      </c>
      <c r="C39" t="s">
        <v>139</v>
      </c>
      <c r="D39" t="s">
        <v>139</v>
      </c>
    </row>
    <row r="40" spans="1:4" x14ac:dyDescent="0.35">
      <c r="A40" s="1" t="s">
        <v>433</v>
      </c>
      <c r="B40" t="s">
        <v>382</v>
      </c>
      <c r="C40" t="s">
        <v>383</v>
      </c>
      <c r="D40" t="s">
        <v>384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9"/>
  <sheetViews>
    <sheetView workbookViewId="0"/>
  </sheetViews>
  <sheetFormatPr defaultRowHeight="14.5" x14ac:dyDescent="0.35"/>
  <sheetData>
    <row r="1" spans="1:4" x14ac:dyDescent="0.35">
      <c r="B1" s="1" t="s">
        <v>239</v>
      </c>
      <c r="C1" s="1" t="s">
        <v>240</v>
      </c>
      <c r="D1" s="1" t="s">
        <v>241</v>
      </c>
    </row>
    <row r="2" spans="1:4" x14ac:dyDescent="0.35">
      <c r="A2" s="1" t="s">
        <v>90</v>
      </c>
      <c r="B2" t="s">
        <v>191</v>
      </c>
      <c r="C2" t="s">
        <v>192</v>
      </c>
      <c r="D2" t="s">
        <v>193</v>
      </c>
    </row>
    <row r="3" spans="1:4" x14ac:dyDescent="0.35">
      <c r="A3" s="1" t="s">
        <v>283</v>
      </c>
      <c r="B3" t="s">
        <v>186</v>
      </c>
      <c r="C3" t="s">
        <v>187</v>
      </c>
      <c r="D3" t="s">
        <v>188</v>
      </c>
    </row>
    <row r="4" spans="1:4" x14ac:dyDescent="0.35">
      <c r="A4" s="1" t="s">
        <v>434</v>
      </c>
      <c r="B4" t="s">
        <v>435</v>
      </c>
      <c r="C4" t="s">
        <v>300</v>
      </c>
      <c r="D4" t="s">
        <v>436</v>
      </c>
    </row>
    <row r="5" spans="1:4" x14ac:dyDescent="0.35">
      <c r="A5" s="1" t="s">
        <v>437</v>
      </c>
      <c r="B5" t="s">
        <v>187</v>
      </c>
      <c r="C5" t="s">
        <v>438</v>
      </c>
      <c r="D5" t="s">
        <v>439</v>
      </c>
    </row>
    <row r="6" spans="1:4" x14ac:dyDescent="0.35">
      <c r="A6" s="1" t="s">
        <v>440</v>
      </c>
      <c r="B6" t="s">
        <v>441</v>
      </c>
      <c r="C6" t="s">
        <v>442</v>
      </c>
      <c r="D6" t="s">
        <v>443</v>
      </c>
    </row>
    <row r="7" spans="1:4" x14ac:dyDescent="0.35">
      <c r="A7" s="1" t="s">
        <v>444</v>
      </c>
      <c r="B7" t="s">
        <v>187</v>
      </c>
      <c r="C7" t="s">
        <v>445</v>
      </c>
      <c r="D7" t="s">
        <v>139</v>
      </c>
    </row>
    <row r="8" spans="1:4" x14ac:dyDescent="0.35">
      <c r="A8" s="1" t="s">
        <v>341</v>
      </c>
      <c r="B8" t="s">
        <v>139</v>
      </c>
      <c r="C8" t="s">
        <v>139</v>
      </c>
      <c r="D8" t="s">
        <v>139</v>
      </c>
    </row>
    <row r="9" spans="1:4" x14ac:dyDescent="0.35">
      <c r="A9" s="1" t="s">
        <v>385</v>
      </c>
      <c r="B9" t="s">
        <v>139</v>
      </c>
      <c r="C9" t="s">
        <v>139</v>
      </c>
      <c r="D9" t="s">
        <v>446</v>
      </c>
    </row>
    <row r="10" spans="1:4" x14ac:dyDescent="0.35">
      <c r="A10" s="1" t="s">
        <v>447</v>
      </c>
      <c r="B10" t="s">
        <v>448</v>
      </c>
      <c r="C10" t="s">
        <v>449</v>
      </c>
      <c r="D10" t="s">
        <v>450</v>
      </c>
    </row>
    <row r="11" spans="1:4" x14ac:dyDescent="0.35">
      <c r="A11" s="1" t="s">
        <v>451</v>
      </c>
      <c r="B11" t="s">
        <v>452</v>
      </c>
      <c r="C11" t="s">
        <v>453</v>
      </c>
      <c r="D11" t="s">
        <v>454</v>
      </c>
    </row>
    <row r="12" spans="1:4" x14ac:dyDescent="0.35">
      <c r="A12" s="1" t="s">
        <v>455</v>
      </c>
      <c r="B12" t="s">
        <v>456</v>
      </c>
      <c r="C12" t="s">
        <v>457</v>
      </c>
      <c r="D12" t="s">
        <v>458</v>
      </c>
    </row>
    <row r="13" spans="1:4" x14ac:dyDescent="0.35">
      <c r="A13" s="1" t="s">
        <v>459</v>
      </c>
      <c r="B13" t="s">
        <v>460</v>
      </c>
      <c r="C13" t="s">
        <v>461</v>
      </c>
      <c r="D13" t="s">
        <v>462</v>
      </c>
    </row>
    <row r="14" spans="1:4" x14ac:dyDescent="0.35">
      <c r="A14" s="1" t="s">
        <v>463</v>
      </c>
      <c r="B14" t="s">
        <v>464</v>
      </c>
      <c r="C14" t="s">
        <v>465</v>
      </c>
      <c r="D14" t="s">
        <v>466</v>
      </c>
    </row>
    <row r="15" spans="1:4" x14ac:dyDescent="0.35">
      <c r="A15" s="1" t="s">
        <v>467</v>
      </c>
      <c r="B15" t="s">
        <v>468</v>
      </c>
      <c r="C15" t="s">
        <v>469</v>
      </c>
      <c r="D15" t="s">
        <v>470</v>
      </c>
    </row>
    <row r="16" spans="1:4" x14ac:dyDescent="0.35">
      <c r="A16" s="1" t="s">
        <v>471</v>
      </c>
      <c r="B16" t="s">
        <v>300</v>
      </c>
      <c r="C16" t="s">
        <v>300</v>
      </c>
      <c r="D16" t="s">
        <v>394</v>
      </c>
    </row>
    <row r="17" spans="1:4" x14ac:dyDescent="0.35">
      <c r="A17" s="1" t="s">
        <v>472</v>
      </c>
      <c r="B17" t="s">
        <v>473</v>
      </c>
      <c r="C17" t="s">
        <v>474</v>
      </c>
      <c r="D17" t="s">
        <v>475</v>
      </c>
    </row>
    <row r="18" spans="1:4" x14ac:dyDescent="0.35">
      <c r="A18" s="1" t="s">
        <v>476</v>
      </c>
      <c r="B18" t="s">
        <v>477</v>
      </c>
      <c r="C18" t="s">
        <v>478</v>
      </c>
      <c r="D18" t="s">
        <v>479</v>
      </c>
    </row>
    <row r="19" spans="1:4" x14ac:dyDescent="0.35">
      <c r="A19" s="1" t="s">
        <v>480</v>
      </c>
      <c r="B19" t="s">
        <v>139</v>
      </c>
      <c r="C19" t="s">
        <v>139</v>
      </c>
      <c r="D19" t="s">
        <v>139</v>
      </c>
    </row>
    <row r="20" spans="1:4" x14ac:dyDescent="0.35">
      <c r="A20" s="1" t="s">
        <v>481</v>
      </c>
      <c r="B20" t="s">
        <v>139</v>
      </c>
      <c r="C20" t="s">
        <v>139</v>
      </c>
      <c r="D20" t="s">
        <v>139</v>
      </c>
    </row>
    <row r="21" spans="1:4" x14ac:dyDescent="0.35">
      <c r="A21" s="1" t="s">
        <v>482</v>
      </c>
      <c r="B21" t="s">
        <v>139</v>
      </c>
      <c r="C21" t="s">
        <v>139</v>
      </c>
      <c r="D21" t="s">
        <v>139</v>
      </c>
    </row>
    <row r="22" spans="1:4" x14ac:dyDescent="0.35">
      <c r="A22" s="1" t="s">
        <v>483</v>
      </c>
      <c r="B22" t="s">
        <v>139</v>
      </c>
      <c r="C22" t="s">
        <v>139</v>
      </c>
      <c r="D22" t="s">
        <v>139</v>
      </c>
    </row>
    <row r="23" spans="1:4" x14ac:dyDescent="0.35">
      <c r="A23" s="1" t="s">
        <v>484</v>
      </c>
      <c r="B23" t="s">
        <v>485</v>
      </c>
      <c r="C23" t="s">
        <v>486</v>
      </c>
      <c r="D23" t="s">
        <v>487</v>
      </c>
    </row>
    <row r="24" spans="1:4" x14ac:dyDescent="0.35">
      <c r="A24" s="1" t="s">
        <v>488</v>
      </c>
      <c r="B24" t="s">
        <v>485</v>
      </c>
      <c r="C24" t="s">
        <v>486</v>
      </c>
      <c r="D24" t="s">
        <v>487</v>
      </c>
    </row>
    <row r="25" spans="1:4" x14ac:dyDescent="0.35">
      <c r="A25" s="1" t="s">
        <v>489</v>
      </c>
      <c r="B25" t="s">
        <v>490</v>
      </c>
      <c r="C25" t="s">
        <v>491</v>
      </c>
      <c r="D25" t="s">
        <v>492</v>
      </c>
    </row>
    <row r="26" spans="1:4" x14ac:dyDescent="0.35">
      <c r="A26" s="1" t="s">
        <v>493</v>
      </c>
      <c r="B26" t="s">
        <v>494</v>
      </c>
      <c r="C26" t="s">
        <v>495</v>
      </c>
      <c r="D26" t="s">
        <v>496</v>
      </c>
    </row>
    <row r="27" spans="1:4" x14ac:dyDescent="0.35">
      <c r="A27" s="1" t="s">
        <v>497</v>
      </c>
      <c r="B27" t="s">
        <v>498</v>
      </c>
      <c r="C27" t="s">
        <v>499</v>
      </c>
      <c r="D27" t="s">
        <v>500</v>
      </c>
    </row>
    <row r="28" spans="1:4" x14ac:dyDescent="0.35">
      <c r="A28" s="1" t="s">
        <v>501</v>
      </c>
      <c r="B28" t="s">
        <v>347</v>
      </c>
      <c r="C28" t="s">
        <v>498</v>
      </c>
      <c r="D28" t="s">
        <v>499</v>
      </c>
    </row>
    <row r="29" spans="1:4" x14ac:dyDescent="0.35">
      <c r="A29" s="1" t="s">
        <v>502</v>
      </c>
      <c r="B29" t="s">
        <v>503</v>
      </c>
      <c r="C29" t="s">
        <v>504</v>
      </c>
      <c r="D29" t="s">
        <v>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Info</vt:lpstr>
      <vt:lpstr>Model</vt:lpstr>
      <vt:lpstr>Summary</vt:lpstr>
      <vt:lpstr>Income Statement</vt:lpstr>
      <vt:lpstr>Balance Sheet</vt:lpstr>
      <vt:lpstr>Cash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Kruta</cp:lastModifiedBy>
  <dcterms:created xsi:type="dcterms:W3CDTF">2022-08-04T09:56:39Z</dcterms:created>
  <dcterms:modified xsi:type="dcterms:W3CDTF">2023-10-28T21:59:56Z</dcterms:modified>
</cp:coreProperties>
</file>