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https://d.docs.live.net/534a1defcf7f9d1a/Company Models CloudSave/MSFT/"/>
    </mc:Choice>
  </mc:AlternateContent>
  <xr:revisionPtr revIDLastSave="1268" documentId="11_C659D9006E67538B8A2798834A02A8E59793F41D" xr6:coauthVersionLast="47" xr6:coauthVersionMax="47" xr10:uidLastSave="{9757DF13-F793-4ECC-8BDE-DC7D222B5641}"/>
  <bookViews>
    <workbookView xWindow="3800" yWindow="3800" windowWidth="26720" windowHeight="17120" activeTab="2" xr2:uid="{00000000-000D-0000-FFFF-FFFF00000000}"/>
  </bookViews>
  <sheets>
    <sheet name="Main" sheetId="1" r:id="rId1"/>
    <sheet name="Info" sheetId="2" r:id="rId2"/>
    <sheet name="Model" sheetId="3" r:id="rId3"/>
    <sheet name="Summary" sheetId="4" r:id="rId4"/>
    <sheet name="Income Statement" sheetId="5" r:id="rId5"/>
    <sheet name="Balance Sheet" sheetId="6" r:id="rId6"/>
    <sheet name="Cash Flow" sheetId="7"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64" i="3" l="1"/>
  <c r="K62" i="3"/>
  <c r="K59" i="3"/>
  <c r="K58" i="3"/>
  <c r="K57" i="3"/>
  <c r="K53" i="3"/>
  <c r="O64" i="3"/>
  <c r="O62" i="3"/>
  <c r="O59" i="3"/>
  <c r="O58" i="3"/>
  <c r="O57" i="3"/>
  <c r="O53" i="3"/>
  <c r="S64" i="3"/>
  <c r="S62" i="3"/>
  <c r="S59" i="3"/>
  <c r="S58" i="3"/>
  <c r="S57" i="3"/>
  <c r="S53" i="3"/>
  <c r="W64" i="3"/>
  <c r="W62" i="3"/>
  <c r="W59" i="3"/>
  <c r="W58" i="3"/>
  <c r="W57" i="3"/>
  <c r="W53" i="3"/>
  <c r="AA53" i="3"/>
  <c r="AA64" i="3"/>
  <c r="AA62" i="3"/>
  <c r="AA59" i="3"/>
  <c r="AA58" i="3"/>
  <c r="AA57" i="3"/>
  <c r="AE64" i="3"/>
  <c r="AE62" i="3"/>
  <c r="AE59" i="3"/>
  <c r="AE58" i="3"/>
  <c r="AE57" i="3"/>
  <c r="AE53" i="3"/>
  <c r="AI64" i="3"/>
  <c r="AI62" i="3"/>
  <c r="AI59" i="3"/>
  <c r="AI58" i="3"/>
  <c r="AI57" i="3"/>
  <c r="AI53" i="3"/>
  <c r="AM64" i="3"/>
  <c r="AM62" i="3"/>
  <c r="AM59" i="3"/>
  <c r="AM58" i="3"/>
  <c r="AM57" i="3"/>
  <c r="AM53" i="3"/>
  <c r="AC130" i="3"/>
  <c r="Z130" i="3"/>
  <c r="AD130" i="3"/>
  <c r="I47" i="3"/>
  <c r="J47" i="3"/>
  <c r="K47" i="3"/>
  <c r="L47" i="3"/>
  <c r="M47" i="3"/>
  <c r="N47" i="3"/>
  <c r="O47" i="3"/>
  <c r="P47" i="3"/>
  <c r="Q47" i="3"/>
  <c r="R47" i="3"/>
  <c r="S47" i="3"/>
  <c r="T47" i="3"/>
  <c r="U47" i="3"/>
  <c r="V47" i="3"/>
  <c r="W47" i="3"/>
  <c r="X47" i="3"/>
  <c r="Y47" i="3"/>
  <c r="Z47" i="3"/>
  <c r="AA47" i="3"/>
  <c r="AB47" i="3"/>
  <c r="AC47" i="3"/>
  <c r="AD47" i="3"/>
  <c r="AE47" i="3"/>
  <c r="AF47" i="3"/>
  <c r="AG47" i="3"/>
  <c r="AH47" i="3"/>
  <c r="AI47" i="3"/>
  <c r="AJ47" i="3"/>
  <c r="AK47" i="3"/>
  <c r="AL47" i="3"/>
  <c r="AM47" i="3"/>
  <c r="AN47" i="3"/>
  <c r="AO47" i="3"/>
  <c r="I49" i="3"/>
  <c r="J49" i="3"/>
  <c r="K49" i="3"/>
  <c r="L49" i="3"/>
  <c r="M49" i="3"/>
  <c r="N49" i="3"/>
  <c r="O49" i="3"/>
  <c r="P49" i="3"/>
  <c r="Q49" i="3"/>
  <c r="R49" i="3"/>
  <c r="S49" i="3"/>
  <c r="T49" i="3"/>
  <c r="U49" i="3"/>
  <c r="V49" i="3"/>
  <c r="W49" i="3"/>
  <c r="X49" i="3"/>
  <c r="Y49" i="3"/>
  <c r="Z49" i="3"/>
  <c r="AA49" i="3"/>
  <c r="AB49" i="3"/>
  <c r="AC49" i="3"/>
  <c r="AD49" i="3"/>
  <c r="AE49" i="3"/>
  <c r="AF49" i="3"/>
  <c r="AG49" i="3"/>
  <c r="AH49" i="3"/>
  <c r="AI49" i="3"/>
  <c r="AJ49" i="3"/>
  <c r="AK49" i="3"/>
  <c r="AL49" i="3"/>
  <c r="AM49" i="3"/>
  <c r="AN49" i="3"/>
  <c r="AO49" i="3"/>
  <c r="I50" i="3"/>
  <c r="J50" i="3"/>
  <c r="K50" i="3"/>
  <c r="L50" i="3"/>
  <c r="M50" i="3"/>
  <c r="N50" i="3"/>
  <c r="O50" i="3"/>
  <c r="P50" i="3"/>
  <c r="Q50" i="3"/>
  <c r="R50" i="3"/>
  <c r="S50" i="3"/>
  <c r="T50" i="3"/>
  <c r="U50" i="3"/>
  <c r="V50" i="3"/>
  <c r="W50" i="3"/>
  <c r="X50" i="3"/>
  <c r="Y50" i="3"/>
  <c r="Z50" i="3"/>
  <c r="AA50" i="3"/>
  <c r="AB50" i="3"/>
  <c r="AC50" i="3"/>
  <c r="AD50" i="3"/>
  <c r="AE50" i="3"/>
  <c r="AF50" i="3"/>
  <c r="AG50" i="3"/>
  <c r="AH50" i="3"/>
  <c r="AI50" i="3"/>
  <c r="AJ50" i="3"/>
  <c r="AK50" i="3"/>
  <c r="AL50" i="3"/>
  <c r="AM50" i="3"/>
  <c r="AN50" i="3"/>
  <c r="AO50" i="3"/>
  <c r="H50" i="3"/>
  <c r="H49" i="3"/>
  <c r="H47" i="3"/>
  <c r="I41" i="3"/>
  <c r="J41" i="3"/>
  <c r="K41" i="3"/>
  <c r="L41" i="3"/>
  <c r="M41" i="3"/>
  <c r="N41" i="3"/>
  <c r="O41" i="3"/>
  <c r="P41" i="3"/>
  <c r="Q41" i="3"/>
  <c r="R41" i="3"/>
  <c r="S41" i="3"/>
  <c r="T41" i="3"/>
  <c r="U41" i="3"/>
  <c r="V41" i="3"/>
  <c r="W41" i="3"/>
  <c r="X41" i="3"/>
  <c r="Y41" i="3"/>
  <c r="Z41" i="3"/>
  <c r="AA41" i="3"/>
  <c r="AB41" i="3"/>
  <c r="AC41" i="3"/>
  <c r="AD41" i="3"/>
  <c r="AE41" i="3"/>
  <c r="AF41" i="3"/>
  <c r="AG41" i="3"/>
  <c r="AH41" i="3"/>
  <c r="AI41" i="3"/>
  <c r="AJ41" i="3"/>
  <c r="AK41" i="3"/>
  <c r="AL41" i="3"/>
  <c r="AM41" i="3"/>
  <c r="AN41" i="3"/>
  <c r="AO41" i="3"/>
  <c r="I43" i="3"/>
  <c r="J43" i="3"/>
  <c r="K43" i="3"/>
  <c r="L43" i="3"/>
  <c r="M43" i="3"/>
  <c r="N43" i="3"/>
  <c r="O43" i="3"/>
  <c r="P43" i="3"/>
  <c r="Q43" i="3"/>
  <c r="R43" i="3"/>
  <c r="S43" i="3"/>
  <c r="T43" i="3"/>
  <c r="U43" i="3"/>
  <c r="V43" i="3"/>
  <c r="W43" i="3"/>
  <c r="X43" i="3"/>
  <c r="Y43" i="3"/>
  <c r="Z43" i="3"/>
  <c r="AA43" i="3"/>
  <c r="AB43" i="3"/>
  <c r="AC43" i="3"/>
  <c r="AD43" i="3"/>
  <c r="AE43" i="3"/>
  <c r="AF43" i="3"/>
  <c r="AG43" i="3"/>
  <c r="AH43" i="3"/>
  <c r="AI43" i="3"/>
  <c r="AJ43" i="3"/>
  <c r="AK43" i="3"/>
  <c r="AL43" i="3"/>
  <c r="AM43" i="3"/>
  <c r="AN43" i="3"/>
  <c r="AO43" i="3"/>
  <c r="I44" i="3"/>
  <c r="J44" i="3"/>
  <c r="K44" i="3"/>
  <c r="L44" i="3"/>
  <c r="M44" i="3"/>
  <c r="N44" i="3"/>
  <c r="O44" i="3"/>
  <c r="P44" i="3"/>
  <c r="Q44" i="3"/>
  <c r="R44" i="3"/>
  <c r="S44" i="3"/>
  <c r="T44" i="3"/>
  <c r="U44" i="3"/>
  <c r="V44" i="3"/>
  <c r="W44" i="3"/>
  <c r="X44" i="3"/>
  <c r="Y44" i="3"/>
  <c r="Z44" i="3"/>
  <c r="AA44" i="3"/>
  <c r="AB44" i="3"/>
  <c r="AC44" i="3"/>
  <c r="AD44" i="3"/>
  <c r="AE44" i="3"/>
  <c r="AF44" i="3"/>
  <c r="AG44" i="3"/>
  <c r="AH44" i="3"/>
  <c r="AI44" i="3"/>
  <c r="AJ44" i="3"/>
  <c r="AK44" i="3"/>
  <c r="AL44" i="3"/>
  <c r="AM44" i="3"/>
  <c r="AN44" i="3"/>
  <c r="AO44" i="3"/>
  <c r="H44" i="3"/>
  <c r="H43" i="3"/>
  <c r="H41" i="3"/>
  <c r="I38" i="3"/>
  <c r="J38" i="3"/>
  <c r="K38" i="3"/>
  <c r="L38" i="3"/>
  <c r="M38" i="3"/>
  <c r="N38" i="3"/>
  <c r="O38" i="3"/>
  <c r="P38" i="3"/>
  <c r="Q38" i="3"/>
  <c r="R38" i="3"/>
  <c r="S38" i="3"/>
  <c r="T38" i="3"/>
  <c r="U38" i="3"/>
  <c r="V38" i="3"/>
  <c r="W38" i="3"/>
  <c r="X38" i="3"/>
  <c r="Y38" i="3"/>
  <c r="Z38" i="3"/>
  <c r="AA38" i="3"/>
  <c r="AB38" i="3"/>
  <c r="AC38" i="3"/>
  <c r="AD38" i="3"/>
  <c r="AE38" i="3"/>
  <c r="AF38" i="3"/>
  <c r="AG38" i="3"/>
  <c r="AH38" i="3"/>
  <c r="AI38" i="3"/>
  <c r="AJ38" i="3"/>
  <c r="AK38" i="3"/>
  <c r="AL38" i="3"/>
  <c r="AM38" i="3"/>
  <c r="AN38" i="3"/>
  <c r="AO38" i="3"/>
  <c r="H38" i="3"/>
  <c r="I35" i="3"/>
  <c r="J35" i="3"/>
  <c r="K35" i="3"/>
  <c r="L35" i="3"/>
  <c r="M35" i="3"/>
  <c r="N35" i="3"/>
  <c r="O35" i="3"/>
  <c r="P35" i="3"/>
  <c r="Q35" i="3"/>
  <c r="R35" i="3"/>
  <c r="S35" i="3"/>
  <c r="T35" i="3"/>
  <c r="U35" i="3"/>
  <c r="V35" i="3"/>
  <c r="W35" i="3"/>
  <c r="X35" i="3"/>
  <c r="Y35" i="3"/>
  <c r="Z35" i="3"/>
  <c r="AA35" i="3"/>
  <c r="AB35" i="3"/>
  <c r="AC35" i="3"/>
  <c r="AD35" i="3"/>
  <c r="AE35" i="3"/>
  <c r="AF35" i="3"/>
  <c r="AG35" i="3"/>
  <c r="AH35" i="3"/>
  <c r="AI35" i="3"/>
  <c r="AJ35" i="3"/>
  <c r="AK35" i="3"/>
  <c r="AL35" i="3"/>
  <c r="AM35" i="3"/>
  <c r="AN35" i="3"/>
  <c r="AO35" i="3"/>
  <c r="I37" i="3"/>
  <c r="J37" i="3"/>
  <c r="K37" i="3"/>
  <c r="L37" i="3"/>
  <c r="M37" i="3"/>
  <c r="N37" i="3"/>
  <c r="O37" i="3"/>
  <c r="P37" i="3"/>
  <c r="Q37" i="3"/>
  <c r="R37" i="3"/>
  <c r="S37" i="3"/>
  <c r="T37" i="3"/>
  <c r="U37" i="3"/>
  <c r="V37" i="3"/>
  <c r="W37" i="3"/>
  <c r="X37" i="3"/>
  <c r="Y37" i="3"/>
  <c r="Z37" i="3"/>
  <c r="AA37" i="3"/>
  <c r="AB37" i="3"/>
  <c r="AC37" i="3"/>
  <c r="AD37" i="3"/>
  <c r="AE37" i="3"/>
  <c r="AF37" i="3"/>
  <c r="AG37" i="3"/>
  <c r="AH37" i="3"/>
  <c r="AI37" i="3"/>
  <c r="AJ37" i="3"/>
  <c r="AK37" i="3"/>
  <c r="AL37" i="3"/>
  <c r="AM37" i="3"/>
  <c r="AN37" i="3"/>
  <c r="AO37" i="3"/>
  <c r="H37" i="3"/>
  <c r="H35" i="3"/>
  <c r="AO55" i="3"/>
  <c r="AP55" i="3"/>
  <c r="AQ55" i="3"/>
  <c r="AR55" i="3"/>
  <c r="AS55" i="3"/>
  <c r="AO60" i="3"/>
  <c r="AP60" i="3"/>
  <c r="AQ60" i="3"/>
  <c r="AR60" i="3"/>
  <c r="AS60" i="3"/>
  <c r="AO89" i="3"/>
  <c r="AP89" i="3"/>
  <c r="AQ89" i="3"/>
  <c r="AR89" i="3"/>
  <c r="AS89" i="3"/>
  <c r="AO97" i="3"/>
  <c r="AO98" i="3" s="1"/>
  <c r="AP97" i="3"/>
  <c r="AP98" i="3" s="1"/>
  <c r="AQ97" i="3"/>
  <c r="AQ98" i="3" s="1"/>
  <c r="AR97" i="3"/>
  <c r="AR98" i="3" s="1"/>
  <c r="AS97" i="3"/>
  <c r="AS98" i="3" s="1"/>
  <c r="AO108" i="3"/>
  <c r="AP108" i="3"/>
  <c r="AP117" i="3" s="1"/>
  <c r="AP123" i="3" s="1"/>
  <c r="AQ108" i="3"/>
  <c r="AQ117" i="3" s="1"/>
  <c r="AQ123" i="3" s="1"/>
  <c r="AR108" i="3"/>
  <c r="AS108" i="3"/>
  <c r="AO116" i="3"/>
  <c r="AP116" i="3"/>
  <c r="AQ116" i="3"/>
  <c r="AR116" i="3"/>
  <c r="AS116" i="3"/>
  <c r="AO122" i="3"/>
  <c r="AP122" i="3"/>
  <c r="AQ122" i="3"/>
  <c r="AR122" i="3"/>
  <c r="AS122" i="3"/>
  <c r="AO130" i="3"/>
  <c r="AP130" i="3"/>
  <c r="AQ130" i="3"/>
  <c r="AR130" i="3"/>
  <c r="AS130" i="3"/>
  <c r="AL122" i="3"/>
  <c r="AM122" i="3"/>
  <c r="AN122" i="3"/>
  <c r="AL130" i="3"/>
  <c r="AM130" i="3"/>
  <c r="AN130" i="3"/>
  <c r="AL108" i="3"/>
  <c r="AM108" i="3"/>
  <c r="AN108" i="3"/>
  <c r="AN60" i="3"/>
  <c r="AL55" i="3"/>
  <c r="AN55" i="3"/>
  <c r="BB60" i="3"/>
  <c r="BC60" i="3"/>
  <c r="BD60" i="3"/>
  <c r="BE60" i="3"/>
  <c r="BF60" i="3"/>
  <c r="BG60" i="3"/>
  <c r="BH60" i="3"/>
  <c r="BI60" i="3"/>
  <c r="BJ60" i="3"/>
  <c r="BK60" i="3"/>
  <c r="BL60" i="3"/>
  <c r="BM60" i="3"/>
  <c r="BA60" i="3"/>
  <c r="I60" i="3"/>
  <c r="J60" i="3"/>
  <c r="L60" i="3"/>
  <c r="L61" i="3" s="1"/>
  <c r="L63" i="3" s="1"/>
  <c r="L65" i="3" s="1"/>
  <c r="M60" i="3"/>
  <c r="N60" i="3"/>
  <c r="P60" i="3"/>
  <c r="Q60" i="3"/>
  <c r="R60" i="3"/>
  <c r="T60" i="3"/>
  <c r="U60" i="3"/>
  <c r="V60" i="3"/>
  <c r="X60" i="3"/>
  <c r="Y60" i="3"/>
  <c r="Z60" i="3"/>
  <c r="AB60" i="3"/>
  <c r="AC60" i="3"/>
  <c r="AD60" i="3"/>
  <c r="AF60" i="3"/>
  <c r="AG60" i="3"/>
  <c r="AH60" i="3"/>
  <c r="AJ60" i="3"/>
  <c r="AK60" i="3"/>
  <c r="AL60" i="3"/>
  <c r="H60" i="3"/>
  <c r="BF47" i="3"/>
  <c r="BB130" i="3"/>
  <c r="BC130" i="3"/>
  <c r="BD130" i="3"/>
  <c r="BE130" i="3"/>
  <c r="BF130" i="3"/>
  <c r="BG130" i="3"/>
  <c r="BH130" i="3"/>
  <c r="BI130" i="3"/>
  <c r="BJ130" i="3"/>
  <c r="BK130" i="3"/>
  <c r="BL130" i="3"/>
  <c r="BM130" i="3"/>
  <c r="BA130" i="3"/>
  <c r="BH50" i="3"/>
  <c r="BG50" i="3"/>
  <c r="BH49" i="3"/>
  <c r="BG49" i="3"/>
  <c r="BH47" i="3"/>
  <c r="BG47" i="3"/>
  <c r="BH44" i="3"/>
  <c r="BG44" i="3"/>
  <c r="BH43" i="3"/>
  <c r="BG43" i="3"/>
  <c r="BH41" i="3"/>
  <c r="BG41" i="3"/>
  <c r="BH38" i="3"/>
  <c r="BG38" i="3"/>
  <c r="BH37" i="3"/>
  <c r="BG37" i="3"/>
  <c r="BH35" i="3"/>
  <c r="BG35" i="3"/>
  <c r="BH12" i="3"/>
  <c r="BH13" i="3" s="1"/>
  <c r="BI12" i="3"/>
  <c r="BI13" i="3" s="1"/>
  <c r="BJ12" i="3"/>
  <c r="BJ13" i="3" s="1"/>
  <c r="BK12" i="3"/>
  <c r="BK13" i="3" s="1"/>
  <c r="BL12" i="3"/>
  <c r="BL13" i="3" s="1"/>
  <c r="BM12" i="3"/>
  <c r="BM13" i="3" s="1"/>
  <c r="BH18" i="3"/>
  <c r="BH19" i="3" s="1"/>
  <c r="BI18" i="3"/>
  <c r="BI19" i="3" s="1"/>
  <c r="BJ18" i="3"/>
  <c r="BJ19" i="3" s="1"/>
  <c r="BK18" i="3"/>
  <c r="BK19" i="3" s="1"/>
  <c r="BL18" i="3"/>
  <c r="BL19" i="3" s="1"/>
  <c r="BM18" i="3"/>
  <c r="BM19" i="3" s="1"/>
  <c r="BH25" i="3"/>
  <c r="BI25" i="3"/>
  <c r="BJ25" i="3"/>
  <c r="BK25" i="3"/>
  <c r="BL25" i="3"/>
  <c r="BM25" i="3"/>
  <c r="BH26" i="3"/>
  <c r="BI26" i="3"/>
  <c r="BJ26" i="3"/>
  <c r="BK26" i="3"/>
  <c r="BL26" i="3"/>
  <c r="BM26" i="3"/>
  <c r="BH29" i="3"/>
  <c r="BH31" i="3" s="1"/>
  <c r="BI29" i="3"/>
  <c r="BI31" i="3" s="1"/>
  <c r="BJ29" i="3"/>
  <c r="BJ31" i="3" s="1"/>
  <c r="BK29" i="3"/>
  <c r="BK31" i="3" s="1"/>
  <c r="BL29" i="3"/>
  <c r="BL31" i="3" s="1"/>
  <c r="BM29" i="3"/>
  <c r="BM31" i="3" s="1"/>
  <c r="BH30" i="3"/>
  <c r="BI30" i="3"/>
  <c r="BJ30" i="3"/>
  <c r="BK30" i="3"/>
  <c r="BL30" i="3"/>
  <c r="BM30" i="3"/>
  <c r="BA35" i="3"/>
  <c r="BB35" i="3"/>
  <c r="BC35" i="3"/>
  <c r="BD35" i="3"/>
  <c r="BE35" i="3"/>
  <c r="BF35" i="3"/>
  <c r="BJ35" i="3"/>
  <c r="BK35" i="3"/>
  <c r="BL35" i="3"/>
  <c r="BM35" i="3"/>
  <c r="BA37" i="3"/>
  <c r="BB37" i="3"/>
  <c r="BC37" i="3"/>
  <c r="BD37" i="3"/>
  <c r="BE37" i="3"/>
  <c r="BF37" i="3"/>
  <c r="BJ37" i="3"/>
  <c r="BK37" i="3"/>
  <c r="BL37" i="3"/>
  <c r="BM37" i="3"/>
  <c r="BA38" i="3"/>
  <c r="BB38" i="3"/>
  <c r="BC38" i="3"/>
  <c r="BD38" i="3"/>
  <c r="BE38" i="3"/>
  <c r="BF38" i="3"/>
  <c r="BJ38" i="3"/>
  <c r="BK38" i="3"/>
  <c r="BL38" i="3"/>
  <c r="BM38" i="3"/>
  <c r="BA41" i="3"/>
  <c r="BB41" i="3"/>
  <c r="BC41" i="3"/>
  <c r="BD41" i="3"/>
  <c r="BE41" i="3"/>
  <c r="BF41" i="3"/>
  <c r="BJ41" i="3"/>
  <c r="BK41" i="3"/>
  <c r="BL41" i="3"/>
  <c r="BM41" i="3"/>
  <c r="BA43" i="3"/>
  <c r="BB43" i="3"/>
  <c r="BC43" i="3"/>
  <c r="BD43" i="3"/>
  <c r="BE43" i="3"/>
  <c r="BF43" i="3"/>
  <c r="BJ43" i="3"/>
  <c r="BK43" i="3"/>
  <c r="BL43" i="3"/>
  <c r="BM43" i="3"/>
  <c r="BA44" i="3"/>
  <c r="BB44" i="3"/>
  <c r="BC44" i="3"/>
  <c r="BD44" i="3"/>
  <c r="BE44" i="3"/>
  <c r="BF44" i="3"/>
  <c r="BJ44" i="3"/>
  <c r="BK44" i="3"/>
  <c r="BL44" i="3"/>
  <c r="BM44" i="3"/>
  <c r="BA47" i="3"/>
  <c r="BB47" i="3"/>
  <c r="BC47" i="3"/>
  <c r="BD47" i="3"/>
  <c r="BE47" i="3"/>
  <c r="BJ47" i="3"/>
  <c r="BK47" i="3"/>
  <c r="BL47" i="3"/>
  <c r="BM47" i="3"/>
  <c r="BA49" i="3"/>
  <c r="BB49" i="3"/>
  <c r="BC49" i="3"/>
  <c r="BD49" i="3"/>
  <c r="BE49" i="3"/>
  <c r="BF49" i="3"/>
  <c r="BJ49" i="3"/>
  <c r="BK49" i="3"/>
  <c r="BL49" i="3"/>
  <c r="BM49" i="3"/>
  <c r="BA50" i="3"/>
  <c r="BB50" i="3"/>
  <c r="BC50" i="3"/>
  <c r="BD50" i="3"/>
  <c r="BE50" i="3"/>
  <c r="BF50" i="3"/>
  <c r="BJ50" i="3"/>
  <c r="BK50" i="3"/>
  <c r="BL50" i="3"/>
  <c r="BM50" i="3"/>
  <c r="BA55" i="3"/>
  <c r="BB55" i="3"/>
  <c r="BC55" i="3"/>
  <c r="BD55" i="3"/>
  <c r="BE55" i="3"/>
  <c r="BF55" i="3"/>
  <c r="BF61" i="3" s="1"/>
  <c r="BG55" i="3"/>
  <c r="BH55" i="3"/>
  <c r="BI55" i="3"/>
  <c r="BJ55" i="3"/>
  <c r="BK55" i="3"/>
  <c r="BL55" i="3"/>
  <c r="BM55" i="3"/>
  <c r="BB79" i="3"/>
  <c r="BC79" i="3"/>
  <c r="BD79" i="3"/>
  <c r="BE79" i="3"/>
  <c r="BF79" i="3"/>
  <c r="BG79" i="3"/>
  <c r="BA89" i="3"/>
  <c r="BB89" i="3"/>
  <c r="BC89" i="3"/>
  <c r="BD89" i="3"/>
  <c r="BE89" i="3"/>
  <c r="BF89" i="3"/>
  <c r="BG89" i="3"/>
  <c r="BH89" i="3"/>
  <c r="BI89" i="3"/>
  <c r="BJ89" i="3"/>
  <c r="BK89" i="3"/>
  <c r="BL89" i="3"/>
  <c r="BM89" i="3"/>
  <c r="BA97" i="3"/>
  <c r="BB97" i="3"/>
  <c r="BC97" i="3"/>
  <c r="BD97" i="3"/>
  <c r="BE97" i="3"/>
  <c r="BF97" i="3"/>
  <c r="BG97" i="3"/>
  <c r="BH97" i="3"/>
  <c r="BI97" i="3"/>
  <c r="BJ97" i="3"/>
  <c r="BK97" i="3"/>
  <c r="BL97" i="3"/>
  <c r="BM97" i="3"/>
  <c r="BA108" i="3"/>
  <c r="BB108" i="3"/>
  <c r="BC108" i="3"/>
  <c r="BD108" i="3"/>
  <c r="BE108" i="3"/>
  <c r="BF108" i="3"/>
  <c r="BG108" i="3"/>
  <c r="BH108" i="3"/>
  <c r="BI108" i="3"/>
  <c r="BJ108" i="3"/>
  <c r="BK108" i="3"/>
  <c r="BL108" i="3"/>
  <c r="BM108" i="3"/>
  <c r="BA116" i="3"/>
  <c r="BB116" i="3"/>
  <c r="BC116" i="3"/>
  <c r="BD116" i="3"/>
  <c r="BE116" i="3"/>
  <c r="BF116" i="3"/>
  <c r="BG116" i="3"/>
  <c r="BH116" i="3"/>
  <c r="BI116" i="3"/>
  <c r="BJ116" i="3"/>
  <c r="BK116" i="3"/>
  <c r="BL116" i="3"/>
  <c r="BM116" i="3"/>
  <c r="BA119" i="3"/>
  <c r="BA120" i="3"/>
  <c r="BA121" i="3"/>
  <c r="BB122" i="3"/>
  <c r="BC122" i="3"/>
  <c r="BD122" i="3"/>
  <c r="BE122" i="3"/>
  <c r="BF122" i="3"/>
  <c r="BG122" i="3"/>
  <c r="BH122" i="3"/>
  <c r="BI122" i="3"/>
  <c r="BJ122" i="3"/>
  <c r="BK122" i="3"/>
  <c r="BL122" i="3"/>
  <c r="BM122" i="3"/>
  <c r="I54" i="3"/>
  <c r="J54" i="3"/>
  <c r="L54" i="3"/>
  <c r="M54" i="3"/>
  <c r="N54" i="3"/>
  <c r="P54" i="3"/>
  <c r="Q54" i="3"/>
  <c r="R54" i="3"/>
  <c r="T54" i="3"/>
  <c r="U54" i="3"/>
  <c r="V54" i="3"/>
  <c r="W54" i="3" s="1"/>
  <c r="X54" i="3"/>
  <c r="Y54" i="3"/>
  <c r="Z54" i="3"/>
  <c r="AB54" i="3"/>
  <c r="AC54" i="3"/>
  <c r="AD54" i="3"/>
  <c r="AE54" i="3" s="1"/>
  <c r="AF54" i="3"/>
  <c r="AG54" i="3"/>
  <c r="AI54" i="3" s="1"/>
  <c r="AJ54" i="3"/>
  <c r="AK54" i="3"/>
  <c r="AM54" i="3" s="1"/>
  <c r="H54" i="3"/>
  <c r="I29" i="3"/>
  <c r="J29" i="3"/>
  <c r="L29" i="3"/>
  <c r="M29" i="3"/>
  <c r="N29" i="3"/>
  <c r="P29" i="3"/>
  <c r="Q29" i="3"/>
  <c r="R29" i="3"/>
  <c r="T29" i="3"/>
  <c r="U29" i="3"/>
  <c r="V29" i="3"/>
  <c r="X29" i="3"/>
  <c r="Y29" i="3"/>
  <c r="Z29" i="3"/>
  <c r="AB29" i="3"/>
  <c r="AC29" i="3"/>
  <c r="AD29" i="3"/>
  <c r="AF29" i="3"/>
  <c r="AG29" i="3"/>
  <c r="AH29" i="3"/>
  <c r="AJ29" i="3"/>
  <c r="AK29" i="3"/>
  <c r="I30" i="3"/>
  <c r="J30" i="3"/>
  <c r="L30" i="3"/>
  <c r="M30" i="3"/>
  <c r="N30" i="3"/>
  <c r="P30" i="3"/>
  <c r="Q30" i="3"/>
  <c r="R30" i="3"/>
  <c r="T30" i="3"/>
  <c r="U30" i="3"/>
  <c r="V30" i="3"/>
  <c r="X30" i="3"/>
  <c r="Y30" i="3"/>
  <c r="Z30" i="3"/>
  <c r="AB30" i="3"/>
  <c r="AC30" i="3"/>
  <c r="AD30" i="3"/>
  <c r="AF30" i="3"/>
  <c r="AG30" i="3"/>
  <c r="AH30" i="3"/>
  <c r="AJ30" i="3"/>
  <c r="AK30" i="3"/>
  <c r="H30" i="3"/>
  <c r="H29" i="3"/>
  <c r="I25" i="3"/>
  <c r="J25" i="3"/>
  <c r="L25" i="3"/>
  <c r="M25" i="3"/>
  <c r="N25" i="3"/>
  <c r="P25" i="3"/>
  <c r="Q25" i="3"/>
  <c r="R25" i="3"/>
  <c r="T25" i="3"/>
  <c r="U25" i="3"/>
  <c r="V25" i="3"/>
  <c r="X25" i="3"/>
  <c r="Y25" i="3"/>
  <c r="Z25" i="3"/>
  <c r="AB25" i="3"/>
  <c r="AC25" i="3"/>
  <c r="AD25" i="3"/>
  <c r="AF25" i="3"/>
  <c r="AG25" i="3"/>
  <c r="AH25" i="3"/>
  <c r="AJ25" i="3"/>
  <c r="AK25" i="3"/>
  <c r="I26" i="3"/>
  <c r="J26" i="3"/>
  <c r="L26" i="3"/>
  <c r="M26" i="3"/>
  <c r="N26" i="3"/>
  <c r="P26" i="3"/>
  <c r="Q26" i="3"/>
  <c r="R26" i="3"/>
  <c r="T26" i="3"/>
  <c r="U26" i="3"/>
  <c r="V26" i="3"/>
  <c r="X26" i="3"/>
  <c r="Y26" i="3"/>
  <c r="Z26" i="3"/>
  <c r="AB26" i="3"/>
  <c r="AC26" i="3"/>
  <c r="AD26" i="3"/>
  <c r="AF26" i="3"/>
  <c r="AG26" i="3"/>
  <c r="AH26" i="3"/>
  <c r="AJ26" i="3"/>
  <c r="AK26" i="3"/>
  <c r="H26" i="3"/>
  <c r="H25" i="3"/>
  <c r="I18" i="3"/>
  <c r="I19" i="3" s="1"/>
  <c r="J18" i="3"/>
  <c r="J19" i="3" s="1"/>
  <c r="L18" i="3"/>
  <c r="L19" i="3" s="1"/>
  <c r="M18" i="3"/>
  <c r="M19" i="3" s="1"/>
  <c r="N18" i="3"/>
  <c r="N19" i="3" s="1"/>
  <c r="P18" i="3"/>
  <c r="P19" i="3" s="1"/>
  <c r="Q18" i="3"/>
  <c r="Q19" i="3" s="1"/>
  <c r="R18" i="3"/>
  <c r="R19" i="3" s="1"/>
  <c r="T18" i="3"/>
  <c r="T19" i="3" s="1"/>
  <c r="U18" i="3"/>
  <c r="U19" i="3" s="1"/>
  <c r="V18" i="3"/>
  <c r="V19" i="3" s="1"/>
  <c r="X18" i="3"/>
  <c r="X19" i="3" s="1"/>
  <c r="Y18" i="3"/>
  <c r="Y19" i="3" s="1"/>
  <c r="Z18" i="3"/>
  <c r="Z19" i="3" s="1"/>
  <c r="AB18" i="3"/>
  <c r="AB19" i="3" s="1"/>
  <c r="AC18" i="3"/>
  <c r="AC19" i="3" s="1"/>
  <c r="AD18" i="3"/>
  <c r="AD19" i="3" s="1"/>
  <c r="AF18" i="3"/>
  <c r="AF19" i="3" s="1"/>
  <c r="AG18" i="3"/>
  <c r="AG19" i="3" s="1"/>
  <c r="AH18" i="3"/>
  <c r="AH19" i="3" s="1"/>
  <c r="AJ18" i="3"/>
  <c r="AJ19" i="3" s="1"/>
  <c r="AK18" i="3"/>
  <c r="AK19" i="3" s="1"/>
  <c r="I12" i="3"/>
  <c r="I13" i="3" s="1"/>
  <c r="J12" i="3"/>
  <c r="J13" i="3" s="1"/>
  <c r="L12" i="3"/>
  <c r="L13" i="3" s="1"/>
  <c r="M12" i="3"/>
  <c r="N12" i="3"/>
  <c r="P12" i="3"/>
  <c r="P13" i="3" s="1"/>
  <c r="Q12" i="3"/>
  <c r="Q13" i="3" s="1"/>
  <c r="R12" i="3"/>
  <c r="R13" i="3" s="1"/>
  <c r="T12" i="3"/>
  <c r="T13" i="3" s="1"/>
  <c r="U12" i="3"/>
  <c r="U13" i="3" s="1"/>
  <c r="V12" i="3"/>
  <c r="V13" i="3" s="1"/>
  <c r="X12" i="3"/>
  <c r="X13" i="3" s="1"/>
  <c r="Y12" i="3"/>
  <c r="Y13" i="3" s="1"/>
  <c r="Z12" i="3"/>
  <c r="Z13" i="3" s="1"/>
  <c r="AB12" i="3"/>
  <c r="AB13" i="3" s="1"/>
  <c r="AC12" i="3"/>
  <c r="AC13" i="3" s="1"/>
  <c r="AD12" i="3"/>
  <c r="AD13" i="3" s="1"/>
  <c r="AF12" i="3"/>
  <c r="AF13" i="3" s="1"/>
  <c r="AG12" i="3"/>
  <c r="AG13" i="3" s="1"/>
  <c r="AH12" i="3"/>
  <c r="AH13" i="3" s="1"/>
  <c r="AJ12" i="3"/>
  <c r="AJ13" i="3" s="1"/>
  <c r="AK12" i="3"/>
  <c r="H18" i="3"/>
  <c r="H19" i="3" s="1"/>
  <c r="H12" i="3"/>
  <c r="H13" i="3" s="1"/>
  <c r="AI11" i="3"/>
  <c r="BG11" i="3" s="1"/>
  <c r="AE11" i="3"/>
  <c r="BF11" i="3" s="1"/>
  <c r="AA11" i="3"/>
  <c r="BE11" i="3" s="1"/>
  <c r="W11" i="3"/>
  <c r="S11" i="3"/>
  <c r="BC11" i="3" s="1"/>
  <c r="O11" i="3"/>
  <c r="BB11" i="3" s="1"/>
  <c r="K11" i="3"/>
  <c r="BA11" i="3" s="1"/>
  <c r="AI17" i="3"/>
  <c r="BG17" i="3" s="1"/>
  <c r="AE17" i="3"/>
  <c r="BF17" i="3" s="1"/>
  <c r="AA17" i="3"/>
  <c r="BE17" i="3" s="1"/>
  <c r="W17" i="3"/>
  <c r="S17" i="3"/>
  <c r="BC17" i="3" s="1"/>
  <c r="O17" i="3"/>
  <c r="BB17" i="3" s="1"/>
  <c r="K17" i="3"/>
  <c r="BA17" i="3" s="1"/>
  <c r="AI16" i="3"/>
  <c r="BG16" i="3" s="1"/>
  <c r="AE16" i="3"/>
  <c r="BE16" i="3" s="1"/>
  <c r="AA16" i="3"/>
  <c r="W16" i="3"/>
  <c r="BD16" i="3" s="1"/>
  <c r="S16" i="3"/>
  <c r="BC16" i="3" s="1"/>
  <c r="O16" i="3"/>
  <c r="BB16" i="3" s="1"/>
  <c r="K16" i="3"/>
  <c r="BA16" i="3" s="1"/>
  <c r="I116" i="3"/>
  <c r="J116" i="3"/>
  <c r="K116" i="3"/>
  <c r="L116" i="3"/>
  <c r="M116" i="3"/>
  <c r="N116" i="3"/>
  <c r="O116" i="3"/>
  <c r="P116" i="3"/>
  <c r="Q116" i="3"/>
  <c r="R116" i="3"/>
  <c r="S116" i="3"/>
  <c r="T116" i="3"/>
  <c r="U116" i="3"/>
  <c r="V116" i="3"/>
  <c r="W116" i="3"/>
  <c r="X116" i="3"/>
  <c r="Y116" i="3"/>
  <c r="Z116" i="3"/>
  <c r="AA116" i="3"/>
  <c r="AB116" i="3"/>
  <c r="AC116" i="3"/>
  <c r="AD116" i="3"/>
  <c r="AE116" i="3"/>
  <c r="AF116" i="3"/>
  <c r="AG116" i="3"/>
  <c r="AH116" i="3"/>
  <c r="AI116" i="3"/>
  <c r="AJ116" i="3"/>
  <c r="AK116" i="3"/>
  <c r="AL116" i="3"/>
  <c r="AM116" i="3"/>
  <c r="AN116" i="3"/>
  <c r="AN117" i="3" s="1"/>
  <c r="AN123" i="3" s="1"/>
  <c r="H116" i="3"/>
  <c r="AL89" i="3"/>
  <c r="AM89" i="3"/>
  <c r="AN89" i="3"/>
  <c r="I97" i="3"/>
  <c r="J97" i="3"/>
  <c r="K97" i="3"/>
  <c r="L97" i="3"/>
  <c r="M97" i="3"/>
  <c r="N97" i="3"/>
  <c r="O97" i="3"/>
  <c r="P97" i="3"/>
  <c r="Q97" i="3"/>
  <c r="R97" i="3"/>
  <c r="S97" i="3"/>
  <c r="T97" i="3"/>
  <c r="U97" i="3"/>
  <c r="V97" i="3"/>
  <c r="W97" i="3"/>
  <c r="X97" i="3"/>
  <c r="Y97" i="3"/>
  <c r="Z97" i="3"/>
  <c r="AA97" i="3"/>
  <c r="AB97" i="3"/>
  <c r="AC97" i="3"/>
  <c r="AD97" i="3"/>
  <c r="AE97" i="3"/>
  <c r="AF97" i="3"/>
  <c r="AG97" i="3"/>
  <c r="AH97" i="3"/>
  <c r="AI97" i="3"/>
  <c r="AJ97" i="3"/>
  <c r="AK97" i="3"/>
  <c r="AL97" i="3"/>
  <c r="AM97" i="3"/>
  <c r="AN97" i="3"/>
  <c r="H97" i="3"/>
  <c r="AZ3" i="3"/>
  <c r="BA3" i="3" s="1"/>
  <c r="BB3" i="3" s="1"/>
  <c r="BC3" i="3" s="1"/>
  <c r="BD3" i="3" s="1"/>
  <c r="BE3" i="3" s="1"/>
  <c r="BF3" i="3" s="1"/>
  <c r="BG3" i="3" s="1"/>
  <c r="BH3" i="3" s="1"/>
  <c r="BI3" i="3" s="1"/>
  <c r="BJ3" i="3" s="1"/>
  <c r="BK3" i="3" s="1"/>
  <c r="BL3" i="3" s="1"/>
  <c r="BM3" i="3" s="1"/>
  <c r="BN3" i="3" s="1"/>
  <c r="BO3" i="3" s="1"/>
  <c r="BP3" i="3" s="1"/>
  <c r="BQ3" i="3" s="1"/>
  <c r="BR3" i="3" s="1"/>
  <c r="AL150" i="3"/>
  <c r="B27" i="4"/>
  <c r="AK130" i="3"/>
  <c r="AJ130" i="3"/>
  <c r="AI130" i="3"/>
  <c r="AH130" i="3"/>
  <c r="AG130" i="3"/>
  <c r="AF130" i="3"/>
  <c r="AK122" i="3"/>
  <c r="AJ122" i="3"/>
  <c r="AI122" i="3"/>
  <c r="AH122" i="3"/>
  <c r="AG122" i="3"/>
  <c r="AF122" i="3"/>
  <c r="AE122" i="3"/>
  <c r="AD122" i="3"/>
  <c r="AC122" i="3"/>
  <c r="AB122" i="3"/>
  <c r="AA122" i="3"/>
  <c r="Z122" i="3"/>
  <c r="Y122" i="3"/>
  <c r="X122" i="3"/>
  <c r="W122" i="3"/>
  <c r="V122" i="3"/>
  <c r="U122" i="3"/>
  <c r="T122" i="3"/>
  <c r="S122" i="3"/>
  <c r="R122" i="3"/>
  <c r="Q122" i="3"/>
  <c r="P122" i="3"/>
  <c r="O122" i="3"/>
  <c r="N122" i="3"/>
  <c r="M122" i="3"/>
  <c r="L122" i="3"/>
  <c r="K122" i="3"/>
  <c r="J122" i="3"/>
  <c r="I122" i="3"/>
  <c r="H122" i="3"/>
  <c r="AK108" i="3"/>
  <c r="AJ108" i="3"/>
  <c r="AI108" i="3"/>
  <c r="AH108" i="3"/>
  <c r="AG108" i="3"/>
  <c r="AF108" i="3"/>
  <c r="AE108" i="3"/>
  <c r="AD108" i="3"/>
  <c r="AC108" i="3"/>
  <c r="AB108" i="3"/>
  <c r="AA108" i="3"/>
  <c r="Z108" i="3"/>
  <c r="Y108" i="3"/>
  <c r="X108" i="3"/>
  <c r="W108" i="3"/>
  <c r="V108" i="3"/>
  <c r="U108" i="3"/>
  <c r="T108" i="3"/>
  <c r="S108" i="3"/>
  <c r="R108" i="3"/>
  <c r="Q108" i="3"/>
  <c r="P108" i="3"/>
  <c r="O108" i="3"/>
  <c r="N108" i="3"/>
  <c r="M108" i="3"/>
  <c r="L108" i="3"/>
  <c r="K108" i="3"/>
  <c r="J108" i="3"/>
  <c r="I108" i="3"/>
  <c r="H108" i="3"/>
  <c r="AK89" i="3"/>
  <c r="AJ89" i="3"/>
  <c r="AI89" i="3"/>
  <c r="AH89" i="3"/>
  <c r="AG89" i="3"/>
  <c r="AF89" i="3"/>
  <c r="AE89" i="3"/>
  <c r="AD89" i="3"/>
  <c r="AC89" i="3"/>
  <c r="AB89" i="3"/>
  <c r="AA89" i="3"/>
  <c r="Z89" i="3"/>
  <c r="Y89" i="3"/>
  <c r="X89" i="3"/>
  <c r="W89" i="3"/>
  <c r="V89" i="3"/>
  <c r="U89" i="3"/>
  <c r="T89" i="3"/>
  <c r="S89" i="3"/>
  <c r="R89" i="3"/>
  <c r="Q89" i="3"/>
  <c r="P89" i="3"/>
  <c r="O89" i="3"/>
  <c r="N89" i="3"/>
  <c r="M89" i="3"/>
  <c r="L89" i="3"/>
  <c r="K89" i="3"/>
  <c r="J89" i="3"/>
  <c r="I89" i="3"/>
  <c r="H89" i="3"/>
  <c r="AL75" i="3"/>
  <c r="AI10" i="3"/>
  <c r="BG10" i="3" s="1"/>
  <c r="AE10" i="3"/>
  <c r="BF10" i="3" s="1"/>
  <c r="AA10" i="3"/>
  <c r="BE10" i="3" s="1"/>
  <c r="W10" i="3"/>
  <c r="BD10" i="3" s="1"/>
  <c r="S10" i="3"/>
  <c r="BC10" i="3" s="1"/>
  <c r="O10" i="3"/>
  <c r="BB10" i="3" s="1"/>
  <c r="K10" i="3"/>
  <c r="B6" i="1"/>
  <c r="B5" i="1"/>
  <c r="B3" i="1" a="1"/>
  <c r="B3" i="1" s="1"/>
  <c r="B2" i="1" a="1"/>
  <c r="B2" i="1" s="1"/>
  <c r="S54" i="3" l="1"/>
  <c r="AN61" i="3"/>
  <c r="AN63" i="3" s="1"/>
  <c r="AN65" i="3" s="1"/>
  <c r="AO117" i="3"/>
  <c r="AO123" i="3" s="1"/>
  <c r="AR61" i="3"/>
  <c r="AR63" i="3" s="1"/>
  <c r="AR65" i="3" s="1"/>
  <c r="O54" i="3"/>
  <c r="AQ61" i="3"/>
  <c r="AQ63" i="3" s="1"/>
  <c r="AQ65" i="3" s="1"/>
  <c r="AP61" i="3"/>
  <c r="AP63" i="3" s="1"/>
  <c r="AP65" i="3" s="1"/>
  <c r="AO61" i="3"/>
  <c r="AO63" i="3" s="1"/>
  <c r="AO65" i="3" s="1"/>
  <c r="K54" i="3"/>
  <c r="BE61" i="3"/>
  <c r="AR117" i="3"/>
  <c r="AR123" i="3" s="1"/>
  <c r="AA54" i="3"/>
  <c r="BD61" i="3"/>
  <c r="BD63" i="3" s="1"/>
  <c r="BC61" i="3"/>
  <c r="BC63" i="3" s="1"/>
  <c r="AS117" i="3"/>
  <c r="AS123" i="3" s="1"/>
  <c r="AM55" i="3"/>
  <c r="AM61" i="3" s="1"/>
  <c r="AM63" i="3" s="1"/>
  <c r="AM65" i="3" s="1"/>
  <c r="BM61" i="3"/>
  <c r="AM60" i="3"/>
  <c r="AS61" i="3"/>
  <c r="AS63" i="3" s="1"/>
  <c r="AS65" i="3" s="1"/>
  <c r="AA60" i="3"/>
  <c r="K60" i="3"/>
  <c r="S60" i="3"/>
  <c r="W60" i="3"/>
  <c r="BI61" i="3"/>
  <c r="O60" i="3"/>
  <c r="AI60" i="3"/>
  <c r="AE60" i="3"/>
  <c r="BA61" i="3"/>
  <c r="BA63" i="3" s="1"/>
  <c r="BB61" i="3"/>
  <c r="BB63" i="3" s="1"/>
  <c r="BL61" i="3"/>
  <c r="BL63" i="3" s="1"/>
  <c r="BL65" i="3" s="1"/>
  <c r="BK61" i="3"/>
  <c r="BK63" i="3" s="1"/>
  <c r="BJ61" i="3"/>
  <c r="BJ63" i="3" s="1"/>
  <c r="BH61" i="3"/>
  <c r="BH63" i="3" s="1"/>
  <c r="BG61" i="3"/>
  <c r="BG63" i="3" s="1"/>
  <c r="AL117" i="3"/>
  <c r="AL123" i="3" s="1"/>
  <c r="AM117" i="3"/>
  <c r="AM123" i="3" s="1"/>
  <c r="AL98" i="3"/>
  <c r="AL61" i="3"/>
  <c r="AL63" i="3" s="1"/>
  <c r="AL65" i="3" s="1"/>
  <c r="AL67" i="3" s="1"/>
  <c r="BI63" i="3"/>
  <c r="BF63" i="3"/>
  <c r="BE63" i="3"/>
  <c r="BM63" i="3"/>
  <c r="BM65" i="3" s="1"/>
  <c r="BA72" i="3"/>
  <c r="BK14" i="3"/>
  <c r="BK98" i="3"/>
  <c r="BJ20" i="3"/>
  <c r="BJ14" i="3"/>
  <c r="BL14" i="3"/>
  <c r="BM14" i="3"/>
  <c r="BB117" i="3"/>
  <c r="BB123" i="3" s="1"/>
  <c r="BD117" i="3"/>
  <c r="BI14" i="3"/>
  <c r="BM20" i="3"/>
  <c r="BL20" i="3"/>
  <c r="BK20" i="3"/>
  <c r="BI20" i="3"/>
  <c r="BA71" i="3"/>
  <c r="BG98" i="3"/>
  <c r="BH98" i="3"/>
  <c r="BB30" i="3"/>
  <c r="BF98" i="3"/>
  <c r="BE98" i="3"/>
  <c r="AB31" i="3"/>
  <c r="BD98" i="3"/>
  <c r="BH117" i="3"/>
  <c r="BH123" i="3" s="1"/>
  <c r="BE117" i="3"/>
  <c r="BK27" i="3"/>
  <c r="BB12" i="3"/>
  <c r="BC12" i="3"/>
  <c r="BM27" i="3"/>
  <c r="AM98" i="3"/>
  <c r="R55" i="3"/>
  <c r="R146" i="3" s="1"/>
  <c r="BM98" i="3"/>
  <c r="BJ27" i="3"/>
  <c r="BF12" i="3"/>
  <c r="BF117" i="3"/>
  <c r="BF123" i="3" s="1"/>
  <c r="BH27" i="3"/>
  <c r="BM117" i="3"/>
  <c r="BI98" i="3"/>
  <c r="BK117" i="3"/>
  <c r="BK123" i="3" s="1"/>
  <c r="BD17" i="3"/>
  <c r="BD18" i="3" s="1"/>
  <c r="BC30" i="3"/>
  <c r="BB29" i="3"/>
  <c r="BE12" i="3"/>
  <c r="BE25" i="3"/>
  <c r="BB25" i="3"/>
  <c r="BB26" i="3"/>
  <c r="BE30" i="3"/>
  <c r="BE29" i="3"/>
  <c r="BE31" i="3" s="1"/>
  <c r="BD26" i="3"/>
  <c r="BG12" i="3"/>
  <c r="BH14" i="3" s="1"/>
  <c r="BG29" i="3"/>
  <c r="BE26" i="3"/>
  <c r="BG26" i="3"/>
  <c r="BL117" i="3"/>
  <c r="BL123" i="3" s="1"/>
  <c r="BJ117" i="3"/>
  <c r="BJ123" i="3" s="1"/>
  <c r="BJ98" i="3"/>
  <c r="BE123" i="3"/>
  <c r="BD123" i="3"/>
  <c r="BG117" i="3"/>
  <c r="BG123" i="3" s="1"/>
  <c r="BF16" i="3"/>
  <c r="BF26" i="3" s="1"/>
  <c r="BC117" i="3"/>
  <c r="BC123" i="3" s="1"/>
  <c r="BC98" i="3"/>
  <c r="BA30" i="3"/>
  <c r="BC25" i="3"/>
  <c r="BA122" i="3"/>
  <c r="BB98" i="3"/>
  <c r="BC26" i="3"/>
  <c r="BA117" i="3"/>
  <c r="BA98" i="3"/>
  <c r="BM123" i="3"/>
  <c r="BL27" i="3"/>
  <c r="BF30" i="3"/>
  <c r="BL98" i="3"/>
  <c r="BC29" i="3"/>
  <c r="K12" i="3"/>
  <c r="K13" i="3" s="1"/>
  <c r="BI117" i="3"/>
  <c r="BI123" i="3" s="1"/>
  <c r="BI27" i="3"/>
  <c r="BA10" i="3"/>
  <c r="BF29" i="3"/>
  <c r="BG18" i="3"/>
  <c r="BG30" i="3"/>
  <c r="BE18" i="3"/>
  <c r="BD11" i="3"/>
  <c r="BC18" i="3"/>
  <c r="BA29" i="3"/>
  <c r="BB18" i="3"/>
  <c r="BG25" i="3"/>
  <c r="BA18" i="3"/>
  <c r="BD25" i="3"/>
  <c r="AD31" i="3"/>
  <c r="X31" i="3"/>
  <c r="AC31" i="3"/>
  <c r="Q31" i="3"/>
  <c r="AB27" i="3"/>
  <c r="P27" i="3"/>
  <c r="W30" i="3"/>
  <c r="H31" i="3"/>
  <c r="Z31" i="3"/>
  <c r="Y31" i="3"/>
  <c r="N31" i="3"/>
  <c r="V31" i="3"/>
  <c r="M31" i="3"/>
  <c r="P31" i="3"/>
  <c r="AG31" i="3"/>
  <c r="T31" i="3"/>
  <c r="W29" i="3"/>
  <c r="R31" i="3"/>
  <c r="AG27" i="3"/>
  <c r="AJ31" i="3"/>
  <c r="AH31" i="3"/>
  <c r="AD27" i="3"/>
  <c r="I27" i="3"/>
  <c r="AF31" i="3"/>
  <c r="L31" i="3"/>
  <c r="AI30" i="3"/>
  <c r="J31" i="3"/>
  <c r="I31" i="3"/>
  <c r="S30" i="3"/>
  <c r="AA30" i="3"/>
  <c r="K30" i="3"/>
  <c r="AK31" i="3"/>
  <c r="U31" i="3"/>
  <c r="AH27" i="3"/>
  <c r="AI29" i="3"/>
  <c r="S29" i="3"/>
  <c r="N27" i="3"/>
  <c r="AF27" i="3"/>
  <c r="J27" i="3"/>
  <c r="AE29" i="3"/>
  <c r="O29" i="3"/>
  <c r="W18" i="3"/>
  <c r="W19" i="3" s="1"/>
  <c r="AE30" i="3"/>
  <c r="O30" i="3"/>
  <c r="AA18" i="3"/>
  <c r="AA19" i="3" s="1"/>
  <c r="AA29" i="3"/>
  <c r="K29" i="3"/>
  <c r="Z27" i="3"/>
  <c r="Y27" i="3"/>
  <c r="X27" i="3"/>
  <c r="V27" i="3"/>
  <c r="M27" i="3"/>
  <c r="O12" i="3"/>
  <c r="O13" i="3" s="1"/>
  <c r="L27" i="3"/>
  <c r="R27" i="3"/>
  <c r="Q27" i="3"/>
  <c r="AC27" i="3"/>
  <c r="AJ55" i="3"/>
  <c r="AI26" i="3"/>
  <c r="S26" i="3"/>
  <c r="AE25" i="3"/>
  <c r="O25" i="3"/>
  <c r="AE26" i="3"/>
  <c r="O26" i="3"/>
  <c r="AA25" i="3"/>
  <c r="K25" i="3"/>
  <c r="AA12" i="3"/>
  <c r="AA13" i="3" s="1"/>
  <c r="AA26" i="3"/>
  <c r="K26" i="3"/>
  <c r="W25" i="3"/>
  <c r="AI18" i="3"/>
  <c r="AI19" i="3" s="1"/>
  <c r="AK27" i="3"/>
  <c r="U27" i="3"/>
  <c r="W26" i="3"/>
  <c r="AJ27" i="3"/>
  <c r="T27" i="3"/>
  <c r="AI25" i="3"/>
  <c r="S25" i="3"/>
  <c r="AE12" i="3"/>
  <c r="AE13" i="3" s="1"/>
  <c r="S18" i="3"/>
  <c r="S19" i="3" s="1"/>
  <c r="N13" i="3"/>
  <c r="M13" i="3"/>
  <c r="AE18" i="3"/>
  <c r="AE19" i="3" s="1"/>
  <c r="O18" i="3"/>
  <c r="O19" i="3" s="1"/>
  <c r="W12" i="3"/>
  <c r="W13" i="3" s="1"/>
  <c r="K18" i="3"/>
  <c r="K19" i="3" s="1"/>
  <c r="AI12" i="3"/>
  <c r="AI13" i="3" s="1"/>
  <c r="S12" i="3"/>
  <c r="S13" i="3" s="1"/>
  <c r="AK13" i="3"/>
  <c r="H117" i="3"/>
  <c r="H123" i="3" s="1"/>
  <c r="AN98" i="3"/>
  <c r="I117" i="3"/>
  <c r="I123" i="3" s="1"/>
  <c r="Y117" i="3"/>
  <c r="Y123" i="3" s="1"/>
  <c r="J117" i="3"/>
  <c r="J123" i="3" s="1"/>
  <c r="I98" i="3"/>
  <c r="M117" i="3"/>
  <c r="M123" i="3" s="1"/>
  <c r="AC117" i="3"/>
  <c r="AC123" i="3" s="1"/>
  <c r="AI117" i="3"/>
  <c r="AI123" i="3" s="1"/>
  <c r="S117" i="3"/>
  <c r="L98" i="3"/>
  <c r="AF117" i="3"/>
  <c r="AF123" i="3" s="1"/>
  <c r="X117" i="3"/>
  <c r="X123" i="3" s="1"/>
  <c r="W117" i="3"/>
  <c r="W123" i="3" s="1"/>
  <c r="AK117" i="3"/>
  <c r="AK123" i="3" s="1"/>
  <c r="AJ117" i="3"/>
  <c r="AJ123" i="3" s="1"/>
  <c r="T117" i="3"/>
  <c r="T123" i="3" s="1"/>
  <c r="AC98" i="3"/>
  <c r="AA98" i="3"/>
  <c r="N117" i="3"/>
  <c r="N123" i="3" s="1"/>
  <c r="P98" i="3"/>
  <c r="Q98" i="3"/>
  <c r="P117" i="3"/>
  <c r="P123" i="3" s="1"/>
  <c r="R98" i="3"/>
  <c r="Q117" i="3"/>
  <c r="Q123" i="3" s="1"/>
  <c r="Z117" i="3"/>
  <c r="Z123" i="3" s="1"/>
  <c r="H98" i="3"/>
  <c r="R117" i="3"/>
  <c r="R123" i="3" s="1"/>
  <c r="AH117" i="3"/>
  <c r="AH123" i="3" s="1"/>
  <c r="V98" i="3"/>
  <c r="AG117" i="3"/>
  <c r="AG123" i="3" s="1"/>
  <c r="AK98" i="3"/>
  <c r="U98" i="3"/>
  <c r="AJ98" i="3"/>
  <c r="T98" i="3"/>
  <c r="AE117" i="3"/>
  <c r="U117" i="3"/>
  <c r="U123" i="3" s="1"/>
  <c r="AI98" i="3"/>
  <c r="AD117" i="3"/>
  <c r="AD123" i="3" s="1"/>
  <c r="V117" i="3"/>
  <c r="V123" i="3" s="1"/>
  <c r="AB117" i="3"/>
  <c r="AB123" i="3" s="1"/>
  <c r="L117" i="3"/>
  <c r="L123" i="3" s="1"/>
  <c r="J98" i="3"/>
  <c r="O98" i="3"/>
  <c r="N98" i="3"/>
  <c r="AH98" i="3"/>
  <c r="AG98" i="3"/>
  <c r="M98" i="3"/>
  <c r="AF98" i="3"/>
  <c r="AE98" i="3"/>
  <c r="AD98" i="3"/>
  <c r="O117" i="3"/>
  <c r="Z98" i="3"/>
  <c r="K117" i="3"/>
  <c r="K123" i="3" s="1"/>
  <c r="Y98" i="3"/>
  <c r="AA117" i="3"/>
  <c r="AA123" i="3" s="1"/>
  <c r="S98" i="3"/>
  <c r="AB98" i="3"/>
  <c r="K98" i="3"/>
  <c r="X98" i="3"/>
  <c r="W98" i="3"/>
  <c r="U55" i="3"/>
  <c r="U146" i="3" s="1"/>
  <c r="B4" i="1"/>
  <c r="B7" i="1" s="1"/>
  <c r="L67" i="3"/>
  <c r="R61" i="3" l="1"/>
  <c r="U61" i="3"/>
  <c r="U147" i="3" s="1"/>
  <c r="AJ146" i="3"/>
  <c r="AJ61" i="3"/>
  <c r="BE13" i="3"/>
  <c r="BB13" i="3"/>
  <c r="BF13" i="3"/>
  <c r="BF14" i="3"/>
  <c r="K55" i="3"/>
  <c r="BC13" i="3"/>
  <c r="BC14" i="3"/>
  <c r="BG13" i="3"/>
  <c r="BG14" i="3"/>
  <c r="BC19" i="3"/>
  <c r="BC20" i="3"/>
  <c r="BB19" i="3"/>
  <c r="BB20" i="3"/>
  <c r="BA19" i="3"/>
  <c r="BA20" i="3"/>
  <c r="BD19" i="3"/>
  <c r="BD20" i="3"/>
  <c r="BE19" i="3"/>
  <c r="BE20" i="3"/>
  <c r="BG19" i="3"/>
  <c r="BH20" i="3"/>
  <c r="BC31" i="3"/>
  <c r="BF25" i="3"/>
  <c r="BF27" i="3" s="1"/>
  <c r="BB31" i="3"/>
  <c r="BE27" i="3"/>
  <c r="BF18" i="3"/>
  <c r="BG20" i="3" s="1"/>
  <c r="BF31" i="3"/>
  <c r="BG31" i="3"/>
  <c r="BD27" i="3"/>
  <c r="BC27" i="3"/>
  <c r="BA25" i="3"/>
  <c r="BA12" i="3"/>
  <c r="BB14" i="3" s="1"/>
  <c r="BG27" i="3"/>
  <c r="BB27" i="3"/>
  <c r="BA31" i="3"/>
  <c r="BA26" i="3"/>
  <c r="BA123" i="3"/>
  <c r="BD12" i="3"/>
  <c r="BD29" i="3"/>
  <c r="BD30" i="3"/>
  <c r="AI31" i="3"/>
  <c r="AA31" i="3"/>
  <c r="W31" i="3"/>
  <c r="O31" i="3"/>
  <c r="AA55" i="3"/>
  <c r="AE31" i="3"/>
  <c r="S31" i="3"/>
  <c r="K31" i="3"/>
  <c r="Q55" i="3"/>
  <c r="O55" i="3"/>
  <c r="S27" i="3"/>
  <c r="O27" i="3"/>
  <c r="W55" i="3"/>
  <c r="W61" i="3" s="1"/>
  <c r="AE27" i="3"/>
  <c r="W27" i="3"/>
  <c r="K27" i="3"/>
  <c r="AG55" i="3"/>
  <c r="AI27" i="3"/>
  <c r="AA27" i="3"/>
  <c r="AK79" i="3"/>
  <c r="AH55" i="3"/>
  <c r="L72" i="3"/>
  <c r="L146" i="3"/>
  <c r="L147" i="3"/>
  <c r="L148" i="3"/>
  <c r="T55" i="3"/>
  <c r="U79" i="3"/>
  <c r="T79" i="3"/>
  <c r="AK55" i="3"/>
  <c r="AK61" i="3" s="1"/>
  <c r="S123" i="3"/>
  <c r="O123" i="3"/>
  <c r="AJ79" i="3"/>
  <c r="P55" i="3"/>
  <c r="P61" i="3" s="1"/>
  <c r="AF55" i="3"/>
  <c r="AF61" i="3" s="1"/>
  <c r="J55" i="3"/>
  <c r="J61" i="3" s="1"/>
  <c r="N79" i="3"/>
  <c r="N55" i="3"/>
  <c r="AC79" i="3"/>
  <c r="AC55" i="3"/>
  <c r="U71" i="3"/>
  <c r="AJ147" i="3"/>
  <c r="AJ71" i="3"/>
  <c r="V79" i="3"/>
  <c r="V55" i="3"/>
  <c r="M79" i="3"/>
  <c r="M55" i="3"/>
  <c r="H27" i="3"/>
  <c r="AD79" i="3"/>
  <c r="AD55" i="3"/>
  <c r="AH79" i="3"/>
  <c r="Z79" i="3"/>
  <c r="Z55" i="3"/>
  <c r="H55" i="3"/>
  <c r="Q79" i="3"/>
  <c r="Y79" i="3"/>
  <c r="Y55" i="3"/>
  <c r="P79" i="3"/>
  <c r="L71" i="3"/>
  <c r="L79" i="3"/>
  <c r="X55" i="3"/>
  <c r="X79" i="3"/>
  <c r="R79" i="3"/>
  <c r="I55" i="3"/>
  <c r="L73" i="3"/>
  <c r="AG79" i="3"/>
  <c r="AF79" i="3"/>
  <c r="AB79" i="3"/>
  <c r="AB55" i="3"/>
  <c r="AE123" i="3"/>
  <c r="R147" i="3"/>
  <c r="R71" i="3"/>
  <c r="N146" i="3" l="1"/>
  <c r="N61" i="3"/>
  <c r="I146" i="3"/>
  <c r="I61" i="3"/>
  <c r="AG146" i="3"/>
  <c r="AG61" i="3"/>
  <c r="AG147" i="3" s="1"/>
  <c r="AD146" i="3"/>
  <c r="AD61" i="3"/>
  <c r="AD147" i="3" s="1"/>
  <c r="T146" i="3"/>
  <c r="T61" i="3"/>
  <c r="T147" i="3" s="1"/>
  <c r="V146" i="3"/>
  <c r="V61" i="3"/>
  <c r="V147" i="3" s="1"/>
  <c r="O146" i="3"/>
  <c r="O61" i="3"/>
  <c r="O147" i="3" s="1"/>
  <c r="H146" i="3"/>
  <c r="H61" i="3"/>
  <c r="H147" i="3" s="1"/>
  <c r="AC146" i="3"/>
  <c r="AC61" i="3"/>
  <c r="AA146" i="3"/>
  <c r="AA61" i="3"/>
  <c r="AA147" i="3" s="1"/>
  <c r="M146" i="3"/>
  <c r="M61" i="3"/>
  <c r="X146" i="3"/>
  <c r="X61" i="3"/>
  <c r="X147" i="3" s="1"/>
  <c r="K146" i="3"/>
  <c r="K61" i="3"/>
  <c r="K147" i="3" s="1"/>
  <c r="Y146" i="3"/>
  <c r="Y61" i="3"/>
  <c r="Y147" i="3" s="1"/>
  <c r="Q146" i="3"/>
  <c r="Q61" i="3"/>
  <c r="Q147" i="3" s="1"/>
  <c r="AB146" i="3"/>
  <c r="AB61" i="3"/>
  <c r="AB147" i="3" s="1"/>
  <c r="Z146" i="3"/>
  <c r="Z61" i="3"/>
  <c r="Z147" i="3" s="1"/>
  <c r="AH146" i="3"/>
  <c r="AH61" i="3"/>
  <c r="AH147" i="3" s="1"/>
  <c r="BA27" i="3"/>
  <c r="BD13" i="3"/>
  <c r="BD14" i="3"/>
  <c r="BA13" i="3"/>
  <c r="BA14" i="3"/>
  <c r="BE14" i="3"/>
  <c r="BF19" i="3"/>
  <c r="BF20" i="3"/>
  <c r="BD31" i="3"/>
  <c r="O79" i="3"/>
  <c r="AA79" i="3"/>
  <c r="AH71" i="3"/>
  <c r="Q71" i="3"/>
  <c r="AA71" i="3"/>
  <c r="AG71" i="3"/>
  <c r="K71" i="3"/>
  <c r="T71" i="3"/>
  <c r="AF147" i="3"/>
  <c r="AF146" i="3"/>
  <c r="W71" i="3"/>
  <c r="W146" i="3"/>
  <c r="AK147" i="3"/>
  <c r="AK146" i="3"/>
  <c r="P71" i="3"/>
  <c r="P146" i="3"/>
  <c r="J147" i="3"/>
  <c r="J146" i="3"/>
  <c r="AI55" i="3"/>
  <c r="W147" i="3"/>
  <c r="AK71" i="3"/>
  <c r="AF71" i="3"/>
  <c r="J71" i="3"/>
  <c r="O71" i="3"/>
  <c r="AJ63" i="3"/>
  <c r="AJ72" i="3"/>
  <c r="AC71" i="3"/>
  <c r="AC147" i="3"/>
  <c r="U63" i="3"/>
  <c r="U72" i="3"/>
  <c r="V71" i="3"/>
  <c r="I147" i="3"/>
  <c r="I71" i="3"/>
  <c r="AE55" i="3"/>
  <c r="AE79" i="3"/>
  <c r="AI79" i="3"/>
  <c r="N71" i="3"/>
  <c r="N147" i="3"/>
  <c r="Y71" i="3"/>
  <c r="S79" i="3"/>
  <c r="S55" i="3"/>
  <c r="W79" i="3"/>
  <c r="AD71" i="3"/>
  <c r="R63" i="3"/>
  <c r="R65" i="3" s="1"/>
  <c r="R148" i="3" s="1"/>
  <c r="R72" i="3"/>
  <c r="M71" i="3"/>
  <c r="M147" i="3"/>
  <c r="H71" i="3"/>
  <c r="AB71" i="3"/>
  <c r="X71" i="3"/>
  <c r="Z71" i="3"/>
  <c r="S146" i="3" l="1"/>
  <c r="S61" i="3"/>
  <c r="S147" i="3" s="1"/>
  <c r="AE146" i="3"/>
  <c r="AE61" i="3"/>
  <c r="AE147" i="3" s="1"/>
  <c r="AI146" i="3"/>
  <c r="AI61" i="3"/>
  <c r="AI147" i="3" s="1"/>
  <c r="K72" i="3"/>
  <c r="U65" i="3"/>
  <c r="U148" i="3" s="1"/>
  <c r="K63" i="3"/>
  <c r="K65" i="3" s="1"/>
  <c r="K148" i="3" s="1"/>
  <c r="AG63" i="3"/>
  <c r="AG72" i="3"/>
  <c r="AH72" i="3"/>
  <c r="AH63" i="3"/>
  <c r="Q63" i="3"/>
  <c r="Q72" i="3"/>
  <c r="T72" i="3"/>
  <c r="T63" i="3"/>
  <c r="T65" i="3" s="1"/>
  <c r="T148" i="3" s="1"/>
  <c r="AK72" i="3"/>
  <c r="AK63" i="3"/>
  <c r="BK65" i="3" s="1"/>
  <c r="AA63" i="3"/>
  <c r="AA65" i="3" s="1"/>
  <c r="AA148" i="3" s="1"/>
  <c r="AA72" i="3"/>
  <c r="AJ65" i="3"/>
  <c r="AJ148" i="3" s="1"/>
  <c r="AF63" i="3"/>
  <c r="AF65" i="3" s="1"/>
  <c r="AF148" i="3" s="1"/>
  <c r="AF72" i="3"/>
  <c r="J72" i="3"/>
  <c r="J63" i="3"/>
  <c r="J65" i="3" s="1"/>
  <c r="J148" i="3" s="1"/>
  <c r="W63" i="3"/>
  <c r="W65" i="3" s="1"/>
  <c r="W148" i="3" s="1"/>
  <c r="P72" i="3"/>
  <c r="P147" i="3"/>
  <c r="AI71" i="3"/>
  <c r="W72" i="3"/>
  <c r="P63" i="3"/>
  <c r="P65" i="3" s="1"/>
  <c r="P148" i="3" s="1"/>
  <c r="AE71" i="3"/>
  <c r="S71" i="3"/>
  <c r="M72" i="3"/>
  <c r="M63" i="3"/>
  <c r="X72" i="3"/>
  <c r="X63" i="3"/>
  <c r="O72" i="3"/>
  <c r="O63" i="3"/>
  <c r="O65" i="3" s="1"/>
  <c r="O148" i="3" s="1"/>
  <c r="H72" i="3"/>
  <c r="H63" i="3"/>
  <c r="AC72" i="3"/>
  <c r="AC63" i="3"/>
  <c r="Y72" i="3"/>
  <c r="Y63" i="3"/>
  <c r="R73" i="3"/>
  <c r="R67" i="3"/>
  <c r="AD72" i="3"/>
  <c r="AD63" i="3"/>
  <c r="AD65" i="3" s="1"/>
  <c r="AD148" i="3" s="1"/>
  <c r="I72" i="3"/>
  <c r="I63" i="3"/>
  <c r="N72" i="3"/>
  <c r="N63" i="3"/>
  <c r="N65" i="3" s="1"/>
  <c r="N148" i="3" s="1"/>
  <c r="V63" i="3"/>
  <c r="V65" i="3" s="1"/>
  <c r="V148" i="3" s="1"/>
  <c r="V72" i="3"/>
  <c r="Z72" i="3"/>
  <c r="Z63" i="3"/>
  <c r="Z65" i="3" s="1"/>
  <c r="Z148" i="3" s="1"/>
  <c r="AB72" i="3"/>
  <c r="AB63" i="3"/>
  <c r="U67" i="3" l="1"/>
  <c r="U73" i="3"/>
  <c r="I65" i="3"/>
  <c r="I148" i="3" s="1"/>
  <c r="BA65" i="3"/>
  <c r="BA73" i="3" s="1"/>
  <c r="BJ65" i="3"/>
  <c r="AC65" i="3"/>
  <c r="AC148" i="3" s="1"/>
  <c r="Q65" i="3"/>
  <c r="Q148" i="3" s="1"/>
  <c r="BD65" i="3"/>
  <c r="Y65" i="3"/>
  <c r="Y148" i="3" s="1"/>
  <c r="BE65" i="3"/>
  <c r="BB65" i="3"/>
  <c r="AG65" i="3"/>
  <c r="AG148" i="3" s="1"/>
  <c r="K73" i="3"/>
  <c r="AH65" i="3"/>
  <c r="AH148" i="3" s="1"/>
  <c r="K67" i="3"/>
  <c r="AK65" i="3"/>
  <c r="AK148" i="3" s="1"/>
  <c r="AA73" i="3"/>
  <c r="AA67" i="3"/>
  <c r="AI72" i="3"/>
  <c r="AI63" i="3"/>
  <c r="BI65" i="3" s="1"/>
  <c r="AJ67" i="3"/>
  <c r="J67" i="3"/>
  <c r="J73" i="3"/>
  <c r="AJ73" i="3"/>
  <c r="W67" i="3"/>
  <c r="W73" i="3"/>
  <c r="X65" i="3"/>
  <c r="X148" i="3" s="1"/>
  <c r="N67" i="3"/>
  <c r="N73" i="3"/>
  <c r="AE72" i="3"/>
  <c r="AE63" i="3"/>
  <c r="AE65" i="3" s="1"/>
  <c r="AE148" i="3" s="1"/>
  <c r="AD67" i="3"/>
  <c r="AD73" i="3"/>
  <c r="S63" i="3"/>
  <c r="BC65" i="3" s="1"/>
  <c r="S72" i="3"/>
  <c r="V67" i="3"/>
  <c r="V73" i="3"/>
  <c r="H65" i="3"/>
  <c r="H148" i="3" s="1"/>
  <c r="Z73" i="3"/>
  <c r="Z67" i="3"/>
  <c r="O73" i="3"/>
  <c r="O67" i="3"/>
  <c r="T73" i="3"/>
  <c r="T67" i="3"/>
  <c r="P73" i="3"/>
  <c r="P67" i="3"/>
  <c r="M65" i="3"/>
  <c r="M148" i="3" s="1"/>
  <c r="AB65" i="3"/>
  <c r="AB148" i="3" s="1"/>
  <c r="AF73" i="3"/>
  <c r="AF67" i="3"/>
  <c r="AK67" i="3" l="1"/>
  <c r="Y73" i="3"/>
  <c r="Y67" i="3"/>
  <c r="AC73" i="3"/>
  <c r="AC67" i="3"/>
  <c r="AK73" i="3"/>
  <c r="I67" i="3"/>
  <c r="I73" i="3"/>
  <c r="BG65" i="3"/>
  <c r="AG73" i="3"/>
  <c r="AG67" i="3"/>
  <c r="AH67" i="3"/>
  <c r="BF65" i="3"/>
  <c r="Q73" i="3"/>
  <c r="Q67" i="3"/>
  <c r="AH73" i="3"/>
  <c r="BH65" i="3"/>
  <c r="AI65" i="3"/>
  <c r="M67" i="3"/>
  <c r="M73" i="3"/>
  <c r="AB67" i="3"/>
  <c r="AB73" i="3"/>
  <c r="AE73" i="3"/>
  <c r="AE67" i="3"/>
  <c r="H67" i="3"/>
  <c r="H73" i="3"/>
  <c r="X67" i="3"/>
  <c r="X73" i="3"/>
  <c r="S65" i="3"/>
  <c r="S148" i="3" s="1"/>
  <c r="AI148" i="3" l="1"/>
  <c r="AI73" i="3"/>
  <c r="AI67" i="3"/>
  <c r="S73" i="3"/>
  <c r="S67"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William</author>
  </authors>
  <commentList>
    <comment ref="A5" authorId="0" shapeId="0" xr:uid="{00000000-0006-0000-0000-000001000000}">
      <text>
        <r>
          <rPr>
            <sz val="11"/>
            <color theme="1"/>
            <rFont val="Calibri"/>
            <family val="2"/>
            <scheme val="minor"/>
          </rPr>
          <t>William:
Cash equivalents &amp; short term investments.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William</author>
  </authors>
  <commentList>
    <comment ref="B129" authorId="0" shapeId="0" xr:uid="{00000000-0006-0000-0200-000001000000}">
      <text>
        <r>
          <rPr>
            <sz val="11"/>
            <color theme="1"/>
            <rFont val="Calibri"/>
            <family val="2"/>
            <scheme val="minor"/>
          </rPr>
          <t>William:
Found under "Additions to property and equipment".</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6"/>
        </ext>
      </extLst>
    </bk>
  </futureMetadata>
  <valueMetadata count="1">
    <bk>
      <rc t="1" v="0"/>
    </bk>
  </valueMetadata>
</metadata>
</file>

<file path=xl/sharedStrings.xml><?xml version="1.0" encoding="utf-8"?>
<sst xmlns="http://schemas.openxmlformats.org/spreadsheetml/2006/main" count="4369" uniqueCount="2823">
  <si>
    <t xml:space="preserve">Price </t>
  </si>
  <si>
    <t>Shares</t>
  </si>
  <si>
    <t>MC</t>
  </si>
  <si>
    <t>Cash</t>
  </si>
  <si>
    <t>Debt</t>
  </si>
  <si>
    <t>EV</t>
  </si>
  <si>
    <t>Company Name</t>
  </si>
  <si>
    <t>Microsoft Corporation</t>
  </si>
  <si>
    <t>Ticker</t>
  </si>
  <si>
    <t>MSFT</t>
  </si>
  <si>
    <t>Country</t>
  </si>
  <si>
    <t>USA</t>
  </si>
  <si>
    <t>Sector</t>
  </si>
  <si>
    <t>Information Technology</t>
  </si>
  <si>
    <t>Industry</t>
  </si>
  <si>
    <t xml:space="preserve">Software - Infrastructure </t>
  </si>
  <si>
    <t>Quarter</t>
  </si>
  <si>
    <t>Q122</t>
  </si>
  <si>
    <t>Q222</t>
  </si>
  <si>
    <t>Q322</t>
  </si>
  <si>
    <t>Q422</t>
  </si>
  <si>
    <t>Q123</t>
  </si>
  <si>
    <t>Q223</t>
  </si>
  <si>
    <t>Filing Date</t>
  </si>
  <si>
    <t>fff</t>
  </si>
  <si>
    <t>Period of Report</t>
  </si>
  <si>
    <t>Revenue Breakdown</t>
  </si>
  <si>
    <t>Product</t>
  </si>
  <si>
    <t>Total</t>
  </si>
  <si>
    <t>Services</t>
  </si>
  <si>
    <t xml:space="preserve">Product </t>
  </si>
  <si>
    <t xml:space="preserve"> </t>
  </si>
  <si>
    <t>Revenue - Product, Service and Other</t>
  </si>
  <si>
    <t>Cost of Revenue - Product, Service and other</t>
  </si>
  <si>
    <t>Gross Profit</t>
  </si>
  <si>
    <t>R&amp;D</t>
  </si>
  <si>
    <t>Sales and marketing</t>
  </si>
  <si>
    <t>General and Administrative</t>
  </si>
  <si>
    <t>Operating income</t>
  </si>
  <si>
    <t>Other income (expense), net</t>
  </si>
  <si>
    <t>Income before income taxes</t>
  </si>
  <si>
    <t>Provision for income taxes</t>
  </si>
  <si>
    <t>Net income</t>
  </si>
  <si>
    <t>EPS</t>
  </si>
  <si>
    <t>Shares outstanding</t>
  </si>
  <si>
    <t>Margins</t>
  </si>
  <si>
    <t>Gross Profit Margin</t>
  </si>
  <si>
    <t>Operating Margin</t>
  </si>
  <si>
    <t>Net Margin</t>
  </si>
  <si>
    <t>Operating Expenses/Gross Profit</t>
  </si>
  <si>
    <t>R&amp;D/Revenue</t>
  </si>
  <si>
    <t xml:space="preserve">  </t>
  </si>
  <si>
    <t>S&amp;M/Revenue</t>
  </si>
  <si>
    <t>G&amp;A/Revenue</t>
  </si>
  <si>
    <t>Year over year</t>
  </si>
  <si>
    <t>Revenue y/y</t>
  </si>
  <si>
    <t>Balance Sheet</t>
  </si>
  <si>
    <t xml:space="preserve">Cash and Cash equivalents </t>
  </si>
  <si>
    <t>Short-term investments</t>
  </si>
  <si>
    <t>Accounts recievable</t>
  </si>
  <si>
    <t>Inventories</t>
  </si>
  <si>
    <t>Deferred income taxes</t>
  </si>
  <si>
    <t>other</t>
  </si>
  <si>
    <t>Total current assets</t>
  </si>
  <si>
    <t>PP&amp;E</t>
  </si>
  <si>
    <t>Operating lease right-of-use assets</t>
  </si>
  <si>
    <t>Equity and other investments</t>
  </si>
  <si>
    <t>Goodiwll</t>
  </si>
  <si>
    <t>Intangible assets</t>
  </si>
  <si>
    <t>Other long-term assets</t>
  </si>
  <si>
    <t>Total Assets</t>
  </si>
  <si>
    <t>Accounts payable</t>
  </si>
  <si>
    <t>Short-term debt</t>
  </si>
  <si>
    <t>Current portion of long-term debt</t>
  </si>
  <si>
    <t>Accrued compensation</t>
  </si>
  <si>
    <t>Income taxes</t>
  </si>
  <si>
    <t>Unearned revenue</t>
  </si>
  <si>
    <t>Securities lending payable</t>
  </si>
  <si>
    <t>Other</t>
  </si>
  <si>
    <t>Total Current Liabilities</t>
  </si>
  <si>
    <t>Long-term debt</t>
  </si>
  <si>
    <t>Long-term income taxes</t>
  </si>
  <si>
    <t>Long-term unearned revenue</t>
  </si>
  <si>
    <t>Operating lease liabilities</t>
  </si>
  <si>
    <t>Other long-term liabilities</t>
  </si>
  <si>
    <t>Total Liabilities</t>
  </si>
  <si>
    <t>Common stock paid in capital</t>
  </si>
  <si>
    <t>Retained earnings</t>
  </si>
  <si>
    <t>Accumulated other comprehensive income</t>
  </si>
  <si>
    <t>Total Stockholders equity</t>
  </si>
  <si>
    <t>Total liabilities and stockholders' equity</t>
  </si>
  <si>
    <t>Operating Cash Flow</t>
  </si>
  <si>
    <t>CapEx</t>
  </si>
  <si>
    <t>FCF</t>
  </si>
  <si>
    <t>2007</t>
  </si>
  <si>
    <t>2008</t>
  </si>
  <si>
    <t>2009</t>
  </si>
  <si>
    <t>2010</t>
  </si>
  <si>
    <t>2011</t>
  </si>
  <si>
    <t>2012</t>
  </si>
  <si>
    <t>2013</t>
  </si>
  <si>
    <t>2014</t>
  </si>
  <si>
    <t>2015</t>
  </si>
  <si>
    <t>2016</t>
  </si>
  <si>
    <t>2017</t>
  </si>
  <si>
    <t>2018</t>
  </si>
  <si>
    <t>2019</t>
  </si>
  <si>
    <t>2020</t>
  </si>
  <si>
    <t>2021</t>
  </si>
  <si>
    <t>2022</t>
  </si>
  <si>
    <t>TTM</t>
  </si>
  <si>
    <t>Revenue per share</t>
  </si>
  <si>
    <t>5.25</t>
  </si>
  <si>
    <t>6.48</t>
  </si>
  <si>
    <t>6.53</t>
  </si>
  <si>
    <t>7.09</t>
  </si>
  <si>
    <t>8.24</t>
  </si>
  <si>
    <t>8.78</t>
  </si>
  <si>
    <t>9.30</t>
  </si>
  <si>
    <t>10.46</t>
  </si>
  <si>
    <t>11.44</t>
  </si>
  <si>
    <t>10.77</t>
  </si>
  <si>
    <t>11.61</t>
  </si>
  <si>
    <t>14.33</t>
  </si>
  <si>
    <t>16.40</t>
  </si>
  <si>
    <t>18.79</t>
  </si>
  <si>
    <t>22.27</t>
  </si>
  <si>
    <t>26.45</t>
  </si>
  <si>
    <t>27.14</t>
  </si>
  <si>
    <t>Earnings per share</t>
  </si>
  <si>
    <t>1.44</t>
  </si>
  <si>
    <t>1.90</t>
  </si>
  <si>
    <t>1.63</t>
  </si>
  <si>
    <t>2.13</t>
  </si>
  <si>
    <t>2.73</t>
  </si>
  <si>
    <t>2.02</t>
  </si>
  <si>
    <t>2.61</t>
  </si>
  <si>
    <t>2.66</t>
  </si>
  <si>
    <t>1.49</t>
  </si>
  <si>
    <t>2.12</t>
  </si>
  <si>
    <t>2.74</t>
  </si>
  <si>
    <t>2.15</t>
  </si>
  <si>
    <t>5.11</t>
  </si>
  <si>
    <t>5.82</t>
  </si>
  <si>
    <t>8.12</t>
  </si>
  <si>
    <t>9.70</t>
  </si>
  <si>
    <t>9.32</t>
  </si>
  <si>
    <t>FCF per share</t>
  </si>
  <si>
    <t>1.59</t>
  </si>
  <si>
    <t>1.98</t>
  </si>
  <si>
    <t>1.78</t>
  </si>
  <si>
    <t>2.51</t>
  </si>
  <si>
    <t>2.90</t>
  </si>
  <si>
    <t>3.49</t>
  </si>
  <si>
    <t>2.93</t>
  </si>
  <si>
    <t>3.22</t>
  </si>
  <si>
    <t>2.83</t>
  </si>
  <si>
    <t>3.15</t>
  </si>
  <si>
    <t>4.05</t>
  </si>
  <si>
    <t>4.19</t>
  </si>
  <si>
    <t>4.99</t>
  </si>
  <si>
    <t>5.94</t>
  </si>
  <si>
    <t>7.44</t>
  </si>
  <si>
    <t>8.69</t>
  </si>
  <si>
    <t>8.46</t>
  </si>
  <si>
    <t>Dividends per share</t>
  </si>
  <si>
    <t>0.39</t>
  </si>
  <si>
    <t>0.43</t>
  </si>
  <si>
    <t>0.50</t>
  </si>
  <si>
    <t>0.52</t>
  </si>
  <si>
    <t>0.61</t>
  </si>
  <si>
    <t>0.76</t>
  </si>
  <si>
    <t>0.89</t>
  </si>
  <si>
    <t>1.07</t>
  </si>
  <si>
    <t>1.21</t>
  </si>
  <si>
    <t>1.39</t>
  </si>
  <si>
    <t>1.53</t>
  </si>
  <si>
    <t>1.65</t>
  </si>
  <si>
    <t>1.80</t>
  </si>
  <si>
    <t>1.99</t>
  </si>
  <si>
    <t>2.19</t>
  </si>
  <si>
    <t>2.42</t>
  </si>
  <si>
    <t>2.48</t>
  </si>
  <si>
    <t>CAPEX per share</t>
  </si>
  <si>
    <t>0.23</t>
  </si>
  <si>
    <t>0.34</t>
  </si>
  <si>
    <t>0.35</t>
  </si>
  <si>
    <t>0.22</t>
  </si>
  <si>
    <t>0.28</t>
  </si>
  <si>
    <t>0.27</t>
  </si>
  <si>
    <t>0.51</t>
  </si>
  <si>
    <t>0.66</t>
  </si>
  <si>
    <t>0.73</t>
  </si>
  <si>
    <t>1.05</t>
  </si>
  <si>
    <t>1.51</t>
  </si>
  <si>
    <t>1.81</t>
  </si>
  <si>
    <t>2.03</t>
  </si>
  <si>
    <t>3.19</t>
  </si>
  <si>
    <t>3.26</t>
  </si>
  <si>
    <t>Book Value per sh.</t>
  </si>
  <si>
    <t>3.89</t>
  </si>
  <si>
    <t>4.42</t>
  </si>
  <si>
    <t>5.24</t>
  </si>
  <si>
    <t>6.72</t>
  </si>
  <si>
    <t>7.90</t>
  </si>
  <si>
    <t>9.43</t>
  </si>
  <si>
    <t>10.82</t>
  </si>
  <si>
    <t>9.79</t>
  </si>
  <si>
    <t>9.08</t>
  </si>
  <si>
    <t>9.35</t>
  </si>
  <si>
    <t>10.74</t>
  </si>
  <si>
    <t>13.34</t>
  </si>
  <si>
    <t>15.55</t>
  </si>
  <si>
    <t>18.81</t>
  </si>
  <si>
    <t>22.22</t>
  </si>
  <si>
    <t>22.15</t>
  </si>
  <si>
    <t>Comm.Shares outs.</t>
  </si>
  <si>
    <t>9,742</t>
  </si>
  <si>
    <t>9,328</t>
  </si>
  <si>
    <t>8,945</t>
  </si>
  <si>
    <t>8,813</t>
  </si>
  <si>
    <t>8,490</t>
  </si>
  <si>
    <t>8,396</t>
  </si>
  <si>
    <t>8,375</t>
  </si>
  <si>
    <t>8,299</t>
  </si>
  <si>
    <t>8,177</t>
  </si>
  <si>
    <t>7,925</t>
  </si>
  <si>
    <t>7,746</t>
  </si>
  <si>
    <t>7,700</t>
  </si>
  <si>
    <t>7,673</t>
  </si>
  <si>
    <t>7,610</t>
  </si>
  <si>
    <t>7,547</t>
  </si>
  <si>
    <t>7,496</t>
  </si>
  <si>
    <t>7,482</t>
  </si>
  <si>
    <t>Avg. annual P/E ratio</t>
  </si>
  <si>
    <t>21.3</t>
  </si>
  <si>
    <t>14.2</t>
  </si>
  <si>
    <t>14.1</t>
  </si>
  <si>
    <t>12.7</t>
  </si>
  <si>
    <t>9.6</t>
  </si>
  <si>
    <t>14.7</t>
  </si>
  <si>
    <t>12.4</t>
  </si>
  <si>
    <t>15.9</t>
  </si>
  <si>
    <t>31.2</t>
  </si>
  <si>
    <t>25.9</t>
  </si>
  <si>
    <t>26.4</t>
  </si>
  <si>
    <t>46.6</t>
  </si>
  <si>
    <t>25.4</t>
  </si>
  <si>
    <t>33.1</t>
  </si>
  <si>
    <t>33.8</t>
  </si>
  <si>
    <t>28.2</t>
  </si>
  <si>
    <t>23.5</t>
  </si>
  <si>
    <t>P/E to S&amp;P500</t>
  </si>
  <si>
    <t>1.2</t>
  </si>
  <si>
    <t>0.7</t>
  </si>
  <si>
    <t>0.2</t>
  </si>
  <si>
    <t>0.6</t>
  </si>
  <si>
    <t>1.0</t>
  </si>
  <si>
    <t>0.9</t>
  </si>
  <si>
    <t>1.6</t>
  </si>
  <si>
    <t>1.1</t>
  </si>
  <si>
    <t>1.9</t>
  </si>
  <si>
    <t>1.3</t>
  </si>
  <si>
    <t>Avg. annual div. yield</t>
  </si>
  <si>
    <t>1.3%</t>
  </si>
  <si>
    <t>1.6%</t>
  </si>
  <si>
    <t>2.2%</t>
  </si>
  <si>
    <t>1.9%</t>
  </si>
  <si>
    <t>2.3%</t>
  </si>
  <si>
    <t>2.6%</t>
  </si>
  <si>
    <t>2.7%</t>
  </si>
  <si>
    <t>2.5%</t>
  </si>
  <si>
    <t>2.1%</t>
  </si>
  <si>
    <t>1.4%</t>
  </si>
  <si>
    <t>1.0%</t>
  </si>
  <si>
    <t>0.8%</t>
  </si>
  <si>
    <t>0.9%</t>
  </si>
  <si>
    <t>Revenue (m)</t>
  </si>
  <si>
    <t>51,122</t>
  </si>
  <si>
    <t>60,420</t>
  </si>
  <si>
    <t>58,437</t>
  </si>
  <si>
    <t>62,484</t>
  </si>
  <si>
    <t>69,943</t>
  </si>
  <si>
    <t>73,723</t>
  </si>
  <si>
    <t>77,849</t>
  </si>
  <si>
    <t>86,833</t>
  </si>
  <si>
    <t>93,580</t>
  </si>
  <si>
    <t>85,320</t>
  </si>
  <si>
    <t>89,950</t>
  </si>
  <si>
    <t>110,360</t>
  </si>
  <si>
    <t>125,843</t>
  </si>
  <si>
    <t>143,015</t>
  </si>
  <si>
    <t>168,088</t>
  </si>
  <si>
    <t>198,270</t>
  </si>
  <si>
    <t>203,075</t>
  </si>
  <si>
    <t>Operating margin</t>
  </si>
  <si>
    <t>36.2%</t>
  </si>
  <si>
    <t>37.2%</t>
  </si>
  <si>
    <t>34.8%</t>
  </si>
  <si>
    <t>38.6%</t>
  </si>
  <si>
    <t>38.8%</t>
  </si>
  <si>
    <t>29.5%</t>
  </si>
  <si>
    <t>34.4%</t>
  </si>
  <si>
    <t>32.0%</t>
  </si>
  <si>
    <t>19.4%</t>
  </si>
  <si>
    <t>23.7%</t>
  </si>
  <si>
    <t>24.8%</t>
  </si>
  <si>
    <t>31.8%</t>
  </si>
  <si>
    <t>34.1%</t>
  </si>
  <si>
    <t>37.0%</t>
  </si>
  <si>
    <t>41.6%</t>
  </si>
  <si>
    <t>42.1%</t>
  </si>
  <si>
    <t>41.7%</t>
  </si>
  <si>
    <t>Depreciation (m)</t>
  </si>
  <si>
    <t>1,440</t>
  </si>
  <si>
    <t>2,056</t>
  </si>
  <si>
    <t>2,562</t>
  </si>
  <si>
    <t>2,673</t>
  </si>
  <si>
    <t>2,766</t>
  </si>
  <si>
    <t>2,967</t>
  </si>
  <si>
    <t>3,755</t>
  </si>
  <si>
    <t>5,212</t>
  </si>
  <si>
    <t>5,957</t>
  </si>
  <si>
    <t>6,622</t>
  </si>
  <si>
    <t>8,778</t>
  </si>
  <si>
    <t>10,261</t>
  </si>
  <si>
    <t>11,682</t>
  </si>
  <si>
    <t>12,796</t>
  </si>
  <si>
    <t>11,686</t>
  </si>
  <si>
    <t>14,460</t>
  </si>
  <si>
    <t>14,038</t>
  </si>
  <si>
    <t>Net profit (m)</t>
  </si>
  <si>
    <t>14,065</t>
  </si>
  <si>
    <t>17,681</t>
  </si>
  <si>
    <t>14,569</t>
  </si>
  <si>
    <t>18,760</t>
  </si>
  <si>
    <t>23,150</t>
  </si>
  <si>
    <t>16,978</t>
  </si>
  <si>
    <t>21,863</t>
  </si>
  <si>
    <t>22,074</t>
  </si>
  <si>
    <t>12,193</t>
  </si>
  <si>
    <t>16,798</t>
  </si>
  <si>
    <t>21,204</t>
  </si>
  <si>
    <t>16,571</t>
  </si>
  <si>
    <t>39,240</t>
  </si>
  <si>
    <t>44,281</t>
  </si>
  <si>
    <t>61,271</t>
  </si>
  <si>
    <t>72,738</t>
  </si>
  <si>
    <t>69,789</t>
  </si>
  <si>
    <t>Income tax rate</t>
  </si>
  <si>
    <t>30.0%</t>
  </si>
  <si>
    <t>25.8%</t>
  </si>
  <si>
    <t>26.5%</t>
  </si>
  <si>
    <t>25.0%</t>
  </si>
  <si>
    <t>17.5%</t>
  </si>
  <si>
    <t>23.8%</t>
  </si>
  <si>
    <t>19.2%</t>
  </si>
  <si>
    <t>20.7%</t>
  </si>
  <si>
    <t>15.0%</t>
  </si>
  <si>
    <t>8.4%</t>
  </si>
  <si>
    <t>54.6%</t>
  </si>
  <si>
    <t>10.2%</t>
  </si>
  <si>
    <t>16.5%</t>
  </si>
  <si>
    <t>13.8%</t>
  </si>
  <si>
    <t>13.1%</t>
  </si>
  <si>
    <t>17.7%</t>
  </si>
  <si>
    <t>Net profit margin</t>
  </si>
  <si>
    <t>27.5%</t>
  </si>
  <si>
    <t>29.3%</t>
  </si>
  <si>
    <t>24.9%</t>
  </si>
  <si>
    <t>33.1%</t>
  </si>
  <si>
    <t>23.0%</t>
  </si>
  <si>
    <t>28.1%</t>
  </si>
  <si>
    <t>25.4%</t>
  </si>
  <si>
    <t>13.0%</t>
  </si>
  <si>
    <t>19.7%</t>
  </si>
  <si>
    <t>23.6%</t>
  </si>
  <si>
    <t>31.2%</t>
  </si>
  <si>
    <t>31.0%</t>
  </si>
  <si>
    <t>36.5%</t>
  </si>
  <si>
    <t>36.7%</t>
  </si>
  <si>
    <t>Working capital (m)</t>
  </si>
  <si>
    <t>16,414</t>
  </si>
  <si>
    <t>13,356</t>
  </si>
  <si>
    <t>22,246</t>
  </si>
  <si>
    <t>29,529</t>
  </si>
  <si>
    <t>46,144</t>
  </si>
  <si>
    <t>52,396</t>
  </si>
  <si>
    <t>64,049</t>
  </si>
  <si>
    <t>68,621</t>
  </si>
  <si>
    <t>74,854</t>
  </si>
  <si>
    <t>80,303</t>
  </si>
  <si>
    <t>95,324</t>
  </si>
  <si>
    <t>111,174</t>
  </si>
  <si>
    <t>106,132</t>
  </si>
  <si>
    <t>109,605</t>
  </si>
  <si>
    <t>95,749</t>
  </si>
  <si>
    <t>74,602</t>
  </si>
  <si>
    <t>73,423</t>
  </si>
  <si>
    <t>Long-term debt (m)</t>
  </si>
  <si>
    <t>- -</t>
  </si>
  <si>
    <t>3,746</t>
  </si>
  <si>
    <t>4,939</t>
  </si>
  <si>
    <t>11,921</t>
  </si>
  <si>
    <t>10,713</t>
  </si>
  <si>
    <t>12,601</t>
  </si>
  <si>
    <t>20,645</t>
  </si>
  <si>
    <t>27,808</t>
  </si>
  <si>
    <t>40,783</t>
  </si>
  <si>
    <t>76,073</t>
  </si>
  <si>
    <t>77,810</t>
  </si>
  <si>
    <t>72,850</t>
  </si>
  <si>
    <t>67,249</t>
  </si>
  <si>
    <t>59,703</t>
  </si>
  <si>
    <t>58,521</t>
  </si>
  <si>
    <t>57,034</t>
  </si>
  <si>
    <t>Equity (m)</t>
  </si>
  <si>
    <t>31,097</t>
  </si>
  <si>
    <t>36,286</t>
  </si>
  <si>
    <t>39,558</t>
  </si>
  <si>
    <t>46,175</t>
  </si>
  <si>
    <t>57,083</t>
  </si>
  <si>
    <t>66,363</t>
  </si>
  <si>
    <t>78,944</t>
  </si>
  <si>
    <t>89,784</t>
  </si>
  <si>
    <t>80,083</t>
  </si>
  <si>
    <t>71,997</t>
  </si>
  <si>
    <t>72,394</t>
  </si>
  <si>
    <t>82,718</t>
  </si>
  <si>
    <t>102,330</t>
  </si>
  <si>
    <t>118,304</t>
  </si>
  <si>
    <t>141,988</t>
  </si>
  <si>
    <t>166,542</t>
  </si>
  <si>
    <t>173,566</t>
  </si>
  <si>
    <t>ROIC</t>
  </si>
  <si>
    <t>35.7%</t>
  </si>
  <si>
    <t>41.2%</t>
  </si>
  <si>
    <t>28.6%</t>
  </si>
  <si>
    <t>31.5%</t>
  </si>
  <si>
    <t>19.5%</t>
  </si>
  <si>
    <t>21.1%</t>
  </si>
  <si>
    <t>17.8%</t>
  </si>
  <si>
    <t>10.1%</t>
  </si>
  <si>
    <t>13.3%</t>
  </si>
  <si>
    <t>13.2%</t>
  </si>
  <si>
    <t>8.9%</t>
  </si>
  <si>
    <t>20.3%</t>
  </si>
  <si>
    <t>27.6%</t>
  </si>
  <si>
    <t>26.1%</t>
  </si>
  <si>
    <t>Return on capital</t>
  </si>
  <si>
    <t>32.7%</t>
  </si>
  <si>
    <t>29.2%</t>
  </si>
  <si>
    <t>18.7%</t>
  </si>
  <si>
    <t>19.3%</t>
  </si>
  <si>
    <t>10.9%</t>
  </si>
  <si>
    <t>10.8%</t>
  </si>
  <si>
    <t>10.5%</t>
  </si>
  <si>
    <t>15.1%</t>
  </si>
  <si>
    <t>16.2%</t>
  </si>
  <si>
    <t>18.5%</t>
  </si>
  <si>
    <t>22.0%</t>
  </si>
  <si>
    <t>23.5%</t>
  </si>
  <si>
    <t>24.0%</t>
  </si>
  <si>
    <t>Return on equity</t>
  </si>
  <si>
    <t>45.2%</t>
  </si>
  <si>
    <t>48.7%</t>
  </si>
  <si>
    <t>36.8%</t>
  </si>
  <si>
    <t>40.6%</t>
  </si>
  <si>
    <t>25.6%</t>
  </si>
  <si>
    <t>27.7%</t>
  </si>
  <si>
    <t>24.6%</t>
  </si>
  <si>
    <t>15.2%</t>
  </si>
  <si>
    <t>23.3%</t>
  </si>
  <si>
    <t>20.0%</t>
  </si>
  <si>
    <t>38.3%</t>
  </si>
  <si>
    <t>37.4%</t>
  </si>
  <si>
    <t>43.2%</t>
  </si>
  <si>
    <t>43.7%</t>
  </si>
  <si>
    <t>40.2%</t>
  </si>
  <si>
    <t>Plowback ratio</t>
  </si>
  <si>
    <t>72.9%</t>
  </si>
  <si>
    <t>77.3%</t>
  </si>
  <si>
    <t>69.3%</t>
  </si>
  <si>
    <t>75.6%</t>
  </si>
  <si>
    <t>77.6%</t>
  </si>
  <si>
    <t>62.4%</t>
  </si>
  <si>
    <t>65.9%</t>
  </si>
  <si>
    <t>59.8%</t>
  </si>
  <si>
    <t>19.0%</t>
  </si>
  <si>
    <t>34.5%</t>
  </si>
  <si>
    <t>44.1%</t>
  </si>
  <si>
    <t>23.4%</t>
  </si>
  <si>
    <t>64.8%</t>
  </si>
  <si>
    <t>65.8%</t>
  </si>
  <si>
    <t>73.0%</t>
  </si>
  <si>
    <t>75.1%</t>
  </si>
  <si>
    <t>73.4%</t>
  </si>
  <si>
    <t>Div.&amp;Repurch./FCF</t>
  </si>
  <si>
    <t>158.4%</t>
  </si>
  <si>
    <t>70.8%</t>
  </si>
  <si>
    <t>83.2%</t>
  </si>
  <si>
    <t>61.3%</t>
  </si>
  <si>
    <t>58.1%</t>
  </si>
  <si>
    <t>32.4%</t>
  </si>
  <si>
    <t>48.4%</t>
  </si>
  <si>
    <t>58.3%</t>
  </si>
  <si>
    <t>102.4%</t>
  </si>
  <si>
    <t>105.3%</t>
  </si>
  <si>
    <t>69.5%</t>
  </si>
  <si>
    <t>84.2%</t>
  </si>
  <si>
    <t>81.3%</t>
  </si>
  <si>
    <t>75.2%</t>
  </si>
  <si>
    <t>74.7%</t>
  </si>
  <si>
    <t>Market Price</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</si>
  <si>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</si>
  <si>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</si>
  <si>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</si>
  <si>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</si>
  <si>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</si>
  <si>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</si>
  <si>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</si>
  <si>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</si>
  <si>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</si>
  <si>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</si>
  <si>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</si>
  <si>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</si>
  <si>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</si>
  <si>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</si>
  <si>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</si>
  <si>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</si>
  <si>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</si>
  <si>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</si>
  <si>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</si>
  <si>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</si>
  <si>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</si>
  <si>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Revenue</t>
  </si>
  <si>
    <t>198</t>
  </si>
  <si>
    <t>346</t>
  </si>
  <si>
    <t>591</t>
  </si>
  <si>
    <t>804</t>
  </si>
  <si>
    <t>1,183</t>
  </si>
  <si>
    <t>1,843</t>
  </si>
  <si>
    <t>2,759</t>
  </si>
  <si>
    <t>3,753</t>
  </si>
  <si>
    <t>4,649</t>
  </si>
  <si>
    <t>5,937</t>
  </si>
  <si>
    <t>8,671</t>
  </si>
  <si>
    <t>11,358</t>
  </si>
  <si>
    <t>14,484</t>
  </si>
  <si>
    <t>19,747</t>
  </si>
  <si>
    <t>22,956</t>
  </si>
  <si>
    <t>25,296</t>
  </si>
  <si>
    <t>28,365</t>
  </si>
  <si>
    <t>32,187</t>
  </si>
  <si>
    <t>36,835</t>
  </si>
  <si>
    <t>39,788</t>
  </si>
  <si>
    <t>44,282</t>
  </si>
  <si>
    <t>COGS</t>
  </si>
  <si>
    <t>35</t>
  </si>
  <si>
    <t>66</t>
  </si>
  <si>
    <t>132</t>
  </si>
  <si>
    <t>180</t>
  </si>
  <si>
    <t>206</t>
  </si>
  <si>
    <t>287</t>
  </si>
  <si>
    <t>354</t>
  </si>
  <si>
    <t>482</t>
  </si>
  <si>
    <t>526</t>
  </si>
  <si>
    <t>608</t>
  </si>
  <si>
    <t>708</t>
  </si>
  <si>
    <t>528</t>
  </si>
  <si>
    <t>173</t>
  </si>
  <si>
    <t>1,804</t>
  </si>
  <si>
    <t>2,254</t>
  </si>
  <si>
    <t>3,455</t>
  </si>
  <si>
    <t>5,191</t>
  </si>
  <si>
    <t>5,686</t>
  </si>
  <si>
    <t>6,716</t>
  </si>
  <si>
    <t>6,200</t>
  </si>
  <si>
    <t>7,650</t>
  </si>
  <si>
    <t>10,693</t>
  </si>
  <si>
    <t>11,598</t>
  </si>
  <si>
    <t>12,155</t>
  </si>
  <si>
    <t>12,395</t>
  </si>
  <si>
    <t>15,577</t>
  </si>
  <si>
    <t>17,530</t>
  </si>
  <si>
    <t>20,249</t>
  </si>
  <si>
    <t>26,934</t>
  </si>
  <si>
    <t>33,038</t>
  </si>
  <si>
    <t>32,780</t>
  </si>
  <si>
    <t>34,261</t>
  </si>
  <si>
    <t>38,353</t>
  </si>
  <si>
    <t>42,910</t>
  </si>
  <si>
    <t>46,078</t>
  </si>
  <si>
    <t>52,232</t>
  </si>
  <si>
    <t>62,650</t>
  </si>
  <si>
    <t>162</t>
  </si>
  <si>
    <t>280</t>
  </si>
  <si>
    <t>459</t>
  </si>
  <si>
    <t>624</t>
  </si>
  <si>
    <t>977</t>
  </si>
  <si>
    <t>1,557</t>
  </si>
  <si>
    <t>2,405</t>
  </si>
  <si>
    <t>3,271</t>
  </si>
  <si>
    <t>4,123</t>
  </si>
  <si>
    <t>5,329</t>
  </si>
  <si>
    <t>7,963</t>
  </si>
  <si>
    <t>10,830</t>
  </si>
  <si>
    <t>14,311</t>
  </si>
  <si>
    <t>17,943</t>
  </si>
  <si>
    <t>20,702</t>
  </si>
  <si>
    <t>21,841</t>
  </si>
  <si>
    <t>23,174</t>
  </si>
  <si>
    <t>26,501</t>
  </si>
  <si>
    <t>30,119</t>
  </si>
  <si>
    <t>33,588</t>
  </si>
  <si>
    <t>36,632</t>
  </si>
  <si>
    <t>40,429</t>
  </si>
  <si>
    <t>48,822</t>
  </si>
  <si>
    <t>46,282</t>
  </si>
  <si>
    <t>50,089</t>
  </si>
  <si>
    <t>54,366</t>
  </si>
  <si>
    <t>56,193</t>
  </si>
  <si>
    <t>57,600</t>
  </si>
  <si>
    <t>59,899</t>
  </si>
  <si>
    <t>60,542</t>
  </si>
  <si>
    <t>52,540</t>
  </si>
  <si>
    <t>55,689</t>
  </si>
  <si>
    <t>72,007</t>
  </si>
  <si>
    <t>82,933</t>
  </si>
  <si>
    <t>96,937</t>
  </si>
  <si>
    <t>115,856</t>
  </si>
  <si>
    <t>135,620</t>
  </si>
  <si>
    <t>Gross Profit Ratio</t>
  </si>
  <si>
    <t>82.23%</t>
  </si>
  <si>
    <t>80.83%</t>
  </si>
  <si>
    <t>77.66%</t>
  </si>
  <si>
    <t>77.60%</t>
  </si>
  <si>
    <t>82.56%</t>
  </si>
  <si>
    <t>84.44%</t>
  </si>
  <si>
    <t>87.16%</t>
  </si>
  <si>
    <t>88.69%</t>
  </si>
  <si>
    <t>89.76%</t>
  </si>
  <si>
    <t>91.83%</t>
  </si>
  <si>
    <t>95.35%</t>
  </si>
  <si>
    <t>98.81%</t>
  </si>
  <si>
    <t>90.86%</t>
  </si>
  <si>
    <t>90.18%</t>
  </si>
  <si>
    <t>86.34%</t>
  </si>
  <si>
    <t>81.70%</t>
  </si>
  <si>
    <t>82.33%</t>
  </si>
  <si>
    <t>81.77%</t>
  </si>
  <si>
    <t>84.42%</t>
  </si>
  <si>
    <t>82.72%</t>
  </si>
  <si>
    <t>79.08%</t>
  </si>
  <si>
    <t>80.80%</t>
  </si>
  <si>
    <t>79.20%</t>
  </si>
  <si>
    <t>80.16%</t>
  </si>
  <si>
    <t>77.73%</t>
  </si>
  <si>
    <t>76.22%</t>
  </si>
  <si>
    <t>73.99%</t>
  </si>
  <si>
    <t>68.98%</t>
  </si>
  <si>
    <t>64.70%</t>
  </si>
  <si>
    <t>61.58%</t>
  </si>
  <si>
    <t>61.91%</t>
  </si>
  <si>
    <t>65.25%</t>
  </si>
  <si>
    <t>65.90%</t>
  </si>
  <si>
    <t>67.78%</t>
  </si>
  <si>
    <t>68.93%</t>
  </si>
  <si>
    <t>68.40%</t>
  </si>
  <si>
    <t>Operating Expenses</t>
  </si>
  <si>
    <t>102</t>
  </si>
  <si>
    <t>153</t>
  </si>
  <si>
    <t>271</t>
  </si>
  <si>
    <t>381</t>
  </si>
  <si>
    <t>584</t>
  </si>
  <si>
    <t>907</t>
  </si>
  <si>
    <t>1,409</t>
  </si>
  <si>
    <t>1,945</t>
  </si>
  <si>
    <t>2,397</t>
  </si>
  <si>
    <t>3,291</t>
  </si>
  <si>
    <t>4,885</t>
  </si>
  <si>
    <t>5,700</t>
  </si>
  <si>
    <t>7,371</t>
  </si>
  <si>
    <t>7,900</t>
  </si>
  <si>
    <t>9,673</t>
  </si>
  <si>
    <t>10,121</t>
  </si>
  <si>
    <t>11,264</t>
  </si>
  <si>
    <t>13,284</t>
  </si>
  <si>
    <t>21,085</t>
  </si>
  <si>
    <t>19,027</t>
  </si>
  <si>
    <t>20,160</t>
  </si>
  <si>
    <t>21,905</t>
  </si>
  <si>
    <t>26,330</t>
  </si>
  <si>
    <t>25,919</t>
  </si>
  <si>
    <t>25,932</t>
  </si>
  <si>
    <t>27,205</t>
  </si>
  <si>
    <t>28,237</t>
  </si>
  <si>
    <t>30,836</t>
  </si>
  <si>
    <t>32,013</t>
  </si>
  <si>
    <t>32,370</t>
  </si>
  <si>
    <t>31,248</t>
  </si>
  <si>
    <t>33,057</t>
  </si>
  <si>
    <t>36,949</t>
  </si>
  <si>
    <t>39,974</t>
  </si>
  <si>
    <t>43,978</t>
  </si>
  <si>
    <t>45,940</t>
  </si>
  <si>
    <t>52,237</t>
  </si>
  <si>
    <t>R&amp;D Expenses</t>
  </si>
  <si>
    <t>610</t>
  </si>
  <si>
    <t>860</t>
  </si>
  <si>
    <t>1,432</t>
  </si>
  <si>
    <t>1,925</t>
  </si>
  <si>
    <t>2,502</t>
  </si>
  <si>
    <t>2,970</t>
  </si>
  <si>
    <t>3,775</t>
  </si>
  <si>
    <t>4,379</t>
  </si>
  <si>
    <t>4,307</t>
  </si>
  <si>
    <t>4,659</t>
  </si>
  <si>
    <t>7,779</t>
  </si>
  <si>
    <t>6,184</t>
  </si>
  <si>
    <t>6,584</t>
  </si>
  <si>
    <t>7,121</t>
  </si>
  <si>
    <t>8,164</t>
  </si>
  <si>
    <t>9,010</t>
  </si>
  <si>
    <t>8,714</t>
  </si>
  <si>
    <t>9,043</t>
  </si>
  <si>
    <t>9,811</t>
  </si>
  <si>
    <t>10,411</t>
  </si>
  <si>
    <t>11,381</t>
  </si>
  <si>
    <t>12,046</t>
  </si>
  <si>
    <t>11,988</t>
  </si>
  <si>
    <t>13,037</t>
  </si>
  <si>
    <t>14,726</t>
  </si>
  <si>
    <t>16,876</t>
  </si>
  <si>
    <t>19,269</t>
  </si>
  <si>
    <t>20,716</t>
  </si>
  <si>
    <t>24,512</t>
  </si>
  <si>
    <t>Selling, G&amp;A Exp.</t>
  </si>
  <si>
    <t>96</t>
  </si>
  <si>
    <t>145</t>
  </si>
  <si>
    <t>255</t>
  </si>
  <si>
    <t>357</t>
  </si>
  <si>
    <t>538</t>
  </si>
  <si>
    <t>831</t>
  </si>
  <si>
    <t>1,296</t>
  </si>
  <si>
    <t>1,794</t>
  </si>
  <si>
    <t>1,550</t>
  </si>
  <si>
    <t>2,162</t>
  </si>
  <si>
    <t>2,973</t>
  </si>
  <si>
    <t>3,218</t>
  </si>
  <si>
    <t>3,845</t>
  </si>
  <si>
    <t>3,920</t>
  </si>
  <si>
    <t>5,150</t>
  </si>
  <si>
    <t>5,742</t>
  </si>
  <si>
    <t>6,957</t>
  </si>
  <si>
    <t>8,625</t>
  </si>
  <si>
    <t>13,306</t>
  </si>
  <si>
    <t>12,843</t>
  </si>
  <si>
    <t>13,576</t>
  </si>
  <si>
    <t>14,784</t>
  </si>
  <si>
    <t>18,166</t>
  </si>
  <si>
    <t>16,909</t>
  </si>
  <si>
    <t>17,218</t>
  </si>
  <si>
    <t>18,162</t>
  </si>
  <si>
    <t>18,426</t>
  </si>
  <si>
    <t>20,425</t>
  </si>
  <si>
    <t>20,632</t>
  </si>
  <si>
    <t>20,324</t>
  </si>
  <si>
    <t>19,260</t>
  </si>
  <si>
    <t>20,020</t>
  </si>
  <si>
    <t>22,223</t>
  </si>
  <si>
    <t>23,098</t>
  </si>
  <si>
    <t>24,709</t>
  </si>
  <si>
    <t>25,224</t>
  </si>
  <si>
    <t>27,725</t>
  </si>
  <si>
    <t>General and Admin. Exp.</t>
  </si>
  <si>
    <t>5,127</t>
  </si>
  <si>
    <t>4,030</t>
  </si>
  <si>
    <t>4,004</t>
  </si>
  <si>
    <t>4,222</t>
  </si>
  <si>
    <t>4,569</t>
  </si>
  <si>
    <t>5,149</t>
  </si>
  <si>
    <t>4,821</t>
  </si>
  <si>
    <t>4,611</t>
  </si>
  <si>
    <t>4,563</t>
  </si>
  <si>
    <t>4,481</t>
  </si>
  <si>
    <t>4,754</t>
  </si>
  <si>
    <t>5,111</t>
  </si>
  <si>
    <t>5,107</t>
  </si>
  <si>
    <t>5,900</t>
  </si>
  <si>
    <t>Selling and Marketing Exp.</t>
  </si>
  <si>
    <t>13,039</t>
  </si>
  <si>
    <t>12,879</t>
  </si>
  <si>
    <t>13,214</t>
  </si>
  <si>
    <t>13,940</t>
  </si>
  <si>
    <t>13,857</t>
  </si>
  <si>
    <t>15,276</t>
  </si>
  <si>
    <t>15,811</t>
  </si>
  <si>
    <t>15,713</t>
  </si>
  <si>
    <t>14,697</t>
  </si>
  <si>
    <t>15,539</t>
  </si>
  <si>
    <t>17,469</t>
  </si>
  <si>
    <t>18,213</t>
  </si>
  <si>
    <t>19,598</t>
  </si>
  <si>
    <t>20,117</t>
  </si>
  <si>
    <t>21,825</t>
  </si>
  <si>
    <t>Other Expenses</t>
  </si>
  <si>
    <t>6</t>
  </si>
  <si>
    <t>8</t>
  </si>
  <si>
    <t>16</t>
  </si>
  <si>
    <t>24</t>
  </si>
  <si>
    <t>46</t>
  </si>
  <si>
    <t>76</t>
  </si>
  <si>
    <t>112</t>
  </si>
  <si>
    <t>151</t>
  </si>
  <si>
    <t>237</t>
  </si>
  <si>
    <t>269</t>
  </si>
  <si>
    <t>480</t>
  </si>
  <si>
    <t>557</t>
  </si>
  <si>
    <t>1,024</t>
  </si>
  <si>
    <t>1,010</t>
  </si>
  <si>
    <t>748</t>
  </si>
  <si>
    <t>COGS and Expenses</t>
  </si>
  <si>
    <t>137</t>
  </si>
  <si>
    <t>219</t>
  </si>
  <si>
    <t>403</t>
  </si>
  <si>
    <t>561</t>
  </si>
  <si>
    <t>790</t>
  </si>
  <si>
    <t>1,194</t>
  </si>
  <si>
    <t>1,763</t>
  </si>
  <si>
    <t>2,427</t>
  </si>
  <si>
    <t>2,923</t>
  </si>
  <si>
    <t>3,899</t>
  </si>
  <si>
    <t>5,593</t>
  </si>
  <si>
    <t>6,228</t>
  </si>
  <si>
    <t>7,544</t>
  </si>
  <si>
    <t>9,704</t>
  </si>
  <si>
    <t>11,927</t>
  </si>
  <si>
    <t>16,455</t>
  </si>
  <si>
    <t>18,970</t>
  </si>
  <si>
    <t>27,801</t>
  </si>
  <si>
    <t>25,227</t>
  </si>
  <si>
    <t>27,810</t>
  </si>
  <si>
    <t>32,598</t>
  </si>
  <si>
    <t>37,928</t>
  </si>
  <si>
    <t>38,074</t>
  </si>
  <si>
    <t>38,327</t>
  </si>
  <si>
    <t>42,782</t>
  </si>
  <si>
    <t>45,767</t>
  </si>
  <si>
    <t>51,085</t>
  </si>
  <si>
    <t>58,947</t>
  </si>
  <si>
    <t>65,408</t>
  </si>
  <si>
    <t>64,028</t>
  </si>
  <si>
    <t>67,318</t>
  </si>
  <si>
    <t>75,302</t>
  </si>
  <si>
    <t>82,884</t>
  </si>
  <si>
    <t>90,056</t>
  </si>
  <si>
    <t>98,172</t>
  </si>
  <si>
    <t>114,887</t>
  </si>
  <si>
    <t>Interest Income</t>
  </si>
  <si>
    <t>888</t>
  </si>
  <si>
    <t>706</t>
  </si>
  <si>
    <t>843</t>
  </si>
  <si>
    <t>900</t>
  </si>
  <si>
    <t>2,762</t>
  </si>
  <si>
    <t>2,680</t>
  </si>
  <si>
    <t>2,131</t>
  </si>
  <si>
    <t>2,094</t>
  </si>
  <si>
    <t>Interest Expense</t>
  </si>
  <si>
    <t>295</t>
  </si>
  <si>
    <t>380</t>
  </si>
  <si>
    <t>429</t>
  </si>
  <si>
    <t>597</t>
  </si>
  <si>
    <t>781</t>
  </si>
  <si>
    <t>1,243</t>
  </si>
  <si>
    <t>2,222</t>
  </si>
  <si>
    <t>2,733</t>
  </si>
  <si>
    <t>2,686</t>
  </si>
  <si>
    <t>2,591</t>
  </si>
  <si>
    <t>2,346</t>
  </si>
  <si>
    <t>2,063</t>
  </si>
  <si>
    <t>Depreciation and Amortization</t>
  </si>
  <si>
    <t>1,536</t>
  </si>
  <si>
    <t>1,084</t>
  </si>
  <si>
    <t>1,439</t>
  </si>
  <si>
    <t>1,186</t>
  </si>
  <si>
    <t>855</t>
  </si>
  <si>
    <t>903</t>
  </si>
  <si>
    <t>EBITDA</t>
  </si>
  <si>
    <t>72</t>
  </si>
  <si>
    <t>129</t>
  </si>
  <si>
    <t>200</t>
  </si>
  <si>
    <t>275</t>
  </si>
  <si>
    <t>457</t>
  </si>
  <si>
    <t>746</t>
  </si>
  <si>
    <t>1,154</t>
  </si>
  <si>
    <t>1,552</t>
  </si>
  <si>
    <t>1,959</t>
  </si>
  <si>
    <t>2,436</t>
  </si>
  <si>
    <t>3,859</t>
  </si>
  <si>
    <t>5,871</t>
  </si>
  <si>
    <t>8,141</t>
  </si>
  <si>
    <t>12,901</t>
  </si>
  <si>
    <t>15,023</t>
  </si>
  <si>
    <t>12,686</t>
  </si>
  <si>
    <t>12,597</t>
  </si>
  <si>
    <t>16,165</t>
  </si>
  <si>
    <t>13,382</t>
  </si>
  <si>
    <t>17,483</t>
  </si>
  <si>
    <t>19,165</t>
  </si>
  <si>
    <t>21,541</t>
  </si>
  <si>
    <t>25,870</t>
  </si>
  <si>
    <t>22,383</t>
  </si>
  <si>
    <t>27,837</t>
  </si>
  <si>
    <t>31,132</t>
  </si>
  <si>
    <t>25,614</t>
  </si>
  <si>
    <t>31,236</t>
  </si>
  <si>
    <t>33,629</t>
  </si>
  <si>
    <t>25,245</t>
  </si>
  <si>
    <t>27,616</t>
  </si>
  <si>
    <t>34,149</t>
  </si>
  <si>
    <t>49,468</t>
  </si>
  <si>
    <t>58,056</t>
  </si>
  <si>
    <t>68,423</t>
  </si>
  <si>
    <t>85,134</t>
  </si>
  <si>
    <t>100,239</t>
  </si>
  <si>
    <t>EBITDA ratio</t>
  </si>
  <si>
    <t>36.35%</t>
  </si>
  <si>
    <t>37.29%</t>
  </si>
  <si>
    <t>33.80%</t>
  </si>
  <si>
    <t>34.23%</t>
  </si>
  <si>
    <t>38.61%</t>
  </si>
  <si>
    <t>40.49%</t>
  </si>
  <si>
    <t>41.82%</t>
  </si>
  <si>
    <t>41.35%</t>
  </si>
  <si>
    <t>42.14%</t>
  </si>
  <si>
    <t>41.03%</t>
  </si>
  <si>
    <t>44.50%</t>
  </si>
  <si>
    <t>51.69%</t>
  </si>
  <si>
    <t>56.21%</t>
  </si>
  <si>
    <t>65.33%</t>
  </si>
  <si>
    <t>65.44%</t>
  </si>
  <si>
    <t>50.15%</t>
  </si>
  <si>
    <t>44.41%</t>
  </si>
  <si>
    <t>50.22%</t>
  </si>
  <si>
    <t>36.33%</t>
  </si>
  <si>
    <t>43.94%</t>
  </si>
  <si>
    <t>43.28%</t>
  </si>
  <si>
    <t>42.82%</t>
  </si>
  <si>
    <t>38.30%</t>
  </si>
  <si>
    <t>44.55%</t>
  </si>
  <si>
    <t>44.51%</t>
  </si>
  <si>
    <t>34.74%</t>
  </si>
  <si>
    <t>40.12%</t>
  </si>
  <si>
    <t>38.73%</t>
  </si>
  <si>
    <t>26.98%</t>
  </si>
  <si>
    <t>32.37%</t>
  </si>
  <si>
    <t>37.96%</t>
  </si>
  <si>
    <t>44.82%</t>
  </si>
  <si>
    <t>46.13%</t>
  </si>
  <si>
    <t>47.84%</t>
  </si>
  <si>
    <t>50.65%</t>
  </si>
  <si>
    <t>50.56%</t>
  </si>
  <si>
    <t>Operating Income</t>
  </si>
  <si>
    <t>61</t>
  </si>
  <si>
    <t>127</t>
  </si>
  <si>
    <t>187</t>
  </si>
  <si>
    <t>242</t>
  </si>
  <si>
    <t>393</t>
  </si>
  <si>
    <t>650</t>
  </si>
  <si>
    <t>996</t>
  </si>
  <si>
    <t>1,326</t>
  </si>
  <si>
    <t>1,726</t>
  </si>
  <si>
    <t>2,038</t>
  </si>
  <si>
    <t>3,078</t>
  </si>
  <si>
    <t>5,130</t>
  </si>
  <si>
    <t>6,940</t>
  </si>
  <si>
    <t>10,043</t>
  </si>
  <si>
    <t>11,029</t>
  </si>
  <si>
    <t>11,720</t>
  </si>
  <si>
    <t>11,910</t>
  </si>
  <si>
    <t>13,217</t>
  </si>
  <si>
    <t>9,034</t>
  </si>
  <si>
    <t>14,561</t>
  </si>
  <si>
    <t>16,472</t>
  </si>
  <si>
    <t>18,524</t>
  </si>
  <si>
    <t>22,492</t>
  </si>
  <si>
    <t>20,363</t>
  </si>
  <si>
    <t>24,098</t>
  </si>
  <si>
    <t>27,161</t>
  </si>
  <si>
    <t>21,763</t>
  </si>
  <si>
    <t>26,764</t>
  </si>
  <si>
    <t>27,759</t>
  </si>
  <si>
    <t>18,161</t>
  </si>
  <si>
    <t>20,182</t>
  </si>
  <si>
    <t>22,326</t>
  </si>
  <si>
    <t>35,058</t>
  </si>
  <si>
    <t>42,959</t>
  </si>
  <si>
    <t>52,959</t>
  </si>
  <si>
    <t>69,916</t>
  </si>
  <si>
    <t>83,383</t>
  </si>
  <si>
    <t>Operating Income ratio</t>
  </si>
  <si>
    <t>30.84%</t>
  </si>
  <si>
    <t>36.69%</t>
  </si>
  <si>
    <t>31.72%</t>
  </si>
  <si>
    <t>30.14%</t>
  </si>
  <si>
    <t>33.23%</t>
  </si>
  <si>
    <t>35.25%</t>
  </si>
  <si>
    <t>36.10%</t>
  </si>
  <si>
    <t>35.33%</t>
  </si>
  <si>
    <t>37.13%</t>
  </si>
  <si>
    <t>34.33%</t>
  </si>
  <si>
    <t>35.50%</t>
  </si>
  <si>
    <t>45.17%</t>
  </si>
  <si>
    <t>47.91%</t>
  </si>
  <si>
    <t>50.86%</t>
  </si>
  <si>
    <t>48.04%</t>
  </si>
  <si>
    <t>46.33%</t>
  </si>
  <si>
    <t>41.99%</t>
  </si>
  <si>
    <t>41.06%</t>
  </si>
  <si>
    <t>24.53%</t>
  </si>
  <si>
    <t>36.60%</t>
  </si>
  <si>
    <t>37.20%</t>
  </si>
  <si>
    <t>36.23%</t>
  </si>
  <si>
    <t>37.23%</t>
  </si>
  <si>
    <t>34.85%</t>
  </si>
  <si>
    <t>38.57%</t>
  </si>
  <si>
    <t>38.83%</t>
  </si>
  <si>
    <t>29.52%</t>
  </si>
  <si>
    <t>34.38%</t>
  </si>
  <si>
    <t>31.97%</t>
  </si>
  <si>
    <t>19.41%</t>
  </si>
  <si>
    <t>23.65%</t>
  </si>
  <si>
    <t>24.82%</t>
  </si>
  <si>
    <t>31.77%</t>
  </si>
  <si>
    <t>34.14%</t>
  </si>
  <si>
    <t>37.03%</t>
  </si>
  <si>
    <t>41.59%</t>
  </si>
  <si>
    <t>42.06%</t>
  </si>
  <si>
    <t>Total Other Income Exp.(Gains)</t>
  </si>
  <si>
    <t>5</t>
  </si>
  <si>
    <t>(6)</t>
  </si>
  <si>
    <t>(4)</t>
  </si>
  <si>
    <t>9</t>
  </si>
  <si>
    <t>17</t>
  </si>
  <si>
    <t>21</t>
  </si>
  <si>
    <t>45</t>
  </si>
  <si>
    <t>75</t>
  </si>
  <si>
    <t>301</t>
  </si>
  <si>
    <t>184</t>
  </si>
  <si>
    <t>177</t>
  </si>
  <si>
    <t>1,848</t>
  </si>
  <si>
    <t>3,246</t>
  </si>
  <si>
    <t>(195)</t>
  </si>
  <si>
    <t>(397)</t>
  </si>
  <si>
    <t>1,509</t>
  </si>
  <si>
    <t>3,162</t>
  </si>
  <si>
    <t>2,067</t>
  </si>
  <si>
    <t>1,790</t>
  </si>
  <si>
    <t>1,577</t>
  </si>
  <si>
    <t>1,322</t>
  </si>
  <si>
    <t>(542)</t>
  </si>
  <si>
    <t>915</t>
  </si>
  <si>
    <t>910</t>
  </si>
  <si>
    <t>504</t>
  </si>
  <si>
    <t>288</t>
  </si>
  <si>
    <t>(431)</t>
  </si>
  <si>
    <t>823</t>
  </si>
  <si>
    <t>1,416</t>
  </si>
  <si>
    <t>729</t>
  </si>
  <si>
    <t>77</t>
  </si>
  <si>
    <t>333</t>
  </si>
  <si>
    <t>Income Before Tax</t>
  </si>
  <si>
    <t>121</t>
  </si>
  <si>
    <t>251</t>
  </si>
  <si>
    <t>411</t>
  </si>
  <si>
    <t>671</t>
  </si>
  <si>
    <t>1,041</t>
  </si>
  <si>
    <t>1,401</t>
  </si>
  <si>
    <t>1,722</t>
  </si>
  <si>
    <t>2,167</t>
  </si>
  <si>
    <t>3,379</t>
  </si>
  <si>
    <t>5,314</t>
  </si>
  <si>
    <t>7,117</t>
  </si>
  <si>
    <t>11,891</t>
  </si>
  <si>
    <t>14,275</t>
  </si>
  <si>
    <t>11,525</t>
  </si>
  <si>
    <t>11,513</t>
  </si>
  <si>
    <t>12,196</t>
  </si>
  <si>
    <t>16,628</t>
  </si>
  <si>
    <t>18,262</t>
  </si>
  <si>
    <t>20,101</t>
  </si>
  <si>
    <t>23,814</t>
  </si>
  <si>
    <t>19,821</t>
  </si>
  <si>
    <t>25,013</t>
  </si>
  <si>
    <t>28,071</t>
  </si>
  <si>
    <t>22,267</t>
  </si>
  <si>
    <t>27,052</t>
  </si>
  <si>
    <t>27,820</t>
  </si>
  <si>
    <t>18,507</t>
  </si>
  <si>
    <t>19,751</t>
  </si>
  <si>
    <t>23,149</t>
  </si>
  <si>
    <t>36,474</t>
  </si>
  <si>
    <t>43,688</t>
  </si>
  <si>
    <t>53,036</t>
  </si>
  <si>
    <t>71,102</t>
  </si>
  <si>
    <t>83,716</t>
  </si>
  <si>
    <t>Income Before Tax ratio</t>
  </si>
  <si>
    <t>33.42%</t>
  </si>
  <si>
    <t>35.10%</t>
  </si>
  <si>
    <t>31.09%</t>
  </si>
  <si>
    <t>31.21%</t>
  </si>
  <si>
    <t>34.70%</t>
  </si>
  <si>
    <t>36.38%</t>
  </si>
  <si>
    <t>37.75%</t>
  </si>
  <si>
    <t>37.33%</t>
  </si>
  <si>
    <t>37.04%</t>
  </si>
  <si>
    <t>36.50%</t>
  </si>
  <si>
    <t>38.97%</t>
  </si>
  <si>
    <t>46.79%</t>
  </si>
  <si>
    <t>49.14%</t>
  </si>
  <si>
    <t>60.22%</t>
  </si>
  <si>
    <t>62.18%</t>
  </si>
  <si>
    <t>45.56%</t>
  </si>
  <si>
    <t>40.59%</t>
  </si>
  <si>
    <t>45.75%</t>
  </si>
  <si>
    <t>33.11%</t>
  </si>
  <si>
    <t>41.79%</t>
  </si>
  <si>
    <t>41.24%</t>
  </si>
  <si>
    <t>39.32%</t>
  </si>
  <si>
    <t>39.41%</t>
  </si>
  <si>
    <t>33.92%</t>
  </si>
  <si>
    <t>40.03%</t>
  </si>
  <si>
    <t>40.13%</t>
  </si>
  <si>
    <t>30.20%</t>
  </si>
  <si>
    <t>34.75%</t>
  </si>
  <si>
    <t>32.04%</t>
  </si>
  <si>
    <t>19.78%</t>
  </si>
  <si>
    <t>23.15%</t>
  </si>
  <si>
    <t>25.74%</t>
  </si>
  <si>
    <t>33.05%</t>
  </si>
  <si>
    <t>34.72%</t>
  </si>
  <si>
    <t>37.08%</t>
  </si>
  <si>
    <t>42.30%</t>
  </si>
  <si>
    <t>42.22%</t>
  </si>
  <si>
    <t>Income Tax Expense (Gain)</t>
  </si>
  <si>
    <t>27</t>
  </si>
  <si>
    <t>50</t>
  </si>
  <si>
    <t>60</t>
  </si>
  <si>
    <t>80</t>
  </si>
  <si>
    <t>131</t>
  </si>
  <si>
    <t>208</t>
  </si>
  <si>
    <t>448</t>
  </si>
  <si>
    <t>576</t>
  </si>
  <si>
    <t>714</t>
  </si>
  <si>
    <t>1,184</t>
  </si>
  <si>
    <t>1,860</t>
  </si>
  <si>
    <t>2,627</t>
  </si>
  <si>
    <t>4,106</t>
  </si>
  <si>
    <t>4,854</t>
  </si>
  <si>
    <t>3,804</t>
  </si>
  <si>
    <t>3,684</t>
  </si>
  <si>
    <t>4,733</t>
  </si>
  <si>
    <t>4,028</t>
  </si>
  <si>
    <t>4,374</t>
  </si>
  <si>
    <t>5,663</t>
  </si>
  <si>
    <t>6,036</t>
  </si>
  <si>
    <t>6,133</t>
  </si>
  <si>
    <t>5,252</t>
  </si>
  <si>
    <t>6,253</t>
  </si>
  <si>
    <t>4,921</t>
  </si>
  <si>
    <t>5,289</t>
  </si>
  <si>
    <t>5,189</t>
  </si>
  <si>
    <t>5,746</t>
  </si>
  <si>
    <t>6,314</t>
  </si>
  <si>
    <t>2,953</t>
  </si>
  <si>
    <t>19,903</t>
  </si>
  <si>
    <t>4,448</t>
  </si>
  <si>
    <t>8,755</t>
  </si>
  <si>
    <t>9,831</t>
  </si>
  <si>
    <t>10,978</t>
  </si>
  <si>
    <t>Net Income</t>
  </si>
  <si>
    <t>39</t>
  </si>
  <si>
    <t>124</t>
  </si>
  <si>
    <t>171</t>
  </si>
  <si>
    <t>279</t>
  </si>
  <si>
    <t>463</t>
  </si>
  <si>
    <t>953</t>
  </si>
  <si>
    <t>1,146</t>
  </si>
  <si>
    <t>1,453</t>
  </si>
  <si>
    <t>2,195</t>
  </si>
  <si>
    <t>3,454</t>
  </si>
  <si>
    <t>4,490</t>
  </si>
  <si>
    <t>7,785</t>
  </si>
  <si>
    <t>9,421</t>
  </si>
  <si>
    <t>7,346</t>
  </si>
  <si>
    <t>7,829</t>
  </si>
  <si>
    <t>9,993</t>
  </si>
  <si>
    <t>8,168</t>
  </si>
  <si>
    <t>12,254</t>
  </si>
  <si>
    <t>12,599</t>
  </si>
  <si>
    <t>Net Income Ratio</t>
  </si>
  <si>
    <t>19.90%</t>
  </si>
  <si>
    <t>20.79%</t>
  </si>
  <si>
    <t>20.97%</t>
  </si>
  <si>
    <t>21.22%</t>
  </si>
  <si>
    <t>23.59%</t>
  </si>
  <si>
    <t>25.10%</t>
  </si>
  <si>
    <t>25.67%</t>
  </si>
  <si>
    <t>25.39%</t>
  </si>
  <si>
    <t>24.65%</t>
  </si>
  <si>
    <t>24.47%</t>
  </si>
  <si>
    <t>25.31%</t>
  </si>
  <si>
    <t>30.41%</t>
  </si>
  <si>
    <t>31.00%</t>
  </si>
  <si>
    <t>39.42%</t>
  </si>
  <si>
    <t>41.04%</t>
  </si>
  <si>
    <t>29.04%</t>
  </si>
  <si>
    <t>27.60%</t>
  </si>
  <si>
    <t>31.05%</t>
  </si>
  <si>
    <t>22.17%</t>
  </si>
  <si>
    <t>30.80%</t>
  </si>
  <si>
    <t>28.45%</t>
  </si>
  <si>
    <t>27.51%</t>
  </si>
  <si>
    <t>29.26%</t>
  </si>
  <si>
    <t>24.93%</t>
  </si>
  <si>
    <t>30.02%</t>
  </si>
  <si>
    <t>33.10%</t>
  </si>
  <si>
    <t>23.03%</t>
  </si>
  <si>
    <t>28.08%</t>
  </si>
  <si>
    <t>25.42%</t>
  </si>
  <si>
    <t>13.03%</t>
  </si>
  <si>
    <t>19.69%</t>
  </si>
  <si>
    <t>23.57%</t>
  </si>
  <si>
    <t>15.02%</t>
  </si>
  <si>
    <t>31.18%</t>
  </si>
  <si>
    <t>30.96%</t>
  </si>
  <si>
    <t>36.45%</t>
  </si>
  <si>
    <t>0.01</t>
  </si>
  <si>
    <t>0.02</t>
  </si>
  <si>
    <t>0.03</t>
  </si>
  <si>
    <t>0.04</t>
  </si>
  <si>
    <t>0.06</t>
  </si>
  <si>
    <t>0.08</t>
  </si>
  <si>
    <t>0.10</t>
  </si>
  <si>
    <t>0.12</t>
  </si>
  <si>
    <t>0.14</t>
  </si>
  <si>
    <t>0.21</t>
  </si>
  <si>
    <t>0.33</t>
  </si>
  <si>
    <t>0.46</t>
  </si>
  <si>
    <t>0.77</t>
  </si>
  <si>
    <t>0.91</t>
  </si>
  <si>
    <t>0.69</t>
  </si>
  <si>
    <t>0.72</t>
  </si>
  <si>
    <t>0.93</t>
  </si>
  <si>
    <t>1.13</t>
  </si>
  <si>
    <t>EPS Diluted</t>
  </si>
  <si>
    <t>0.42</t>
  </si>
  <si>
    <t>0.71</t>
  </si>
  <si>
    <t>0.85</t>
  </si>
  <si>
    <t>0.70</t>
  </si>
  <si>
    <t>0.92</t>
  </si>
  <si>
    <t>0.75</t>
  </si>
  <si>
    <t>1.12</t>
  </si>
  <si>
    <t>1.20</t>
  </si>
  <si>
    <t>1.42</t>
  </si>
  <si>
    <t>1.87</t>
  </si>
  <si>
    <t>1.62</t>
  </si>
  <si>
    <t>2.10</t>
  </si>
  <si>
    <t>2.69</t>
  </si>
  <si>
    <t>2.00</t>
  </si>
  <si>
    <t>2.58</t>
  </si>
  <si>
    <t>2.63</t>
  </si>
  <si>
    <t>1.48</t>
  </si>
  <si>
    <t>2.71</t>
  </si>
  <si>
    <t>5.06</t>
  </si>
  <si>
    <t>5.76</t>
  </si>
  <si>
    <t>8.05</t>
  </si>
  <si>
    <t>9.65</t>
  </si>
  <si>
    <t>Weighted Avg. Shares Outs.</t>
  </si>
  <si>
    <t>7,342</t>
  </si>
  <si>
    <t>7,190</t>
  </si>
  <si>
    <t>6,195</t>
  </si>
  <si>
    <t>6,820</t>
  </si>
  <si>
    <t>7,977</t>
  </si>
  <si>
    <t>8,413</t>
  </si>
  <si>
    <t>8,851</t>
  </si>
  <si>
    <t>9,530</t>
  </si>
  <si>
    <t>9,760</t>
  </si>
  <si>
    <t>10,032</t>
  </si>
  <si>
    <t>10,240</t>
  </si>
  <si>
    <t>10,496</t>
  </si>
  <si>
    <t>9,728</t>
  </si>
  <si>
    <t>10,056</t>
  </si>
  <si>
    <t>10,378</t>
  </si>
  <si>
    <t>10,682</t>
  </si>
  <si>
    <t>10,812</t>
  </si>
  <si>
    <t>10,723</t>
  </si>
  <si>
    <t>10,803</t>
  </si>
  <si>
    <t>10,839</t>
  </si>
  <si>
    <t>10,438</t>
  </si>
  <si>
    <t>Weighted Avg. Shares Outs. Dil.</t>
  </si>
  <si>
    <t>10,724</t>
  </si>
  <si>
    <t>10,964</t>
  </si>
  <si>
    <t>11,072</t>
  </si>
  <si>
    <t>11,148</t>
  </si>
  <si>
    <t>11,106</t>
  </si>
  <si>
    <t>10,882</t>
  </si>
  <si>
    <t>10,894</t>
  </si>
  <si>
    <t>10,906</t>
  </si>
  <si>
    <t>10,531</t>
  </si>
  <si>
    <t>9,886</t>
  </si>
  <si>
    <t>9,470</t>
  </si>
  <si>
    <t>8,996</t>
  </si>
  <si>
    <t>8,927</t>
  </si>
  <si>
    <t>8,593</t>
  </si>
  <si>
    <t>8,506</t>
  </si>
  <si>
    <t>8,470</t>
  </si>
  <si>
    <t>8,399</t>
  </si>
  <si>
    <t>8,254</t>
  </si>
  <si>
    <t>8,013</t>
  </si>
  <si>
    <t>7,832</t>
  </si>
  <si>
    <t>7,794</t>
  </si>
  <si>
    <t>7,753</t>
  </si>
  <si>
    <t>7,683</t>
  </si>
  <si>
    <t>7,608</t>
  </si>
  <si>
    <t>7,540</t>
  </si>
  <si>
    <t>Cash and Cash Equivalents</t>
  </si>
  <si>
    <t>103</t>
  </si>
  <si>
    <t>133</t>
  </si>
  <si>
    <t>183</t>
  </si>
  <si>
    <t>192</t>
  </si>
  <si>
    <t>246</t>
  </si>
  <si>
    <t>417</t>
  </si>
  <si>
    <t>791</t>
  </si>
  <si>
    <t>1,013</t>
  </si>
  <si>
    <t>1,477</t>
  </si>
  <si>
    <t>1,962</t>
  </si>
  <si>
    <t>2,601</t>
  </si>
  <si>
    <t>3,706</t>
  </si>
  <si>
    <t>3,839</t>
  </si>
  <si>
    <t>4,975</t>
  </si>
  <si>
    <t>4,846</t>
  </si>
  <si>
    <t>3,922</t>
  </si>
  <si>
    <t>3,016</t>
  </si>
  <si>
    <t>6,438</t>
  </si>
  <si>
    <t>15,982</t>
  </si>
  <si>
    <t>4,851</t>
  </si>
  <si>
    <t>6,714</t>
  </si>
  <si>
    <t>6,111</t>
  </si>
  <si>
    <t>10,339</t>
  </si>
  <si>
    <t>6,076</t>
  </si>
  <si>
    <t>5,505</t>
  </si>
  <si>
    <t>9,610</t>
  </si>
  <si>
    <t>6,938</t>
  </si>
  <si>
    <t>8,669</t>
  </si>
  <si>
    <t>5,595</t>
  </si>
  <si>
    <t>6,510</t>
  </si>
  <si>
    <t>7,663</t>
  </si>
  <si>
    <t>11,946</t>
  </si>
  <si>
    <t>11,356</t>
  </si>
  <si>
    <t>14,224</t>
  </si>
  <si>
    <t>13,931</t>
  </si>
  <si>
    <t>Short-Term Investments</t>
  </si>
  <si>
    <t>12,261</t>
  </si>
  <si>
    <t>18,952</t>
  </si>
  <si>
    <t>27,678</t>
  </si>
  <si>
    <t>35,636</t>
  </si>
  <si>
    <t>42,610</t>
  </si>
  <si>
    <t>44,610</t>
  </si>
  <si>
    <t>32,900</t>
  </si>
  <si>
    <t>27,447</t>
  </si>
  <si>
    <t>17,300</t>
  </si>
  <si>
    <t>13,323</t>
  </si>
  <si>
    <t>25,371</t>
  </si>
  <si>
    <t>31,283</t>
  </si>
  <si>
    <t>43,162</t>
  </si>
  <si>
    <t>56,102</t>
  </si>
  <si>
    <t>73,218</t>
  </si>
  <si>
    <t>77,040</t>
  </si>
  <si>
    <t>90,931</t>
  </si>
  <si>
    <t>106,730</t>
  </si>
  <si>
    <t>125,318</t>
  </si>
  <si>
    <t>121,822</t>
  </si>
  <si>
    <t>122,463</t>
  </si>
  <si>
    <t>122,951</t>
  </si>
  <si>
    <t>116,110</t>
  </si>
  <si>
    <t>90,818</t>
  </si>
  <si>
    <t>Cash &amp; Short-Term Investments</t>
  </si>
  <si>
    <t>17,236</t>
  </si>
  <si>
    <t>23,798</t>
  </si>
  <si>
    <t>31,600</t>
  </si>
  <si>
    <t>38,652</t>
  </si>
  <si>
    <t>49,048</t>
  </si>
  <si>
    <t>60,592</t>
  </si>
  <si>
    <t>37,751</t>
  </si>
  <si>
    <t>34,161</t>
  </si>
  <si>
    <t>23,411</t>
  </si>
  <si>
    <t>23,662</t>
  </si>
  <si>
    <t>31,447</t>
  </si>
  <si>
    <t>36,788</t>
  </si>
  <si>
    <t>52,772</t>
  </si>
  <si>
    <t>63,040</t>
  </si>
  <si>
    <t>77,022</t>
  </si>
  <si>
    <t>85,709</t>
  </si>
  <si>
    <t>96,526</t>
  </si>
  <si>
    <t>113,240</t>
  </si>
  <si>
    <t>132,981</t>
  </si>
  <si>
    <t>133,768</t>
  </si>
  <si>
    <t>133,819</t>
  </si>
  <si>
    <t>136,527</t>
  </si>
  <si>
    <t>130,334</t>
  </si>
  <si>
    <t>104,749</t>
  </si>
  <si>
    <t>Net Receivables</t>
  </si>
  <si>
    <t>55</t>
  </si>
  <si>
    <t>94</t>
  </si>
  <si>
    <t>111</t>
  </si>
  <si>
    <t>181</t>
  </si>
  <si>
    <t>243</t>
  </si>
  <si>
    <t>824</t>
  </si>
  <si>
    <t>338</t>
  </si>
  <si>
    <t>475</t>
  </si>
  <si>
    <t>581</t>
  </si>
  <si>
    <t>639</t>
  </si>
  <si>
    <t>980</t>
  </si>
  <si>
    <t>1,460</t>
  </si>
  <si>
    <t>2,245</t>
  </si>
  <si>
    <t>3,250</t>
  </si>
  <si>
    <t>3,671</t>
  </si>
  <si>
    <t>5,129</t>
  </si>
  <si>
    <t>5,196</t>
  </si>
  <si>
    <t>5,890</t>
  </si>
  <si>
    <t>7,180</t>
  </si>
  <si>
    <t>9,316</t>
  </si>
  <si>
    <t>11,338</t>
  </si>
  <si>
    <t>13,589</t>
  </si>
  <si>
    <t>11,192</t>
  </si>
  <si>
    <t>13,014</t>
  </si>
  <si>
    <t>14,987</t>
  </si>
  <si>
    <t>15,780</t>
  </si>
  <si>
    <t>17,486</t>
  </si>
  <si>
    <t>19,544</t>
  </si>
  <si>
    <t>17,908</t>
  </si>
  <si>
    <t>18,277</t>
  </si>
  <si>
    <t>19,792</t>
  </si>
  <si>
    <t>26,481</t>
  </si>
  <si>
    <t>29,524</t>
  </si>
  <si>
    <t>32,011</t>
  </si>
  <si>
    <t>38,043</t>
  </si>
  <si>
    <t>44,261</t>
  </si>
  <si>
    <t>Inventory</t>
  </si>
  <si>
    <t>54</t>
  </si>
  <si>
    <t>38</t>
  </si>
  <si>
    <t>56</t>
  </si>
  <si>
    <t>47</t>
  </si>
  <si>
    <t>86</t>
  </si>
  <si>
    <t>88</t>
  </si>
  <si>
    <t>673</t>
  </si>
  <si>
    <t>640</t>
  </si>
  <si>
    <t>421</t>
  </si>
  <si>
    <t>491</t>
  </si>
  <si>
    <t>1,478</t>
  </si>
  <si>
    <t>1,127</t>
  </si>
  <si>
    <t>985</t>
  </si>
  <si>
    <t>717</t>
  </si>
  <si>
    <t>740</t>
  </si>
  <si>
    <t>1,372</t>
  </si>
  <si>
    <t>1,137</t>
  </si>
  <si>
    <t>1,938</t>
  </si>
  <si>
    <t>2,660</t>
  </si>
  <si>
    <t>2,902</t>
  </si>
  <si>
    <t>2,251</t>
  </si>
  <si>
    <t>2,181</t>
  </si>
  <si>
    <t>2,662</t>
  </si>
  <si>
    <t>1,895</t>
  </si>
  <si>
    <t>2,636</t>
  </si>
  <si>
    <t>3,742</t>
  </si>
  <si>
    <t>Other Current Assets</t>
  </si>
  <si>
    <t>3</t>
  </si>
  <si>
    <t>15</t>
  </si>
  <si>
    <t>128</t>
  </si>
  <si>
    <t>321</t>
  </si>
  <si>
    <t>69</t>
  </si>
  <si>
    <t>2,258</t>
  </si>
  <si>
    <t>2,989</t>
  </si>
  <si>
    <t>4,599</t>
  </si>
  <si>
    <t>5,687</t>
  </si>
  <si>
    <t>10,590</t>
  </si>
  <si>
    <t>752</t>
  </si>
  <si>
    <t>3,260</t>
  </si>
  <si>
    <t>4,366</t>
  </si>
  <si>
    <t>4,122</t>
  </si>
  <si>
    <t>4,089</t>
  </si>
  <si>
    <t>3,663</t>
  </si>
  <si>
    <t>3,315</t>
  </si>
  <si>
    <t>4,055</t>
  </si>
  <si>
    <t>4,292</t>
  </si>
  <si>
    <t>5,006</t>
  </si>
  <si>
    <t>5,924</t>
  </si>
  <si>
    <t>5,134</t>
  </si>
  <si>
    <t>5,787</t>
  </si>
  <si>
    <t>5,020</t>
  </si>
  <si>
    <t>6,333</t>
  </si>
  <si>
    <t>7,376</t>
  </si>
  <si>
    <t>5,892</t>
  </si>
  <si>
    <t>4,897</t>
  </si>
  <si>
    <t>6,751</t>
  </si>
  <si>
    <t>10,146</t>
  </si>
  <si>
    <t>11,482</t>
  </si>
  <si>
    <t>13,393</t>
  </si>
  <si>
    <t>16,932</t>
  </si>
  <si>
    <t>Total Current Assets</t>
  </si>
  <si>
    <t>148</t>
  </si>
  <si>
    <t>213</t>
  </si>
  <si>
    <t>345</t>
  </si>
  <si>
    <t>469</t>
  </si>
  <si>
    <t>720</t>
  </si>
  <si>
    <t>1,029</t>
  </si>
  <si>
    <t>1,770</t>
  </si>
  <si>
    <t>2,850</t>
  </si>
  <si>
    <t>4,312</t>
  </si>
  <si>
    <t>5,620</t>
  </si>
  <si>
    <t>7,839</t>
  </si>
  <si>
    <t>10,373</t>
  </si>
  <si>
    <t>15,889</t>
  </si>
  <si>
    <t>20,233</t>
  </si>
  <si>
    <t>30,308</t>
  </si>
  <si>
    <t>39,637</t>
  </si>
  <si>
    <t>48,576</t>
  </si>
  <si>
    <t>58,973</t>
  </si>
  <si>
    <t>70,566</t>
  </si>
  <si>
    <t>48,737</t>
  </si>
  <si>
    <t>49,010</t>
  </si>
  <si>
    <t>40,168</t>
  </si>
  <si>
    <t>43,242</t>
  </si>
  <si>
    <t>49,280</t>
  </si>
  <si>
    <t>55,676</t>
  </si>
  <si>
    <t>74,918</t>
  </si>
  <si>
    <t>85,084</t>
  </si>
  <si>
    <t>101,466</t>
  </si>
  <si>
    <t>114,246</t>
  </si>
  <si>
    <t>124,712</t>
  </si>
  <si>
    <t>139,660</t>
  </si>
  <si>
    <t>159,851</t>
  </si>
  <si>
    <t>169,662</t>
  </si>
  <si>
    <t>175,552</t>
  </si>
  <si>
    <t>181,915</t>
  </si>
  <si>
    <t>184,406</t>
  </si>
  <si>
    <t>169,684</t>
  </si>
  <si>
    <t>20</t>
  </si>
  <si>
    <t>70</t>
  </si>
  <si>
    <t>130</t>
  </si>
  <si>
    <t>199</t>
  </si>
  <si>
    <t>325</t>
  </si>
  <si>
    <t>530</t>
  </si>
  <si>
    <t>767</t>
  </si>
  <si>
    <t>867</t>
  </si>
  <si>
    <t>930</t>
  </si>
  <si>
    <t>1,192</t>
  </si>
  <si>
    <t>1,465</t>
  </si>
  <si>
    <t>1,505</t>
  </si>
  <si>
    <t>1,611</t>
  </si>
  <si>
    <t>1,903</t>
  </si>
  <si>
    <t>2,309</t>
  </si>
  <si>
    <t>2,268</t>
  </si>
  <si>
    <t>2,223</t>
  </si>
  <si>
    <t>2,326</t>
  </si>
  <si>
    <t>3,044</t>
  </si>
  <si>
    <t>4,350</t>
  </si>
  <si>
    <t>6,242</t>
  </si>
  <si>
    <t>7,535</t>
  </si>
  <si>
    <t>7,630</t>
  </si>
  <si>
    <t>8,162</t>
  </si>
  <si>
    <t>8,269</t>
  </si>
  <si>
    <t>9,991</t>
  </si>
  <si>
    <t>13,011</t>
  </si>
  <si>
    <t>14,731</t>
  </si>
  <si>
    <t>18,356</t>
  </si>
  <si>
    <t>23,734</t>
  </si>
  <si>
    <t>36,146</t>
  </si>
  <si>
    <t>43,856</t>
  </si>
  <si>
    <t>52,904</t>
  </si>
  <si>
    <t>70,803</t>
  </si>
  <si>
    <t>87,546</t>
  </si>
  <si>
    <t>Goodwill</t>
  </si>
  <si>
    <t>3,866</t>
  </si>
  <si>
    <t>4,760</t>
  </si>
  <si>
    <t>12,108</t>
  </si>
  <si>
    <t>12,503</t>
  </si>
  <si>
    <t>12,394</t>
  </si>
  <si>
    <t>12,581</t>
  </si>
  <si>
    <t>13,452</t>
  </si>
  <si>
    <t>14,655</t>
  </si>
  <si>
    <t>20,127</t>
  </si>
  <si>
    <t>16,939</t>
  </si>
  <si>
    <t>17,872</t>
  </si>
  <si>
    <t>35,122</t>
  </si>
  <si>
    <t>35,683</t>
  </si>
  <si>
    <t>42,026</t>
  </si>
  <si>
    <t>43,351</t>
  </si>
  <si>
    <t>49,711</t>
  </si>
  <si>
    <t>67,524</t>
  </si>
  <si>
    <t>Intangible Assets</t>
  </si>
  <si>
    <t>1,669</t>
  </si>
  <si>
    <t>3,512</t>
  </si>
  <si>
    <t>3,808</t>
  </si>
  <si>
    <t>539</t>
  </si>
  <si>
    <t>878</t>
  </si>
  <si>
    <t>1,973</t>
  </si>
  <si>
    <t>1,759</t>
  </si>
  <si>
    <t>1,158</t>
  </si>
  <si>
    <t>744</t>
  </si>
  <si>
    <t>3,170</t>
  </si>
  <si>
    <t>3,083</t>
  </si>
  <si>
    <t>6,981</t>
  </si>
  <si>
    <t>4,835</t>
  </si>
  <si>
    <t>3,733</t>
  </si>
  <si>
    <t>10,106</t>
  </si>
  <si>
    <t>8,053</t>
  </si>
  <si>
    <t>7,750</t>
  </si>
  <si>
    <t>7,038</t>
  </si>
  <si>
    <t>7,800</t>
  </si>
  <si>
    <t>11,298</t>
  </si>
  <si>
    <t>Goodwill and Intangible Assets</t>
  </si>
  <si>
    <t>4,405</t>
  </si>
  <si>
    <t>5,638</t>
  </si>
  <si>
    <t>14,081</t>
  </si>
  <si>
    <t>14,262</t>
  </si>
  <si>
    <t>13,552</t>
  </si>
  <si>
    <t>13,325</t>
  </si>
  <si>
    <t>16,622</t>
  </si>
  <si>
    <t>17,738</t>
  </si>
  <si>
    <t>27,108</t>
  </si>
  <si>
    <t>21,774</t>
  </si>
  <si>
    <t>21,605</t>
  </si>
  <si>
    <t>45,228</t>
  </si>
  <si>
    <t>43,736</t>
  </si>
  <si>
    <t>49,776</t>
  </si>
  <si>
    <t>50,389</t>
  </si>
  <si>
    <t>57,511</t>
  </si>
  <si>
    <t>78,822</t>
  </si>
  <si>
    <t>Investments</t>
  </si>
  <si>
    <t>6,588</t>
  </si>
  <si>
    <t>4,933</t>
  </si>
  <si>
    <t>7,754</t>
  </si>
  <si>
    <t>10,865</t>
  </si>
  <si>
    <t>9,776</t>
  </si>
  <si>
    <t>10,844</t>
  </si>
  <si>
    <t>14,597</t>
  </si>
  <si>
    <t>12,053</t>
  </si>
  <si>
    <t>10,431</t>
  </si>
  <si>
    <t>6,023</t>
  </si>
  <si>
    <t>1,862</t>
  </si>
  <si>
    <t>2,649</t>
  </si>
  <si>
    <t>2,965</t>
  </si>
  <si>
    <t>5,984</t>
  </si>
  <si>
    <t>6,891</t>
  </si>
  <si>
    <t>Tax Assets</t>
  </si>
  <si>
    <t>1,829</t>
  </si>
  <si>
    <t>3,621</t>
  </si>
  <si>
    <t>2,611</t>
  </si>
  <si>
    <t>1,389</t>
  </si>
  <si>
    <t>949</t>
  </si>
  <si>
    <t>Other Non-Current Assets</t>
  </si>
  <si>
    <t>10</t>
  </si>
  <si>
    <t>53</t>
  </si>
  <si>
    <t>104</t>
  </si>
  <si>
    <t>398</t>
  </si>
  <si>
    <t>928</t>
  </si>
  <si>
    <t>2,549</t>
  </si>
  <si>
    <t>4,963</t>
  </si>
  <si>
    <t>15,312</t>
  </si>
  <si>
    <t>19,939</t>
  </si>
  <si>
    <t>17,311</t>
  </si>
  <si>
    <t>15,133</t>
  </si>
  <si>
    <t>14,863</t>
  </si>
  <si>
    <t>13,984</t>
  </si>
  <si>
    <t>12,303</t>
  </si>
  <si>
    <t>10,527</t>
  </si>
  <si>
    <t>11,626</t>
  </si>
  <si>
    <t>1,691</t>
  </si>
  <si>
    <t>1,599</t>
  </si>
  <si>
    <t>1,501</t>
  </si>
  <si>
    <t>1,434</t>
  </si>
  <si>
    <t>1,520</t>
  </si>
  <si>
    <t>2,392</t>
  </si>
  <si>
    <t>3,422</t>
  </si>
  <si>
    <t>3,642</t>
  </si>
  <si>
    <t>6,250</t>
  </si>
  <si>
    <t>7,442</t>
  </si>
  <si>
    <t>14,723</t>
  </si>
  <si>
    <t>13,138</t>
  </si>
  <si>
    <t>15,075</t>
  </si>
  <si>
    <t>21,897</t>
  </si>
  <si>
    <t>Total Non-Current Assets</t>
  </si>
  <si>
    <t>23</t>
  </si>
  <si>
    <t>252</t>
  </si>
  <si>
    <t>385</t>
  </si>
  <si>
    <t>616</t>
  </si>
  <si>
    <t>870</t>
  </si>
  <si>
    <t>955</t>
  </si>
  <si>
    <t>1,051</t>
  </si>
  <si>
    <t>1,590</t>
  </si>
  <si>
    <t>4,014</t>
  </si>
  <si>
    <t>6,468</t>
  </si>
  <si>
    <t>16,923</t>
  </si>
  <si>
    <t>21,842</t>
  </si>
  <si>
    <t>19,620</t>
  </si>
  <si>
    <t>19,070</t>
  </si>
  <si>
    <t>20,598</t>
  </si>
  <si>
    <t>21,823</t>
  </si>
  <si>
    <t>22,078</t>
  </si>
  <si>
    <t>20,587</t>
  </si>
  <si>
    <t>23,003</t>
  </si>
  <si>
    <t>29,551</t>
  </si>
  <si>
    <t>28,608</t>
  </si>
  <si>
    <t>30,437</t>
  </si>
  <si>
    <t>33,786</t>
  </si>
  <si>
    <t>36,187</t>
  </si>
  <si>
    <t>40,965</t>
  </si>
  <si>
    <t>58,138</t>
  </si>
  <si>
    <t>51,511</t>
  </si>
  <si>
    <t>54,034</t>
  </si>
  <si>
    <t>81,235</t>
  </si>
  <si>
    <t>89,186</t>
  </si>
  <si>
    <t>111,004</t>
  </si>
  <si>
    <t>119,396</t>
  </si>
  <si>
    <t>149,373</t>
  </si>
  <si>
    <t>195,156</t>
  </si>
  <si>
    <t>Other Assets</t>
  </si>
  <si>
    <t>493</t>
  </si>
  <si>
    <t>721</t>
  </si>
  <si>
    <t>1,105</t>
  </si>
  <si>
    <t>1,644</t>
  </si>
  <si>
    <t>2,640</t>
  </si>
  <si>
    <t>3,805</t>
  </si>
  <si>
    <t>5,363</t>
  </si>
  <si>
    <t>7,210</t>
  </si>
  <si>
    <t>10,093</t>
  </si>
  <si>
    <t>14,387</t>
  </si>
  <si>
    <t>22,357</t>
  </si>
  <si>
    <t>37,156</t>
  </si>
  <si>
    <t>52,150</t>
  </si>
  <si>
    <t>59,257</t>
  </si>
  <si>
    <t>67,646</t>
  </si>
  <si>
    <t>79,571</t>
  </si>
  <si>
    <t>92,389</t>
  </si>
  <si>
    <t>70,815</t>
  </si>
  <si>
    <t>69,597</t>
  </si>
  <si>
    <t>63,171</t>
  </si>
  <si>
    <t>72,793</t>
  </si>
  <si>
    <t>77,888</t>
  </si>
  <si>
    <t>86,113</t>
  </si>
  <si>
    <t>108,704</t>
  </si>
  <si>
    <t>121,271</t>
  </si>
  <si>
    <t>142,431</t>
  </si>
  <si>
    <t>172,384</t>
  </si>
  <si>
    <t>176,223</t>
  </si>
  <si>
    <t>193,694</t>
  </si>
  <si>
    <t>241,086</t>
  </si>
  <si>
    <t>258,848</t>
  </si>
  <si>
    <t>286,556</t>
  </si>
  <si>
    <t>301,311</t>
  </si>
  <si>
    <t>333,779</t>
  </si>
  <si>
    <t>364,840</t>
  </si>
  <si>
    <t>Accounts Payable</t>
  </si>
  <si>
    <t>42</t>
  </si>
  <si>
    <t>51</t>
  </si>
  <si>
    <t>188</t>
  </si>
  <si>
    <t>239</t>
  </si>
  <si>
    <t>324</t>
  </si>
  <si>
    <t>563</t>
  </si>
  <si>
    <t>808</t>
  </si>
  <si>
    <t>759</t>
  </si>
  <si>
    <t>874</t>
  </si>
  <si>
    <t>1,083</t>
  </si>
  <si>
    <t>1,188</t>
  </si>
  <si>
    <t>1,208</t>
  </si>
  <si>
    <t>1,573</t>
  </si>
  <si>
    <t>1,717</t>
  </si>
  <si>
    <t>2,086</t>
  </si>
  <si>
    <t>2,909</t>
  </si>
  <si>
    <t>3,247</t>
  </si>
  <si>
    <t>4,034</t>
  </si>
  <si>
    <t>3,324</t>
  </si>
  <si>
    <t>4,025</t>
  </si>
  <si>
    <t>4,197</t>
  </si>
  <si>
    <t>4,175</t>
  </si>
  <si>
    <t>4,828</t>
  </si>
  <si>
    <t>7,432</t>
  </si>
  <si>
    <t>6,591</t>
  </si>
  <si>
    <t>6,898</t>
  </si>
  <si>
    <t>7,390</t>
  </si>
  <si>
    <t>8,617</t>
  </si>
  <si>
    <t>9,382</t>
  </si>
  <si>
    <t>12,530</t>
  </si>
  <si>
    <t>15,163</t>
  </si>
  <si>
    <t>19,000</t>
  </si>
  <si>
    <t>Short-Term Debt</t>
  </si>
  <si>
    <t>2,000</t>
  </si>
  <si>
    <t>1,000</t>
  </si>
  <si>
    <t>1,231</t>
  </si>
  <si>
    <t>2,999</t>
  </si>
  <si>
    <t>7,484</t>
  </si>
  <si>
    <t>12,904</t>
  </si>
  <si>
    <t>3,998</t>
  </si>
  <si>
    <t>5,516</t>
  </si>
  <si>
    <t>3,749</t>
  </si>
  <si>
    <t>8,072</t>
  </si>
  <si>
    <t>2,749</t>
  </si>
  <si>
    <t>Tax Payable</t>
  </si>
  <si>
    <t>3,248</t>
  </si>
  <si>
    <t>725</t>
  </si>
  <si>
    <t>1,074</t>
  </si>
  <si>
    <t>580</t>
  </si>
  <si>
    <t>789</t>
  </si>
  <si>
    <t>592</t>
  </si>
  <si>
    <t>782</t>
  </si>
  <si>
    <t>606</t>
  </si>
  <si>
    <t>718</t>
  </si>
  <si>
    <t>2,121</t>
  </si>
  <si>
    <t>5,665</t>
  </si>
  <si>
    <t>2,130</t>
  </si>
  <si>
    <t>2,174</t>
  </si>
  <si>
    <t>4,067</t>
  </si>
  <si>
    <t>Deferred Revenue</t>
  </si>
  <si>
    <t>1,900</t>
  </si>
  <si>
    <t>1,281</t>
  </si>
  <si>
    <t>1,178</t>
  </si>
  <si>
    <t>1,398</t>
  </si>
  <si>
    <t>1,406</t>
  </si>
  <si>
    <t>1,760</t>
  </si>
  <si>
    <t>2,008</t>
  </si>
  <si>
    <t>2,095</t>
  </si>
  <si>
    <t>6,441</t>
  </si>
  <si>
    <t>10,377</t>
  </si>
  <si>
    <t>3,815</t>
  </si>
  <si>
    <t>4,530</t>
  </si>
  <si>
    <t>3,180</t>
  </si>
  <si>
    <t>2,616</t>
  </si>
  <si>
    <t>2,870</t>
  </si>
  <si>
    <t>Other Current Liabilities</t>
  </si>
  <si>
    <t>30</t>
  </si>
  <si>
    <t>118</t>
  </si>
  <si>
    <t>117</t>
  </si>
  <si>
    <t>136</t>
  </si>
  <si>
    <t>259</t>
  </si>
  <si>
    <t>589</t>
  </si>
  <si>
    <t>784</t>
  </si>
  <si>
    <t>1,617</t>
  </si>
  <si>
    <t>2,889</t>
  </si>
  <si>
    <t>4,971</t>
  </si>
  <si>
    <t>7,844</t>
  </si>
  <si>
    <t>8,672</t>
  </si>
  <si>
    <t>4,330</t>
  </si>
  <si>
    <t>5,616</t>
  </si>
  <si>
    <t>5,176</t>
  </si>
  <si>
    <t>6,738</t>
  </si>
  <si>
    <t>7,289</t>
  </si>
  <si>
    <t>10,395</t>
  </si>
  <si>
    <t>12,455</t>
  </si>
  <si>
    <t>8,707</t>
  </si>
  <si>
    <t>7,470</t>
  </si>
  <si>
    <t>8,855</t>
  </si>
  <si>
    <t>8,629</t>
  </si>
  <si>
    <t>8,951</t>
  </si>
  <si>
    <t>13,043</t>
  </si>
  <si>
    <t>12,560</t>
  </si>
  <si>
    <t>12,087</t>
  </si>
  <si>
    <t>12,914</t>
  </si>
  <si>
    <t>16,968</t>
  </si>
  <si>
    <t>21,846</t>
  </si>
  <si>
    <t>20,031</t>
  </si>
  <si>
    <t>23,897</t>
  </si>
  <si>
    <t>27,795</t>
  </si>
  <si>
    <t>159</t>
  </si>
  <si>
    <t>293</t>
  </si>
  <si>
    <t>447</t>
  </si>
  <si>
    <t>913</t>
  </si>
  <si>
    <t>1,347</t>
  </si>
  <si>
    <t>2,425</t>
  </si>
  <si>
    <t>3,610</t>
  </si>
  <si>
    <t>5,730</t>
  </si>
  <si>
    <t>8,718</t>
  </si>
  <si>
    <t>9,755</t>
  </si>
  <si>
    <t>11,132</t>
  </si>
  <si>
    <t>12,744</t>
  </si>
  <si>
    <t>13,974</t>
  </si>
  <si>
    <t>14,969</t>
  </si>
  <si>
    <t>16,877</t>
  </si>
  <si>
    <t>22,442</t>
  </si>
  <si>
    <t>23,754</t>
  </si>
  <si>
    <t>29,886</t>
  </si>
  <si>
    <t>27,034</t>
  </si>
  <si>
    <t>26,147</t>
  </si>
  <si>
    <t>28,774</t>
  </si>
  <si>
    <t>32,688</t>
  </si>
  <si>
    <t>37,417</t>
  </si>
  <si>
    <t>45,625</t>
  </si>
  <si>
    <t>49,858</t>
  </si>
  <si>
    <t>59,357</t>
  </si>
  <si>
    <t>64,527</t>
  </si>
  <si>
    <t>58,488</t>
  </si>
  <si>
    <t>69,420</t>
  </si>
  <si>
    <t>72,310</t>
  </si>
  <si>
    <t>88,657</t>
  </si>
  <si>
    <t>95,082</t>
  </si>
  <si>
    <t>Long-Term Debt</t>
  </si>
  <si>
    <t>2</t>
  </si>
  <si>
    <t>Deferred Tax Liabilities</t>
  </si>
  <si>
    <t>1,027</t>
  </si>
  <si>
    <t>836</t>
  </si>
  <si>
    <t>1,731</t>
  </si>
  <si>
    <t>229</t>
  </si>
  <si>
    <t>1,456</t>
  </si>
  <si>
    <t>1,893</t>
  </si>
  <si>
    <t>1,709</t>
  </si>
  <si>
    <t>2,728</t>
  </si>
  <si>
    <t>2,835</t>
  </si>
  <si>
    <t>1,476</t>
  </si>
  <si>
    <t>531</t>
  </si>
  <si>
    <t>541</t>
  </si>
  <si>
    <t>233</t>
  </si>
  <si>
    <t>204</t>
  </si>
  <si>
    <t>230</t>
  </si>
  <si>
    <t>Other Non-Current Liabilities</t>
  </si>
  <si>
    <t>0</t>
  </si>
  <si>
    <t>(0)</t>
  </si>
  <si>
    <t>405</t>
  </si>
  <si>
    <t>635</t>
  </si>
  <si>
    <t>1,385</t>
  </si>
  <si>
    <t>2,324</t>
  </si>
  <si>
    <t>2,846</t>
  </si>
  <si>
    <t>2,595</t>
  </si>
  <si>
    <t>5,823</t>
  </si>
  <si>
    <t>7,051</t>
  </si>
  <si>
    <t>8,320</t>
  </si>
  <si>
    <t>4,721</t>
  </si>
  <si>
    <t>6,269</t>
  </si>
  <si>
    <t>7,445</t>
  </si>
  <si>
    <t>8,208</t>
  </si>
  <si>
    <t>10,000</t>
  </si>
  <si>
    <t>11,594</t>
  </si>
  <si>
    <t>13,544</t>
  </si>
  <si>
    <t>13,640</t>
  </si>
  <si>
    <t>17,184</t>
  </si>
  <si>
    <t>35,476</t>
  </si>
  <si>
    <t>37,193</t>
  </si>
  <si>
    <t>40,064</t>
  </si>
  <si>
    <t>40,617</t>
  </si>
  <si>
    <t>41,595</t>
  </si>
  <si>
    <t>Total Non-Current Liabilities</t>
  </si>
  <si>
    <t>2,722</t>
  </si>
  <si>
    <t>4,577</t>
  </si>
  <si>
    <t>6,621</t>
  </si>
  <si>
    <t>11,296</t>
  </si>
  <si>
    <t>13,791</t>
  </si>
  <si>
    <t>22,847</t>
  </si>
  <si>
    <t>22,220</t>
  </si>
  <si>
    <t>26,070</t>
  </si>
  <si>
    <t>36,975</t>
  </si>
  <si>
    <t>62,340</t>
  </si>
  <si>
    <t>104,165</t>
  </si>
  <si>
    <t>117,642</t>
  </si>
  <si>
    <t>114,806</t>
  </si>
  <si>
    <t>110,697</t>
  </si>
  <si>
    <t>103,134</t>
  </si>
  <si>
    <t>103,216</t>
  </si>
  <si>
    <t>Other Liabilities</t>
  </si>
  <si>
    <t>Capital Lease Obligations</t>
  </si>
  <si>
    <t>5,568</t>
  </si>
  <si>
    <t>6,188</t>
  </si>
  <si>
    <t>7,671</t>
  </si>
  <si>
    <t>9,629</t>
  </si>
  <si>
    <t>11,489</t>
  </si>
  <si>
    <t>31</t>
  </si>
  <si>
    <t>49</t>
  </si>
  <si>
    <t>1,752</t>
  </si>
  <si>
    <t>3,060</t>
  </si>
  <si>
    <t>10,782</t>
  </si>
  <si>
    <t>11,968</t>
  </si>
  <si>
    <t>15,466</t>
  </si>
  <si>
    <t>18,551</t>
  </si>
  <si>
    <t>17,564</t>
  </si>
  <si>
    <t>22,700</t>
  </si>
  <si>
    <t>29,493</t>
  </si>
  <si>
    <t>32,074</t>
  </si>
  <si>
    <t>36,507</t>
  </si>
  <si>
    <t>38,330</t>
  </si>
  <si>
    <t>39,938</t>
  </si>
  <si>
    <t>51,621</t>
  </si>
  <si>
    <t>54,908</t>
  </si>
  <si>
    <t>63,487</t>
  </si>
  <si>
    <t>82,600</t>
  </si>
  <si>
    <t>96,140</t>
  </si>
  <si>
    <t>121,697</t>
  </si>
  <si>
    <t>168,692</t>
  </si>
  <si>
    <t>176,130</t>
  </si>
  <si>
    <t>184,226</t>
  </si>
  <si>
    <t>183,007</t>
  </si>
  <si>
    <t>191,791</t>
  </si>
  <si>
    <t>198,298</t>
  </si>
  <si>
    <t>Preferred Stock</t>
  </si>
  <si>
    <t>Common Stock</t>
  </si>
  <si>
    <t>13,844</t>
  </si>
  <si>
    <t>23,195</t>
  </si>
  <si>
    <t>28,390</t>
  </si>
  <si>
    <t>31,647</t>
  </si>
  <si>
    <t>35,344</t>
  </si>
  <si>
    <t>56,396</t>
  </si>
  <si>
    <t>60,413</t>
  </si>
  <si>
    <t>59,005</t>
  </si>
  <si>
    <t>60,557</t>
  </si>
  <si>
    <t>62,849</t>
  </si>
  <si>
    <t>62,382</t>
  </si>
  <si>
    <t>62,856</t>
  </si>
  <si>
    <t>63,415</t>
  </si>
  <si>
    <t>65,797</t>
  </si>
  <si>
    <t>67,306</t>
  </si>
  <si>
    <t>68,366</t>
  </si>
  <si>
    <t>68,465</t>
  </si>
  <si>
    <t>68,178</t>
  </si>
  <si>
    <t>69,315</t>
  </si>
  <si>
    <t>71,223</t>
  </si>
  <si>
    <t>78,520</t>
  </si>
  <si>
    <t>80,552</t>
  </si>
  <si>
    <t>83,111</t>
  </si>
  <si>
    <t>86,939</t>
  </si>
  <si>
    <t>Retained Earnings</t>
  </si>
  <si>
    <t>89</t>
  </si>
  <si>
    <t>161</t>
  </si>
  <si>
    <t>285</t>
  </si>
  <si>
    <t>456</t>
  </si>
  <si>
    <t>689</t>
  </si>
  <si>
    <t>956</t>
  </si>
  <si>
    <t>2,156</t>
  </si>
  <si>
    <t>2,950</t>
  </si>
  <si>
    <t>3,328</t>
  </si>
  <si>
    <t>3,984</t>
  </si>
  <si>
    <t>5,288</t>
  </si>
  <si>
    <t>7,622</t>
  </si>
  <si>
    <t>13,614</t>
  </si>
  <si>
    <t>18,173</t>
  </si>
  <si>
    <t>18,899</t>
  </si>
  <si>
    <t>20,533</t>
  </si>
  <si>
    <t>25,676</t>
  </si>
  <si>
    <t>18,429</t>
  </si>
  <si>
    <t>(13,724)</t>
  </si>
  <si>
    <t>(20,130)</t>
  </si>
  <si>
    <t>(31,114)</t>
  </si>
  <si>
    <t>(27,703)</t>
  </si>
  <si>
    <t>(23,793)</t>
  </si>
  <si>
    <t>(16,681)</t>
  </si>
  <si>
    <t>(8,195)</t>
  </si>
  <si>
    <t>566</t>
  </si>
  <si>
    <t>9,895</t>
  </si>
  <si>
    <t>17,710</t>
  </si>
  <si>
    <t>9,096</t>
  </si>
  <si>
    <t>2,282</t>
  </si>
  <si>
    <t>2,648</t>
  </si>
  <si>
    <t>13,682</t>
  </si>
  <si>
    <t>24,150</t>
  </si>
  <si>
    <t>34,566</t>
  </si>
  <si>
    <t>57,055</t>
  </si>
  <si>
    <t>84,281</t>
  </si>
  <si>
    <t>Other Compreh. Income(Loss)</t>
  </si>
  <si>
    <t>(11)</t>
  </si>
  <si>
    <t>(19)</t>
  </si>
  <si>
    <t>(30)</t>
  </si>
  <si>
    <t>(50)</t>
  </si>
  <si>
    <t>(74)</t>
  </si>
  <si>
    <t>(119)</t>
  </si>
  <si>
    <t>(211)</t>
  </si>
  <si>
    <t>(314)</t>
  </si>
  <si>
    <t>(515)</t>
  </si>
  <si>
    <t>(715)</t>
  </si>
  <si>
    <t>(1,020)</t>
  </si>
  <si>
    <t>(1,312)</t>
  </si>
  <si>
    <t>(1,547)</t>
  </si>
  <si>
    <t>(1,905)</t>
  </si>
  <si>
    <t>(2,411)</t>
  </si>
  <si>
    <t>(2,966)</t>
  </si>
  <si>
    <t>(3,623)</t>
  </si>
  <si>
    <t>(3,855)</t>
  </si>
  <si>
    <t>(4,163)</t>
  </si>
  <si>
    <t>1,426</t>
  </si>
  <si>
    <t>1,229</t>
  </si>
  <si>
    <t>1,654</t>
  </si>
  <si>
    <t>1,140</t>
  </si>
  <si>
    <t>969</t>
  </si>
  <si>
    <t>(8,629)</t>
  </si>
  <si>
    <t>1,863</t>
  </si>
  <si>
    <t>1,422</t>
  </si>
  <si>
    <t>1,743</t>
  </si>
  <si>
    <t>3,708</t>
  </si>
  <si>
    <t>2,522</t>
  </si>
  <si>
    <t>1,537</t>
  </si>
  <si>
    <t>431</t>
  </si>
  <si>
    <t>(2,187)</t>
  </si>
  <si>
    <t>(340)</t>
  </si>
  <si>
    <t>3,186</t>
  </si>
  <si>
    <t>1,822</t>
  </si>
  <si>
    <t>(4,678)</t>
  </si>
  <si>
    <t>Other Total Stockhold. Equity</t>
  </si>
  <si>
    <t>97</t>
  </si>
  <si>
    <t>156</t>
  </si>
  <si>
    <t>304</t>
  </si>
  <si>
    <t>513</t>
  </si>
  <si>
    <t>868</t>
  </si>
  <si>
    <t>1,400</t>
  </si>
  <si>
    <t>2,015</t>
  </si>
  <si>
    <t>2,720</t>
  </si>
  <si>
    <t>3,944</t>
  </si>
  <si>
    <t>6,801</t>
  </si>
  <si>
    <t>10,552</t>
  </si>
  <si>
    <t>2,885</t>
  </si>
  <si>
    <t>2,411</t>
  </si>
  <si>
    <t>2,966</t>
  </si>
  <si>
    <t>3,623</t>
  </si>
  <si>
    <t>3,855</t>
  </si>
  <si>
    <t>4,163</t>
  </si>
  <si>
    <t>(1,422)</t>
  </si>
  <si>
    <t>Total Stockholders Equity</t>
  </si>
  <si>
    <t>139</t>
  </si>
  <si>
    <t>376</t>
  </si>
  <si>
    <t>562</t>
  </si>
  <si>
    <t>919</t>
  </si>
  <si>
    <t>1,351</t>
  </si>
  <si>
    <t>2,193</t>
  </si>
  <si>
    <t>3,242</t>
  </si>
  <si>
    <t>4,450</t>
  </si>
  <si>
    <t>5,333</t>
  </si>
  <si>
    <t>6,908</t>
  </si>
  <si>
    <t>10,777</t>
  </si>
  <si>
    <t>16,627</t>
  </si>
  <si>
    <t>28,438</t>
  </si>
  <si>
    <t>41,368</t>
  </si>
  <si>
    <t>47,289</t>
  </si>
  <si>
    <t>52,180</t>
  </si>
  <si>
    <t>61,020</t>
  </si>
  <si>
    <t>74,825</t>
  </si>
  <si>
    <t>48,115</t>
  </si>
  <si>
    <t>40,104</t>
  </si>
  <si>
    <t>Total Liab.&amp;Stockhold. Equity</t>
  </si>
  <si>
    <t>7,085</t>
  </si>
  <si>
    <t>9,968</t>
  </si>
  <si>
    <t>Minority Interest</t>
  </si>
  <si>
    <t>125</t>
  </si>
  <si>
    <t>Total Liabilities &amp; Equity</t>
  </si>
  <si>
    <t>Deferred Income Tax</t>
  </si>
  <si>
    <t>(420)</t>
  </si>
  <si>
    <t>(416)</t>
  </si>
  <si>
    <t>336</t>
  </si>
  <si>
    <t>(1,479)</t>
  </si>
  <si>
    <t>(179)</t>
  </si>
  <si>
    <t>935</t>
  </si>
  <si>
    <t>762</t>
  </si>
  <si>
    <t>(220)</t>
  </si>
  <si>
    <t>954</t>
  </si>
  <si>
    <t>(331)</t>
  </si>
  <si>
    <t>224</t>
  </si>
  <si>
    <t>332</t>
  </si>
  <si>
    <t>(3,296)</t>
  </si>
  <si>
    <t>13,040</t>
  </si>
  <si>
    <t>(3,534)</t>
  </si>
  <si>
    <t>(3,620)</t>
  </si>
  <si>
    <t>(150)</t>
  </si>
  <si>
    <t>(5,702)</t>
  </si>
  <si>
    <t>Stock Based Compensation</t>
  </si>
  <si>
    <t>1,479</t>
  </si>
  <si>
    <t>1,708</t>
  </si>
  <si>
    <t>1,891</t>
  </si>
  <si>
    <t>2,166</t>
  </si>
  <si>
    <t>2,244</t>
  </si>
  <si>
    <t>2,406</t>
  </si>
  <si>
    <t>2,446</t>
  </si>
  <si>
    <t>2,574</t>
  </si>
  <si>
    <t>2,668</t>
  </si>
  <si>
    <t>3,266</t>
  </si>
  <si>
    <t>3,940</t>
  </si>
  <si>
    <t>4,652</t>
  </si>
  <si>
    <t>6,118</t>
  </si>
  <si>
    <t>7,502</t>
  </si>
  <si>
    <t>Change in Working Capital</t>
  </si>
  <si>
    <t>28</t>
  </si>
  <si>
    <t>(47)</t>
  </si>
  <si>
    <t>19</t>
  </si>
  <si>
    <t>87</t>
  </si>
  <si>
    <t>210</t>
  </si>
  <si>
    <t>268</t>
  </si>
  <si>
    <t>1,044</t>
  </si>
  <si>
    <t>678</t>
  </si>
  <si>
    <t>1,070</t>
  </si>
  <si>
    <t>1,395</t>
  </si>
  <si>
    <t>(1,587)</t>
  </si>
  <si>
    <t>298</t>
  </si>
  <si>
    <t>1,992</t>
  </si>
  <si>
    <t>2,273</t>
  </si>
  <si>
    <t>1,963</t>
  </si>
  <si>
    <t>(1,092)</t>
  </si>
  <si>
    <t>(2,397)</t>
  </si>
  <si>
    <t>(961)</t>
  </si>
  <si>
    <t>(2,435)</t>
  </si>
  <si>
    <t>(178)</t>
  </si>
  <si>
    <t>30,035</t>
  </si>
  <si>
    <t>(3,003)</t>
  </si>
  <si>
    <t>35,930</t>
  </si>
  <si>
    <t>42,878</t>
  </si>
  <si>
    <t>44,949</t>
  </si>
  <si>
    <t>46,585</t>
  </si>
  <si>
    <t>54,996</t>
  </si>
  <si>
    <t>69,363</t>
  </si>
  <si>
    <t>2,284</t>
  </si>
  <si>
    <t>937</t>
  </si>
  <si>
    <t>2,148</t>
  </si>
  <si>
    <t>(936)</t>
  </si>
  <si>
    <t>446</t>
  </si>
  <si>
    <t>Accounts Receivable</t>
  </si>
  <si>
    <t>(1,569)</t>
  </si>
  <si>
    <t>2,215</t>
  </si>
  <si>
    <t>(2,238)</t>
  </si>
  <si>
    <t>(1,451)</t>
  </si>
  <si>
    <t>(1,156)</t>
  </si>
  <si>
    <t>(1,807)</t>
  </si>
  <si>
    <t>(1,120)</t>
  </si>
  <si>
    <t>(530)</t>
  </si>
  <si>
    <t>(925)</t>
  </si>
  <si>
    <t>(3,862)</t>
  </si>
  <si>
    <t>(2,812)</t>
  </si>
  <si>
    <t>(2,577)</t>
  </si>
  <si>
    <t>(6,481)</t>
  </si>
  <si>
    <t>(6,834)</t>
  </si>
  <si>
    <t>(16)</t>
  </si>
  <si>
    <t>(40)</t>
  </si>
  <si>
    <t>(51)</t>
  </si>
  <si>
    <t>(561)</t>
  </si>
  <si>
    <t>(802)</t>
  </si>
  <si>
    <t>(161)</t>
  </si>
  <si>
    <t>(272)</t>
  </si>
  <si>
    <t>600</t>
  </si>
  <si>
    <t>(465)</t>
  </si>
  <si>
    <t>168</t>
  </si>
  <si>
    <t>(737)</t>
  </si>
  <si>
    <t>(1,123)</t>
  </si>
  <si>
    <t>58</t>
  </si>
  <si>
    <t>(31)</t>
  </si>
  <si>
    <t>537</t>
  </si>
  <si>
    <t>473</t>
  </si>
  <si>
    <t>(1,054)</t>
  </si>
  <si>
    <t>81</t>
  </si>
  <si>
    <t>1,148</t>
  </si>
  <si>
    <t>232</t>
  </si>
  <si>
    <t>3,018</t>
  </si>
  <si>
    <t>2,798</t>
  </si>
  <si>
    <t>2,943</t>
  </si>
  <si>
    <t>Other Working Capital</t>
  </si>
  <si>
    <t>310</t>
  </si>
  <si>
    <t>533</t>
  </si>
  <si>
    <t>735</t>
  </si>
  <si>
    <t>1,323</t>
  </si>
  <si>
    <t>2,287</t>
  </si>
  <si>
    <t>3,399</t>
  </si>
  <si>
    <t>4,273</t>
  </si>
  <si>
    <t>5,414</t>
  </si>
  <si>
    <t>6,763</t>
  </si>
  <si>
    <t>10,159</t>
  </si>
  <si>
    <t>11,515</t>
  </si>
  <si>
    <t>20,553</t>
  </si>
  <si>
    <t>2,430</t>
  </si>
  <si>
    <t>1,639</t>
  </si>
  <si>
    <t>109</t>
  </si>
  <si>
    <t>31,860</t>
  </si>
  <si>
    <t>1,224</t>
  </si>
  <si>
    <t>1,123</t>
  </si>
  <si>
    <t>(271)</t>
  </si>
  <si>
    <t>29,374</t>
  </si>
  <si>
    <t>1,356</t>
  </si>
  <si>
    <t>36,104</t>
  </si>
  <si>
    <t>44,253</t>
  </si>
  <si>
    <t>44,325</t>
  </si>
  <si>
    <t>45,072</t>
  </si>
  <si>
    <t>57,072</t>
  </si>
  <si>
    <t>67,711</t>
  </si>
  <si>
    <t>5,922</t>
  </si>
  <si>
    <t>4,462</t>
  </si>
  <si>
    <t>2,212</t>
  </si>
  <si>
    <t>5,805</t>
  </si>
  <si>
    <t>Other Non-Cash Items</t>
  </si>
  <si>
    <t>296</t>
  </si>
  <si>
    <t>(160)</t>
  </si>
  <si>
    <t>5,379</t>
  </si>
  <si>
    <t>4,662</t>
  </si>
  <si>
    <t>4,020</t>
  </si>
  <si>
    <t>1,756</t>
  </si>
  <si>
    <t>4,788</t>
  </si>
  <si>
    <t>4,767</t>
  </si>
  <si>
    <t>3,080</t>
  </si>
  <si>
    <t>2,831</t>
  </si>
  <si>
    <t>1,896</t>
  </si>
  <si>
    <t>(386)</t>
  </si>
  <si>
    <t>(29,066)</t>
  </si>
  <si>
    <t>1,913</t>
  </si>
  <si>
    <t>(27,447)</t>
  </si>
  <si>
    <t>(42,050)</t>
  </si>
  <si>
    <t>(42,119)</t>
  </si>
  <si>
    <t>(38,453)</t>
  </si>
  <si>
    <t>(48,091)</t>
  </si>
  <si>
    <t>(59,808)</t>
  </si>
  <si>
    <t>(2,212)</t>
  </si>
  <si>
    <t>(792)</t>
  </si>
  <si>
    <t>(219)</t>
  </si>
  <si>
    <t>(1,249)</t>
  </si>
  <si>
    <t>(409)</t>
  </si>
  <si>
    <t>Cash Provided by Operating Activities</t>
  </si>
  <si>
    <t>223</t>
  </si>
  <si>
    <t>278</t>
  </si>
  <si>
    <t>558</t>
  </si>
  <si>
    <t>1,593</t>
  </si>
  <si>
    <t>1,990</t>
  </si>
  <si>
    <t>3,719</t>
  </si>
  <si>
    <t>4,689</t>
  </si>
  <si>
    <t>6,880</t>
  </si>
  <si>
    <t>10,030</t>
  </si>
  <si>
    <t>13,961</t>
  </si>
  <si>
    <t>13,422</t>
  </si>
  <si>
    <t>14,509</t>
  </si>
  <si>
    <t>15,797</t>
  </si>
  <si>
    <t>14,626</t>
  </si>
  <si>
    <t>16,605</t>
  </si>
  <si>
    <t>14,404</t>
  </si>
  <si>
    <t>17,796</t>
  </si>
  <si>
    <t>21,612</t>
  </si>
  <si>
    <t>19,037</t>
  </si>
  <si>
    <t>24,073</t>
  </si>
  <si>
    <t>26,994</t>
  </si>
  <si>
    <t>31,626</t>
  </si>
  <si>
    <t>28,833</t>
  </si>
  <si>
    <t>32,231</t>
  </si>
  <si>
    <t>29,080</t>
  </si>
  <si>
    <t>33,325</t>
  </si>
  <si>
    <t>39,507</t>
  </si>
  <si>
    <t>43,884</t>
  </si>
  <si>
    <t>52,185</t>
  </si>
  <si>
    <t>60,675</t>
  </si>
  <si>
    <t>76,740</t>
  </si>
  <si>
    <t>89,035</t>
  </si>
  <si>
    <t>CAPEX</t>
  </si>
  <si>
    <t>(89)</t>
  </si>
  <si>
    <t>(158)</t>
  </si>
  <si>
    <t>(264)</t>
  </si>
  <si>
    <t>(317)</t>
  </si>
  <si>
    <t>(236)</t>
  </si>
  <si>
    <t>(278)</t>
  </si>
  <si>
    <t>(495)</t>
  </si>
  <si>
    <t>(494)</t>
  </si>
  <si>
    <t>(499)</t>
  </si>
  <si>
    <t>(656)</t>
  </si>
  <si>
    <t>(583)</t>
  </si>
  <si>
    <t>(879)</t>
  </si>
  <si>
    <t>(1,103)</t>
  </si>
  <si>
    <t>(770)</t>
  </si>
  <si>
    <t>(891)</t>
  </si>
  <si>
    <t>(1,109)</t>
  </si>
  <si>
    <t>(812)</t>
  </si>
  <si>
    <t>(1,578)</t>
  </si>
  <si>
    <t>(2,264)</t>
  </si>
  <si>
    <t>(3,182)</t>
  </si>
  <si>
    <t>(3,119)</t>
  </si>
  <si>
    <t>(1,977)</t>
  </si>
  <si>
    <t>(2,355)</t>
  </si>
  <si>
    <t>(2,305)</t>
  </si>
  <si>
    <t>(4,257)</t>
  </si>
  <si>
    <t>(5,485)</t>
  </si>
  <si>
    <t>(5,944)</t>
  </si>
  <si>
    <t>(8,343)</t>
  </si>
  <si>
    <t>(8,129)</t>
  </si>
  <si>
    <t>(11,632)</t>
  </si>
  <si>
    <t>(13,925)</t>
  </si>
  <si>
    <t>(15,441)</t>
  </si>
  <si>
    <t>(20,622)</t>
  </si>
  <si>
    <t>(23,886)</t>
  </si>
  <si>
    <t>Acquisitions Net</t>
  </si>
  <si>
    <t>(190)</t>
  </si>
  <si>
    <t>(1,063)</t>
  </si>
  <si>
    <t>(207)</t>
  </si>
  <si>
    <t>(649)</t>
  </si>
  <si>
    <t>(1,150)</t>
  </si>
  <si>
    <t>(8,053)</t>
  </si>
  <si>
    <t>(868)</t>
  </si>
  <si>
    <t>(245)</t>
  </si>
  <si>
    <t>(71)</t>
  </si>
  <si>
    <t>(10,112)</t>
  </si>
  <si>
    <t>(1,584)</t>
  </si>
  <si>
    <t>(5,937)</t>
  </si>
  <si>
    <t>(3,723)</t>
  </si>
  <si>
    <t>(1,393)</t>
  </si>
  <si>
    <t>(25,944)</t>
  </si>
  <si>
    <t>(888)</t>
  </si>
  <si>
    <t>(2,388)</t>
  </si>
  <si>
    <t>(2,521)</t>
  </si>
  <si>
    <t>(8,909)</t>
  </si>
  <si>
    <t>(22,038)</t>
  </si>
  <si>
    <t>Purchases of Investments</t>
  </si>
  <si>
    <t>(95)</t>
  </si>
  <si>
    <t>(77)</t>
  </si>
  <si>
    <t>(284)</t>
  </si>
  <si>
    <t>(723)</t>
  </si>
  <si>
    <t>(860)</t>
  </si>
  <si>
    <t>(651)</t>
  </si>
  <si>
    <t>(1,551)</t>
  </si>
  <si>
    <t>(921)</t>
  </si>
  <si>
    <t>(4,828)</t>
  </si>
  <si>
    <t>(36,441)</t>
  </si>
  <si>
    <t>(43,158)</t>
  </si>
  <si>
    <t>(66,346)</t>
  </si>
  <si>
    <t>(89,386)</t>
  </si>
  <si>
    <t>(89,621)</t>
  </si>
  <si>
    <t>(92,495)</t>
  </si>
  <si>
    <t>(68,045)</t>
  </si>
  <si>
    <t>(51,117)</t>
  </si>
  <si>
    <t>(36,308)</t>
  </si>
  <si>
    <t>(20,954)</t>
  </si>
  <si>
    <t>(36,850)</t>
  </si>
  <si>
    <t>(30,168)</t>
  </si>
  <si>
    <t>(35,993)</t>
  </si>
  <si>
    <t>(57,250)</t>
  </si>
  <si>
    <t>(75,396)</t>
  </si>
  <si>
    <t>(72,690)</t>
  </si>
  <si>
    <t>(98,729)</t>
  </si>
  <si>
    <t>(129,758)</t>
  </si>
  <si>
    <t>(176,905)</t>
  </si>
  <si>
    <t>(137,380)</t>
  </si>
  <si>
    <t>(57,697)</t>
  </si>
  <si>
    <t>(77,190)</t>
  </si>
  <si>
    <t>(62,924)</t>
  </si>
  <si>
    <t>(26,456)</t>
  </si>
  <si>
    <t>Sales/Maturities of Investments</t>
  </si>
  <si>
    <t>25,754</t>
  </si>
  <si>
    <t>32,110</t>
  </si>
  <si>
    <t>58,715</t>
  </si>
  <si>
    <t>79,311</t>
  </si>
  <si>
    <t>84,362</t>
  </si>
  <si>
    <t>90,863</t>
  </si>
  <si>
    <t>84,091</t>
  </si>
  <si>
    <t>58,230</t>
  </si>
  <si>
    <t>46,187</t>
  </si>
  <si>
    <t>27,729</t>
  </si>
  <si>
    <t>25,997</t>
  </si>
  <si>
    <t>22,578</t>
  </si>
  <si>
    <t>23,803</t>
  </si>
  <si>
    <t>45,275</t>
  </si>
  <si>
    <t>57,594</t>
  </si>
  <si>
    <t>65,366</t>
  </si>
  <si>
    <t>85,861</t>
  </si>
  <si>
    <t>115,341</t>
  </si>
  <si>
    <t>164,394</t>
  </si>
  <si>
    <t>143,937</t>
  </si>
  <si>
    <t>58,237</t>
  </si>
  <si>
    <t>84,170</t>
  </si>
  <si>
    <t>65,800</t>
  </si>
  <si>
    <t>44,894</t>
  </si>
  <si>
    <t>Other Investing Activities</t>
  </si>
  <si>
    <t>(18)</t>
  </si>
  <si>
    <t>(41)</t>
  </si>
  <si>
    <t>(17)</t>
  </si>
  <si>
    <t>(64)</t>
  </si>
  <si>
    <t>(230)</t>
  </si>
  <si>
    <t>(625)</t>
  </si>
  <si>
    <t>(1,669)</t>
  </si>
  <si>
    <t>(1,598)</t>
  </si>
  <si>
    <t>79</t>
  </si>
  <si>
    <t>3,117</t>
  </si>
  <si>
    <t>(376)</t>
  </si>
  <si>
    <t>(127)</t>
  </si>
  <si>
    <t>(930)</t>
  </si>
  <si>
    <t>(1,502)</t>
  </si>
  <si>
    <t>(394)</t>
  </si>
  <si>
    <t>(168)</t>
  </si>
  <si>
    <t>(87)</t>
  </si>
  <si>
    <t>(466)</t>
  </si>
  <si>
    <t>203</t>
  </si>
  <si>
    <t>(197)</t>
  </si>
  <si>
    <t>(98)</t>
  </si>
  <si>
    <t>(1,241)</t>
  </si>
  <si>
    <t>(922)</t>
  </si>
  <si>
    <t>(2,825)</t>
  </si>
  <si>
    <t>Cash Used for Investing Activities</t>
  </si>
  <si>
    <t>(145)</t>
  </si>
  <si>
    <t>(381)</t>
  </si>
  <si>
    <t>(642)</t>
  </si>
  <si>
    <t>(976)</t>
  </si>
  <si>
    <t>(1,202)</t>
  </si>
  <si>
    <t>(1,376)</t>
  </si>
  <si>
    <t>(2,670)</t>
  </si>
  <si>
    <t>(3,089)</t>
  </si>
  <si>
    <t>(7,272)</t>
  </si>
  <si>
    <t>(11,191)</t>
  </si>
  <si>
    <t>(11,927)</t>
  </si>
  <si>
    <t>(8,734)</t>
  </si>
  <si>
    <t>(10,845)</t>
  </si>
  <si>
    <t>(7,213)</t>
  </si>
  <si>
    <t>(2,745)</t>
  </si>
  <si>
    <t>15,027</t>
  </si>
  <si>
    <t>8,003</t>
  </si>
  <si>
    <t>6,089</t>
  </si>
  <si>
    <t>(4,587)</t>
  </si>
  <si>
    <t>(15,770)</t>
  </si>
  <si>
    <t>(11,314)</t>
  </si>
  <si>
    <t>(14,616)</t>
  </si>
  <si>
    <t>(24,786)</t>
  </si>
  <si>
    <t>(23,811)</t>
  </si>
  <si>
    <t>(18,833)</t>
  </si>
  <si>
    <t>(23,001)</t>
  </si>
  <si>
    <t>(23,950)</t>
  </si>
  <si>
    <t>(46,781)</t>
  </si>
  <si>
    <t>(6,061)</t>
  </si>
  <si>
    <t>(15,773)</t>
  </si>
  <si>
    <t>(12,223)</t>
  </si>
  <si>
    <t>(27,577)</t>
  </si>
  <si>
    <t>(30,311)</t>
  </si>
  <si>
    <t>Debt Repayment</t>
  </si>
  <si>
    <t>(228)</t>
  </si>
  <si>
    <t>(2,986)</t>
  </si>
  <si>
    <t>(814)</t>
  </si>
  <si>
    <t>(1,346)</t>
  </si>
  <si>
    <t>(3,888)</t>
  </si>
  <si>
    <t>(1,500)</t>
  </si>
  <si>
    <t>(2,796)</t>
  </si>
  <si>
    <t>(7,922)</t>
  </si>
  <si>
    <t>(10,060)</t>
  </si>
  <si>
    <t>(4,000)</t>
  </si>
  <si>
    <t>(5,518)</t>
  </si>
  <si>
    <t>(3,750)</t>
  </si>
  <si>
    <t>(9,023)</t>
  </si>
  <si>
    <t>Common Stock Issued</t>
  </si>
  <si>
    <t>110</t>
  </si>
  <si>
    <t>265</t>
  </si>
  <si>
    <t>436</t>
  </si>
  <si>
    <t>1,724</t>
  </si>
  <si>
    <t>959</t>
  </si>
  <si>
    <t>2,116</t>
  </si>
  <si>
    <t>2,717</t>
  </si>
  <si>
    <t>1,620</t>
  </si>
  <si>
    <t>1,497</t>
  </si>
  <si>
    <t>2,120</t>
  </si>
  <si>
    <t>2,748</t>
  </si>
  <si>
    <t>3,109</t>
  </si>
  <si>
    <t>2,101</t>
  </si>
  <si>
    <t>6,782</t>
  </si>
  <si>
    <t>3,494</t>
  </si>
  <si>
    <t>579</t>
  </si>
  <si>
    <t>2,311</t>
  </si>
  <si>
    <t>2,422</t>
  </si>
  <si>
    <t>931</t>
  </si>
  <si>
    <t>607</t>
  </si>
  <si>
    <t>634</t>
  </si>
  <si>
    <t>668</t>
  </si>
  <si>
    <t>772</t>
  </si>
  <si>
    <t>1,002</t>
  </si>
  <si>
    <t>1,142</t>
  </si>
  <si>
    <t>1,343</t>
  </si>
  <si>
    <t>1,693</t>
  </si>
  <si>
    <t>1,841</t>
  </si>
  <si>
    <t>Common Stock Repurchased</t>
  </si>
  <si>
    <t>(135)</t>
  </si>
  <si>
    <t>(250)</t>
  </si>
  <si>
    <t>(348)</t>
  </si>
  <si>
    <t>(1,261)</t>
  </si>
  <si>
    <t>(3,101)</t>
  </si>
  <si>
    <t>(2,468)</t>
  </si>
  <si>
    <t>(2,950)</t>
  </si>
  <si>
    <t>(4,896)</t>
  </si>
  <si>
    <t>(7,441)</t>
  </si>
  <si>
    <t>(6,069)</t>
  </si>
  <si>
    <t>(6,486)</t>
  </si>
  <si>
    <t>(3,383)</t>
  </si>
  <si>
    <t>(8,057)</t>
  </si>
  <si>
    <t>(19,207)</t>
  </si>
  <si>
    <t>(27,575)</t>
  </si>
  <si>
    <t>(12,533)</t>
  </si>
  <si>
    <t>(9,353)</t>
  </si>
  <si>
    <t>(11,269)</t>
  </si>
  <si>
    <t>(11,555)</t>
  </si>
  <si>
    <t>(5,029)</t>
  </si>
  <si>
    <t>(5,360)</t>
  </si>
  <si>
    <t>(7,316)</t>
  </si>
  <si>
    <t>(14,443)</t>
  </si>
  <si>
    <t>(15,969)</t>
  </si>
  <si>
    <t>(11,788)</t>
  </si>
  <si>
    <t>(10,721)</t>
  </si>
  <si>
    <t>(19,543)</t>
  </si>
  <si>
    <t>(22,968)</t>
  </si>
  <si>
    <t>(27,385)</t>
  </si>
  <si>
    <t>(32,696)</t>
  </si>
  <si>
    <t>Dividends Paid</t>
  </si>
  <si>
    <t>(15)</t>
  </si>
  <si>
    <t>(28)</t>
  </si>
  <si>
    <t>(13)</t>
  </si>
  <si>
    <t>(857)</t>
  </si>
  <si>
    <t>(1,729)</t>
  </si>
  <si>
    <t>(36,112)</t>
  </si>
  <si>
    <t>(3,545)</t>
  </si>
  <si>
    <t>(3,805)</t>
  </si>
  <si>
    <t>(4,015)</t>
  </si>
  <si>
    <t>(4,468)</t>
  </si>
  <si>
    <t>(4,578)</t>
  </si>
  <si>
    <t>(5,180)</t>
  </si>
  <si>
    <t>(6,385)</t>
  </si>
  <si>
    <t>(7,455)</t>
  </si>
  <si>
    <t>(8,879)</t>
  </si>
  <si>
    <t>(9,882)</t>
  </si>
  <si>
    <t>(11,006)</t>
  </si>
  <si>
    <t>(11,845)</t>
  </si>
  <si>
    <t>(12,699)</t>
  </si>
  <si>
    <t>(13,811)</t>
  </si>
  <si>
    <t>(15,137)</t>
  </si>
  <si>
    <t>(16,521)</t>
  </si>
  <si>
    <t>(18,135)</t>
  </si>
  <si>
    <t>Other Financing Activities</t>
  </si>
  <si>
    <t>(20)</t>
  </si>
  <si>
    <t>13</t>
  </si>
  <si>
    <t>179</t>
  </si>
  <si>
    <t>352</t>
  </si>
  <si>
    <t>891</t>
  </si>
  <si>
    <t>2,091</t>
  </si>
  <si>
    <t>3,107</t>
  </si>
  <si>
    <t>235</t>
  </si>
  <si>
    <t>120</t>
  </si>
  <si>
    <t>6,007</t>
  </si>
  <si>
    <t>3,231</t>
  </si>
  <si>
    <t>93</t>
  </si>
  <si>
    <t>5,082</t>
  </si>
  <si>
    <t>11,082</t>
  </si>
  <si>
    <t>16,111</t>
  </si>
  <si>
    <t>20,710</t>
  </si>
  <si>
    <t>39,191</t>
  </si>
  <si>
    <t>(1,112)</t>
  </si>
  <si>
    <t>(675)</t>
  </si>
  <si>
    <t>(3,751)</t>
  </si>
  <si>
    <t>(2,523)</t>
  </si>
  <si>
    <t>(863)</t>
  </si>
  <si>
    <t>Cash Used/Provided by Financing Activities</t>
  </si>
  <si>
    <t>26</t>
  </si>
  <si>
    <t>44</t>
  </si>
  <si>
    <t>119</t>
  </si>
  <si>
    <t>186</t>
  </si>
  <si>
    <t>83</t>
  </si>
  <si>
    <t>(138)</t>
  </si>
  <si>
    <t>(405)</t>
  </si>
  <si>
    <t>(501)</t>
  </si>
  <si>
    <t>554</t>
  </si>
  <si>
    <t>(2,192)</t>
  </si>
  <si>
    <t>(5,586)</t>
  </si>
  <si>
    <t>(4,572)</t>
  </si>
  <si>
    <t>(5,223)</t>
  </si>
  <si>
    <t>(2,364)</t>
  </si>
  <si>
    <t>(41,078)</t>
  </si>
  <si>
    <t>(20,562)</t>
  </si>
  <si>
    <t>(24,544)</t>
  </si>
  <si>
    <t>(12,934)</t>
  </si>
  <si>
    <t>(7,463)</t>
  </si>
  <si>
    <t>(13,291)</t>
  </si>
  <si>
    <t>(8,376)</t>
  </si>
  <si>
    <t>(9,408)</t>
  </si>
  <si>
    <t>(8,148)</t>
  </si>
  <si>
    <t>(8,394)</t>
  </si>
  <si>
    <t>(9,080)</t>
  </si>
  <si>
    <t>(8,393)</t>
  </si>
  <si>
    <t>8,408</t>
  </si>
  <si>
    <t>(33,590)</t>
  </si>
  <si>
    <t>(36,887)</t>
  </si>
  <si>
    <t>(46,031)</t>
  </si>
  <si>
    <t>(48,486)</t>
  </si>
  <si>
    <t>(58,876)</t>
  </si>
  <si>
    <t>Effect of Forex Changes on Cash</t>
  </si>
  <si>
    <t>(1)</t>
  </si>
  <si>
    <t>(2)</t>
  </si>
  <si>
    <t>(10)</t>
  </si>
  <si>
    <t>(62)</t>
  </si>
  <si>
    <t>(5)</t>
  </si>
  <si>
    <t>(29)</t>
  </si>
  <si>
    <t>52</t>
  </si>
  <si>
    <t>29</t>
  </si>
  <si>
    <t>(26)</t>
  </si>
  <si>
    <t>(7)</t>
  </si>
  <si>
    <t>18</t>
  </si>
  <si>
    <t>(67)</t>
  </si>
  <si>
    <t>(39)</t>
  </si>
  <si>
    <t>(104)</t>
  </si>
  <si>
    <t>(8)</t>
  </si>
  <si>
    <t>(139)</t>
  </si>
  <si>
    <t>(73)</t>
  </si>
  <si>
    <t>(115)</t>
  </si>
  <si>
    <t>(201)</t>
  </si>
  <si>
    <t>(141)</t>
  </si>
  <si>
    <t>Net Change In Cash</t>
  </si>
  <si>
    <t>1,136</t>
  </si>
  <si>
    <t>(129)</t>
  </si>
  <si>
    <t>(924)</t>
  </si>
  <si>
    <t>(906)</t>
  </si>
  <si>
    <t>9,544</t>
  </si>
  <si>
    <t>(9,453)</t>
  </si>
  <si>
    <t>(603)</t>
  </si>
  <si>
    <t>4,228</t>
  </si>
  <si>
    <t>(4,263)</t>
  </si>
  <si>
    <t>(571)</t>
  </si>
  <si>
    <t>4,105</t>
  </si>
  <si>
    <t>(2,672)</t>
  </si>
  <si>
    <t>(3,134)</t>
  </si>
  <si>
    <t>4,865</t>
  </si>
  <si>
    <t>(3,074)</t>
  </si>
  <si>
    <t>1,153</t>
  </si>
  <si>
    <t>4,283</t>
  </si>
  <si>
    <t>(590)</t>
  </si>
  <si>
    <t>2,220</t>
  </si>
  <si>
    <t>648</t>
  </si>
  <si>
    <t>(293)</t>
  </si>
  <si>
    <t>Cash at the End of Period</t>
  </si>
  <si>
    <t>Cash at the Beginning of Period</t>
  </si>
  <si>
    <t>91</t>
  </si>
  <si>
    <t>14,304</t>
  </si>
  <si>
    <t>Free Cash Flow</t>
  </si>
  <si>
    <t>294</t>
  </si>
  <si>
    <t>590</t>
  </si>
  <si>
    <t>838</t>
  </si>
  <si>
    <t>1,315</t>
  </si>
  <si>
    <t>1,495</t>
  </si>
  <si>
    <t>3,225</t>
  </si>
  <si>
    <t>4,190</t>
  </si>
  <si>
    <t>6,224</t>
  </si>
  <si>
    <t>9,447</t>
  </si>
  <si>
    <t>13,082</t>
  </si>
  <si>
    <t>12,319</t>
  </si>
  <si>
    <t>13,739</t>
  </si>
  <si>
    <t>14,906</t>
  </si>
  <si>
    <t>13,517</t>
  </si>
  <si>
    <t>15,793</t>
  </si>
  <si>
    <t>12,826</t>
  </si>
  <si>
    <t>15,532</t>
  </si>
  <si>
    <t>18,430</t>
  </si>
  <si>
    <t>15,918</t>
  </si>
  <si>
    <t>22,096</t>
  </si>
  <si>
    <t>24,639</t>
  </si>
  <si>
    <t>29,321</t>
  </si>
  <si>
    <t>24,576</t>
  </si>
  <si>
    <t>26,746</t>
  </si>
  <si>
    <t>23,136</t>
  </si>
  <si>
    <t>24,982</t>
  </si>
  <si>
    <t>31,378</t>
  </si>
  <si>
    <t>32,252</t>
  </si>
  <si>
    <t>38,260</t>
  </si>
  <si>
    <t>45,234</t>
  </si>
  <si>
    <t>56,118</t>
  </si>
  <si>
    <t>65,149</t>
  </si>
  <si>
    <t>Stock Statistics</t>
  </si>
  <si>
    <t>Marketcap</t>
  </si>
  <si>
    <t>P/S</t>
  </si>
  <si>
    <t>P/E</t>
  </si>
  <si>
    <t>P/B</t>
  </si>
  <si>
    <t>P/FCF</t>
  </si>
  <si>
    <t>Stock Prices</t>
  </si>
  <si>
    <t>High</t>
  </si>
  <si>
    <t>Low</t>
  </si>
  <si>
    <t>Average</t>
  </si>
  <si>
    <t>Income Statement *in millions</t>
  </si>
  <si>
    <t>Current Assets</t>
  </si>
  <si>
    <t>Non-current Assets</t>
  </si>
  <si>
    <t>Total Non-current Assets</t>
  </si>
  <si>
    <t>Total Non-current Liabilities</t>
  </si>
  <si>
    <t>Current Liabilities</t>
  </si>
  <si>
    <t>Non-current Liabilities</t>
  </si>
  <si>
    <t xml:space="preserve">Equity    </t>
  </si>
  <si>
    <t>Q323</t>
  </si>
  <si>
    <t xml:space="preserve"> nbm </t>
  </si>
  <si>
    <t>Services &amp; Other</t>
  </si>
  <si>
    <t>COGs</t>
  </si>
  <si>
    <t>Margin</t>
  </si>
  <si>
    <t>Revenue Mix</t>
  </si>
  <si>
    <t>Mixes</t>
  </si>
  <si>
    <t>COGs Mix</t>
  </si>
  <si>
    <t>Revenue by Segment *in millions</t>
  </si>
  <si>
    <t>Productivity &amp; Business Processes</t>
  </si>
  <si>
    <t>Intelligent Cloud</t>
  </si>
  <si>
    <t xml:space="preserve">More Personal Computing </t>
  </si>
  <si>
    <t xml:space="preserve">Operating Margin </t>
  </si>
  <si>
    <t>Growth %</t>
  </si>
  <si>
    <t xml:space="preserve">Growth </t>
  </si>
  <si>
    <t>Cash Flow Statement *in millions, USD</t>
  </si>
  <si>
    <t>SBI</t>
  </si>
  <si>
    <t>SBC</t>
  </si>
  <si>
    <t>SBB</t>
  </si>
  <si>
    <t>Dividends</t>
  </si>
  <si>
    <t xml:space="preserve">   </t>
  </si>
  <si>
    <t>Revenues</t>
  </si>
  <si>
    <t>Q423</t>
  </si>
  <si>
    <t>Q421</t>
  </si>
  <si>
    <t>Q321</t>
  </si>
  <si>
    <t>Q221</t>
  </si>
  <si>
    <t>Q121</t>
  </si>
  <si>
    <t>Q420</t>
  </si>
  <si>
    <t>Q320</t>
  </si>
  <si>
    <t>Q220</t>
  </si>
  <si>
    <t>Q120</t>
  </si>
  <si>
    <t>Q419</t>
  </si>
  <si>
    <t>Q319</t>
  </si>
  <si>
    <t>Q219</t>
  </si>
  <si>
    <t>Q119</t>
  </si>
  <si>
    <t>Q418</t>
  </si>
  <si>
    <t>Q318</t>
  </si>
  <si>
    <t>Q218</t>
  </si>
  <si>
    <t>Q118</t>
  </si>
  <si>
    <t>Q417</t>
  </si>
  <si>
    <t>Q317</t>
  </si>
  <si>
    <t>Q217</t>
  </si>
  <si>
    <t>Q117</t>
  </si>
  <si>
    <t>Q416</t>
  </si>
  <si>
    <t>Q316</t>
  </si>
  <si>
    <t>Q216</t>
  </si>
  <si>
    <t>Q116</t>
  </si>
  <si>
    <t>Q124</t>
  </si>
  <si>
    <t>Q224</t>
  </si>
  <si>
    <t>Q324</t>
  </si>
  <si>
    <t>Q424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</si>
</sst>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409]* #,##0.00_);_([$$-409]* \(#,##0.00\);_([$$-409]* &quot;-&quot;??_);_(@_)"/>
  </numFmts>
  <fonts count="7" x14ac:knownFonts="1">
    <font>
      <sz val="11"/>
      <color theme="1"/>
      <name val="Calibri"/>
      <family val="2"/>
      <scheme val="minor"/>
    </font>
    <font>
      <b/>
      <sz val="11"/>
      <color theme="1"/>
      <name val="Calibri"/>
      <family val="2"/>
      <scheme val="minor"/>
    </font>
    <font>
      <sz val="11"/>
      <color theme="0"/>
      <name val="Calibri"/>
      <family val="2"/>
      <scheme val="minor"/>
    </font>
    <font>
      <b/>
      <sz val="11"/>
      <color theme="0"/>
      <name val="Calibri"/>
      <family val="2"/>
      <scheme val="minor"/>
    </font>
    <font>
      <i/>
      <u/>
      <sz val="11"/>
      <color theme="1"/>
      <name val="Calibri"/>
      <family val="2"/>
      <scheme val="minor"/>
    </font>
    <font>
      <sz val="11"/>
      <name val="Calibri"/>
      <family val="2"/>
      <scheme val="minor"/>
    </font>
    <font>
      <i/>
      <u/>
      <sz val="11"/>
      <name val="Calibri"/>
      <family val="2"/>
      <scheme val="minor"/>
    </font>
  </fonts>
  <fills count="4">
    <fill>
      <patternFill patternType="none"/>
    </fill>
    <fill>
      <patternFill patternType="gray125"/>
    </fill>
    <fill>
      <patternFill patternType="solid">
        <fgColor theme="1"/>
        <bgColor indexed="64"/>
      </patternFill>
    </fill>
    <fill>
      <patternFill patternType="solid">
        <fgColor theme="0" tint="-0.14999847407452621"/>
        <bgColor indexed="64"/>
      </patternFill>
    </fill>
  </fills>
  <borders count="17">
    <border>
      <left/>
      <right/>
      <top/>
      <bottom/>
      <diagonal/>
    </border>
    <border>
      <left style="thin">
        <color auto="1"/>
      </left>
      <right style="thin">
        <color auto="1"/>
      </right>
      <top style="thin">
        <color auto="1"/>
      </top>
      <bottom style="thin">
        <color auto="1"/>
      </bottom>
      <diagonal/>
    </border>
    <border>
      <left/>
      <right style="thin">
        <color indexed="64"/>
      </right>
      <top/>
      <bottom/>
      <diagonal/>
    </border>
    <border>
      <left/>
      <right/>
      <top/>
      <bottom style="medium">
        <color indexed="64"/>
      </bottom>
      <diagonal/>
    </border>
    <border>
      <left/>
      <right style="thin">
        <color indexed="64"/>
      </right>
      <top/>
      <bottom style="medium">
        <color indexed="64"/>
      </bottom>
      <diagonal/>
    </border>
    <border>
      <left/>
      <right/>
      <top/>
      <bottom style="thin">
        <color indexed="64"/>
      </bottom>
      <diagonal/>
    </border>
    <border>
      <left/>
      <right style="thin">
        <color indexed="64"/>
      </right>
      <top/>
      <bottom style="thin">
        <color indexed="64"/>
      </bottom>
      <diagonal/>
    </border>
    <border>
      <left style="thin">
        <color auto="1"/>
      </left>
      <right style="thin">
        <color auto="1"/>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bottom/>
      <diagonal/>
    </border>
    <border>
      <left style="thin">
        <color indexed="64"/>
      </left>
      <right/>
      <top/>
      <bottom style="medium">
        <color indexed="64"/>
      </bottom>
      <diagonal/>
    </border>
    <border>
      <left style="thin">
        <color indexed="64"/>
      </left>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89">
    <xf numFmtId="0" fontId="0" fillId="0" borderId="0" xfId="0"/>
    <xf numFmtId="0" fontId="1" fillId="0" borderId="1" xfId="0" applyFont="1" applyBorder="1" applyAlignment="1">
      <alignment horizontal="center" vertical="top"/>
    </xf>
    <xf numFmtId="0" fontId="0" fillId="0" borderId="2" xfId="0" applyBorder="1"/>
    <xf numFmtId="0" fontId="2" fillId="2" borderId="0" xfId="0" applyFont="1" applyFill="1"/>
    <xf numFmtId="0" fontId="2" fillId="2" borderId="2" xfId="0" applyFont="1" applyFill="1" applyBorder="1"/>
    <xf numFmtId="0" fontId="0" fillId="0" borderId="6" xfId="0" applyBorder="1"/>
    <xf numFmtId="0" fontId="0" fillId="0" borderId="5" xfId="0" applyBorder="1"/>
    <xf numFmtId="0" fontId="1" fillId="0" borderId="2" xfId="0" applyFont="1" applyBorder="1"/>
    <xf numFmtId="0" fontId="1" fillId="0" borderId="0" xfId="0" applyFont="1"/>
    <xf numFmtId="3" fontId="0" fillId="0" borderId="0" xfId="0" applyNumberFormat="1"/>
    <xf numFmtId="3" fontId="0" fillId="0" borderId="5" xfId="0" applyNumberFormat="1" applyBorder="1"/>
    <xf numFmtId="3" fontId="1" fillId="0" borderId="0" xfId="0" applyNumberFormat="1" applyFont="1"/>
    <xf numFmtId="2" fontId="0" fillId="0" borderId="0" xfId="0" applyNumberFormat="1"/>
    <xf numFmtId="2" fontId="0" fillId="0" borderId="2" xfId="0" applyNumberFormat="1" applyBorder="1"/>
    <xf numFmtId="0" fontId="1" fillId="0" borderId="7" xfId="0" applyFont="1" applyBorder="1" applyAlignment="1">
      <alignment horizontal="center" vertical="top"/>
    </xf>
    <xf numFmtId="0" fontId="1" fillId="0" borderId="0" xfId="0" applyFont="1" applyAlignment="1">
      <alignment horizontal="center" vertical="top"/>
    </xf>
    <xf numFmtId="0" fontId="3" fillId="2" borderId="2" xfId="0" applyFont="1" applyFill="1" applyBorder="1"/>
    <xf numFmtId="0" fontId="0" fillId="0" borderId="8" xfId="0" applyBorder="1"/>
    <xf numFmtId="164" fontId="0" fillId="0" borderId="0" xfId="0" applyNumberFormat="1"/>
    <xf numFmtId="0" fontId="0" fillId="0" borderId="9" xfId="0" applyBorder="1"/>
    <xf numFmtId="0" fontId="0" fillId="0" borderId="10" xfId="0" applyBorder="1"/>
    <xf numFmtId="0" fontId="1" fillId="2" borderId="0" xfId="0" applyFont="1" applyFill="1"/>
    <xf numFmtId="0" fontId="3" fillId="2" borderId="0" xfId="0" applyFont="1" applyFill="1"/>
    <xf numFmtId="0" fontId="4" fillId="3" borderId="0" xfId="0" applyFont="1" applyFill="1"/>
    <xf numFmtId="0" fontId="4" fillId="3" borderId="2" xfId="0" applyFont="1" applyFill="1" applyBorder="1"/>
    <xf numFmtId="9" fontId="0" fillId="0" borderId="0" xfId="0" applyNumberFormat="1"/>
    <xf numFmtId="9" fontId="0" fillId="0" borderId="2" xfId="0" applyNumberFormat="1" applyBorder="1"/>
    <xf numFmtId="0" fontId="5" fillId="0" borderId="2" xfId="0" applyFont="1" applyBorder="1"/>
    <xf numFmtId="0" fontId="5" fillId="0" borderId="0" xfId="0" applyFont="1"/>
    <xf numFmtId="14" fontId="5" fillId="0" borderId="0" xfId="0" applyNumberFormat="1" applyFont="1"/>
    <xf numFmtId="14" fontId="5" fillId="0" borderId="0" xfId="0" applyNumberFormat="1" applyFont="1" applyAlignment="1">
      <alignment horizontal="center"/>
    </xf>
    <xf numFmtId="0" fontId="5" fillId="0" borderId="4" xfId="0" applyFont="1" applyBorder="1"/>
    <xf numFmtId="0" fontId="5" fillId="0" borderId="3" xfId="0" applyFont="1" applyBorder="1"/>
    <xf numFmtId="14" fontId="5" fillId="0" borderId="3" xfId="0" applyNumberFormat="1" applyFont="1" applyBorder="1"/>
    <xf numFmtId="0" fontId="0" fillId="2" borderId="0" xfId="0" applyFill="1"/>
    <xf numFmtId="14" fontId="3" fillId="2" borderId="0" xfId="0" applyNumberFormat="1" applyFont="1" applyFill="1"/>
    <xf numFmtId="0" fontId="0" fillId="0" borderId="11" xfId="0" applyBorder="1"/>
    <xf numFmtId="14" fontId="5" fillId="0" borderId="11" xfId="0" applyNumberFormat="1" applyFont="1" applyBorder="1" applyAlignment="1">
      <alignment horizontal="center"/>
    </xf>
    <xf numFmtId="14" fontId="5" fillId="0" borderId="12" xfId="0" applyNumberFormat="1" applyFont="1" applyBorder="1"/>
    <xf numFmtId="14" fontId="3" fillId="2" borderId="11" xfId="0" applyNumberFormat="1" applyFont="1" applyFill="1" applyBorder="1"/>
    <xf numFmtId="3" fontId="0" fillId="0" borderId="11" xfId="0" applyNumberFormat="1" applyBorder="1"/>
    <xf numFmtId="3" fontId="0" fillId="0" borderId="13" xfId="0" applyNumberFormat="1" applyBorder="1"/>
    <xf numFmtId="0" fontId="0" fillId="0" borderId="13" xfId="0" applyBorder="1"/>
    <xf numFmtId="0" fontId="1" fillId="2" borderId="11" xfId="0" applyFont="1" applyFill="1" applyBorder="1"/>
    <xf numFmtId="3" fontId="1" fillId="0" borderId="11" xfId="0" applyNumberFormat="1" applyFont="1" applyBorder="1"/>
    <xf numFmtId="2" fontId="0" fillId="0" borderId="11" xfId="0" applyNumberFormat="1" applyBorder="1"/>
    <xf numFmtId="0" fontId="4" fillId="3" borderId="11" xfId="0" applyFont="1" applyFill="1" applyBorder="1"/>
    <xf numFmtId="9" fontId="0" fillId="0" borderId="11" xfId="0" applyNumberFormat="1" applyBorder="1"/>
    <xf numFmtId="0" fontId="2" fillId="2" borderId="11" xfId="0" applyFont="1" applyFill="1" applyBorder="1"/>
    <xf numFmtId="0" fontId="3" fillId="2" borderId="11" xfId="0" applyFont="1" applyFill="1" applyBorder="1"/>
    <xf numFmtId="14" fontId="5" fillId="0" borderId="11" xfId="0" applyNumberFormat="1" applyFont="1" applyBorder="1"/>
    <xf numFmtId="3" fontId="0" fillId="0" borderId="2" xfId="0" applyNumberFormat="1" applyBorder="1"/>
    <xf numFmtId="3" fontId="0" fillId="0" borderId="6" xfId="0" applyNumberFormat="1" applyBorder="1"/>
    <xf numFmtId="3" fontId="2" fillId="2" borderId="2" xfId="0" applyNumberFormat="1" applyFont="1" applyFill="1" applyBorder="1"/>
    <xf numFmtId="3" fontId="2" fillId="2" borderId="0" xfId="0" applyNumberFormat="1" applyFont="1" applyFill="1"/>
    <xf numFmtId="9" fontId="0" fillId="0" borderId="6" xfId="0" applyNumberFormat="1" applyBorder="1"/>
    <xf numFmtId="9" fontId="0" fillId="0" borderId="5" xfId="0" applyNumberFormat="1" applyBorder="1"/>
    <xf numFmtId="3" fontId="0" fillId="2" borderId="0" xfId="0" applyNumberFormat="1" applyFill="1"/>
    <xf numFmtId="3" fontId="0" fillId="2" borderId="11" xfId="0" applyNumberFormat="1" applyFill="1" applyBorder="1"/>
    <xf numFmtId="0" fontId="0" fillId="2" borderId="11" xfId="0" applyFill="1" applyBorder="1"/>
    <xf numFmtId="0" fontId="6" fillId="3" borderId="0" xfId="0" applyFont="1" applyFill="1"/>
    <xf numFmtId="0" fontId="6" fillId="3" borderId="2" xfId="0" applyFont="1" applyFill="1" applyBorder="1"/>
    <xf numFmtId="0" fontId="6" fillId="3" borderId="11" xfId="0" applyFont="1" applyFill="1" applyBorder="1"/>
    <xf numFmtId="3" fontId="4" fillId="3" borderId="0" xfId="0" applyNumberFormat="1" applyFont="1" applyFill="1"/>
    <xf numFmtId="3" fontId="4" fillId="3" borderId="11" xfId="0" applyNumberFormat="1" applyFont="1" applyFill="1" applyBorder="1"/>
    <xf numFmtId="3" fontId="0" fillId="0" borderId="14" xfId="0" applyNumberFormat="1" applyBorder="1"/>
    <xf numFmtId="3" fontId="0" fillId="0" borderId="15" xfId="0" applyNumberFormat="1" applyBorder="1"/>
    <xf numFmtId="0" fontId="1" fillId="0" borderId="15" xfId="0" applyFont="1" applyBorder="1"/>
    <xf numFmtId="0" fontId="1" fillId="0" borderId="14" xfId="0" applyFont="1" applyBorder="1"/>
    <xf numFmtId="3" fontId="1" fillId="0" borderId="14" xfId="0" applyNumberFormat="1" applyFont="1" applyBorder="1"/>
    <xf numFmtId="3" fontId="1" fillId="0" borderId="16" xfId="0" applyNumberFormat="1" applyFont="1" applyBorder="1"/>
    <xf numFmtId="3" fontId="1" fillId="0" borderId="2" xfId="0" applyNumberFormat="1" applyFont="1" applyBorder="1"/>
    <xf numFmtId="3" fontId="4" fillId="3" borderId="2" xfId="0" applyNumberFormat="1" applyFont="1" applyFill="1" applyBorder="1"/>
    <xf numFmtId="3" fontId="6" fillId="3" borderId="0" xfId="0" applyNumberFormat="1" applyFont="1" applyFill="1"/>
    <xf numFmtId="3" fontId="6" fillId="3" borderId="2" xfId="0" applyNumberFormat="1" applyFont="1" applyFill="1" applyBorder="1"/>
    <xf numFmtId="3" fontId="6" fillId="3" borderId="11" xfId="0" applyNumberFormat="1" applyFont="1" applyFill="1" applyBorder="1"/>
    <xf numFmtId="9" fontId="4" fillId="3" borderId="0" xfId="0" applyNumberFormat="1" applyFont="1" applyFill="1"/>
    <xf numFmtId="9" fontId="4" fillId="3" borderId="2" xfId="0" applyNumberFormat="1" applyFont="1" applyFill="1" applyBorder="1"/>
    <xf numFmtId="10" fontId="3" fillId="2" borderId="0" xfId="0" applyNumberFormat="1" applyFont="1" applyFill="1"/>
    <xf numFmtId="10" fontId="3" fillId="2" borderId="11" xfId="0" applyNumberFormat="1" applyFont="1" applyFill="1" applyBorder="1"/>
    <xf numFmtId="10" fontId="4" fillId="3" borderId="0" xfId="0" applyNumberFormat="1" applyFont="1" applyFill="1"/>
    <xf numFmtId="10" fontId="4" fillId="3" borderId="11" xfId="0" applyNumberFormat="1" applyFont="1" applyFill="1" applyBorder="1"/>
    <xf numFmtId="10" fontId="6" fillId="3" borderId="0" xfId="0" applyNumberFormat="1" applyFont="1" applyFill="1"/>
    <xf numFmtId="10" fontId="6" fillId="3" borderId="11" xfId="0" applyNumberFormat="1" applyFont="1" applyFill="1" applyBorder="1"/>
    <xf numFmtId="3" fontId="0" fillId="0" borderId="16" xfId="0" applyNumberFormat="1" applyBorder="1"/>
    <xf numFmtId="9" fontId="0" fillId="0" borderId="13" xfId="0" applyNumberFormat="1" applyBorder="1"/>
    <xf numFmtId="9" fontId="4" fillId="3" borderId="11" xfId="0" applyNumberFormat="1" applyFont="1" applyFill="1" applyBorder="1"/>
    <xf numFmtId="0" fontId="5" fillId="0" borderId="11" xfId="0" applyFont="1" applyBorder="1"/>
    <xf numFmtId="0" fontId="5" fillId="0" borderId="12" xfId="0" applyFon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microsoft.com/office/2017/06/relationships/rdRichValueStructure" Target="richData/rdrichvaluestructure.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06/relationships/rdRichValue" Target="richData/rdrichvalue.xml"/><Relationship Id="rId17" Type="http://schemas.microsoft.com/office/2017/06/relationships/rdRichValueTypes" Target="richData/rdRichValueTypes.xml"/><Relationship Id="rId2" Type="http://schemas.openxmlformats.org/officeDocument/2006/relationships/worksheet" Target="worksheets/sheet2.xml"/><Relationship Id="rId16" Type="http://schemas.microsoft.com/office/2017/06/relationships/rdSupportingPropertyBag" Target="richData/rdsupportingpropertybag.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microsoft.com/office/2017/06/relationships/rdSupportingPropertyBagStructure" Target="richData/rdsupportingpropertybagstructure.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microsoft.com/office/2017/06/relationships/richStyles" Target="richData/rich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US"/>
              <a:t>Operating Expenses</a:t>
            </a:r>
            <a:r>
              <a:rPr lang="en-US" baseline="0"/>
              <a:t> Breakdown 2015</a:t>
            </a:r>
          </a:p>
        </c:rich>
      </c:tx>
      <c:overlay val="0"/>
      <c:spPr>
        <a:noFill/>
        <a:ln>
          <a:noFill/>
          <a:prstDash val="solid"/>
        </a:ln>
      </c:spPr>
    </c:title>
    <c:autoTitleDeleted val="0"/>
    <c:plotArea>
      <c:layout/>
      <c:pieChart>
        <c:varyColors val="1"/>
        <c:ser>
          <c:idx val="0"/>
          <c:order val="0"/>
          <c:spPr>
            <a:ln>
              <a:prstDash val="solid"/>
            </a:ln>
          </c:spPr>
          <c:dPt>
            <c:idx val="0"/>
            <c:bubble3D val="0"/>
            <c:spPr>
              <a:solidFill>
                <a:schemeClr val="accent1"/>
              </a:solidFill>
              <a:ln w="19050">
                <a:solidFill>
                  <a:schemeClr val="lt1"/>
                </a:solidFill>
                <a:prstDash val="solid"/>
              </a:ln>
            </c:spPr>
            <c:extLst>
              <c:ext xmlns:c16="http://schemas.microsoft.com/office/drawing/2014/chart" uri="{C3380CC4-5D6E-409C-BE32-E72D297353CC}">
                <c16:uniqueId val="{00000001-27CC-4B42-AC7D-4C2F5D87E809}"/>
              </c:ext>
            </c:extLst>
          </c:dPt>
          <c:dPt>
            <c:idx val="1"/>
            <c:bubble3D val="0"/>
            <c:spPr>
              <a:solidFill>
                <a:schemeClr val="accent2"/>
              </a:solidFill>
              <a:ln w="19050">
                <a:solidFill>
                  <a:schemeClr val="lt1"/>
                </a:solidFill>
                <a:prstDash val="solid"/>
              </a:ln>
            </c:spPr>
            <c:extLst>
              <c:ext xmlns:c16="http://schemas.microsoft.com/office/drawing/2014/chart" uri="{C3380CC4-5D6E-409C-BE32-E72D297353CC}">
                <c16:uniqueId val="{00000003-27CC-4B42-AC7D-4C2F5D87E809}"/>
              </c:ext>
            </c:extLst>
          </c:dPt>
          <c:dPt>
            <c:idx val="2"/>
            <c:bubble3D val="0"/>
            <c:spPr>
              <a:solidFill>
                <a:schemeClr val="accent3"/>
              </a:solidFill>
              <a:ln w="19050">
                <a:solidFill>
                  <a:schemeClr val="lt1"/>
                </a:solidFill>
                <a:prstDash val="solid"/>
              </a:ln>
            </c:spPr>
            <c:extLst>
              <c:ext xmlns:c16="http://schemas.microsoft.com/office/drawing/2014/chart" uri="{C3380CC4-5D6E-409C-BE32-E72D297353CC}">
                <c16:uniqueId val="{00000005-27CC-4B42-AC7D-4C2F5D87E809}"/>
              </c:ext>
            </c:extLst>
          </c:dPt>
          <c:cat>
            <c:strRef>
              <c:f>Model!$B$57:$B$59</c:f>
              <c:strCache>
                <c:ptCount val="3"/>
                <c:pt idx="0">
                  <c:v>R&amp;D</c:v>
                </c:pt>
                <c:pt idx="1">
                  <c:v>Sales and marketing</c:v>
                </c:pt>
                <c:pt idx="2">
                  <c:v>General and Administrative</c:v>
                </c:pt>
              </c:strCache>
            </c:strRef>
          </c:cat>
          <c:val>
            <c:numRef>
              <c:f>Model!$AZ$57:$AZ$59</c:f>
              <c:numCache>
                <c:formatCode>#,##0</c:formatCode>
                <c:ptCount val="3"/>
              </c:numCache>
            </c:numRef>
          </c:val>
          <c:extLst>
            <c:ext xmlns:c16="http://schemas.microsoft.com/office/drawing/2014/chart" uri="{C3380CC4-5D6E-409C-BE32-E72D297353CC}">
              <c16:uniqueId val="{00000006-27CC-4B42-AC7D-4C2F5D87E809}"/>
            </c:ext>
          </c:extLst>
        </c:ser>
        <c:dLbls>
          <c:showLegendKey val="0"/>
          <c:showVal val="0"/>
          <c:showCatName val="0"/>
          <c:showSerName val="0"/>
          <c:showPercent val="0"/>
          <c:showBubbleSize val="0"/>
          <c:showLeaderLines val="1"/>
        </c:dLbls>
        <c:firstSliceAng val="0"/>
      </c:pieChart>
    </c:plotArea>
    <c:legend>
      <c:legendPos val="b"/>
      <c:overlay val="0"/>
      <c:spPr>
        <a:noFill/>
        <a:ln>
          <a:noFill/>
          <a:prstDash val="solid"/>
        </a:ln>
      </c:spPr>
      <c:txPr>
        <a:bodyPr rot="0" spcFirstLastPara="1" vertOverflow="ellipsis" vert="horz" wrap="square" anchor="ctr" anchorCtr="1"/>
        <a:lstStyle/>
        <a:p>
          <a:pPr rtl="0">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US"/>
              <a:t>Operating Expenses Breakdown 2021</a:t>
            </a:r>
          </a:p>
        </c:rich>
      </c:tx>
      <c:overlay val="0"/>
      <c:spPr>
        <a:noFill/>
        <a:ln>
          <a:noFill/>
          <a:prstDash val="solid"/>
        </a:ln>
      </c:spPr>
    </c:title>
    <c:autoTitleDeleted val="0"/>
    <c:plotArea>
      <c:layout/>
      <c:pieChart>
        <c:varyColors val="1"/>
        <c:ser>
          <c:idx val="0"/>
          <c:order val="0"/>
          <c:spPr>
            <a:ln>
              <a:prstDash val="solid"/>
            </a:ln>
          </c:spPr>
          <c:dPt>
            <c:idx val="0"/>
            <c:bubble3D val="0"/>
            <c:spPr>
              <a:solidFill>
                <a:schemeClr val="accent1"/>
              </a:solidFill>
              <a:ln w="19050">
                <a:solidFill>
                  <a:schemeClr val="lt1"/>
                </a:solidFill>
                <a:prstDash val="solid"/>
              </a:ln>
            </c:spPr>
            <c:extLst>
              <c:ext xmlns:c16="http://schemas.microsoft.com/office/drawing/2014/chart" uri="{C3380CC4-5D6E-409C-BE32-E72D297353CC}">
                <c16:uniqueId val="{00000001-FE84-4D25-99B8-1546A53C96FD}"/>
              </c:ext>
            </c:extLst>
          </c:dPt>
          <c:dPt>
            <c:idx val="1"/>
            <c:bubble3D val="0"/>
            <c:spPr>
              <a:solidFill>
                <a:schemeClr val="accent2"/>
              </a:solidFill>
              <a:ln w="19050">
                <a:solidFill>
                  <a:schemeClr val="lt1"/>
                </a:solidFill>
                <a:prstDash val="solid"/>
              </a:ln>
            </c:spPr>
            <c:extLst>
              <c:ext xmlns:c16="http://schemas.microsoft.com/office/drawing/2014/chart" uri="{C3380CC4-5D6E-409C-BE32-E72D297353CC}">
                <c16:uniqueId val="{00000003-FE84-4D25-99B8-1546A53C96FD}"/>
              </c:ext>
            </c:extLst>
          </c:dPt>
          <c:dPt>
            <c:idx val="2"/>
            <c:bubble3D val="0"/>
            <c:spPr>
              <a:solidFill>
                <a:schemeClr val="accent3"/>
              </a:solidFill>
              <a:ln w="19050">
                <a:solidFill>
                  <a:schemeClr val="lt1"/>
                </a:solidFill>
                <a:prstDash val="solid"/>
              </a:ln>
            </c:spPr>
            <c:extLst>
              <c:ext xmlns:c16="http://schemas.microsoft.com/office/drawing/2014/chart" uri="{C3380CC4-5D6E-409C-BE32-E72D297353CC}">
                <c16:uniqueId val="{00000005-FE84-4D25-99B8-1546A53C96FD}"/>
              </c:ext>
            </c:extLst>
          </c:dPt>
          <c:cat>
            <c:strRef>
              <c:f>Model!$B$57:$B$59</c:f>
              <c:strCache>
                <c:ptCount val="3"/>
                <c:pt idx="0">
                  <c:v>R&amp;D</c:v>
                </c:pt>
                <c:pt idx="1">
                  <c:v>Sales and marketing</c:v>
                </c:pt>
                <c:pt idx="2">
                  <c:v>General and Administrative</c:v>
                </c:pt>
              </c:strCache>
            </c:strRef>
          </c:cat>
          <c:val>
            <c:numRef>
              <c:f>Model!$BF$57:$BF$59</c:f>
              <c:numCache>
                <c:formatCode>#,##0</c:formatCode>
                <c:ptCount val="3"/>
                <c:pt idx="0">
                  <c:v>20716</c:v>
                </c:pt>
                <c:pt idx="1">
                  <c:v>20117</c:v>
                </c:pt>
                <c:pt idx="2">
                  <c:v>5107</c:v>
                </c:pt>
              </c:numCache>
            </c:numRef>
          </c:val>
          <c:extLst>
            <c:ext xmlns:c16="http://schemas.microsoft.com/office/drawing/2014/chart" uri="{C3380CC4-5D6E-409C-BE32-E72D297353CC}">
              <c16:uniqueId val="{00000006-FE84-4D25-99B8-1546A53C96FD}"/>
            </c:ext>
          </c:extLst>
        </c:ser>
        <c:dLbls>
          <c:showLegendKey val="0"/>
          <c:showVal val="0"/>
          <c:showCatName val="0"/>
          <c:showSerName val="0"/>
          <c:showPercent val="0"/>
          <c:showBubbleSize val="0"/>
          <c:showLeaderLines val="1"/>
        </c:dLbls>
        <c:firstSliceAng val="0"/>
      </c:pieChart>
    </c:plotArea>
    <c:legend>
      <c:legendPos val="b"/>
      <c:overlay val="0"/>
      <c:spPr>
        <a:noFill/>
        <a:ln>
          <a:noFill/>
          <a:prstDash val="solid"/>
        </a:ln>
      </c:spPr>
      <c:txPr>
        <a:bodyPr rot="0" spcFirstLastPara="1" vertOverflow="ellipsis" vert="horz" wrap="square" anchor="ctr" anchorCtr="1"/>
        <a:lstStyle/>
        <a:p>
          <a:pPr rtl="0">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20</xdr:col>
      <xdr:colOff>718128</xdr:colOff>
      <xdr:row>176</xdr:row>
      <xdr:rowOff>169141</xdr:rowOff>
    </xdr:from>
    <xdr:to>
      <xdr:col>29</xdr:col>
      <xdr:colOff>323273</xdr:colOff>
      <xdr:row>198</xdr:row>
      <xdr:rowOff>150091</xdr:rowOff>
    </xdr:to>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779894</xdr:colOff>
      <xdr:row>176</xdr:row>
      <xdr:rowOff>161637</xdr:rowOff>
    </xdr:from>
    <xdr:to>
      <xdr:col>20</xdr:col>
      <xdr:colOff>11546</xdr:colOff>
      <xdr:row>198</xdr:row>
      <xdr:rowOff>161637</xdr:rowOff>
    </xdr:to>
    <xdr:graphicFrame macro="">
      <xdr:nvGraphicFramePr>
        <xdr:cNvPr id="3" name="Chart 2">
          <a:extLst>
            <a:ext uri="{FF2B5EF4-FFF2-40B4-BE49-F238E27FC236}">
              <a16:creationId xmlns:a16="http://schemas.microsoft.com/office/drawing/2014/main" id="{00000000-0008-0000-02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7">
  <rv s="0">
    <v>http://en.wikipedia.org/wiki/Public_domain</v>
    <v>Public domain</v>
  </rv>
  <rv s="0">
    <v>https://en.wikipedia.org/wiki/Microsoft</v>
    <v>Wikipedia</v>
  </rv>
  <rv s="1">
    <v>0</v>
    <v>1</v>
  </rv>
  <rv s="2">
    <v>6</v>
    <v>https://www.bing.com/th?id=AMMS_e6e837c7bf3a77408619758b7447855a&amp;qlt=95</v>
    <v>2</v>
    <v>0</v>
    <v>https://www.bing.com/images/search?form=xlimg&amp;q=microsoft</v>
    <v>Image of MICROSOFT CORPORATION</v>
  </rv>
  <rv s="0">
    <v>https://www.bing.com/financeapi/forcetrigger?t=a1xzim&amp;q=XNAS%3aMSFT&amp;form=skydnc</v>
    <v>Learn more on Bing</v>
  </rv>
  <rv s="3">
    <v>en-US</v>
    <v>a1xzim</v>
    <v>268435456</v>
    <v>1</v>
    <v>Powered by Refinitiv</v>
    <v>0</v>
    <v>MICROSOFT CORPORATION (XNAS:MSFT)</v>
    <v>3</v>
    <v>4</v>
    <v>Finance</v>
    <v>5</v>
    <v>366.78</v>
    <v>213.43100000000001</v>
    <v>0.88249999999999995</v>
    <v>-12.78</v>
    <v>5.215E-3</v>
    <v>-3.7513999999999999E-2</v>
    <v>1.71</v>
    <v>USD</v>
    <v>Microsoft Corporation is a technology company. The Company develops and supports software, services, devices, and solutions. The Company’s segments include Productivity and Business Processes, Intelligent Cloud, and More Personal Computing. The Productivity and Business Processes segment consists of products and services in its portfolio of productivity, communication, and information services. This segment primarily comprises: Office Commercial, Office Consumer, LinkedIn, and Dynamics business solutions. The Intelligent Cloud segment consists of server products and cloud services, including Azure and other cloud services, SQL Server, Windows Server, Visual Studio, System Center, and related Client Access Licenses (CALs), and Nuance and GitHub; and Enterprise Services, including enterprise support services, industry solutions and Nuance professional services. The More Personal Computing segment primarily comprises Windows, devices, gaming, and search and news advertising.</v>
    <v>221000</v>
    <v>Nasdaq Stock Market</v>
    <v>XNAS</v>
    <v>XNAS</v>
    <v>One Microsoft Way, REDMOND, WA, 98052-6399 US</v>
    <v>341.63</v>
    <v>3</v>
    <v>Software &amp; IT Services</v>
    <v>Stock</v>
    <v>45225.919562233597</v>
    <v>4</v>
    <v>326.94</v>
    <v>2435904974590</v>
    <v>MICROSOFT CORPORATION</v>
    <v>MICROSOFT CORPORATION</v>
    <v>340.54</v>
    <v>32.99</v>
    <v>340.67</v>
    <v>327.89</v>
    <v>329.6</v>
    <v>7429031000</v>
    <v>MSFT</v>
    <v>MICROSOFT CORPORATION (XNAS:MSFT)</v>
    <v>37649224</v>
    <v>23782722</v>
    <v>1993</v>
  </rv>
  <rv s="4">
    <v>5</v>
  </rv>
</rvData>
</file>

<file path=xl/richData/rdrichvaluestructure.xml><?xml version="1.0" encoding="utf-8"?>
<rvStructures xmlns="http://schemas.microsoft.com/office/spreadsheetml/2017/richdata" count="5">
  <s t="_hyperlink">
    <k n="Address" t="s"/>
    <k n="Text" t="s"/>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spbArrays>
  <spbData count="7">
    <spb s="0">
      <v>0</v>
      <v>Name</v>
      <v>LearnMoreOnLink</v>
    </spb>
    <spb s="1">
      <v>0</v>
      <v>0</v>
    </spb>
    <spb s="2">
      <v>0</v>
      <v>0</v>
      <v>0</v>
    </spb>
    <spb s="3">
      <v>1</v>
      <v>2</v>
      <v>2</v>
      <v>2</v>
      <v>2</v>
    </spb>
    <spb s="4">
      <v>1</v>
      <v>2</v>
      <v>2</v>
      <v>1</v>
      <v>3</v>
      <v>1</v>
      <v>4</v>
      <v>1</v>
      <v>1</v>
      <v>5</v>
      <v>5</v>
      <v>6</v>
      <v>7</v>
      <v>1</v>
      <v>1</v>
      <v>1</v>
      <v>5</v>
      <v>8</v>
      <v>9</v>
      <v>10</v>
      <v>5</v>
      <v>1</v>
      <v>1</v>
      <v>6</v>
    </spb>
    <spb s="5">
      <v>at close</v>
      <v>from previous close</v>
      <v>from previous close</v>
      <v>Source: Nasdaq Last Sale</v>
      <v>GMT</v>
      <v>Real-Time Nasdaq Last Sale</v>
      <v>from close</v>
      <v>from close</v>
    </spb>
    <spb s="6">
      <v>Powered by Refinitiv</v>
    </spb>
  </spbData>
</supportingPropertyBags>
</file>

<file path=xl/richData/rdsupportingpropertybagstructure.xml><?xml version="1.0" encoding="utf-8"?>
<spbStructures xmlns="http://schemas.microsoft.com/office/spreadsheetml/2017/richdata2" count="7">
  <s>
    <k n="^Order" t="spba"/>
    <k n="TitleProperty" t="s"/>
    <k n="SubTitleProperty" t="s"/>
  </s>
  <s>
    <k n="ShowInDotNotation" t="b"/>
    <k n="ShowInAutoComplete" t="b"/>
  </s>
  <s>
    <k n="ShowInCardView" t="b"/>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na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Pr n="IsHeroField" t="b"/>
  </richProperties>
  <richStyles>
    <rSty dxfid="1">
      <rpv i="0">_([$$-en-US]* #,##0.00_);_([$$-en-US]* (#,##0.00);_([$$-en-US]* "-"??_);_(@_)</rpv>
    </rSty>
    <rSty dxfid="5">
      <rpv i="0">#,##0.00</rpv>
    </rSty>
    <rSty>
      <rpv i="1">1</rpv>
    </rSty>
    <rSty>
      <rpv i="2">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
  <sheetViews>
    <sheetView workbookViewId="0">
      <selection activeCell="B12" sqref="B12"/>
    </sheetView>
  </sheetViews>
  <sheetFormatPr defaultRowHeight="14.5" x14ac:dyDescent="0.35"/>
  <sheetData>
    <row r="1" spans="1:2" ht="15" customHeight="1" thickBot="1" x14ac:dyDescent="0.4">
      <c r="A1" t="e" vm="1">
        <v>#VALUE!</v>
      </c>
    </row>
    <row r="2" spans="1:2" x14ac:dyDescent="0.35">
      <c r="A2" s="17" t="s">
        <v>0</v>
      </c>
      <c r="B2" s="18">
        <f t="array" ref="B2">_FV(A1,"Price")</f>
        <v>327.89</v>
      </c>
    </row>
    <row r="3" spans="1:2" x14ac:dyDescent="0.35">
      <c r="A3" s="19" t="s">
        <v>1</v>
      </c>
      <c r="B3" s="9">
        <f t="array" ref="B3">_FV(A1,"Shares outstanding",TRUE)/1000000</f>
        <v>7429.0309999999999</v>
      </c>
    </row>
    <row r="4" spans="1:2" x14ac:dyDescent="0.35">
      <c r="A4" s="19" t="s">
        <v>2</v>
      </c>
      <c r="B4" s="9">
        <f>B2*B3</f>
        <v>2435904.9745899998</v>
      </c>
    </row>
    <row r="5" spans="1:2" x14ac:dyDescent="0.35">
      <c r="A5" s="19" t="s">
        <v>3</v>
      </c>
      <c r="B5" s="9">
        <f>Model!AK83+Model!AK84</f>
        <v>99508</v>
      </c>
    </row>
    <row r="6" spans="1:2" x14ac:dyDescent="0.35">
      <c r="A6" s="19" t="s">
        <v>4</v>
      </c>
      <c r="B6" s="9">
        <f>Model!AK101+Model!AK102+Model!AK110</f>
        <v>48116</v>
      </c>
    </row>
    <row r="7" spans="1:2" ht="15" customHeight="1" thickBot="1" x14ac:dyDescent="0.4">
      <c r="A7" s="20" t="s">
        <v>5</v>
      </c>
      <c r="B7" s="9">
        <f>B4-B5+B6</f>
        <v>2384512.9745899998</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5"/>
  <sheetViews>
    <sheetView workbookViewId="0">
      <selection activeCell="E12" sqref="E12"/>
    </sheetView>
  </sheetViews>
  <sheetFormatPr defaultRowHeight="14.5" x14ac:dyDescent="0.35"/>
  <cols>
    <col min="1" max="1" width="7" customWidth="1"/>
    <col min="2" max="2" width="15.08984375" customWidth="1"/>
  </cols>
  <sheetData>
    <row r="1" spans="2:3" x14ac:dyDescent="0.35">
      <c r="B1" t="s">
        <v>6</v>
      </c>
      <c r="C1" t="s">
        <v>7</v>
      </c>
    </row>
    <row r="2" spans="2:3" x14ac:dyDescent="0.35">
      <c r="B2" t="s">
        <v>8</v>
      </c>
      <c r="C2" t="s">
        <v>9</v>
      </c>
    </row>
    <row r="3" spans="2:3" x14ac:dyDescent="0.35">
      <c r="B3" t="s">
        <v>10</v>
      </c>
      <c r="C3" t="s">
        <v>11</v>
      </c>
    </row>
    <row r="4" spans="2:3" x14ac:dyDescent="0.35">
      <c r="B4" t="s">
        <v>12</v>
      </c>
      <c r="C4" t="s">
        <v>13</v>
      </c>
    </row>
    <row r="5" spans="2:3" x14ac:dyDescent="0.35">
      <c r="B5" t="s">
        <v>14</v>
      </c>
      <c r="C5"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K152"/>
  <sheetViews>
    <sheetView tabSelected="1" zoomScale="85" zoomScaleNormal="85" workbookViewId="0">
      <pane xSplit="2" ySplit="7" topLeftCell="AV44" activePane="bottomRight" state="frozen"/>
      <selection pane="topRight" activeCell="C1" sqref="C1"/>
      <selection pane="bottomLeft" activeCell="A4" sqref="A4"/>
      <selection pane="bottomRight" activeCell="BI47" sqref="BI47"/>
    </sheetView>
  </sheetViews>
  <sheetFormatPr defaultRowHeight="14.5" x14ac:dyDescent="0.35"/>
  <cols>
    <col min="2" max="2" width="27.26953125" style="2" customWidth="1"/>
    <col min="3" max="11" width="10.6328125" customWidth="1"/>
    <col min="12" max="12" width="10.6328125" style="36" customWidth="1"/>
    <col min="13" max="15" width="10.6328125" customWidth="1"/>
    <col min="16" max="16" width="10.6328125" style="36" customWidth="1"/>
    <col min="17" max="19" width="10.6328125" customWidth="1"/>
    <col min="20" max="20" width="10.6328125" style="36" customWidth="1"/>
    <col min="21" max="23" width="10.6328125" customWidth="1"/>
    <col min="24" max="24" width="10.6328125" style="36" customWidth="1"/>
    <col min="25" max="27" width="10.6328125" customWidth="1"/>
    <col min="28" max="28" width="10.6328125" style="36" customWidth="1"/>
    <col min="29" max="31" width="10.6328125" customWidth="1"/>
    <col min="32" max="32" width="10.6328125" style="36" customWidth="1"/>
    <col min="33" max="35" width="10.6328125" customWidth="1"/>
    <col min="36" max="36" width="10.6328125" style="36" customWidth="1"/>
    <col min="37" max="39" width="10.6328125" customWidth="1"/>
    <col min="40" max="40" width="10.6328125" style="36" customWidth="1"/>
    <col min="41" max="58" width="10.6328125" customWidth="1"/>
    <col min="59" max="60" width="9.90625" bestFit="1" customWidth="1"/>
  </cols>
  <sheetData>
    <row r="1" spans="2:89" x14ac:dyDescent="0.35">
      <c r="B1" s="2" t="s">
        <v>16</v>
      </c>
      <c r="H1" t="s">
        <v>2818</v>
      </c>
      <c r="I1" t="s">
        <v>2817</v>
      </c>
      <c r="J1" t="s">
        <v>2816</v>
      </c>
      <c r="K1" t="s">
        <v>2815</v>
      </c>
      <c r="L1" s="36" t="s">
        <v>2814</v>
      </c>
      <c r="M1" t="s">
        <v>2813</v>
      </c>
      <c r="N1" t="s">
        <v>2812</v>
      </c>
      <c r="O1" t="s">
        <v>2811</v>
      </c>
      <c r="P1" s="36" t="s">
        <v>2810</v>
      </c>
      <c r="Q1" t="s">
        <v>2809</v>
      </c>
      <c r="R1" t="s">
        <v>2808</v>
      </c>
      <c r="S1" t="s">
        <v>2807</v>
      </c>
      <c r="T1" s="36" t="s">
        <v>2806</v>
      </c>
      <c r="U1" t="s">
        <v>2805</v>
      </c>
      <c r="V1" t="s">
        <v>2804</v>
      </c>
      <c r="W1" t="s">
        <v>2803</v>
      </c>
      <c r="X1" s="36" t="s">
        <v>2802</v>
      </c>
      <c r="Y1" t="s">
        <v>2801</v>
      </c>
      <c r="Z1" t="s">
        <v>2800</v>
      </c>
      <c r="AA1" t="s">
        <v>2799</v>
      </c>
      <c r="AB1" s="36" t="s">
        <v>2798</v>
      </c>
      <c r="AC1" t="s">
        <v>2797</v>
      </c>
      <c r="AD1" t="s">
        <v>2796</v>
      </c>
      <c r="AE1" t="s">
        <v>2795</v>
      </c>
      <c r="AF1" s="36" t="s">
        <v>17</v>
      </c>
      <c r="AG1" t="s">
        <v>18</v>
      </c>
      <c r="AH1" t="s">
        <v>19</v>
      </c>
      <c r="AI1" t="s">
        <v>20</v>
      </c>
      <c r="AJ1" s="36" t="s">
        <v>21</v>
      </c>
      <c r="AK1" t="s">
        <v>22</v>
      </c>
      <c r="AL1" t="s">
        <v>2772</v>
      </c>
      <c r="AM1" t="s">
        <v>2794</v>
      </c>
      <c r="AN1" s="36" t="s">
        <v>2819</v>
      </c>
      <c r="AO1" t="s">
        <v>2820</v>
      </c>
      <c r="AP1" t="s">
        <v>2821</v>
      </c>
      <c r="AQ1" t="s">
        <v>2822</v>
      </c>
    </row>
    <row r="2" spans="2:89" s="28" customFormat="1" x14ac:dyDescent="0.35">
      <c r="B2" s="27" t="s">
        <v>23</v>
      </c>
      <c r="H2" s="29">
        <v>42299</v>
      </c>
      <c r="I2" s="29">
        <v>42397</v>
      </c>
      <c r="J2" s="29">
        <v>42481</v>
      </c>
      <c r="K2" s="30">
        <v>42579</v>
      </c>
      <c r="L2" s="37">
        <v>42663</v>
      </c>
      <c r="M2" s="29">
        <v>42761</v>
      </c>
      <c r="N2" s="29">
        <v>42852</v>
      </c>
      <c r="O2" s="29">
        <v>42949</v>
      </c>
      <c r="P2" s="50">
        <v>43034</v>
      </c>
      <c r="Q2" s="29">
        <v>43131</v>
      </c>
      <c r="R2" s="29">
        <v>43216</v>
      </c>
      <c r="S2" s="29">
        <v>43315</v>
      </c>
      <c r="T2" s="50">
        <v>43397</v>
      </c>
      <c r="U2" s="29">
        <v>43495</v>
      </c>
      <c r="V2" s="29">
        <v>43579</v>
      </c>
      <c r="W2" s="29"/>
      <c r="X2" s="50">
        <v>43761</v>
      </c>
      <c r="Y2" s="29">
        <v>43859</v>
      </c>
      <c r="Z2" s="29">
        <v>43950</v>
      </c>
      <c r="AA2" s="29">
        <v>44131</v>
      </c>
      <c r="AB2" s="50">
        <v>44131</v>
      </c>
      <c r="AC2" s="29">
        <v>44222</v>
      </c>
      <c r="AD2" s="29">
        <v>44313</v>
      </c>
      <c r="AE2" s="29"/>
      <c r="AF2" s="50">
        <v>44495</v>
      </c>
      <c r="AG2" s="29">
        <v>44586</v>
      </c>
      <c r="AH2" s="29">
        <v>44677</v>
      </c>
      <c r="AI2" s="29">
        <v>44770</v>
      </c>
      <c r="AJ2" s="50">
        <v>44859</v>
      </c>
      <c r="AK2" s="29">
        <v>44950</v>
      </c>
      <c r="AL2" s="29">
        <v>45041</v>
      </c>
      <c r="AM2" s="29">
        <v>45134</v>
      </c>
      <c r="AN2" s="87"/>
      <c r="AZ2" s="29">
        <v>42216</v>
      </c>
      <c r="BA2" s="29">
        <v>42579</v>
      </c>
      <c r="BB2" s="29">
        <v>42949</v>
      </c>
      <c r="BC2" s="29">
        <v>43315</v>
      </c>
      <c r="BD2" s="29">
        <v>43678</v>
      </c>
      <c r="BE2" s="29">
        <v>44042</v>
      </c>
      <c r="BF2" s="29">
        <v>44406</v>
      </c>
      <c r="BG2" s="29">
        <v>44770</v>
      </c>
      <c r="BH2" s="29">
        <v>45134</v>
      </c>
      <c r="CK2" s="28" t="s">
        <v>24</v>
      </c>
    </row>
    <row r="3" spans="2:89" s="32" customFormat="1" ht="15" customHeight="1" thickBot="1" x14ac:dyDescent="0.4">
      <c r="B3" s="31" t="s">
        <v>25</v>
      </c>
      <c r="H3" s="33">
        <v>42277</v>
      </c>
      <c r="I3" s="33">
        <v>42369</v>
      </c>
      <c r="J3" s="33">
        <v>42460</v>
      </c>
      <c r="K3" s="33">
        <v>42551</v>
      </c>
      <c r="L3" s="38">
        <v>42643</v>
      </c>
      <c r="M3" s="33">
        <v>42735</v>
      </c>
      <c r="N3" s="33">
        <v>42825</v>
      </c>
      <c r="O3" s="33">
        <v>42916</v>
      </c>
      <c r="P3" s="38">
        <v>43008</v>
      </c>
      <c r="Q3" s="33">
        <v>43100</v>
      </c>
      <c r="R3" s="33">
        <v>43190</v>
      </c>
      <c r="S3" s="33">
        <v>43281</v>
      </c>
      <c r="T3" s="38">
        <v>43373</v>
      </c>
      <c r="U3" s="33">
        <v>43465</v>
      </c>
      <c r="V3" s="33">
        <v>43555</v>
      </c>
      <c r="W3" s="33">
        <v>43646</v>
      </c>
      <c r="X3" s="38">
        <v>43738</v>
      </c>
      <c r="Y3" s="33">
        <v>43830</v>
      </c>
      <c r="Z3" s="33">
        <v>43921</v>
      </c>
      <c r="AA3" s="33">
        <v>44012</v>
      </c>
      <c r="AB3" s="38">
        <v>44104</v>
      </c>
      <c r="AC3" s="33">
        <v>44196</v>
      </c>
      <c r="AD3" s="33">
        <v>44286</v>
      </c>
      <c r="AE3" s="33">
        <v>44377</v>
      </c>
      <c r="AF3" s="38">
        <v>44469</v>
      </c>
      <c r="AG3" s="33">
        <v>44561</v>
      </c>
      <c r="AH3" s="33">
        <v>44651</v>
      </c>
      <c r="AI3" s="33">
        <v>44742</v>
      </c>
      <c r="AJ3" s="38">
        <v>44834</v>
      </c>
      <c r="AK3" s="33">
        <v>44926</v>
      </c>
      <c r="AL3" s="33">
        <v>45016</v>
      </c>
      <c r="AN3" s="88"/>
      <c r="AZ3" s="32">
        <f>2015</f>
        <v>2015</v>
      </c>
      <c r="BA3" s="32">
        <f t="shared" ref="BA3:BF3" si="0">AZ3+1</f>
        <v>2016</v>
      </c>
      <c r="BB3" s="32">
        <f t="shared" si="0"/>
        <v>2017</v>
      </c>
      <c r="BC3" s="32">
        <f t="shared" si="0"/>
        <v>2018</v>
      </c>
      <c r="BD3" s="32">
        <f t="shared" si="0"/>
        <v>2019</v>
      </c>
      <c r="BE3" s="32">
        <f t="shared" si="0"/>
        <v>2020</v>
      </c>
      <c r="BF3" s="32">
        <f t="shared" si="0"/>
        <v>2021</v>
      </c>
      <c r="BG3" s="32">
        <f>BF3+1</f>
        <v>2022</v>
      </c>
      <c r="BH3" s="32">
        <f t="shared" ref="BH3:BR3" si="1">BG3+1</f>
        <v>2023</v>
      </c>
      <c r="BI3" s="32">
        <f t="shared" si="1"/>
        <v>2024</v>
      </c>
      <c r="BJ3" s="32">
        <f t="shared" si="1"/>
        <v>2025</v>
      </c>
      <c r="BK3" s="32">
        <f t="shared" si="1"/>
        <v>2026</v>
      </c>
      <c r="BL3" s="32">
        <f t="shared" si="1"/>
        <v>2027</v>
      </c>
      <c r="BM3" s="32">
        <f t="shared" si="1"/>
        <v>2028</v>
      </c>
      <c r="BN3" s="32">
        <f t="shared" si="1"/>
        <v>2029</v>
      </c>
      <c r="BO3" s="32">
        <f t="shared" si="1"/>
        <v>2030</v>
      </c>
      <c r="BP3" s="32">
        <f t="shared" si="1"/>
        <v>2031</v>
      </c>
      <c r="BQ3" s="32">
        <f t="shared" si="1"/>
        <v>2032</v>
      </c>
      <c r="BR3" s="32">
        <f t="shared" si="1"/>
        <v>2033</v>
      </c>
    </row>
    <row r="4" spans="2:89" s="22" customFormat="1" ht="15" customHeight="1" x14ac:dyDescent="0.35">
      <c r="B4" s="16" t="s">
        <v>2760</v>
      </c>
      <c r="H4" s="35"/>
      <c r="I4" s="35"/>
      <c r="J4" s="35"/>
      <c r="K4" s="35"/>
      <c r="L4" s="39"/>
      <c r="M4" s="35"/>
      <c r="N4" s="35"/>
      <c r="O4" s="35"/>
      <c r="P4" s="39"/>
      <c r="Q4" s="35"/>
      <c r="R4" s="35"/>
      <c r="S4" s="35"/>
      <c r="T4" s="39"/>
      <c r="U4" s="35"/>
      <c r="V4" s="35"/>
      <c r="W4" s="35"/>
      <c r="X4" s="39"/>
      <c r="Y4" s="35"/>
      <c r="Z4" s="35"/>
      <c r="AA4" s="35"/>
      <c r="AB4" s="39"/>
      <c r="AC4" s="35"/>
      <c r="AD4" s="35"/>
      <c r="AE4" s="35"/>
      <c r="AF4" s="39"/>
      <c r="AG4" s="35"/>
      <c r="AH4" s="35"/>
      <c r="AI4" s="35"/>
      <c r="AJ4" s="39"/>
      <c r="AK4" s="35"/>
      <c r="AN4" s="49"/>
      <c r="BJ4" s="22" t="s">
        <v>2773</v>
      </c>
    </row>
    <row r="5" spans="2:89" s="28" customFormat="1" x14ac:dyDescent="0.35">
      <c r="B5" s="27" t="s">
        <v>2761</v>
      </c>
      <c r="H5" s="29"/>
      <c r="I5" s="29"/>
      <c r="J5" s="29"/>
      <c r="K5" s="30"/>
      <c r="L5" s="37"/>
      <c r="M5" s="29"/>
      <c r="N5" s="29"/>
      <c r="O5" s="29"/>
      <c r="P5" s="50"/>
      <c r="Q5" s="29"/>
      <c r="R5" s="29"/>
      <c r="S5" s="29"/>
      <c r="T5" s="50"/>
      <c r="U5" s="29"/>
      <c r="V5" s="29"/>
      <c r="W5" s="29"/>
      <c r="X5" s="50"/>
      <c r="Y5" s="29"/>
      <c r="Z5" s="29"/>
      <c r="AA5" s="29"/>
      <c r="AB5" s="50"/>
      <c r="AC5" s="29"/>
      <c r="AD5" s="29"/>
      <c r="AE5" s="29"/>
      <c r="AF5" s="50"/>
      <c r="AG5" s="29"/>
      <c r="AH5" s="29"/>
      <c r="AI5" s="29"/>
      <c r="AJ5" s="50"/>
      <c r="AK5" s="29"/>
      <c r="AN5" s="87"/>
    </row>
    <row r="6" spans="2:89" s="28" customFormat="1" x14ac:dyDescent="0.35">
      <c r="B6" s="27" t="s">
        <v>2762</v>
      </c>
      <c r="H6" s="29"/>
      <c r="I6" s="29"/>
      <c r="J6" s="29"/>
      <c r="K6" s="30"/>
      <c r="L6" s="37"/>
      <c r="M6" s="29"/>
      <c r="N6" s="29"/>
      <c r="O6" s="29"/>
      <c r="P6" s="50"/>
      <c r="Q6" s="29"/>
      <c r="R6" s="29"/>
      <c r="S6" s="29"/>
      <c r="T6" s="50"/>
      <c r="U6" s="29"/>
      <c r="V6" s="29"/>
      <c r="W6" s="29"/>
      <c r="X6" s="50"/>
      <c r="Y6" s="29"/>
      <c r="Z6" s="29"/>
      <c r="AA6" s="29"/>
      <c r="AB6" s="50"/>
      <c r="AC6" s="29"/>
      <c r="AD6" s="29"/>
      <c r="AE6" s="29"/>
      <c r="AF6" s="50"/>
      <c r="AG6" s="29"/>
      <c r="AH6" s="29"/>
      <c r="AI6" s="29"/>
      <c r="AJ6" s="50"/>
      <c r="AK6" s="29"/>
      <c r="AN6" s="87"/>
    </row>
    <row r="7" spans="2:89" s="32" customFormat="1" ht="15" customHeight="1" thickBot="1" x14ac:dyDescent="0.4">
      <c r="B7" s="31" t="s">
        <v>2763</v>
      </c>
      <c r="H7" s="33"/>
      <c r="I7" s="33"/>
      <c r="J7" s="33"/>
      <c r="K7" s="33"/>
      <c r="L7" s="38"/>
      <c r="M7" s="33"/>
      <c r="N7" s="33"/>
      <c r="O7" s="33"/>
      <c r="P7" s="38"/>
      <c r="Q7" s="33"/>
      <c r="R7" s="33"/>
      <c r="S7" s="33"/>
      <c r="T7" s="38"/>
      <c r="U7" s="33"/>
      <c r="V7" s="33"/>
      <c r="W7" s="33"/>
      <c r="X7" s="38"/>
      <c r="Y7" s="33"/>
      <c r="Z7" s="33"/>
      <c r="AA7" s="33"/>
      <c r="AB7" s="38"/>
      <c r="AC7" s="33"/>
      <c r="AD7" s="33"/>
      <c r="AE7" s="33"/>
      <c r="AF7" s="38"/>
      <c r="AG7" s="33"/>
      <c r="AH7" s="33"/>
      <c r="AI7" s="33"/>
      <c r="AJ7" s="38"/>
      <c r="AK7" s="33"/>
      <c r="AN7" s="88"/>
    </row>
    <row r="8" spans="2:89" s="34" customFormat="1" x14ac:dyDescent="0.35">
      <c r="B8" s="4" t="s">
        <v>26</v>
      </c>
      <c r="C8" s="3"/>
      <c r="D8" s="3"/>
      <c r="E8" s="3"/>
      <c r="F8" s="3"/>
      <c r="G8" s="3"/>
      <c r="H8" s="3"/>
      <c r="L8" s="59"/>
      <c r="P8" s="59"/>
      <c r="T8" s="59"/>
      <c r="X8" s="59"/>
      <c r="AB8" s="59"/>
      <c r="AF8" s="59"/>
      <c r="AJ8" s="59"/>
      <c r="AN8" s="59"/>
    </row>
    <row r="9" spans="2:89" s="60" customFormat="1" x14ac:dyDescent="0.35">
      <c r="B9" s="61" t="s">
        <v>27</v>
      </c>
      <c r="L9" s="62"/>
      <c r="P9" s="62"/>
      <c r="T9" s="62"/>
      <c r="X9" s="62"/>
      <c r="AB9" s="62"/>
      <c r="AF9" s="62"/>
      <c r="AJ9" s="62"/>
      <c r="AN9" s="62"/>
    </row>
    <row r="10" spans="2:89" s="9" customFormat="1" x14ac:dyDescent="0.35">
      <c r="B10" s="51" t="s">
        <v>27</v>
      </c>
      <c r="H10" s="9">
        <v>15219</v>
      </c>
      <c r="I10" s="9">
        <v>17974</v>
      </c>
      <c r="J10" s="9">
        <v>14321</v>
      </c>
      <c r="K10" s="9">
        <f>61502-H10-I10-J10</f>
        <v>13988</v>
      </c>
      <c r="L10" s="40">
        <v>14968</v>
      </c>
      <c r="M10" s="9">
        <v>16537</v>
      </c>
      <c r="N10" s="9">
        <v>13391</v>
      </c>
      <c r="O10" s="9">
        <f>63811-L10-M10-N10</f>
        <v>18915</v>
      </c>
      <c r="P10" s="40">
        <v>14298</v>
      </c>
      <c r="Q10" s="9">
        <v>17926</v>
      </c>
      <c r="R10" s="9">
        <v>15114</v>
      </c>
      <c r="S10" s="9">
        <f>64497-P10-Q10-R10</f>
        <v>17159</v>
      </c>
      <c r="T10" s="40">
        <v>17299</v>
      </c>
      <c r="U10" s="9">
        <v>16219</v>
      </c>
      <c r="V10" s="9">
        <v>15448</v>
      </c>
      <c r="W10" s="9">
        <f>66069-V10-U10-T10</f>
        <v>17103</v>
      </c>
      <c r="X10" s="40">
        <v>15768</v>
      </c>
      <c r="Y10" s="9">
        <v>18255</v>
      </c>
      <c r="Z10" s="9">
        <v>15871</v>
      </c>
      <c r="AA10" s="9">
        <f>68041-Z10-Y10-X10</f>
        <v>18147</v>
      </c>
      <c r="AB10" s="40">
        <v>15803</v>
      </c>
      <c r="AC10" s="9">
        <v>19460</v>
      </c>
      <c r="AD10" s="9">
        <v>16873</v>
      </c>
      <c r="AE10" s="9">
        <f>71074-AB10-AC10-AD10</f>
        <v>18938</v>
      </c>
      <c r="AF10" s="40">
        <v>16631</v>
      </c>
      <c r="AG10" s="9">
        <v>20779</v>
      </c>
      <c r="AH10" s="9">
        <v>17366</v>
      </c>
      <c r="AI10" s="9">
        <f>72732-AH10-AG10-AF10</f>
        <v>17956</v>
      </c>
      <c r="AJ10" s="40">
        <v>15741</v>
      </c>
      <c r="AK10" s="9">
        <v>16517</v>
      </c>
      <c r="AN10" s="40"/>
      <c r="BA10" s="9">
        <f>SUM(I10:L10)</f>
        <v>61251</v>
      </c>
      <c r="BB10" s="9">
        <f>SUM(M10:P10)</f>
        <v>63141</v>
      </c>
      <c r="BC10" s="9">
        <f>SUM(Q10:T10)</f>
        <v>67498</v>
      </c>
      <c r="BD10" s="9">
        <f>SUM(U10:X10)</f>
        <v>64538</v>
      </c>
      <c r="BE10" s="9">
        <f>SUM(Y10:AB10)</f>
        <v>68076</v>
      </c>
      <c r="BF10" s="9">
        <f>SUM(AC10:AF10)</f>
        <v>71902</v>
      </c>
      <c r="BG10" s="9">
        <f>SUM(AG10:AJ10)</f>
        <v>71842</v>
      </c>
    </row>
    <row r="11" spans="2:89" s="10" customFormat="1" x14ac:dyDescent="0.35">
      <c r="B11" s="52" t="s">
        <v>2775</v>
      </c>
      <c r="H11" s="10">
        <v>4035</v>
      </c>
      <c r="I11" s="10">
        <v>6268</v>
      </c>
      <c r="J11" s="10">
        <v>3801</v>
      </c>
      <c r="K11" s="10">
        <f>17880-J11-I11-H11</f>
        <v>3776</v>
      </c>
      <c r="L11" s="41">
        <v>3581</v>
      </c>
      <c r="M11" s="10">
        <v>5378</v>
      </c>
      <c r="N11" s="10">
        <v>3075</v>
      </c>
      <c r="O11" s="10">
        <f>15175-L11-M11-N11</f>
        <v>3141</v>
      </c>
      <c r="P11" s="41">
        <v>2980</v>
      </c>
      <c r="Q11" s="10">
        <v>5498</v>
      </c>
      <c r="R11" s="10">
        <v>3425</v>
      </c>
      <c r="S11" s="10">
        <f>15421-R11-Q11-P11</f>
        <v>3518</v>
      </c>
      <c r="T11" s="41">
        <v>3649</v>
      </c>
      <c r="U11" s="10">
        <v>5885</v>
      </c>
      <c r="V11" s="10">
        <v>3441</v>
      </c>
      <c r="W11" s="10">
        <f>16273-V11-U11-T11</f>
        <v>3298</v>
      </c>
      <c r="X11" s="41">
        <v>3305</v>
      </c>
      <c r="Y11" s="10">
        <v>4966</v>
      </c>
      <c r="Z11" s="10">
        <v>3376</v>
      </c>
      <c r="AA11" s="10">
        <f>16017-Z11-Y11-X11</f>
        <v>4370</v>
      </c>
      <c r="AB11" s="41">
        <v>3597</v>
      </c>
      <c r="AC11" s="10">
        <v>6058</v>
      </c>
      <c r="AD11" s="10">
        <v>4277</v>
      </c>
      <c r="AE11" s="10">
        <f>18219-AD11-AC11-AB11</f>
        <v>4287</v>
      </c>
      <c r="AF11" s="41">
        <v>3792</v>
      </c>
      <c r="AG11" s="10">
        <v>6331</v>
      </c>
      <c r="AH11" s="10">
        <v>4584</v>
      </c>
      <c r="AI11" s="10">
        <f>19064-AH11-AG11-AF11</f>
        <v>4357</v>
      </c>
      <c r="AJ11" s="41">
        <v>4302</v>
      </c>
      <c r="AK11" s="10">
        <v>5690</v>
      </c>
      <c r="AN11" s="41"/>
      <c r="BA11" s="10">
        <f>SUM(I11:L11)</f>
        <v>17426</v>
      </c>
      <c r="BB11" s="10">
        <f>SUM(M11:P11)</f>
        <v>14574</v>
      </c>
      <c r="BC11" s="10">
        <f>SUM(Q11:T11)</f>
        <v>16090</v>
      </c>
      <c r="BD11" s="10">
        <f>BC11+1</f>
        <v>16091</v>
      </c>
      <c r="BE11" s="10">
        <f>SUM(Y11:AB11)</f>
        <v>16309</v>
      </c>
      <c r="BF11" s="10">
        <f>SUM(AC11:AF11)</f>
        <v>18414</v>
      </c>
      <c r="BG11" s="10">
        <f>SUM(AG11:AJ11)</f>
        <v>19574</v>
      </c>
    </row>
    <row r="12" spans="2:89" s="9" customFormat="1" x14ac:dyDescent="0.35">
      <c r="B12" s="51" t="s">
        <v>34</v>
      </c>
      <c r="H12" s="9">
        <f>H10-H11</f>
        <v>11184</v>
      </c>
      <c r="I12" s="9">
        <f t="shared" ref="I12:AK12" si="2">I10-I11</f>
        <v>11706</v>
      </c>
      <c r="J12" s="9">
        <f t="shared" si="2"/>
        <v>10520</v>
      </c>
      <c r="K12" s="9">
        <f t="shared" si="2"/>
        <v>10212</v>
      </c>
      <c r="L12" s="40">
        <f t="shared" si="2"/>
        <v>11387</v>
      </c>
      <c r="M12" s="9">
        <f t="shared" si="2"/>
        <v>11159</v>
      </c>
      <c r="N12" s="9">
        <f t="shared" si="2"/>
        <v>10316</v>
      </c>
      <c r="O12" s="9">
        <f t="shared" si="2"/>
        <v>15774</v>
      </c>
      <c r="P12" s="40">
        <f t="shared" si="2"/>
        <v>11318</v>
      </c>
      <c r="Q12" s="9">
        <f t="shared" si="2"/>
        <v>12428</v>
      </c>
      <c r="R12" s="9">
        <f t="shared" si="2"/>
        <v>11689</v>
      </c>
      <c r="S12" s="9">
        <f t="shared" si="2"/>
        <v>13641</v>
      </c>
      <c r="T12" s="40">
        <f t="shared" si="2"/>
        <v>13650</v>
      </c>
      <c r="U12" s="9">
        <f t="shared" si="2"/>
        <v>10334</v>
      </c>
      <c r="V12" s="9">
        <f t="shared" si="2"/>
        <v>12007</v>
      </c>
      <c r="W12" s="9">
        <f t="shared" si="2"/>
        <v>13805</v>
      </c>
      <c r="X12" s="9">
        <f t="shared" si="2"/>
        <v>12463</v>
      </c>
      <c r="Y12" s="9">
        <f t="shared" si="2"/>
        <v>13289</v>
      </c>
      <c r="Z12" s="9">
        <f t="shared" si="2"/>
        <v>12495</v>
      </c>
      <c r="AA12" s="9">
        <f t="shared" si="2"/>
        <v>13777</v>
      </c>
      <c r="AB12" s="9">
        <f t="shared" si="2"/>
        <v>12206</v>
      </c>
      <c r="AC12" s="9">
        <f t="shared" si="2"/>
        <v>13402</v>
      </c>
      <c r="AD12" s="9">
        <f t="shared" si="2"/>
        <v>12596</v>
      </c>
      <c r="AE12" s="9">
        <f t="shared" si="2"/>
        <v>14651</v>
      </c>
      <c r="AF12" s="9">
        <f t="shared" si="2"/>
        <v>12839</v>
      </c>
      <c r="AG12" s="9">
        <f t="shared" si="2"/>
        <v>14448</v>
      </c>
      <c r="AH12" s="9">
        <f t="shared" si="2"/>
        <v>12782</v>
      </c>
      <c r="AI12" s="9">
        <f t="shared" si="2"/>
        <v>13599</v>
      </c>
      <c r="AJ12" s="9">
        <f t="shared" si="2"/>
        <v>11439</v>
      </c>
      <c r="AK12" s="9">
        <f t="shared" si="2"/>
        <v>10827</v>
      </c>
      <c r="AN12" s="40"/>
      <c r="BA12" s="9">
        <f t="shared" ref="BA12" si="3">BA10-BA11</f>
        <v>43825</v>
      </c>
      <c r="BB12" s="9">
        <f t="shared" ref="BB12" si="4">BB10-BB11</f>
        <v>48567</v>
      </c>
      <c r="BC12" s="9">
        <f t="shared" ref="BC12" si="5">BC10-BC11</f>
        <v>51408</v>
      </c>
      <c r="BD12" s="9">
        <f t="shared" ref="BD12" si="6">BD10-BD11</f>
        <v>48447</v>
      </c>
      <c r="BE12" s="9">
        <f t="shared" ref="BE12" si="7">BE10-BE11</f>
        <v>51767</v>
      </c>
      <c r="BF12" s="9">
        <f t="shared" ref="BF12" si="8">BF10-BF11</f>
        <v>53488</v>
      </c>
      <c r="BG12" s="9">
        <f t="shared" ref="BG12" si="9">BG10-BG11</f>
        <v>52268</v>
      </c>
      <c r="BH12" s="9">
        <f t="shared" ref="BH12" si="10">BH10-BH11</f>
        <v>0</v>
      </c>
      <c r="BI12" s="9">
        <f t="shared" ref="BI12" si="11">BI10-BI11</f>
        <v>0</v>
      </c>
      <c r="BJ12" s="9">
        <f t="shared" ref="BJ12" si="12">BJ10-BJ11</f>
        <v>0</v>
      </c>
      <c r="BK12" s="9">
        <f t="shared" ref="BK12" si="13">BK10-BK11</f>
        <v>0</v>
      </c>
      <c r="BL12" s="9">
        <f t="shared" ref="BL12" si="14">BL10-BL11</f>
        <v>0</v>
      </c>
      <c r="BM12" s="9">
        <f t="shared" ref="BM12" si="15">BM10-BM11</f>
        <v>0</v>
      </c>
    </row>
    <row r="13" spans="2:89" s="25" customFormat="1" x14ac:dyDescent="0.35">
      <c r="B13" s="26" t="s">
        <v>2776</v>
      </c>
      <c r="H13" s="25">
        <f>H12/H10</f>
        <v>0.73487088507786325</v>
      </c>
      <c r="I13" s="25">
        <f t="shared" ref="I13:AK13" si="16">I12/I10</f>
        <v>0.65127406253477249</v>
      </c>
      <c r="J13" s="25">
        <f t="shared" si="16"/>
        <v>0.73458557363312615</v>
      </c>
      <c r="K13" s="25">
        <f t="shared" si="16"/>
        <v>0.73005433228481553</v>
      </c>
      <c r="L13" s="47">
        <f t="shared" si="16"/>
        <v>0.76075628006413687</v>
      </c>
      <c r="M13" s="25">
        <f t="shared" si="16"/>
        <v>0.6747898651508738</v>
      </c>
      <c r="N13" s="25">
        <f t="shared" si="16"/>
        <v>0.77036815771787026</v>
      </c>
      <c r="O13" s="25">
        <f t="shared" si="16"/>
        <v>0.83394131641554325</v>
      </c>
      <c r="P13" s="47">
        <f t="shared" si="16"/>
        <v>0.79157924185200723</v>
      </c>
      <c r="Q13" s="25">
        <f t="shared" si="16"/>
        <v>0.69329465580720739</v>
      </c>
      <c r="R13" s="25">
        <f t="shared" si="16"/>
        <v>0.77338891094349604</v>
      </c>
      <c r="S13" s="25">
        <f t="shared" si="16"/>
        <v>0.7949763972259456</v>
      </c>
      <c r="T13" s="47">
        <f t="shared" si="16"/>
        <v>0.78906295161570028</v>
      </c>
      <c r="U13" s="25">
        <f t="shared" si="16"/>
        <v>0.63715395523768414</v>
      </c>
      <c r="V13" s="25">
        <f t="shared" si="16"/>
        <v>0.77725271879854996</v>
      </c>
      <c r="W13" s="25">
        <f t="shared" si="16"/>
        <v>0.80716833304098701</v>
      </c>
      <c r="X13" s="25">
        <f t="shared" si="16"/>
        <v>0.79039827498731607</v>
      </c>
      <c r="Y13" s="25">
        <f t="shared" si="16"/>
        <v>0.72796494111202414</v>
      </c>
      <c r="Z13" s="25">
        <f t="shared" si="16"/>
        <v>0.78728498519311951</v>
      </c>
      <c r="AA13" s="25">
        <f t="shared" si="16"/>
        <v>0.75918884664131814</v>
      </c>
      <c r="AB13" s="25">
        <f t="shared" si="16"/>
        <v>0.77238499019173579</v>
      </c>
      <c r="AC13" s="25">
        <f t="shared" si="16"/>
        <v>0.68869475847893113</v>
      </c>
      <c r="AD13" s="25">
        <f t="shared" si="16"/>
        <v>0.74651810584958223</v>
      </c>
      <c r="AE13" s="25">
        <f t="shared" si="16"/>
        <v>0.7736297391488014</v>
      </c>
      <c r="AF13" s="25">
        <f t="shared" si="16"/>
        <v>0.77199206301485179</v>
      </c>
      <c r="AG13" s="25">
        <f t="shared" si="16"/>
        <v>0.69531738774724483</v>
      </c>
      <c r="AH13" s="25">
        <f t="shared" si="16"/>
        <v>0.73603593228146957</v>
      </c>
      <c r="AI13" s="25">
        <f t="shared" si="16"/>
        <v>0.75735130318556476</v>
      </c>
      <c r="AJ13" s="25">
        <f t="shared" si="16"/>
        <v>0.72670097198399086</v>
      </c>
      <c r="AK13" s="25">
        <f t="shared" si="16"/>
        <v>0.65550644790216139</v>
      </c>
      <c r="AN13" s="47"/>
      <c r="BA13" s="25">
        <f t="shared" ref="BA13" si="17">BA12/BA10</f>
        <v>0.71549852247310253</v>
      </c>
      <c r="BB13" s="25">
        <f t="shared" ref="BB13" si="18">BB12/BB10</f>
        <v>0.76918325652111941</v>
      </c>
      <c r="BC13" s="25">
        <f t="shared" ref="BC13" si="19">BC12/BC10</f>
        <v>0.76162256659456573</v>
      </c>
      <c r="BD13" s="25">
        <f t="shared" ref="BD13" si="20">BD12/BD10</f>
        <v>0.75067402150670925</v>
      </c>
      <c r="BE13" s="25">
        <f t="shared" ref="BE13" si="21">BE12/BE10</f>
        <v>0.76042951994829311</v>
      </c>
      <c r="BF13" s="25">
        <f t="shared" ref="BF13" si="22">BF12/BF10</f>
        <v>0.74390142137909931</v>
      </c>
      <c r="BG13" s="25">
        <f t="shared" ref="BG13" si="23">BG12/BG10</f>
        <v>0.72754099273405526</v>
      </c>
      <c r="BH13" s="25" t="e">
        <f t="shared" ref="BH13" si="24">BH12/BH10</f>
        <v>#DIV/0!</v>
      </c>
      <c r="BI13" s="25" t="e">
        <f t="shared" ref="BI13" si="25">BI12/BI10</f>
        <v>#DIV/0!</v>
      </c>
      <c r="BJ13" s="25" t="e">
        <f t="shared" ref="BJ13" si="26">BJ12/BJ10</f>
        <v>#DIV/0!</v>
      </c>
      <c r="BK13" s="25" t="e">
        <f t="shared" ref="BK13" si="27">BK12/BK10</f>
        <v>#DIV/0!</v>
      </c>
      <c r="BL13" s="25" t="e">
        <f t="shared" ref="BL13" si="28">BL12/BL10</f>
        <v>#DIV/0!</v>
      </c>
      <c r="BM13" s="25" t="e">
        <f t="shared" ref="BM13" si="29">BM12/BM10</f>
        <v>#DIV/0!</v>
      </c>
    </row>
    <row r="14" spans="2:89" s="25" customFormat="1" x14ac:dyDescent="0.35">
      <c r="B14" s="26" t="s">
        <v>2786</v>
      </c>
      <c r="L14" s="47"/>
      <c r="P14" s="47"/>
      <c r="T14" s="47"/>
      <c r="AN14" s="47"/>
      <c r="BA14" s="25" t="e">
        <f>(BA12-AZ12)/ABS(AZ12)</f>
        <v>#DIV/0!</v>
      </c>
      <c r="BB14" s="25">
        <f t="shared" ref="BB14:BM14" si="30">(BB12-BA12)/ABS(BA12)</f>
        <v>0.1082030804335425</v>
      </c>
      <c r="BC14" s="25">
        <f t="shared" si="30"/>
        <v>5.8496509975909571E-2</v>
      </c>
      <c r="BD14" s="25">
        <f t="shared" si="30"/>
        <v>-5.7598039215686271E-2</v>
      </c>
      <c r="BE14" s="25">
        <f t="shared" si="30"/>
        <v>6.8528495056453448E-2</v>
      </c>
      <c r="BF14" s="25">
        <f t="shared" si="30"/>
        <v>3.324511754592694E-2</v>
      </c>
      <c r="BG14" s="25">
        <f t="shared" si="30"/>
        <v>-2.2808854322464853E-2</v>
      </c>
      <c r="BH14" s="25">
        <f t="shared" si="30"/>
        <v>-1</v>
      </c>
      <c r="BI14" s="25" t="e">
        <f t="shared" si="30"/>
        <v>#DIV/0!</v>
      </c>
      <c r="BJ14" s="25" t="e">
        <f t="shared" si="30"/>
        <v>#DIV/0!</v>
      </c>
      <c r="BK14" s="25" t="e">
        <f t="shared" si="30"/>
        <v>#DIV/0!</v>
      </c>
      <c r="BL14" s="25" t="e">
        <f t="shared" si="30"/>
        <v>#DIV/0!</v>
      </c>
      <c r="BM14" s="25" t="e">
        <f t="shared" si="30"/>
        <v>#DIV/0!</v>
      </c>
    </row>
    <row r="15" spans="2:89" s="63" customFormat="1" x14ac:dyDescent="0.35">
      <c r="B15" s="72" t="s">
        <v>2774</v>
      </c>
      <c r="L15" s="64"/>
      <c r="P15" s="64"/>
      <c r="T15" s="64"/>
      <c r="X15" s="64"/>
      <c r="AB15" s="64"/>
      <c r="AF15" s="64"/>
      <c r="AJ15" s="64"/>
      <c r="AN15" s="64"/>
    </row>
    <row r="16" spans="2:89" s="9" customFormat="1" x14ac:dyDescent="0.35">
      <c r="B16" s="9" t="s">
        <v>535</v>
      </c>
      <c r="H16" s="9">
        <v>5160</v>
      </c>
      <c r="I16" s="9">
        <v>5822</v>
      </c>
      <c r="J16" s="9">
        <v>6210</v>
      </c>
      <c r="K16" s="9">
        <f>23818-H16-I16-J16</f>
        <v>6626</v>
      </c>
      <c r="L16" s="40">
        <v>6960</v>
      </c>
      <c r="M16" s="9">
        <v>7553</v>
      </c>
      <c r="N16" s="9">
        <v>8699</v>
      </c>
      <c r="O16" s="9">
        <f>32760-N16-M16-L16</f>
        <v>9548</v>
      </c>
      <c r="P16" s="40">
        <v>10240</v>
      </c>
      <c r="Q16" s="9">
        <v>10992</v>
      </c>
      <c r="R16" s="9">
        <v>11705</v>
      </c>
      <c r="S16" s="9">
        <f>45863-P16-Q16-R16</f>
        <v>12926</v>
      </c>
      <c r="T16" s="40">
        <v>11785</v>
      </c>
      <c r="U16" s="9">
        <v>16252</v>
      </c>
      <c r="V16" s="9">
        <v>15123</v>
      </c>
      <c r="W16" s="9">
        <f>59774-V16-U16-T16</f>
        <v>16614</v>
      </c>
      <c r="X16" s="9">
        <v>17287</v>
      </c>
      <c r="Y16" s="9">
        <v>18651</v>
      </c>
      <c r="Z16" s="9">
        <v>19150</v>
      </c>
      <c r="AA16" s="9">
        <f>97014-X16-Y16-Z16</f>
        <v>41926</v>
      </c>
      <c r="AB16" s="9">
        <v>21351</v>
      </c>
      <c r="AC16" s="9">
        <v>23616</v>
      </c>
      <c r="AD16" s="9">
        <v>24833</v>
      </c>
      <c r="AE16" s="9">
        <f>97014-AD16-AC16-AB16</f>
        <v>27214</v>
      </c>
      <c r="AF16" s="9">
        <v>28686</v>
      </c>
      <c r="AG16" s="9">
        <v>30949</v>
      </c>
      <c r="AH16" s="9">
        <v>31994</v>
      </c>
      <c r="AI16" s="9">
        <f>125538-AH16-AG16-AF16</f>
        <v>33909</v>
      </c>
      <c r="AJ16" s="9">
        <v>34381</v>
      </c>
      <c r="AK16" s="9">
        <v>36230</v>
      </c>
      <c r="AN16" s="40"/>
      <c r="BA16" s="9">
        <f>SUM(I16:L16)</f>
        <v>25618</v>
      </c>
      <c r="BB16" s="9">
        <f>SUM(M16:P16)</f>
        <v>36040</v>
      </c>
      <c r="BC16" s="9">
        <f>SUM(Q16:T16)</f>
        <v>47408</v>
      </c>
      <c r="BD16" s="9">
        <f>SUM(U16:X16)</f>
        <v>65276</v>
      </c>
      <c r="BE16" s="9">
        <f>SUM(AC16:AF16)</f>
        <v>104349</v>
      </c>
      <c r="BF16" s="9">
        <f>SUM(AC16:AF16)</f>
        <v>104349</v>
      </c>
      <c r="BG16" s="9">
        <f>SUM(AG16:AJ16)</f>
        <v>131233</v>
      </c>
    </row>
    <row r="17" spans="2:65" s="10" customFormat="1" x14ac:dyDescent="0.35">
      <c r="B17" s="52" t="s">
        <v>2775</v>
      </c>
      <c r="H17" s="10">
        <v>3172</v>
      </c>
      <c r="I17" s="10">
        <v>3604</v>
      </c>
      <c r="J17" s="10">
        <v>3921</v>
      </c>
      <c r="K17" s="10">
        <f>14900-J17-I17-H17</f>
        <v>4203</v>
      </c>
      <c r="L17" s="41">
        <v>4263</v>
      </c>
      <c r="M17" s="10">
        <v>4523</v>
      </c>
      <c r="N17" s="10">
        <v>4985</v>
      </c>
      <c r="O17" s="10">
        <f>19086-N17-L17-M17</f>
        <v>5315</v>
      </c>
      <c r="P17" s="41">
        <v>5298</v>
      </c>
      <c r="Q17" s="10">
        <v>5566</v>
      </c>
      <c r="R17" s="10">
        <v>5844</v>
      </c>
      <c r="S17" s="10">
        <f>22933-P17-Q17-R17</f>
        <v>6225</v>
      </c>
      <c r="T17" s="41">
        <v>6256</v>
      </c>
      <c r="U17" s="10">
        <v>6538</v>
      </c>
      <c r="V17" s="10">
        <v>6729</v>
      </c>
      <c r="W17" s="10">
        <f>26637-V17-U17-T17</f>
        <v>7114</v>
      </c>
      <c r="X17" s="41">
        <v>7101</v>
      </c>
      <c r="Y17" s="10">
        <v>7392</v>
      </c>
      <c r="Z17" s="10">
        <v>7599</v>
      </c>
      <c r="AA17" s="10">
        <f>30061-Z17-Y17-X17</f>
        <v>7969</v>
      </c>
      <c r="AB17" s="41">
        <v>7405</v>
      </c>
      <c r="AC17" s="10">
        <v>8136</v>
      </c>
      <c r="AD17" s="10">
        <v>8768</v>
      </c>
      <c r="AE17" s="10">
        <f>34013-AD17-AC17-AB17</f>
        <v>9704</v>
      </c>
      <c r="AF17" s="41">
        <v>9854</v>
      </c>
      <c r="AG17" s="10">
        <v>10629</v>
      </c>
      <c r="AH17" s="10">
        <v>11031</v>
      </c>
      <c r="AI17" s="10">
        <f>43586-AH17-AG17-AF17</f>
        <v>12072</v>
      </c>
      <c r="AJ17" s="41">
        <v>11150</v>
      </c>
      <c r="AK17" s="10">
        <v>11798</v>
      </c>
      <c r="AN17" s="41"/>
      <c r="BA17" s="10">
        <f>SUM(I17:L17)</f>
        <v>15991</v>
      </c>
      <c r="BB17" s="10">
        <f>SUM(M17:P17)</f>
        <v>20121</v>
      </c>
      <c r="BC17" s="10">
        <f>SUM(Q17:T17)</f>
        <v>23891</v>
      </c>
      <c r="BD17" s="10">
        <f>BC17+1</f>
        <v>23892</v>
      </c>
      <c r="BE17" s="10">
        <f>SUM(Y17:AB17)</f>
        <v>30365</v>
      </c>
      <c r="BF17" s="10">
        <f>SUM(AC17:AF17)</f>
        <v>36462</v>
      </c>
      <c r="BG17" s="10">
        <f>SUM(AG17:AJ17)</f>
        <v>44882</v>
      </c>
    </row>
    <row r="18" spans="2:65" s="9" customFormat="1" x14ac:dyDescent="0.35">
      <c r="B18" s="51" t="s">
        <v>34</v>
      </c>
      <c r="H18" s="9">
        <f>H16-H17</f>
        <v>1988</v>
      </c>
      <c r="I18" s="9">
        <f t="shared" ref="I18:AK18" si="31">I16-I17</f>
        <v>2218</v>
      </c>
      <c r="J18" s="9">
        <f t="shared" si="31"/>
        <v>2289</v>
      </c>
      <c r="K18" s="9">
        <f t="shared" si="31"/>
        <v>2423</v>
      </c>
      <c r="L18" s="40">
        <f t="shared" si="31"/>
        <v>2697</v>
      </c>
      <c r="M18" s="9">
        <f t="shared" si="31"/>
        <v>3030</v>
      </c>
      <c r="N18" s="9">
        <f t="shared" si="31"/>
        <v>3714</v>
      </c>
      <c r="O18" s="9">
        <f t="shared" si="31"/>
        <v>4233</v>
      </c>
      <c r="P18" s="40">
        <f t="shared" si="31"/>
        <v>4942</v>
      </c>
      <c r="Q18" s="9">
        <f t="shared" si="31"/>
        <v>5426</v>
      </c>
      <c r="R18" s="9">
        <f t="shared" si="31"/>
        <v>5861</v>
      </c>
      <c r="S18" s="9">
        <f t="shared" si="31"/>
        <v>6701</v>
      </c>
      <c r="T18" s="40">
        <f t="shared" si="31"/>
        <v>5529</v>
      </c>
      <c r="U18" s="9">
        <f t="shared" si="31"/>
        <v>9714</v>
      </c>
      <c r="V18" s="9">
        <f t="shared" si="31"/>
        <v>8394</v>
      </c>
      <c r="W18" s="9">
        <f t="shared" si="31"/>
        <v>9500</v>
      </c>
      <c r="X18" s="9">
        <f t="shared" si="31"/>
        <v>10186</v>
      </c>
      <c r="Y18" s="9">
        <f t="shared" si="31"/>
        <v>11259</v>
      </c>
      <c r="Z18" s="9">
        <f t="shared" si="31"/>
        <v>11551</v>
      </c>
      <c r="AA18" s="9">
        <f t="shared" si="31"/>
        <v>33957</v>
      </c>
      <c r="AB18" s="9">
        <f t="shared" si="31"/>
        <v>13946</v>
      </c>
      <c r="AC18" s="9">
        <f t="shared" si="31"/>
        <v>15480</v>
      </c>
      <c r="AD18" s="9">
        <f t="shared" si="31"/>
        <v>16065</v>
      </c>
      <c r="AE18" s="9">
        <f t="shared" si="31"/>
        <v>17510</v>
      </c>
      <c r="AF18" s="9">
        <f t="shared" si="31"/>
        <v>18832</v>
      </c>
      <c r="AG18" s="9">
        <f t="shared" si="31"/>
        <v>20320</v>
      </c>
      <c r="AH18" s="9">
        <f t="shared" si="31"/>
        <v>20963</v>
      </c>
      <c r="AI18" s="9">
        <f t="shared" si="31"/>
        <v>21837</v>
      </c>
      <c r="AJ18" s="9">
        <f t="shared" si="31"/>
        <v>23231</v>
      </c>
      <c r="AK18" s="9">
        <f t="shared" si="31"/>
        <v>24432</v>
      </c>
      <c r="AN18" s="40"/>
      <c r="BA18" s="9">
        <f t="shared" ref="BA18" si="32">BA16-BA17</f>
        <v>9627</v>
      </c>
      <c r="BB18" s="9">
        <f t="shared" ref="BB18" si="33">BB16-BB17</f>
        <v>15919</v>
      </c>
      <c r="BC18" s="9">
        <f t="shared" ref="BC18" si="34">BC16-BC17</f>
        <v>23517</v>
      </c>
      <c r="BD18" s="9">
        <f t="shared" ref="BD18" si="35">BD16-BD17</f>
        <v>41384</v>
      </c>
      <c r="BE18" s="9">
        <f t="shared" ref="BE18" si="36">BE16-BE17</f>
        <v>73984</v>
      </c>
      <c r="BF18" s="9">
        <f t="shared" ref="BF18" si="37">BF16-BF17</f>
        <v>67887</v>
      </c>
      <c r="BG18" s="9">
        <f t="shared" ref="BG18" si="38">BG16-BG17</f>
        <v>86351</v>
      </c>
      <c r="BH18" s="9">
        <f t="shared" ref="BH18" si="39">BH16-BH17</f>
        <v>0</v>
      </c>
      <c r="BI18" s="9">
        <f t="shared" ref="BI18" si="40">BI16-BI17</f>
        <v>0</v>
      </c>
      <c r="BJ18" s="9">
        <f t="shared" ref="BJ18" si="41">BJ16-BJ17</f>
        <v>0</v>
      </c>
      <c r="BK18" s="9">
        <f t="shared" ref="BK18" si="42">BK16-BK17</f>
        <v>0</v>
      </c>
      <c r="BL18" s="9">
        <f t="shared" ref="BL18" si="43">BL16-BL17</f>
        <v>0</v>
      </c>
      <c r="BM18" s="9">
        <f t="shared" ref="BM18" si="44">BM16-BM17</f>
        <v>0</v>
      </c>
    </row>
    <row r="19" spans="2:65" s="25" customFormat="1" x14ac:dyDescent="0.35">
      <c r="B19" s="26" t="s">
        <v>2776</v>
      </c>
      <c r="H19" s="25">
        <f>H18/H16</f>
        <v>0.38527131782945734</v>
      </c>
      <c r="I19" s="25">
        <f t="shared" ref="I19:AK19" si="45">I18/I16</f>
        <v>0.38096873926485741</v>
      </c>
      <c r="J19" s="25">
        <f t="shared" si="45"/>
        <v>0.36859903381642511</v>
      </c>
      <c r="K19" s="25">
        <f t="shared" si="45"/>
        <v>0.36568065197706007</v>
      </c>
      <c r="L19" s="47">
        <f t="shared" si="45"/>
        <v>0.38750000000000001</v>
      </c>
      <c r="M19" s="25">
        <f t="shared" si="45"/>
        <v>0.40116509996028066</v>
      </c>
      <c r="N19" s="25">
        <f t="shared" si="45"/>
        <v>0.42694562593401542</v>
      </c>
      <c r="O19" s="25">
        <f t="shared" si="45"/>
        <v>0.44333891914537077</v>
      </c>
      <c r="P19" s="47">
        <f t="shared" si="45"/>
        <v>0.48261718749999999</v>
      </c>
      <c r="Q19" s="25">
        <f t="shared" si="45"/>
        <v>0.49363173216885009</v>
      </c>
      <c r="R19" s="25">
        <f t="shared" si="45"/>
        <v>0.50072618539085856</v>
      </c>
      <c r="S19" s="25">
        <f t="shared" si="45"/>
        <v>0.51841250193408639</v>
      </c>
      <c r="T19" s="47">
        <f t="shared" si="45"/>
        <v>0.46915570640644888</v>
      </c>
      <c r="U19" s="25">
        <f t="shared" si="45"/>
        <v>0.59771105094757571</v>
      </c>
      <c r="V19" s="25">
        <f t="shared" si="45"/>
        <v>0.55504860146796275</v>
      </c>
      <c r="W19" s="25">
        <f t="shared" si="45"/>
        <v>0.57180690983507887</v>
      </c>
      <c r="X19" s="25">
        <f t="shared" si="45"/>
        <v>0.58922890032972752</v>
      </c>
      <c r="Y19" s="25">
        <f t="shared" si="45"/>
        <v>0.60366736368023166</v>
      </c>
      <c r="Z19" s="25">
        <f t="shared" si="45"/>
        <v>0.60318537859007837</v>
      </c>
      <c r="AA19" s="25">
        <f t="shared" si="45"/>
        <v>0.80992701426322566</v>
      </c>
      <c r="AB19" s="25">
        <f t="shared" si="45"/>
        <v>0.65317783710364852</v>
      </c>
      <c r="AC19" s="25">
        <f t="shared" si="45"/>
        <v>0.65548780487804881</v>
      </c>
      <c r="AD19" s="25">
        <f t="shared" si="45"/>
        <v>0.64692143518704948</v>
      </c>
      <c r="AE19" s="25">
        <f t="shared" si="45"/>
        <v>0.64341882854413168</v>
      </c>
      <c r="AF19" s="25">
        <f t="shared" si="45"/>
        <v>0.65648748518441047</v>
      </c>
      <c r="AG19" s="25">
        <f t="shared" si="45"/>
        <v>0.65656402468577335</v>
      </c>
      <c r="AH19" s="25">
        <f t="shared" si="45"/>
        <v>0.65521660311308372</v>
      </c>
      <c r="AI19" s="25">
        <f t="shared" si="45"/>
        <v>0.64398832168450859</v>
      </c>
      <c r="AJ19" s="25">
        <f t="shared" si="45"/>
        <v>0.67569296995433525</v>
      </c>
      <c r="AK19" s="25">
        <f t="shared" si="45"/>
        <v>0.67435826662986476</v>
      </c>
      <c r="AN19" s="47"/>
      <c r="BA19" s="25">
        <f t="shared" ref="BA19" si="46">BA18/BA16</f>
        <v>0.37579045983292997</v>
      </c>
      <c r="BB19" s="25">
        <f t="shared" ref="BB19" si="47">BB18/BB16</f>
        <v>0.4417036625971143</v>
      </c>
      <c r="BC19" s="25">
        <f t="shared" ref="BC19" si="48">BC18/BC16</f>
        <v>0.49605551805602432</v>
      </c>
      <c r="BD19" s="25">
        <f t="shared" ref="BD19" si="49">BD18/BD16</f>
        <v>0.63398492554690855</v>
      </c>
      <c r="BE19" s="25">
        <f t="shared" ref="BE19" si="50">BE18/BE16</f>
        <v>0.70900535702306677</v>
      </c>
      <c r="BF19" s="25">
        <f t="shared" ref="BF19" si="51">BF18/BF16</f>
        <v>0.65057643101515106</v>
      </c>
      <c r="BG19" s="25">
        <f t="shared" ref="BG19" si="52">BG18/BG16</f>
        <v>0.65799760730913714</v>
      </c>
      <c r="BH19" s="25" t="e">
        <f t="shared" ref="BH19" si="53">BH18/BH16</f>
        <v>#DIV/0!</v>
      </c>
      <c r="BI19" s="25" t="e">
        <f t="shared" ref="BI19" si="54">BI18/BI16</f>
        <v>#DIV/0!</v>
      </c>
      <c r="BJ19" s="25" t="e">
        <f t="shared" ref="BJ19" si="55">BJ18/BJ16</f>
        <v>#DIV/0!</v>
      </c>
      <c r="BK19" s="25" t="e">
        <f t="shared" ref="BK19" si="56">BK18/BK16</f>
        <v>#DIV/0!</v>
      </c>
      <c r="BL19" s="25" t="e">
        <f t="shared" ref="BL19" si="57">BL18/BL16</f>
        <v>#DIV/0!</v>
      </c>
      <c r="BM19" s="25" t="e">
        <f t="shared" ref="BM19" si="58">BM18/BM16</f>
        <v>#DIV/0!</v>
      </c>
    </row>
    <row r="20" spans="2:65" s="25" customFormat="1" x14ac:dyDescent="0.35">
      <c r="B20" s="26" t="s">
        <v>2786</v>
      </c>
      <c r="L20" s="47"/>
      <c r="P20" s="47"/>
      <c r="T20" s="47"/>
      <c r="AN20" s="47"/>
      <c r="BA20" s="25" t="e">
        <f>(BA18-AZ18)/ABS(AZ18)</f>
        <v>#DIV/0!</v>
      </c>
      <c r="BB20" s="25">
        <f t="shared" ref="BB20:BM20" si="59">(BB18-BA18)/ABS(BA18)</f>
        <v>0.65357847719954298</v>
      </c>
      <c r="BC20" s="25">
        <f t="shared" si="59"/>
        <v>0.4772912871411521</v>
      </c>
      <c r="BD20" s="25">
        <f t="shared" si="59"/>
        <v>0.75974826721095379</v>
      </c>
      <c r="BE20" s="25">
        <f t="shared" si="59"/>
        <v>0.78774405567369032</v>
      </c>
      <c r="BF20" s="25">
        <f t="shared" si="59"/>
        <v>-8.2409710207612452E-2</v>
      </c>
      <c r="BG20" s="25">
        <f t="shared" si="59"/>
        <v>0.27198138082401641</v>
      </c>
      <c r="BH20" s="25">
        <f t="shared" si="59"/>
        <v>-1</v>
      </c>
      <c r="BI20" s="25" t="e">
        <f t="shared" si="59"/>
        <v>#DIV/0!</v>
      </c>
      <c r="BJ20" s="25" t="e">
        <f t="shared" si="59"/>
        <v>#DIV/0!</v>
      </c>
      <c r="BK20" s="25" t="e">
        <f t="shared" si="59"/>
        <v>#DIV/0!</v>
      </c>
      <c r="BL20" s="25" t="e">
        <f t="shared" si="59"/>
        <v>#DIV/0!</v>
      </c>
      <c r="BM20" s="25" t="e">
        <f t="shared" si="59"/>
        <v>#DIV/0!</v>
      </c>
    </row>
    <row r="21" spans="2:65" s="25" customFormat="1" x14ac:dyDescent="0.35">
      <c r="B21" s="26"/>
      <c r="L21" s="47"/>
      <c r="P21" s="47"/>
      <c r="T21" s="47"/>
      <c r="AN21" s="47"/>
    </row>
    <row r="22" spans="2:65" s="25" customFormat="1" x14ac:dyDescent="0.35">
      <c r="B22" s="26"/>
      <c r="L22" s="47"/>
      <c r="P22" s="47"/>
      <c r="T22" s="47"/>
      <c r="AN22" s="47"/>
    </row>
    <row r="23" spans="2:65" s="57" customFormat="1" x14ac:dyDescent="0.35">
      <c r="B23" s="53" t="s">
        <v>2778</v>
      </c>
      <c r="C23" s="54"/>
      <c r="D23" s="54"/>
      <c r="E23" s="54"/>
      <c r="F23" s="54"/>
      <c r="G23" s="54"/>
      <c r="H23" s="54"/>
      <c r="L23" s="58"/>
      <c r="P23" s="58"/>
      <c r="T23" s="58"/>
      <c r="X23" s="58"/>
      <c r="AB23" s="58"/>
      <c r="AF23" s="58"/>
      <c r="AJ23" s="58"/>
      <c r="AN23" s="58"/>
    </row>
    <row r="24" spans="2:65" s="73" customFormat="1" x14ac:dyDescent="0.35">
      <c r="B24" s="74" t="s">
        <v>2777</v>
      </c>
      <c r="L24" s="75"/>
      <c r="P24" s="75"/>
      <c r="T24" s="75"/>
      <c r="X24" s="75"/>
      <c r="AB24" s="75"/>
      <c r="AF24" s="75"/>
      <c r="AJ24" s="75"/>
      <c r="AN24" s="75"/>
    </row>
    <row r="25" spans="2:65" s="25" customFormat="1" x14ac:dyDescent="0.35">
      <c r="B25" s="26" t="s">
        <v>27</v>
      </c>
      <c r="H25" s="25">
        <f>H10/(H10+H16)</f>
        <v>0.74679817459149123</v>
      </c>
      <c r="I25" s="25">
        <f t="shared" ref="I25:AK25" si="60">I10/(I10+I16)</f>
        <v>0.75533703143385444</v>
      </c>
      <c r="J25" s="25">
        <f t="shared" si="60"/>
        <v>0.69753056353806442</v>
      </c>
      <c r="K25" s="25">
        <f t="shared" si="60"/>
        <v>0.67856796351993787</v>
      </c>
      <c r="L25" s="47">
        <f t="shared" si="60"/>
        <v>0.68259759211966431</v>
      </c>
      <c r="M25" s="25">
        <f t="shared" si="60"/>
        <v>0.68646741386467414</v>
      </c>
      <c r="N25" s="25">
        <f t="shared" si="60"/>
        <v>0.60620190131281126</v>
      </c>
      <c r="O25" s="25">
        <f t="shared" si="60"/>
        <v>0.66454695569686961</v>
      </c>
      <c r="P25" s="47">
        <f t="shared" si="60"/>
        <v>0.58268807563778624</v>
      </c>
      <c r="Q25" s="25">
        <f t="shared" si="60"/>
        <v>0.61989072549968882</v>
      </c>
      <c r="R25" s="25">
        <f t="shared" si="60"/>
        <v>0.56355568813154855</v>
      </c>
      <c r="S25" s="25">
        <f t="shared" si="60"/>
        <v>0.57035067309290344</v>
      </c>
      <c r="T25" s="47">
        <f t="shared" si="60"/>
        <v>0.59479438866730849</v>
      </c>
      <c r="U25" s="25">
        <f t="shared" si="60"/>
        <v>0.49949185426996395</v>
      </c>
      <c r="V25" s="25">
        <f t="shared" si="60"/>
        <v>0.50531549507703377</v>
      </c>
      <c r="W25" s="25">
        <f t="shared" si="60"/>
        <v>0.50725153483405994</v>
      </c>
      <c r="X25" s="25">
        <f t="shared" si="60"/>
        <v>0.47702314324610495</v>
      </c>
      <c r="Y25" s="25">
        <f t="shared" si="60"/>
        <v>0.49463501869614696</v>
      </c>
      <c r="Z25" s="25">
        <f t="shared" si="60"/>
        <v>0.45318523171811198</v>
      </c>
      <c r="AA25" s="25">
        <f t="shared" si="60"/>
        <v>0.30208246633262864</v>
      </c>
      <c r="AB25" s="25">
        <f t="shared" si="60"/>
        <v>0.42533778328040051</v>
      </c>
      <c r="AC25" s="25">
        <f t="shared" si="60"/>
        <v>0.45175968056458354</v>
      </c>
      <c r="AD25" s="25">
        <f t="shared" si="60"/>
        <v>0.40457008583896803</v>
      </c>
      <c r="AE25" s="25">
        <f t="shared" si="60"/>
        <v>0.41033974692321024</v>
      </c>
      <c r="AF25" s="25">
        <f t="shared" si="60"/>
        <v>0.36699251936359423</v>
      </c>
      <c r="AG25" s="25">
        <f t="shared" si="60"/>
        <v>0.40169733993195172</v>
      </c>
      <c r="AH25" s="25">
        <f t="shared" si="60"/>
        <v>0.3518233387358185</v>
      </c>
      <c r="AI25" s="25">
        <f t="shared" si="60"/>
        <v>0.34620649763809891</v>
      </c>
      <c r="AJ25" s="25">
        <f t="shared" si="60"/>
        <v>0.3140537089501616</v>
      </c>
      <c r="AK25" s="25">
        <f t="shared" si="60"/>
        <v>0.31313629211139971</v>
      </c>
      <c r="AN25" s="47"/>
      <c r="BA25" s="25">
        <f t="shared" ref="BA25:BM25" si="61">BA10/(BA10+BA16)</f>
        <v>0.70509617930446999</v>
      </c>
      <c r="BB25" s="25">
        <f t="shared" si="61"/>
        <v>0.63662395015174278</v>
      </c>
      <c r="BC25" s="25">
        <f t="shared" si="61"/>
        <v>0.58741928184777126</v>
      </c>
      <c r="BD25" s="25">
        <f t="shared" si="61"/>
        <v>0.49715747145916467</v>
      </c>
      <c r="BE25" s="25">
        <f t="shared" si="61"/>
        <v>0.39481513701609394</v>
      </c>
      <c r="BF25" s="25">
        <f t="shared" si="61"/>
        <v>0.40795229530612592</v>
      </c>
      <c r="BG25" s="25">
        <f t="shared" si="61"/>
        <v>0.35377077434445403</v>
      </c>
      <c r="BH25" s="25" t="e">
        <f t="shared" si="61"/>
        <v>#DIV/0!</v>
      </c>
      <c r="BI25" s="25" t="e">
        <f t="shared" si="61"/>
        <v>#DIV/0!</v>
      </c>
      <c r="BJ25" s="25" t="e">
        <f t="shared" si="61"/>
        <v>#DIV/0!</v>
      </c>
      <c r="BK25" s="25" t="e">
        <f t="shared" si="61"/>
        <v>#DIV/0!</v>
      </c>
      <c r="BL25" s="25" t="e">
        <f t="shared" si="61"/>
        <v>#DIV/0!</v>
      </c>
      <c r="BM25" s="25" t="e">
        <f t="shared" si="61"/>
        <v>#DIV/0!</v>
      </c>
    </row>
    <row r="26" spans="2:65" s="56" customFormat="1" x14ac:dyDescent="0.35">
      <c r="B26" s="55" t="s">
        <v>29</v>
      </c>
      <c r="H26" s="56">
        <f>H16/(H16+H10)</f>
        <v>0.25320182540850877</v>
      </c>
      <c r="I26" s="56">
        <f t="shared" ref="I26:AK26" si="62">I16/(I16+I10)</f>
        <v>0.24466296856614558</v>
      </c>
      <c r="J26" s="56">
        <f t="shared" si="62"/>
        <v>0.30246943646193564</v>
      </c>
      <c r="K26" s="56">
        <f t="shared" si="62"/>
        <v>0.32143203648006208</v>
      </c>
      <c r="L26" s="85">
        <f t="shared" si="62"/>
        <v>0.31740240788033564</v>
      </c>
      <c r="M26" s="56">
        <f t="shared" si="62"/>
        <v>0.31353258613532586</v>
      </c>
      <c r="N26" s="56">
        <f t="shared" si="62"/>
        <v>0.39379809868718879</v>
      </c>
      <c r="O26" s="56">
        <f t="shared" si="62"/>
        <v>0.33545304430313039</v>
      </c>
      <c r="P26" s="85">
        <f t="shared" si="62"/>
        <v>0.4173119243622137</v>
      </c>
      <c r="Q26" s="56">
        <f t="shared" si="62"/>
        <v>0.38010927450031123</v>
      </c>
      <c r="R26" s="56">
        <f t="shared" si="62"/>
        <v>0.43644431186845145</v>
      </c>
      <c r="S26" s="56">
        <f t="shared" si="62"/>
        <v>0.42964932690709656</v>
      </c>
      <c r="T26" s="85">
        <f t="shared" si="62"/>
        <v>0.40520561133269151</v>
      </c>
      <c r="U26" s="56">
        <f t="shared" si="62"/>
        <v>0.50050814573003599</v>
      </c>
      <c r="V26" s="56">
        <f t="shared" si="62"/>
        <v>0.49468450492296623</v>
      </c>
      <c r="W26" s="56">
        <f t="shared" si="62"/>
        <v>0.49274846516594001</v>
      </c>
      <c r="X26" s="56">
        <f t="shared" si="62"/>
        <v>0.52297685675389505</v>
      </c>
      <c r="Y26" s="56">
        <f t="shared" si="62"/>
        <v>0.50536498130385299</v>
      </c>
      <c r="Z26" s="56">
        <f t="shared" si="62"/>
        <v>0.54681476828188802</v>
      </c>
      <c r="AA26" s="56">
        <f t="shared" si="62"/>
        <v>0.69791753366737141</v>
      </c>
      <c r="AB26" s="56">
        <f t="shared" si="62"/>
        <v>0.57466221671959949</v>
      </c>
      <c r="AC26" s="56">
        <f t="shared" si="62"/>
        <v>0.54824031943541651</v>
      </c>
      <c r="AD26" s="56">
        <f t="shared" si="62"/>
        <v>0.59542991416103197</v>
      </c>
      <c r="AE26" s="56">
        <f t="shared" si="62"/>
        <v>0.58966025307678971</v>
      </c>
      <c r="AF26" s="56">
        <f t="shared" si="62"/>
        <v>0.63300748063640577</v>
      </c>
      <c r="AG26" s="56">
        <f t="shared" si="62"/>
        <v>0.59830266006804822</v>
      </c>
      <c r="AH26" s="56">
        <f t="shared" si="62"/>
        <v>0.6481766612641815</v>
      </c>
      <c r="AI26" s="56">
        <f t="shared" si="62"/>
        <v>0.65379350236190104</v>
      </c>
      <c r="AJ26" s="56">
        <f t="shared" si="62"/>
        <v>0.6859462910498384</v>
      </c>
      <c r="AK26" s="56">
        <f t="shared" si="62"/>
        <v>0.68686370788860029</v>
      </c>
      <c r="AN26" s="85"/>
      <c r="BA26" s="56">
        <f t="shared" ref="BA26:BM26" si="63">BA16/(BA16+BA10)</f>
        <v>0.29490382069553006</v>
      </c>
      <c r="BB26" s="56">
        <f t="shared" si="63"/>
        <v>0.36337604984825722</v>
      </c>
      <c r="BC26" s="56">
        <f t="shared" si="63"/>
        <v>0.4125807181522288</v>
      </c>
      <c r="BD26" s="56">
        <f t="shared" si="63"/>
        <v>0.50284252854083533</v>
      </c>
      <c r="BE26" s="56">
        <f t="shared" si="63"/>
        <v>0.60518486298390606</v>
      </c>
      <c r="BF26" s="56">
        <f t="shared" si="63"/>
        <v>0.59204770469387413</v>
      </c>
      <c r="BG26" s="56">
        <f t="shared" si="63"/>
        <v>0.64622922565554597</v>
      </c>
      <c r="BH26" s="56" t="e">
        <f t="shared" si="63"/>
        <v>#DIV/0!</v>
      </c>
      <c r="BI26" s="56" t="e">
        <f t="shared" si="63"/>
        <v>#DIV/0!</v>
      </c>
      <c r="BJ26" s="56" t="e">
        <f t="shared" si="63"/>
        <v>#DIV/0!</v>
      </c>
      <c r="BK26" s="56" t="e">
        <f t="shared" si="63"/>
        <v>#DIV/0!</v>
      </c>
      <c r="BL26" s="56" t="e">
        <f t="shared" si="63"/>
        <v>#DIV/0!</v>
      </c>
      <c r="BM26" s="56" t="e">
        <f t="shared" si="63"/>
        <v>#DIV/0!</v>
      </c>
    </row>
    <row r="27" spans="2:65" s="25" customFormat="1" x14ac:dyDescent="0.35">
      <c r="B27" s="26" t="s">
        <v>28</v>
      </c>
      <c r="H27" s="25">
        <f t="shared" ref="H27" si="64">H25+H26</f>
        <v>1</v>
      </c>
      <c r="I27" s="25">
        <f t="shared" ref="I27" si="65">I25+I26</f>
        <v>1</v>
      </c>
      <c r="J27" s="25">
        <f t="shared" ref="J27" si="66">J25+J26</f>
        <v>1</v>
      </c>
      <c r="K27" s="25">
        <f t="shared" ref="K27" si="67">K25+K26</f>
        <v>1</v>
      </c>
      <c r="L27" s="47">
        <f t="shared" ref="L27" si="68">L25+L26</f>
        <v>1</v>
      </c>
      <c r="M27" s="25">
        <f t="shared" ref="M27" si="69">M25+M26</f>
        <v>1</v>
      </c>
      <c r="N27" s="25">
        <f t="shared" ref="N27" si="70">N25+N26</f>
        <v>1</v>
      </c>
      <c r="O27" s="25">
        <f t="shared" ref="O27" si="71">O25+O26</f>
        <v>1</v>
      </c>
      <c r="P27" s="47">
        <f t="shared" ref="P27" si="72">P25+P26</f>
        <v>1</v>
      </c>
      <c r="Q27" s="25">
        <f t="shared" ref="Q27" si="73">Q25+Q26</f>
        <v>1</v>
      </c>
      <c r="R27" s="25">
        <f t="shared" ref="R27" si="74">R25+R26</f>
        <v>1</v>
      </c>
      <c r="S27" s="25">
        <f t="shared" ref="S27" si="75">S25+S26</f>
        <v>1</v>
      </c>
      <c r="T27" s="47">
        <f t="shared" ref="T27" si="76">T25+T26</f>
        <v>1</v>
      </c>
      <c r="U27" s="25">
        <f t="shared" ref="U27" si="77">U25+U26</f>
        <v>1</v>
      </c>
      <c r="V27" s="25">
        <f t="shared" ref="V27" si="78">V25+V26</f>
        <v>1</v>
      </c>
      <c r="W27" s="25">
        <f t="shared" ref="W27" si="79">W25+W26</f>
        <v>1</v>
      </c>
      <c r="X27" s="25">
        <f t="shared" ref="X27" si="80">X25+X26</f>
        <v>1</v>
      </c>
      <c r="Y27" s="25">
        <f t="shared" ref="Y27" si="81">Y25+Y26</f>
        <v>1</v>
      </c>
      <c r="Z27" s="25">
        <f t="shared" ref="Z27" si="82">Z25+Z26</f>
        <v>1</v>
      </c>
      <c r="AA27" s="25">
        <f t="shared" ref="AA27" si="83">AA25+AA26</f>
        <v>1</v>
      </c>
      <c r="AB27" s="25">
        <f t="shared" ref="AB27" si="84">AB25+AB26</f>
        <v>1</v>
      </c>
      <c r="AC27" s="25">
        <f t="shared" ref="AC27" si="85">AC25+AC26</f>
        <v>1</v>
      </c>
      <c r="AD27" s="25">
        <f t="shared" ref="AD27" si="86">AD25+AD26</f>
        <v>1</v>
      </c>
      <c r="AE27" s="25">
        <f t="shared" ref="AE27" si="87">AE25+AE26</f>
        <v>1</v>
      </c>
      <c r="AF27" s="25">
        <f t="shared" ref="AF27" si="88">AF25+AF26</f>
        <v>1</v>
      </c>
      <c r="AG27" s="25">
        <f t="shared" ref="AG27" si="89">AG25+AG26</f>
        <v>1</v>
      </c>
      <c r="AH27" s="25">
        <f t="shared" ref="AH27" si="90">AH25+AH26</f>
        <v>1</v>
      </c>
      <c r="AI27" s="25">
        <f t="shared" ref="AI27" si="91">AI25+AI26</f>
        <v>1</v>
      </c>
      <c r="AJ27" s="25">
        <f t="shared" ref="AJ27" si="92">AJ25+AJ26</f>
        <v>1</v>
      </c>
      <c r="AK27" s="25">
        <f t="shared" ref="AK27" si="93">AK25+AK26</f>
        <v>1</v>
      </c>
      <c r="AN27" s="47"/>
      <c r="BA27" s="25">
        <f t="shared" ref="BA27" si="94">BA25+BA26</f>
        <v>1</v>
      </c>
      <c r="BB27" s="25">
        <f t="shared" ref="BB27" si="95">BB25+BB26</f>
        <v>1</v>
      </c>
      <c r="BC27" s="25">
        <f t="shared" ref="BC27" si="96">BC25+BC26</f>
        <v>1</v>
      </c>
      <c r="BD27" s="25">
        <f t="shared" ref="BD27" si="97">BD25+BD26</f>
        <v>1</v>
      </c>
      <c r="BE27" s="25">
        <f t="shared" ref="BE27" si="98">BE25+BE26</f>
        <v>1</v>
      </c>
      <c r="BF27" s="25">
        <f t="shared" ref="BF27" si="99">BF25+BF26</f>
        <v>1</v>
      </c>
      <c r="BG27" s="25">
        <f t="shared" ref="BG27" si="100">BG25+BG26</f>
        <v>1</v>
      </c>
      <c r="BH27" s="25" t="e">
        <f t="shared" ref="BH27" si="101">BH25+BH26</f>
        <v>#DIV/0!</v>
      </c>
      <c r="BI27" s="25" t="e">
        <f t="shared" ref="BI27" si="102">BI25+BI26</f>
        <v>#DIV/0!</v>
      </c>
      <c r="BJ27" s="25" t="e">
        <f t="shared" ref="BJ27" si="103">BJ25+BJ26</f>
        <v>#DIV/0!</v>
      </c>
      <c r="BK27" s="25" t="e">
        <f t="shared" ref="BK27" si="104">BK25+BK26</f>
        <v>#DIV/0!</v>
      </c>
      <c r="BL27" s="25" t="e">
        <f t="shared" ref="BL27" si="105">BL25+BL26</f>
        <v>#DIV/0!</v>
      </c>
      <c r="BM27" s="25" t="e">
        <f t="shared" ref="BM27" si="106">BM25+BM26</f>
        <v>#DIV/0!</v>
      </c>
    </row>
    <row r="28" spans="2:65" s="76" customFormat="1" x14ac:dyDescent="0.35">
      <c r="B28" s="77" t="s">
        <v>2779</v>
      </c>
      <c r="L28" s="86"/>
      <c r="P28" s="86"/>
      <c r="T28" s="86"/>
      <c r="AN28" s="86"/>
    </row>
    <row r="29" spans="2:65" s="25" customFormat="1" x14ac:dyDescent="0.35">
      <c r="B29" s="26" t="s">
        <v>30</v>
      </c>
      <c r="H29" s="25">
        <f>H11/(H11+H17)</f>
        <v>0.55987234632995697</v>
      </c>
      <c r="I29" s="25">
        <f t="shared" ref="I29:AK29" si="107">I11/(I11+I17)</f>
        <v>0.63492706645056729</v>
      </c>
      <c r="J29" s="25">
        <f t="shared" si="107"/>
        <v>0.49222999222999225</v>
      </c>
      <c r="K29" s="25">
        <f t="shared" si="107"/>
        <v>0.47324226093495425</v>
      </c>
      <c r="L29" s="47">
        <f t="shared" si="107"/>
        <v>0.45652728199898013</v>
      </c>
      <c r="M29" s="25">
        <f t="shared" si="107"/>
        <v>0.54317745682254315</v>
      </c>
      <c r="N29" s="25">
        <f t="shared" si="107"/>
        <v>0.38151364764267992</v>
      </c>
      <c r="O29" s="25">
        <f t="shared" si="107"/>
        <v>0.37145222327341532</v>
      </c>
      <c r="P29" s="47">
        <f t="shared" si="107"/>
        <v>0.35999033582991058</v>
      </c>
      <c r="Q29" s="25">
        <f t="shared" si="107"/>
        <v>0.49692697035430222</v>
      </c>
      <c r="R29" s="25">
        <f t="shared" si="107"/>
        <v>0.36951127413960516</v>
      </c>
      <c r="S29" s="25">
        <f t="shared" si="107"/>
        <v>0.36107974956378941</v>
      </c>
      <c r="T29" s="47">
        <f t="shared" si="107"/>
        <v>0.36839979808177686</v>
      </c>
      <c r="U29" s="25">
        <f t="shared" si="107"/>
        <v>0.47371810351766885</v>
      </c>
      <c r="V29" s="25">
        <f t="shared" si="107"/>
        <v>0.33834808259587018</v>
      </c>
      <c r="W29" s="25">
        <f t="shared" si="107"/>
        <v>0.31674990395697272</v>
      </c>
      <c r="X29" s="25">
        <f t="shared" si="107"/>
        <v>0.31760522775321931</v>
      </c>
      <c r="Y29" s="25">
        <f t="shared" si="107"/>
        <v>0.40184495873118625</v>
      </c>
      <c r="Z29" s="25">
        <f t="shared" si="107"/>
        <v>0.30760820045558085</v>
      </c>
      <c r="AA29" s="25">
        <f t="shared" si="107"/>
        <v>0.35416160142637165</v>
      </c>
      <c r="AB29" s="25">
        <f t="shared" si="107"/>
        <v>0.32694055626249774</v>
      </c>
      <c r="AC29" s="25">
        <f t="shared" si="107"/>
        <v>0.42680005636184304</v>
      </c>
      <c r="AD29" s="25">
        <f t="shared" si="107"/>
        <v>0.32786508240705253</v>
      </c>
      <c r="AE29" s="25">
        <f t="shared" si="107"/>
        <v>0.30641126438424704</v>
      </c>
      <c r="AF29" s="25">
        <f t="shared" si="107"/>
        <v>0.27788362890224244</v>
      </c>
      <c r="AG29" s="25">
        <f t="shared" si="107"/>
        <v>0.37329009433962262</v>
      </c>
      <c r="AH29" s="25">
        <f t="shared" si="107"/>
        <v>0.29356388088376562</v>
      </c>
      <c r="AI29" s="25">
        <f t="shared" si="107"/>
        <v>0.26520177734493883</v>
      </c>
      <c r="AJ29" s="25">
        <f t="shared" si="107"/>
        <v>0.27841056173958062</v>
      </c>
      <c r="AK29" s="25">
        <f t="shared" si="107"/>
        <v>0.32536596523330286</v>
      </c>
      <c r="AN29" s="47"/>
      <c r="BA29" s="25">
        <f t="shared" ref="BA29:BM29" si="108">BA11/(BA11+BA17)</f>
        <v>0.52147110752012449</v>
      </c>
      <c r="BB29" s="25">
        <f t="shared" si="108"/>
        <v>0.42006052745352357</v>
      </c>
      <c r="BC29" s="25">
        <f t="shared" si="108"/>
        <v>0.40244115955078663</v>
      </c>
      <c r="BD29" s="25">
        <f t="shared" si="108"/>
        <v>0.40244603956681591</v>
      </c>
      <c r="BE29" s="25">
        <f t="shared" si="108"/>
        <v>0.34942366199597208</v>
      </c>
      <c r="BF29" s="25">
        <f t="shared" si="108"/>
        <v>0.33555652744369124</v>
      </c>
      <c r="BG29" s="25">
        <f t="shared" si="108"/>
        <v>0.30368002978776221</v>
      </c>
      <c r="BH29" s="25" t="e">
        <f t="shared" si="108"/>
        <v>#DIV/0!</v>
      </c>
      <c r="BI29" s="25" t="e">
        <f t="shared" si="108"/>
        <v>#DIV/0!</v>
      </c>
      <c r="BJ29" s="25" t="e">
        <f t="shared" si="108"/>
        <v>#DIV/0!</v>
      </c>
      <c r="BK29" s="25" t="e">
        <f t="shared" si="108"/>
        <v>#DIV/0!</v>
      </c>
      <c r="BL29" s="25" t="e">
        <f t="shared" si="108"/>
        <v>#DIV/0!</v>
      </c>
      <c r="BM29" s="25" t="e">
        <f t="shared" si="108"/>
        <v>#DIV/0!</v>
      </c>
    </row>
    <row r="30" spans="2:65" s="56" customFormat="1" x14ac:dyDescent="0.35">
      <c r="B30" s="55" t="s">
        <v>29</v>
      </c>
      <c r="H30" s="56">
        <f>H17/(H11+H17)</f>
        <v>0.44012765367004303</v>
      </c>
      <c r="I30" s="56">
        <f t="shared" ref="I30:AK30" si="109">I17/(I11+I17)</f>
        <v>0.36507293354943277</v>
      </c>
      <c r="J30" s="56">
        <f t="shared" si="109"/>
        <v>0.5077700077700078</v>
      </c>
      <c r="K30" s="56">
        <f t="shared" si="109"/>
        <v>0.52675773906504575</v>
      </c>
      <c r="L30" s="85">
        <f t="shared" si="109"/>
        <v>0.54347271800101993</v>
      </c>
      <c r="M30" s="56">
        <f t="shared" si="109"/>
        <v>0.4568225431774568</v>
      </c>
      <c r="N30" s="56">
        <f t="shared" si="109"/>
        <v>0.61848635235732008</v>
      </c>
      <c r="O30" s="56">
        <f t="shared" si="109"/>
        <v>0.62854777672658468</v>
      </c>
      <c r="P30" s="85">
        <f t="shared" si="109"/>
        <v>0.64000966417008942</v>
      </c>
      <c r="Q30" s="56">
        <f t="shared" si="109"/>
        <v>0.50307302964569778</v>
      </c>
      <c r="R30" s="56">
        <f t="shared" si="109"/>
        <v>0.63048872586039484</v>
      </c>
      <c r="S30" s="56">
        <f t="shared" si="109"/>
        <v>0.63892025043621059</v>
      </c>
      <c r="T30" s="85">
        <f t="shared" si="109"/>
        <v>0.63160020191822308</v>
      </c>
      <c r="U30" s="56">
        <f t="shared" si="109"/>
        <v>0.52628189648233115</v>
      </c>
      <c r="V30" s="56">
        <f t="shared" si="109"/>
        <v>0.66165191740412976</v>
      </c>
      <c r="W30" s="56">
        <f t="shared" si="109"/>
        <v>0.68325009604302722</v>
      </c>
      <c r="X30" s="56">
        <f t="shared" si="109"/>
        <v>0.68239477224678069</v>
      </c>
      <c r="Y30" s="56">
        <f t="shared" si="109"/>
        <v>0.59815504126881369</v>
      </c>
      <c r="Z30" s="56">
        <f t="shared" si="109"/>
        <v>0.6923917995444191</v>
      </c>
      <c r="AA30" s="56">
        <f t="shared" si="109"/>
        <v>0.64583839857362835</v>
      </c>
      <c r="AB30" s="56">
        <f t="shared" si="109"/>
        <v>0.67305944373750226</v>
      </c>
      <c r="AC30" s="56">
        <f t="shared" si="109"/>
        <v>0.57319994363815696</v>
      </c>
      <c r="AD30" s="56">
        <f t="shared" si="109"/>
        <v>0.67213491759294752</v>
      </c>
      <c r="AE30" s="56">
        <f t="shared" si="109"/>
        <v>0.69358873561575296</v>
      </c>
      <c r="AF30" s="56">
        <f t="shared" si="109"/>
        <v>0.72211637109775761</v>
      </c>
      <c r="AG30" s="56">
        <f t="shared" si="109"/>
        <v>0.62670990566037732</v>
      </c>
      <c r="AH30" s="56">
        <f t="shared" si="109"/>
        <v>0.70643611911623438</v>
      </c>
      <c r="AI30" s="56">
        <f t="shared" si="109"/>
        <v>0.73479822265506112</v>
      </c>
      <c r="AJ30" s="56">
        <f t="shared" si="109"/>
        <v>0.72158943826041932</v>
      </c>
      <c r="AK30" s="56">
        <f t="shared" si="109"/>
        <v>0.67463403476669714</v>
      </c>
      <c r="AN30" s="85"/>
      <c r="BA30" s="56">
        <f t="shared" ref="BA30:BM30" si="110">BA17/(BA11+BA17)</f>
        <v>0.47852889247987551</v>
      </c>
      <c r="BB30" s="56">
        <f t="shared" si="110"/>
        <v>0.57993947254647649</v>
      </c>
      <c r="BC30" s="56">
        <f t="shared" si="110"/>
        <v>0.59755884044921337</v>
      </c>
      <c r="BD30" s="56">
        <f t="shared" si="110"/>
        <v>0.59755396043318409</v>
      </c>
      <c r="BE30" s="56">
        <f t="shared" si="110"/>
        <v>0.65057633800402792</v>
      </c>
      <c r="BF30" s="56">
        <f t="shared" si="110"/>
        <v>0.66444347255630876</v>
      </c>
      <c r="BG30" s="56">
        <f t="shared" si="110"/>
        <v>0.69631997021223779</v>
      </c>
      <c r="BH30" s="56" t="e">
        <f t="shared" si="110"/>
        <v>#DIV/0!</v>
      </c>
      <c r="BI30" s="56" t="e">
        <f t="shared" si="110"/>
        <v>#DIV/0!</v>
      </c>
      <c r="BJ30" s="56" t="e">
        <f t="shared" si="110"/>
        <v>#DIV/0!</v>
      </c>
      <c r="BK30" s="56" t="e">
        <f t="shared" si="110"/>
        <v>#DIV/0!</v>
      </c>
      <c r="BL30" s="56" t="e">
        <f t="shared" si="110"/>
        <v>#DIV/0!</v>
      </c>
      <c r="BM30" s="56" t="e">
        <f t="shared" si="110"/>
        <v>#DIV/0!</v>
      </c>
    </row>
    <row r="31" spans="2:65" s="25" customFormat="1" x14ac:dyDescent="0.35">
      <c r="B31" s="26" t="s">
        <v>28</v>
      </c>
      <c r="H31" s="25">
        <f>SUM(H29:H30)</f>
        <v>1</v>
      </c>
      <c r="I31" s="25">
        <f t="shared" ref="I31:AK31" si="111">SUM(I29:I30)</f>
        <v>1</v>
      </c>
      <c r="J31" s="25">
        <f t="shared" si="111"/>
        <v>1</v>
      </c>
      <c r="K31" s="25">
        <f t="shared" si="111"/>
        <v>1</v>
      </c>
      <c r="L31" s="47">
        <f t="shared" si="111"/>
        <v>1</v>
      </c>
      <c r="M31" s="25">
        <f t="shared" si="111"/>
        <v>1</v>
      </c>
      <c r="N31" s="25">
        <f t="shared" si="111"/>
        <v>1</v>
      </c>
      <c r="O31" s="25">
        <f t="shared" si="111"/>
        <v>1</v>
      </c>
      <c r="P31" s="47">
        <f t="shared" si="111"/>
        <v>1</v>
      </c>
      <c r="Q31" s="25">
        <f t="shared" si="111"/>
        <v>1</v>
      </c>
      <c r="R31" s="25">
        <f t="shared" si="111"/>
        <v>1</v>
      </c>
      <c r="S31" s="25">
        <f t="shared" si="111"/>
        <v>1</v>
      </c>
      <c r="T31" s="47">
        <f t="shared" si="111"/>
        <v>1</v>
      </c>
      <c r="U31" s="25">
        <f t="shared" si="111"/>
        <v>1</v>
      </c>
      <c r="V31" s="25">
        <f t="shared" si="111"/>
        <v>1</v>
      </c>
      <c r="W31" s="25">
        <f t="shared" si="111"/>
        <v>1</v>
      </c>
      <c r="X31" s="25">
        <f t="shared" si="111"/>
        <v>1</v>
      </c>
      <c r="Y31" s="25">
        <f t="shared" si="111"/>
        <v>1</v>
      </c>
      <c r="Z31" s="25">
        <f t="shared" si="111"/>
        <v>1</v>
      </c>
      <c r="AA31" s="25">
        <f t="shared" si="111"/>
        <v>1</v>
      </c>
      <c r="AB31" s="25">
        <f t="shared" si="111"/>
        <v>1</v>
      </c>
      <c r="AC31" s="25">
        <f t="shared" si="111"/>
        <v>1</v>
      </c>
      <c r="AD31" s="25">
        <f t="shared" si="111"/>
        <v>1</v>
      </c>
      <c r="AE31" s="25">
        <f t="shared" si="111"/>
        <v>1</v>
      </c>
      <c r="AF31" s="25">
        <f t="shared" si="111"/>
        <v>1</v>
      </c>
      <c r="AG31" s="25">
        <f t="shared" si="111"/>
        <v>1</v>
      </c>
      <c r="AH31" s="25">
        <f t="shared" si="111"/>
        <v>1</v>
      </c>
      <c r="AI31" s="25">
        <f t="shared" si="111"/>
        <v>1</v>
      </c>
      <c r="AJ31" s="25">
        <f t="shared" si="111"/>
        <v>1</v>
      </c>
      <c r="AK31" s="25">
        <f t="shared" si="111"/>
        <v>1</v>
      </c>
      <c r="AN31" s="47"/>
      <c r="BA31" s="25">
        <f t="shared" ref="BA31" si="112">SUM(BA29:BA30)</f>
        <v>1</v>
      </c>
      <c r="BB31" s="25">
        <f t="shared" ref="BB31" si="113">SUM(BB29:BB30)</f>
        <v>1</v>
      </c>
      <c r="BC31" s="25">
        <f t="shared" ref="BC31" si="114">SUM(BC29:BC30)</f>
        <v>1</v>
      </c>
      <c r="BD31" s="25">
        <f t="shared" ref="BD31" si="115">SUM(BD29:BD30)</f>
        <v>1</v>
      </c>
      <c r="BE31" s="25">
        <f t="shared" ref="BE31" si="116">SUM(BE29:BE30)</f>
        <v>1</v>
      </c>
      <c r="BF31" s="25">
        <f t="shared" ref="BF31" si="117">SUM(BF29:BF30)</f>
        <v>1</v>
      </c>
      <c r="BG31" s="25">
        <f t="shared" ref="BG31" si="118">SUM(BG29:BG30)</f>
        <v>1</v>
      </c>
      <c r="BH31" s="25" t="e">
        <f t="shared" ref="BH31" si="119">SUM(BH29:BH30)</f>
        <v>#DIV/0!</v>
      </c>
      <c r="BI31" s="25" t="e">
        <f t="shared" ref="BI31" si="120">SUM(BI29:BI30)</f>
        <v>#DIV/0!</v>
      </c>
      <c r="BJ31" s="25" t="e">
        <f t="shared" ref="BJ31" si="121">SUM(BJ29:BJ30)</f>
        <v>#DIV/0!</v>
      </c>
      <c r="BK31" s="25" t="e">
        <f t="shared" ref="BK31" si="122">SUM(BK29:BK30)</f>
        <v>#DIV/0!</v>
      </c>
      <c r="BL31" s="25" t="e">
        <f t="shared" ref="BL31" si="123">SUM(BL29:BL30)</f>
        <v>#DIV/0!</v>
      </c>
      <c r="BM31" s="25" t="e">
        <f t="shared" ref="BM31" si="124">SUM(BM29:BM30)</f>
        <v>#DIV/0!</v>
      </c>
    </row>
    <row r="32" spans="2:65" s="22" customFormat="1" x14ac:dyDescent="0.35">
      <c r="B32" s="16" t="s">
        <v>2780</v>
      </c>
      <c r="H32" s="78"/>
      <c r="I32" s="78"/>
      <c r="J32" s="78"/>
      <c r="K32" s="78"/>
      <c r="L32" s="79"/>
      <c r="M32" s="78"/>
      <c r="N32" s="78"/>
      <c r="O32" s="78"/>
      <c r="P32" s="79"/>
      <c r="Q32" s="78"/>
      <c r="R32" s="78"/>
      <c r="S32" s="78"/>
      <c r="T32" s="79"/>
      <c r="U32" s="78"/>
      <c r="V32" s="78"/>
      <c r="W32" s="78"/>
      <c r="X32" s="79"/>
      <c r="Y32" s="78"/>
      <c r="Z32" s="78"/>
      <c r="AA32" s="78"/>
      <c r="AB32" s="79"/>
      <c r="AC32" s="78"/>
      <c r="AD32" s="78"/>
      <c r="AE32" s="78"/>
      <c r="AF32" s="79"/>
      <c r="AG32" s="78"/>
      <c r="AH32" s="78"/>
      <c r="AI32" s="78"/>
      <c r="AJ32" s="79"/>
      <c r="AN32" s="49"/>
    </row>
    <row r="33" spans="2:65" s="23" customFormat="1" x14ac:dyDescent="0.35">
      <c r="B33" s="24" t="s">
        <v>2781</v>
      </c>
      <c r="H33" s="80"/>
      <c r="I33" s="80"/>
      <c r="J33" s="80"/>
      <c r="K33" s="80"/>
      <c r="L33" s="81"/>
      <c r="M33" s="80"/>
      <c r="N33" s="80"/>
      <c r="O33" s="80"/>
      <c r="P33" s="81"/>
      <c r="Q33" s="80"/>
      <c r="R33" s="80"/>
      <c r="S33" s="80"/>
      <c r="T33" s="81"/>
      <c r="U33" s="80"/>
      <c r="V33" s="80"/>
      <c r="W33" s="80"/>
      <c r="X33" s="81"/>
      <c r="Y33" s="80"/>
      <c r="Z33" s="80"/>
      <c r="AA33" s="80"/>
      <c r="AB33" s="81"/>
      <c r="AC33" s="80"/>
      <c r="AD33" s="80"/>
      <c r="AE33" s="80"/>
      <c r="AF33" s="81"/>
      <c r="AG33" s="80"/>
      <c r="AH33" s="80"/>
      <c r="AI33" s="80"/>
      <c r="AJ33" s="81"/>
      <c r="AN33" s="46"/>
    </row>
    <row r="34" spans="2:65" s="9" customFormat="1" x14ac:dyDescent="0.35">
      <c r="B34" s="51" t="s">
        <v>535</v>
      </c>
      <c r="L34" s="40"/>
      <c r="P34" s="40"/>
      <c r="T34" s="40"/>
      <c r="AB34" s="9">
        <v>15039</v>
      </c>
      <c r="AF34" s="9">
        <v>16465</v>
      </c>
      <c r="AN34" s="40"/>
      <c r="BB34" s="9">
        <v>29870</v>
      </c>
      <c r="BC34" s="9">
        <v>35865</v>
      </c>
      <c r="BD34" s="9">
        <v>41160</v>
      </c>
      <c r="BE34" s="9">
        <v>46398</v>
      </c>
      <c r="BF34" s="9">
        <v>53915</v>
      </c>
      <c r="BG34" s="9">
        <v>63364</v>
      </c>
      <c r="BH34" s="9">
        <v>69274</v>
      </c>
    </row>
    <row r="35" spans="2:65" s="10" customFormat="1" x14ac:dyDescent="0.35">
      <c r="B35" s="52" t="s">
        <v>669</v>
      </c>
      <c r="H35" s="10">
        <f>H34-H36</f>
        <v>0</v>
      </c>
      <c r="I35" s="10">
        <f t="shared" ref="I35:AO35" si="125">I34-I36</f>
        <v>0</v>
      </c>
      <c r="J35" s="10">
        <f t="shared" si="125"/>
        <v>0</v>
      </c>
      <c r="K35" s="10">
        <f t="shared" si="125"/>
        <v>0</v>
      </c>
      <c r="L35" s="41">
        <f t="shared" si="125"/>
        <v>0</v>
      </c>
      <c r="M35" s="10">
        <f t="shared" si="125"/>
        <v>0</v>
      </c>
      <c r="N35" s="10">
        <f t="shared" si="125"/>
        <v>0</v>
      </c>
      <c r="O35" s="10">
        <f t="shared" si="125"/>
        <v>0</v>
      </c>
      <c r="P35" s="41">
        <f t="shared" si="125"/>
        <v>0</v>
      </c>
      <c r="Q35" s="10">
        <f t="shared" si="125"/>
        <v>0</v>
      </c>
      <c r="R35" s="10">
        <f t="shared" si="125"/>
        <v>0</v>
      </c>
      <c r="S35" s="10">
        <f t="shared" si="125"/>
        <v>0</v>
      </c>
      <c r="T35" s="41">
        <f t="shared" si="125"/>
        <v>0</v>
      </c>
      <c r="U35" s="10">
        <f t="shared" si="125"/>
        <v>0</v>
      </c>
      <c r="V35" s="10">
        <f t="shared" si="125"/>
        <v>0</v>
      </c>
      <c r="W35" s="10">
        <f t="shared" si="125"/>
        <v>0</v>
      </c>
      <c r="X35" s="10">
        <f t="shared" si="125"/>
        <v>0</v>
      </c>
      <c r="Y35" s="10">
        <f t="shared" si="125"/>
        <v>0</v>
      </c>
      <c r="Z35" s="10">
        <f t="shared" si="125"/>
        <v>0</v>
      </c>
      <c r="AA35" s="10">
        <f t="shared" si="125"/>
        <v>0</v>
      </c>
      <c r="AB35" s="10">
        <f t="shared" si="125"/>
        <v>7458</v>
      </c>
      <c r="AC35" s="10">
        <f t="shared" si="125"/>
        <v>0</v>
      </c>
      <c r="AD35" s="10">
        <f t="shared" si="125"/>
        <v>0</v>
      </c>
      <c r="AE35" s="10">
        <f t="shared" si="125"/>
        <v>0</v>
      </c>
      <c r="AF35" s="10">
        <f t="shared" si="125"/>
        <v>8142</v>
      </c>
      <c r="AG35" s="10">
        <f t="shared" si="125"/>
        <v>0</v>
      </c>
      <c r="AH35" s="10">
        <f t="shared" si="125"/>
        <v>0</v>
      </c>
      <c r="AI35" s="10">
        <f t="shared" si="125"/>
        <v>0</v>
      </c>
      <c r="AJ35" s="10">
        <f t="shared" si="125"/>
        <v>0</v>
      </c>
      <c r="AK35" s="10">
        <f t="shared" si="125"/>
        <v>0</v>
      </c>
      <c r="AL35" s="10">
        <f t="shared" si="125"/>
        <v>0</v>
      </c>
      <c r="AM35" s="10">
        <f t="shared" si="125"/>
        <v>0</v>
      </c>
      <c r="AN35" s="41">
        <f t="shared" si="125"/>
        <v>0</v>
      </c>
      <c r="AO35" s="10">
        <f t="shared" si="125"/>
        <v>0</v>
      </c>
      <c r="BA35" s="10">
        <f>BA34-BA36</f>
        <v>0</v>
      </c>
      <c r="BB35" s="10">
        <f t="shared" ref="BB35" si="126">BB34-BB36</f>
        <v>18481</v>
      </c>
      <c r="BC35" s="10">
        <f t="shared" ref="BC35" si="127">BC34-BC36</f>
        <v>22941</v>
      </c>
      <c r="BD35" s="10">
        <f t="shared" ref="BD35" si="128">BD34-BD36</f>
        <v>24941</v>
      </c>
      <c r="BE35" s="10">
        <f t="shared" ref="BE35" si="129">BE34-BE36</f>
        <v>27674</v>
      </c>
      <c r="BF35" s="10">
        <f t="shared" ref="BF35" si="130">BF34-BF36</f>
        <v>29564</v>
      </c>
      <c r="BG35" s="10">
        <f t="shared" ref="BG35" si="131">BG34-BG36</f>
        <v>33674</v>
      </c>
      <c r="BH35" s="10">
        <f t="shared" ref="BH35" si="132">BH34-BH36</f>
        <v>35085</v>
      </c>
      <c r="BJ35" s="10">
        <f t="shared" ref="BJ35" si="133">BJ34-BJ36</f>
        <v>0</v>
      </c>
      <c r="BK35" s="10">
        <f t="shared" ref="BK35" si="134">BK34-BK36</f>
        <v>0</v>
      </c>
      <c r="BL35" s="10">
        <f t="shared" ref="BL35" si="135">BL34-BL36</f>
        <v>0</v>
      </c>
      <c r="BM35" s="10">
        <f t="shared" ref="BM35" si="136">BM34-BM36</f>
        <v>0</v>
      </c>
    </row>
    <row r="36" spans="2:65" s="9" customFormat="1" x14ac:dyDescent="0.35">
      <c r="B36" s="51" t="s">
        <v>963</v>
      </c>
      <c r="L36" s="40"/>
      <c r="P36" s="40"/>
      <c r="T36" s="40"/>
      <c r="AB36" s="9">
        <v>7581</v>
      </c>
      <c r="AF36" s="9">
        <v>8323</v>
      </c>
      <c r="AN36" s="40"/>
      <c r="BB36" s="9">
        <v>11389</v>
      </c>
      <c r="BC36" s="9">
        <v>12924</v>
      </c>
      <c r="BD36" s="9">
        <v>16219</v>
      </c>
      <c r="BE36" s="9">
        <v>18724</v>
      </c>
      <c r="BF36" s="9">
        <v>24351</v>
      </c>
      <c r="BG36" s="9">
        <v>29690</v>
      </c>
      <c r="BH36" s="9">
        <v>34189</v>
      </c>
    </row>
    <row r="37" spans="2:65" s="25" customFormat="1" x14ac:dyDescent="0.35">
      <c r="B37" s="26" t="s">
        <v>47</v>
      </c>
      <c r="H37" s="25" t="e">
        <f>H36/H34</f>
        <v>#DIV/0!</v>
      </c>
      <c r="I37" s="25" t="e">
        <f t="shared" ref="I37:AO37" si="137">I36/I34</f>
        <v>#DIV/0!</v>
      </c>
      <c r="J37" s="25" t="e">
        <f t="shared" si="137"/>
        <v>#DIV/0!</v>
      </c>
      <c r="K37" s="25" t="e">
        <f t="shared" si="137"/>
        <v>#DIV/0!</v>
      </c>
      <c r="L37" s="47" t="e">
        <f t="shared" si="137"/>
        <v>#DIV/0!</v>
      </c>
      <c r="M37" s="25" t="e">
        <f t="shared" si="137"/>
        <v>#DIV/0!</v>
      </c>
      <c r="N37" s="25" t="e">
        <f t="shared" si="137"/>
        <v>#DIV/0!</v>
      </c>
      <c r="O37" s="25" t="e">
        <f t="shared" si="137"/>
        <v>#DIV/0!</v>
      </c>
      <c r="P37" s="47" t="e">
        <f t="shared" si="137"/>
        <v>#DIV/0!</v>
      </c>
      <c r="Q37" s="25" t="e">
        <f t="shared" si="137"/>
        <v>#DIV/0!</v>
      </c>
      <c r="R37" s="25" t="e">
        <f t="shared" si="137"/>
        <v>#DIV/0!</v>
      </c>
      <c r="S37" s="25" t="e">
        <f t="shared" si="137"/>
        <v>#DIV/0!</v>
      </c>
      <c r="T37" s="47" t="e">
        <f t="shared" si="137"/>
        <v>#DIV/0!</v>
      </c>
      <c r="U37" s="25" t="e">
        <f t="shared" si="137"/>
        <v>#DIV/0!</v>
      </c>
      <c r="V37" s="25" t="e">
        <f t="shared" si="137"/>
        <v>#DIV/0!</v>
      </c>
      <c r="W37" s="25" t="e">
        <f t="shared" si="137"/>
        <v>#DIV/0!</v>
      </c>
      <c r="X37" s="25" t="e">
        <f t="shared" si="137"/>
        <v>#DIV/0!</v>
      </c>
      <c r="Y37" s="25" t="e">
        <f t="shared" si="137"/>
        <v>#DIV/0!</v>
      </c>
      <c r="Z37" s="25" t="e">
        <f t="shared" si="137"/>
        <v>#DIV/0!</v>
      </c>
      <c r="AA37" s="25" t="e">
        <f t="shared" si="137"/>
        <v>#DIV/0!</v>
      </c>
      <c r="AB37" s="25">
        <f t="shared" si="137"/>
        <v>0.50408936764412526</v>
      </c>
      <c r="AC37" s="25" t="e">
        <f t="shared" si="137"/>
        <v>#DIV/0!</v>
      </c>
      <c r="AD37" s="25" t="e">
        <f t="shared" si="137"/>
        <v>#DIV/0!</v>
      </c>
      <c r="AE37" s="25" t="e">
        <f t="shared" si="137"/>
        <v>#DIV/0!</v>
      </c>
      <c r="AF37" s="25">
        <f t="shared" si="137"/>
        <v>0.50549650774369881</v>
      </c>
      <c r="AG37" s="25" t="e">
        <f t="shared" si="137"/>
        <v>#DIV/0!</v>
      </c>
      <c r="AH37" s="25" t="e">
        <f t="shared" si="137"/>
        <v>#DIV/0!</v>
      </c>
      <c r="AI37" s="25" t="e">
        <f t="shared" si="137"/>
        <v>#DIV/0!</v>
      </c>
      <c r="AJ37" s="25" t="e">
        <f t="shared" si="137"/>
        <v>#DIV/0!</v>
      </c>
      <c r="AK37" s="25" t="e">
        <f t="shared" si="137"/>
        <v>#DIV/0!</v>
      </c>
      <c r="AL37" s="25" t="e">
        <f t="shared" si="137"/>
        <v>#DIV/0!</v>
      </c>
      <c r="AM37" s="25" t="e">
        <f t="shared" si="137"/>
        <v>#DIV/0!</v>
      </c>
      <c r="AN37" s="47" t="e">
        <f t="shared" si="137"/>
        <v>#DIV/0!</v>
      </c>
      <c r="AO37" s="25" t="e">
        <f t="shared" si="137"/>
        <v>#DIV/0!</v>
      </c>
      <c r="BA37" s="25" t="e">
        <f>BA36/BA34</f>
        <v>#DIV/0!</v>
      </c>
      <c r="BB37" s="25">
        <f t="shared" ref="BB37" si="138">BB36/BB34</f>
        <v>0.38128557080682962</v>
      </c>
      <c r="BC37" s="25">
        <f t="shared" ref="BC37" si="139">BC36/BC34</f>
        <v>0.3603513174404015</v>
      </c>
      <c r="BD37" s="25">
        <f t="shared" ref="BD37" si="140">BD36/BD34</f>
        <v>0.39404761904761904</v>
      </c>
      <c r="BE37" s="25">
        <f t="shared" ref="BE37" si="141">BE36/BE34</f>
        <v>0.40355187723608776</v>
      </c>
      <c r="BF37" s="25">
        <f t="shared" ref="BF37" si="142">BF36/BF34</f>
        <v>0.45165538347398682</v>
      </c>
      <c r="BG37" s="25">
        <f t="shared" ref="BG37" si="143">BG36/BG34</f>
        <v>0.46856259074553375</v>
      </c>
      <c r="BH37" s="25">
        <f t="shared" ref="BH37" si="144">BH36/BH34</f>
        <v>0.49353292721656034</v>
      </c>
      <c r="BJ37" s="25" t="e">
        <f t="shared" ref="BJ37" si="145">BJ36/BJ34</f>
        <v>#DIV/0!</v>
      </c>
      <c r="BK37" s="25" t="e">
        <f t="shared" ref="BK37" si="146">BK36/BK34</f>
        <v>#DIV/0!</v>
      </c>
      <c r="BL37" s="25" t="e">
        <f t="shared" ref="BL37" si="147">BL36/BL34</f>
        <v>#DIV/0!</v>
      </c>
      <c r="BM37" s="25" t="e">
        <f t="shared" ref="BM37" si="148">BM36/BM34</f>
        <v>#DIV/0!</v>
      </c>
    </row>
    <row r="38" spans="2:65" s="25" customFormat="1" x14ac:dyDescent="0.35">
      <c r="B38" s="26" t="s">
        <v>2785</v>
      </c>
      <c r="H38" s="25" t="e">
        <f>(H36-D36)/ABS(D36)</f>
        <v>#DIV/0!</v>
      </c>
      <c r="I38" s="25" t="e">
        <f t="shared" ref="I38:AO38" si="149">(I36-E36)/ABS(E36)</f>
        <v>#DIV/0!</v>
      </c>
      <c r="J38" s="25" t="e">
        <f t="shared" si="149"/>
        <v>#DIV/0!</v>
      </c>
      <c r="K38" s="25" t="e">
        <f t="shared" si="149"/>
        <v>#DIV/0!</v>
      </c>
      <c r="L38" s="47" t="e">
        <f t="shared" si="149"/>
        <v>#DIV/0!</v>
      </c>
      <c r="M38" s="25" t="e">
        <f t="shared" si="149"/>
        <v>#DIV/0!</v>
      </c>
      <c r="N38" s="25" t="e">
        <f t="shared" si="149"/>
        <v>#DIV/0!</v>
      </c>
      <c r="O38" s="25" t="e">
        <f t="shared" si="149"/>
        <v>#DIV/0!</v>
      </c>
      <c r="P38" s="47" t="e">
        <f t="shared" si="149"/>
        <v>#DIV/0!</v>
      </c>
      <c r="Q38" s="25" t="e">
        <f t="shared" si="149"/>
        <v>#DIV/0!</v>
      </c>
      <c r="R38" s="25" t="e">
        <f t="shared" si="149"/>
        <v>#DIV/0!</v>
      </c>
      <c r="S38" s="25" t="e">
        <f t="shared" si="149"/>
        <v>#DIV/0!</v>
      </c>
      <c r="T38" s="47" t="e">
        <f t="shared" si="149"/>
        <v>#DIV/0!</v>
      </c>
      <c r="U38" s="25" t="e">
        <f t="shared" si="149"/>
        <v>#DIV/0!</v>
      </c>
      <c r="V38" s="25" t="e">
        <f t="shared" si="149"/>
        <v>#DIV/0!</v>
      </c>
      <c r="W38" s="25" t="e">
        <f t="shared" si="149"/>
        <v>#DIV/0!</v>
      </c>
      <c r="X38" s="25" t="e">
        <f t="shared" si="149"/>
        <v>#DIV/0!</v>
      </c>
      <c r="Y38" s="25" t="e">
        <f t="shared" si="149"/>
        <v>#DIV/0!</v>
      </c>
      <c r="Z38" s="25" t="e">
        <f t="shared" si="149"/>
        <v>#DIV/0!</v>
      </c>
      <c r="AA38" s="25" t="e">
        <f t="shared" si="149"/>
        <v>#DIV/0!</v>
      </c>
      <c r="AB38" s="25" t="e">
        <f t="shared" si="149"/>
        <v>#DIV/0!</v>
      </c>
      <c r="AC38" s="25" t="e">
        <f t="shared" si="149"/>
        <v>#DIV/0!</v>
      </c>
      <c r="AD38" s="25" t="e">
        <f t="shared" si="149"/>
        <v>#DIV/0!</v>
      </c>
      <c r="AE38" s="25" t="e">
        <f t="shared" si="149"/>
        <v>#DIV/0!</v>
      </c>
      <c r="AF38" s="25">
        <f t="shared" si="149"/>
        <v>9.7876269621421971E-2</v>
      </c>
      <c r="AG38" s="25" t="e">
        <f t="shared" si="149"/>
        <v>#DIV/0!</v>
      </c>
      <c r="AH38" s="25" t="e">
        <f t="shared" si="149"/>
        <v>#DIV/0!</v>
      </c>
      <c r="AI38" s="25" t="e">
        <f t="shared" si="149"/>
        <v>#DIV/0!</v>
      </c>
      <c r="AJ38" s="25">
        <f t="shared" si="149"/>
        <v>-1</v>
      </c>
      <c r="AK38" s="25" t="e">
        <f t="shared" si="149"/>
        <v>#DIV/0!</v>
      </c>
      <c r="AL38" s="25" t="e">
        <f t="shared" si="149"/>
        <v>#DIV/0!</v>
      </c>
      <c r="AM38" s="25" t="e">
        <f t="shared" si="149"/>
        <v>#DIV/0!</v>
      </c>
      <c r="AN38" s="47" t="e">
        <f t="shared" si="149"/>
        <v>#DIV/0!</v>
      </c>
      <c r="AO38" s="25" t="e">
        <f t="shared" si="149"/>
        <v>#DIV/0!</v>
      </c>
      <c r="BA38" s="25" t="e">
        <f>(BA34-AZ34)/ABS(AZ34)</f>
        <v>#DIV/0!</v>
      </c>
      <c r="BB38" s="25" t="e">
        <f t="shared" ref="BB38:BM38" si="150">(BB34-BA34)/ABS(BA34)</f>
        <v>#DIV/0!</v>
      </c>
      <c r="BC38" s="25">
        <f t="shared" si="150"/>
        <v>0.20070304653498494</v>
      </c>
      <c r="BD38" s="25">
        <f t="shared" si="150"/>
        <v>0.14763697197825179</v>
      </c>
      <c r="BE38" s="25">
        <f t="shared" si="150"/>
        <v>0.12725947521865888</v>
      </c>
      <c r="BF38" s="25">
        <f t="shared" si="150"/>
        <v>0.16201129359024097</v>
      </c>
      <c r="BG38" s="25">
        <f t="shared" ref="BG38:BH38" si="151">(BG34-BF34)/ABS(BF34)</f>
        <v>0.17525734953167021</v>
      </c>
      <c r="BH38" s="25">
        <f t="shared" si="151"/>
        <v>9.3270626854365254E-2</v>
      </c>
      <c r="BJ38" s="25" t="e">
        <f t="shared" si="150"/>
        <v>#DIV/0!</v>
      </c>
      <c r="BK38" s="25" t="e">
        <f t="shared" si="150"/>
        <v>#DIV/0!</v>
      </c>
      <c r="BL38" s="25" t="e">
        <f t="shared" si="150"/>
        <v>#DIV/0!</v>
      </c>
      <c r="BM38" s="25" t="e">
        <f t="shared" si="150"/>
        <v>#DIV/0!</v>
      </c>
    </row>
    <row r="39" spans="2:65" s="23" customFormat="1" x14ac:dyDescent="0.35">
      <c r="B39" s="24" t="s">
        <v>2782</v>
      </c>
      <c r="H39" s="80"/>
      <c r="I39" s="80"/>
      <c r="J39" s="80"/>
      <c r="K39" s="80"/>
      <c r="L39" s="81"/>
      <c r="M39" s="80"/>
      <c r="N39" s="80"/>
      <c r="O39" s="80"/>
      <c r="P39" s="81"/>
      <c r="Q39" s="80"/>
      <c r="R39" s="80"/>
      <c r="S39" s="80"/>
      <c r="T39" s="81"/>
      <c r="U39" s="80"/>
      <c r="V39" s="80"/>
      <c r="W39" s="80"/>
      <c r="X39" s="81"/>
      <c r="Y39" s="80"/>
      <c r="Z39" s="80"/>
      <c r="AA39" s="80"/>
      <c r="AB39" s="81"/>
      <c r="AC39" s="80"/>
      <c r="AD39" s="80"/>
      <c r="AE39" s="80"/>
      <c r="AF39" s="81"/>
      <c r="AG39" s="80"/>
      <c r="AH39" s="80"/>
      <c r="AI39" s="80"/>
      <c r="AJ39" s="81"/>
      <c r="AN39" s="46"/>
    </row>
    <row r="40" spans="2:65" s="9" customFormat="1" x14ac:dyDescent="0.35">
      <c r="B40" s="51" t="s">
        <v>535</v>
      </c>
      <c r="L40" s="40"/>
      <c r="P40" s="40"/>
      <c r="T40" s="40"/>
      <c r="AF40" s="9">
        <v>20325</v>
      </c>
      <c r="AN40" s="40"/>
      <c r="BB40" s="9">
        <v>27407</v>
      </c>
      <c r="BC40" s="9">
        <v>32219</v>
      </c>
      <c r="BD40" s="9">
        <v>38985</v>
      </c>
      <c r="BE40" s="9">
        <v>48366</v>
      </c>
      <c r="BF40" s="9">
        <v>60080</v>
      </c>
      <c r="BG40" s="9">
        <v>74965</v>
      </c>
      <c r="BH40" s="9">
        <v>87907</v>
      </c>
    </row>
    <row r="41" spans="2:65" s="10" customFormat="1" x14ac:dyDescent="0.35">
      <c r="B41" s="52" t="s">
        <v>669</v>
      </c>
      <c r="H41" s="10">
        <f>H40-H42</f>
        <v>0</v>
      </c>
      <c r="I41" s="10">
        <f t="shared" ref="I41:AO41" si="152">I40-I42</f>
        <v>0</v>
      </c>
      <c r="J41" s="10">
        <f t="shared" si="152"/>
        <v>0</v>
      </c>
      <c r="K41" s="10">
        <f t="shared" si="152"/>
        <v>0</v>
      </c>
      <c r="L41" s="41">
        <f t="shared" si="152"/>
        <v>0</v>
      </c>
      <c r="M41" s="10">
        <f t="shared" si="152"/>
        <v>0</v>
      </c>
      <c r="N41" s="10">
        <f t="shared" si="152"/>
        <v>0</v>
      </c>
      <c r="O41" s="10">
        <f t="shared" si="152"/>
        <v>0</v>
      </c>
      <c r="P41" s="41">
        <f t="shared" si="152"/>
        <v>0</v>
      </c>
      <c r="Q41" s="10">
        <f t="shared" si="152"/>
        <v>0</v>
      </c>
      <c r="R41" s="10">
        <f t="shared" si="152"/>
        <v>0</v>
      </c>
      <c r="S41" s="10">
        <f t="shared" si="152"/>
        <v>0</v>
      </c>
      <c r="T41" s="41">
        <f t="shared" si="152"/>
        <v>0</v>
      </c>
      <c r="U41" s="10">
        <f t="shared" si="152"/>
        <v>0</v>
      </c>
      <c r="V41" s="10">
        <f t="shared" si="152"/>
        <v>0</v>
      </c>
      <c r="W41" s="10">
        <f t="shared" si="152"/>
        <v>0</v>
      </c>
      <c r="X41" s="10">
        <f t="shared" si="152"/>
        <v>0</v>
      </c>
      <c r="Y41" s="10">
        <f t="shared" si="152"/>
        <v>0</v>
      </c>
      <c r="Z41" s="10">
        <f t="shared" si="152"/>
        <v>0</v>
      </c>
      <c r="AA41" s="10">
        <f t="shared" si="152"/>
        <v>0</v>
      </c>
      <c r="AB41" s="10">
        <f t="shared" si="152"/>
        <v>0</v>
      </c>
      <c r="AC41" s="10">
        <f t="shared" si="152"/>
        <v>0</v>
      </c>
      <c r="AD41" s="10">
        <f t="shared" si="152"/>
        <v>0</v>
      </c>
      <c r="AE41" s="10">
        <f t="shared" si="152"/>
        <v>0</v>
      </c>
      <c r="AF41" s="10">
        <f t="shared" si="152"/>
        <v>11347</v>
      </c>
      <c r="AG41" s="10">
        <f t="shared" si="152"/>
        <v>0</v>
      </c>
      <c r="AH41" s="10">
        <f t="shared" si="152"/>
        <v>0</v>
      </c>
      <c r="AI41" s="10">
        <f t="shared" si="152"/>
        <v>0</v>
      </c>
      <c r="AJ41" s="10">
        <f t="shared" si="152"/>
        <v>0</v>
      </c>
      <c r="AK41" s="10">
        <f t="shared" si="152"/>
        <v>0</v>
      </c>
      <c r="AL41" s="10">
        <f t="shared" si="152"/>
        <v>0</v>
      </c>
      <c r="AM41" s="10">
        <f t="shared" si="152"/>
        <v>0</v>
      </c>
      <c r="AN41" s="41">
        <f t="shared" si="152"/>
        <v>0</v>
      </c>
      <c r="AO41" s="10">
        <f t="shared" si="152"/>
        <v>0</v>
      </c>
      <c r="BA41" s="10">
        <f>BA40-BA42</f>
        <v>0</v>
      </c>
      <c r="BB41" s="10">
        <f t="shared" ref="BB41" si="153">BB40-BB42</f>
        <v>18280</v>
      </c>
      <c r="BC41" s="10">
        <f t="shared" ref="BC41" si="154">BC40-BC42</f>
        <v>20695</v>
      </c>
      <c r="BD41" s="10">
        <f t="shared" ref="BD41" si="155">BD40-BD42</f>
        <v>25065</v>
      </c>
      <c r="BE41" s="10">
        <f t="shared" ref="BE41" si="156">BE40-BE42</f>
        <v>30042</v>
      </c>
      <c r="BF41" s="10">
        <f t="shared" ref="BF41" si="157">BF40-BF42</f>
        <v>33954</v>
      </c>
      <c r="BG41" s="10">
        <f t="shared" ref="BG41" si="158">BG40-BG42</f>
        <v>41762</v>
      </c>
      <c r="BH41" s="10">
        <f t="shared" ref="BH41" si="159">BH40-BH42</f>
        <v>50023</v>
      </c>
      <c r="BJ41" s="10">
        <f t="shared" ref="BJ41" si="160">BJ40-BJ42</f>
        <v>0</v>
      </c>
      <c r="BK41" s="10">
        <f t="shared" ref="BK41" si="161">BK40-BK42</f>
        <v>0</v>
      </c>
      <c r="BL41" s="10">
        <f t="shared" ref="BL41" si="162">BL40-BL42</f>
        <v>0</v>
      </c>
      <c r="BM41" s="10">
        <f t="shared" ref="BM41" si="163">BM40-BM42</f>
        <v>0</v>
      </c>
    </row>
    <row r="42" spans="2:65" s="9" customFormat="1" x14ac:dyDescent="0.35">
      <c r="B42" s="51" t="s">
        <v>963</v>
      </c>
      <c r="L42" s="40"/>
      <c r="P42" s="40"/>
      <c r="T42" s="40"/>
      <c r="AF42" s="9">
        <v>8978</v>
      </c>
      <c r="AN42" s="40"/>
      <c r="BB42" s="9">
        <v>9127</v>
      </c>
      <c r="BC42" s="9">
        <v>11524</v>
      </c>
      <c r="BD42" s="9">
        <v>13920</v>
      </c>
      <c r="BE42" s="9">
        <v>18324</v>
      </c>
      <c r="BF42" s="9">
        <v>26126</v>
      </c>
      <c r="BG42" s="9">
        <v>33203</v>
      </c>
      <c r="BH42" s="9">
        <v>37884</v>
      </c>
    </row>
    <row r="43" spans="2:65" s="25" customFormat="1" x14ac:dyDescent="0.35">
      <c r="B43" s="26" t="s">
        <v>47</v>
      </c>
      <c r="H43" s="25" t="e">
        <f>H42/H40</f>
        <v>#DIV/0!</v>
      </c>
      <c r="I43" s="25" t="e">
        <f t="shared" ref="I43:AO43" si="164">I42/I40</f>
        <v>#DIV/0!</v>
      </c>
      <c r="J43" s="25" t="e">
        <f t="shared" si="164"/>
        <v>#DIV/0!</v>
      </c>
      <c r="K43" s="25" t="e">
        <f t="shared" si="164"/>
        <v>#DIV/0!</v>
      </c>
      <c r="L43" s="47" t="e">
        <f t="shared" si="164"/>
        <v>#DIV/0!</v>
      </c>
      <c r="M43" s="25" t="e">
        <f t="shared" si="164"/>
        <v>#DIV/0!</v>
      </c>
      <c r="N43" s="25" t="e">
        <f t="shared" si="164"/>
        <v>#DIV/0!</v>
      </c>
      <c r="O43" s="25" t="e">
        <f t="shared" si="164"/>
        <v>#DIV/0!</v>
      </c>
      <c r="P43" s="47" t="e">
        <f t="shared" si="164"/>
        <v>#DIV/0!</v>
      </c>
      <c r="Q43" s="25" t="e">
        <f t="shared" si="164"/>
        <v>#DIV/0!</v>
      </c>
      <c r="R43" s="25" t="e">
        <f t="shared" si="164"/>
        <v>#DIV/0!</v>
      </c>
      <c r="S43" s="25" t="e">
        <f t="shared" si="164"/>
        <v>#DIV/0!</v>
      </c>
      <c r="T43" s="47" t="e">
        <f t="shared" si="164"/>
        <v>#DIV/0!</v>
      </c>
      <c r="U43" s="25" t="e">
        <f t="shared" si="164"/>
        <v>#DIV/0!</v>
      </c>
      <c r="V43" s="25" t="e">
        <f t="shared" si="164"/>
        <v>#DIV/0!</v>
      </c>
      <c r="W43" s="25" t="e">
        <f t="shared" si="164"/>
        <v>#DIV/0!</v>
      </c>
      <c r="X43" s="25" t="e">
        <f t="shared" si="164"/>
        <v>#DIV/0!</v>
      </c>
      <c r="Y43" s="25" t="e">
        <f t="shared" si="164"/>
        <v>#DIV/0!</v>
      </c>
      <c r="Z43" s="25" t="e">
        <f t="shared" si="164"/>
        <v>#DIV/0!</v>
      </c>
      <c r="AA43" s="25" t="e">
        <f t="shared" si="164"/>
        <v>#DIV/0!</v>
      </c>
      <c r="AB43" s="25" t="e">
        <f t="shared" si="164"/>
        <v>#DIV/0!</v>
      </c>
      <c r="AC43" s="25" t="e">
        <f t="shared" si="164"/>
        <v>#DIV/0!</v>
      </c>
      <c r="AD43" s="25" t="e">
        <f t="shared" si="164"/>
        <v>#DIV/0!</v>
      </c>
      <c r="AE43" s="25" t="e">
        <f t="shared" si="164"/>
        <v>#DIV/0!</v>
      </c>
      <c r="AF43" s="25">
        <f t="shared" si="164"/>
        <v>0.44172201722017218</v>
      </c>
      <c r="AG43" s="25" t="e">
        <f t="shared" si="164"/>
        <v>#DIV/0!</v>
      </c>
      <c r="AH43" s="25" t="e">
        <f t="shared" si="164"/>
        <v>#DIV/0!</v>
      </c>
      <c r="AI43" s="25" t="e">
        <f t="shared" si="164"/>
        <v>#DIV/0!</v>
      </c>
      <c r="AJ43" s="25" t="e">
        <f t="shared" si="164"/>
        <v>#DIV/0!</v>
      </c>
      <c r="AK43" s="25" t="e">
        <f t="shared" si="164"/>
        <v>#DIV/0!</v>
      </c>
      <c r="AL43" s="25" t="e">
        <f t="shared" si="164"/>
        <v>#DIV/0!</v>
      </c>
      <c r="AM43" s="25" t="e">
        <f t="shared" si="164"/>
        <v>#DIV/0!</v>
      </c>
      <c r="AN43" s="47" t="e">
        <f t="shared" si="164"/>
        <v>#DIV/0!</v>
      </c>
      <c r="AO43" s="25" t="e">
        <f t="shared" si="164"/>
        <v>#DIV/0!</v>
      </c>
      <c r="BA43" s="25" t="e">
        <f>BA42/BA40</f>
        <v>#DIV/0!</v>
      </c>
      <c r="BB43" s="25">
        <f t="shared" ref="BB43" si="165">BB42/BB40</f>
        <v>0.33301711241653592</v>
      </c>
      <c r="BC43" s="25">
        <f t="shared" ref="BC43" si="166">BC42/BC40</f>
        <v>0.35767714702504733</v>
      </c>
      <c r="BD43" s="25">
        <f t="shared" ref="BD43" si="167">BD42/BD40</f>
        <v>0.35706040784917276</v>
      </c>
      <c r="BE43" s="25">
        <f t="shared" ref="BE43" si="168">BE42/BE40</f>
        <v>0.37886118347599551</v>
      </c>
      <c r="BF43" s="25">
        <f t="shared" ref="BF43" si="169">BF42/BF40</f>
        <v>0.43485352862849536</v>
      </c>
      <c r="BG43" s="25">
        <f t="shared" ref="BG43" si="170">BG42/BG40</f>
        <v>0.44291335956779831</v>
      </c>
      <c r="BH43" s="25">
        <f t="shared" ref="BH43" si="171">BH42/BH40</f>
        <v>0.43095544154617949</v>
      </c>
      <c r="BJ43" s="25" t="e">
        <f t="shared" ref="BJ43" si="172">BJ42/BJ40</f>
        <v>#DIV/0!</v>
      </c>
      <c r="BK43" s="25" t="e">
        <f t="shared" ref="BK43" si="173">BK42/BK40</f>
        <v>#DIV/0!</v>
      </c>
      <c r="BL43" s="25" t="e">
        <f t="shared" ref="BL43" si="174">BL42/BL40</f>
        <v>#DIV/0!</v>
      </c>
      <c r="BM43" s="25" t="e">
        <f t="shared" ref="BM43" si="175">BM42/BM40</f>
        <v>#DIV/0!</v>
      </c>
    </row>
    <row r="44" spans="2:65" s="25" customFormat="1" x14ac:dyDescent="0.35">
      <c r="B44" s="26" t="s">
        <v>2785</v>
      </c>
      <c r="H44" s="25" t="e">
        <f>(H42-D42)/ABS(D42)</f>
        <v>#DIV/0!</v>
      </c>
      <c r="I44" s="25" t="e">
        <f t="shared" ref="I44:AO44" si="176">(I42-E42)/ABS(E42)</f>
        <v>#DIV/0!</v>
      </c>
      <c r="J44" s="25" t="e">
        <f t="shared" si="176"/>
        <v>#DIV/0!</v>
      </c>
      <c r="K44" s="25" t="e">
        <f t="shared" si="176"/>
        <v>#DIV/0!</v>
      </c>
      <c r="L44" s="47" t="e">
        <f t="shared" si="176"/>
        <v>#DIV/0!</v>
      </c>
      <c r="M44" s="25" t="e">
        <f t="shared" si="176"/>
        <v>#DIV/0!</v>
      </c>
      <c r="N44" s="25" t="e">
        <f t="shared" si="176"/>
        <v>#DIV/0!</v>
      </c>
      <c r="O44" s="25" t="e">
        <f t="shared" si="176"/>
        <v>#DIV/0!</v>
      </c>
      <c r="P44" s="47" t="e">
        <f t="shared" si="176"/>
        <v>#DIV/0!</v>
      </c>
      <c r="Q44" s="25" t="e">
        <f t="shared" si="176"/>
        <v>#DIV/0!</v>
      </c>
      <c r="R44" s="25" t="e">
        <f t="shared" si="176"/>
        <v>#DIV/0!</v>
      </c>
      <c r="S44" s="25" t="e">
        <f t="shared" si="176"/>
        <v>#DIV/0!</v>
      </c>
      <c r="T44" s="47" t="e">
        <f t="shared" si="176"/>
        <v>#DIV/0!</v>
      </c>
      <c r="U44" s="25" t="e">
        <f t="shared" si="176"/>
        <v>#DIV/0!</v>
      </c>
      <c r="V44" s="25" t="e">
        <f t="shared" si="176"/>
        <v>#DIV/0!</v>
      </c>
      <c r="W44" s="25" t="e">
        <f t="shared" si="176"/>
        <v>#DIV/0!</v>
      </c>
      <c r="X44" s="25" t="e">
        <f t="shared" si="176"/>
        <v>#DIV/0!</v>
      </c>
      <c r="Y44" s="25" t="e">
        <f t="shared" si="176"/>
        <v>#DIV/0!</v>
      </c>
      <c r="Z44" s="25" t="e">
        <f t="shared" si="176"/>
        <v>#DIV/0!</v>
      </c>
      <c r="AA44" s="25" t="e">
        <f t="shared" si="176"/>
        <v>#DIV/0!</v>
      </c>
      <c r="AB44" s="25" t="e">
        <f t="shared" si="176"/>
        <v>#DIV/0!</v>
      </c>
      <c r="AC44" s="25" t="e">
        <f t="shared" si="176"/>
        <v>#DIV/0!</v>
      </c>
      <c r="AD44" s="25" t="e">
        <f t="shared" si="176"/>
        <v>#DIV/0!</v>
      </c>
      <c r="AE44" s="25" t="e">
        <f t="shared" si="176"/>
        <v>#DIV/0!</v>
      </c>
      <c r="AF44" s="25" t="e">
        <f t="shared" si="176"/>
        <v>#DIV/0!</v>
      </c>
      <c r="AG44" s="25" t="e">
        <f t="shared" si="176"/>
        <v>#DIV/0!</v>
      </c>
      <c r="AH44" s="25" t="e">
        <f t="shared" si="176"/>
        <v>#DIV/0!</v>
      </c>
      <c r="AI44" s="25" t="e">
        <f t="shared" si="176"/>
        <v>#DIV/0!</v>
      </c>
      <c r="AJ44" s="25">
        <f t="shared" si="176"/>
        <v>-1</v>
      </c>
      <c r="AK44" s="25" t="e">
        <f t="shared" si="176"/>
        <v>#DIV/0!</v>
      </c>
      <c r="AL44" s="25" t="e">
        <f t="shared" si="176"/>
        <v>#DIV/0!</v>
      </c>
      <c r="AM44" s="25" t="e">
        <f t="shared" si="176"/>
        <v>#DIV/0!</v>
      </c>
      <c r="AN44" s="47" t="e">
        <f t="shared" si="176"/>
        <v>#DIV/0!</v>
      </c>
      <c r="AO44" s="25" t="e">
        <f t="shared" si="176"/>
        <v>#DIV/0!</v>
      </c>
      <c r="BA44" s="25" t="e">
        <f>(BA40-AZ40)/ABS(AZ40)</f>
        <v>#DIV/0!</v>
      </c>
      <c r="BB44" s="25" t="e">
        <f t="shared" ref="BB44:BM44" si="177">(BB40-BA40)/ABS(BA40)</f>
        <v>#DIV/0!</v>
      </c>
      <c r="BC44" s="25">
        <f t="shared" si="177"/>
        <v>0.17557558288028605</v>
      </c>
      <c r="BD44" s="25">
        <f t="shared" si="177"/>
        <v>0.21000031037586517</v>
      </c>
      <c r="BE44" s="25">
        <f t="shared" si="177"/>
        <v>0.24063101192766448</v>
      </c>
      <c r="BF44" s="25">
        <f t="shared" si="177"/>
        <v>0.24219493032295414</v>
      </c>
      <c r="BG44" s="25">
        <f t="shared" ref="BG44:BH44" si="178">(BG40-BF40)/ABS(BF40)</f>
        <v>0.24775299600532624</v>
      </c>
      <c r="BH44" s="25">
        <f t="shared" si="178"/>
        <v>0.17264056559727872</v>
      </c>
      <c r="BJ44" s="25" t="e">
        <f t="shared" si="177"/>
        <v>#DIV/0!</v>
      </c>
      <c r="BK44" s="25" t="e">
        <f t="shared" si="177"/>
        <v>#DIV/0!</v>
      </c>
      <c r="BL44" s="25" t="e">
        <f t="shared" si="177"/>
        <v>#DIV/0!</v>
      </c>
      <c r="BM44" s="25" t="e">
        <f t="shared" si="177"/>
        <v>#DIV/0!</v>
      </c>
    </row>
    <row r="45" spans="2:65" s="60" customFormat="1" x14ac:dyDescent="0.35">
      <c r="B45" s="61" t="s">
        <v>2783</v>
      </c>
      <c r="H45" s="82"/>
      <c r="I45" s="82"/>
      <c r="J45" s="82"/>
      <c r="K45" s="82"/>
      <c r="L45" s="83"/>
      <c r="M45" s="82"/>
      <c r="N45" s="82"/>
      <c r="O45" s="82"/>
      <c r="P45" s="83"/>
      <c r="Q45" s="82"/>
      <c r="R45" s="82"/>
      <c r="S45" s="82"/>
      <c r="T45" s="83"/>
      <c r="U45" s="82"/>
      <c r="V45" s="82"/>
      <c r="W45" s="82"/>
      <c r="X45" s="83"/>
      <c r="Y45" s="82"/>
      <c r="Z45" s="82"/>
      <c r="AA45" s="82"/>
      <c r="AB45" s="83"/>
      <c r="AC45" s="82"/>
      <c r="AD45" s="82"/>
      <c r="AE45" s="82"/>
      <c r="AF45" s="83"/>
      <c r="AG45" s="82"/>
      <c r="AH45" s="82"/>
      <c r="AI45" s="82"/>
      <c r="AJ45" s="83"/>
      <c r="AN45" s="62"/>
    </row>
    <row r="46" spans="2:65" s="9" customFormat="1" x14ac:dyDescent="0.35">
      <c r="B46" s="51" t="s">
        <v>535</v>
      </c>
      <c r="L46" s="40"/>
      <c r="P46" s="40"/>
      <c r="T46" s="40"/>
      <c r="AB46" s="9">
        <v>13366</v>
      </c>
      <c r="AF46" s="9">
        <v>13332</v>
      </c>
      <c r="AN46" s="40"/>
      <c r="BB46" s="9">
        <v>39294</v>
      </c>
      <c r="BC46" s="9">
        <v>42276</v>
      </c>
      <c r="BD46" s="9">
        <v>45698</v>
      </c>
      <c r="BE46" s="9">
        <v>48251</v>
      </c>
      <c r="BF46" s="9">
        <v>54093</v>
      </c>
      <c r="BG46" s="9">
        <v>59941</v>
      </c>
      <c r="BH46" s="9">
        <v>54734</v>
      </c>
    </row>
    <row r="47" spans="2:65" s="10" customFormat="1" x14ac:dyDescent="0.35">
      <c r="B47" s="52" t="s">
        <v>669</v>
      </c>
      <c r="H47" s="10">
        <f>H46-H48</f>
        <v>0</v>
      </c>
      <c r="I47" s="10">
        <f t="shared" ref="I47:AO47" si="179">I46-I48</f>
        <v>0</v>
      </c>
      <c r="J47" s="10">
        <f t="shared" si="179"/>
        <v>0</v>
      </c>
      <c r="K47" s="10">
        <f t="shared" si="179"/>
        <v>0</v>
      </c>
      <c r="L47" s="41">
        <f t="shared" si="179"/>
        <v>0</v>
      </c>
      <c r="M47" s="10">
        <f t="shared" si="179"/>
        <v>0</v>
      </c>
      <c r="N47" s="10">
        <f t="shared" si="179"/>
        <v>0</v>
      </c>
      <c r="O47" s="10">
        <f t="shared" si="179"/>
        <v>0</v>
      </c>
      <c r="P47" s="41">
        <f t="shared" si="179"/>
        <v>0</v>
      </c>
      <c r="Q47" s="10">
        <f t="shared" si="179"/>
        <v>0</v>
      </c>
      <c r="R47" s="10">
        <f t="shared" si="179"/>
        <v>0</v>
      </c>
      <c r="S47" s="10">
        <f t="shared" si="179"/>
        <v>0</v>
      </c>
      <c r="T47" s="41">
        <f t="shared" si="179"/>
        <v>0</v>
      </c>
      <c r="U47" s="10">
        <f t="shared" si="179"/>
        <v>0</v>
      </c>
      <c r="V47" s="10">
        <f t="shared" si="179"/>
        <v>0</v>
      </c>
      <c r="W47" s="10">
        <f t="shared" si="179"/>
        <v>0</v>
      </c>
      <c r="X47" s="10">
        <f t="shared" si="179"/>
        <v>0</v>
      </c>
      <c r="Y47" s="10">
        <f t="shared" si="179"/>
        <v>0</v>
      </c>
      <c r="Z47" s="10">
        <f t="shared" si="179"/>
        <v>0</v>
      </c>
      <c r="AA47" s="10">
        <f t="shared" si="179"/>
        <v>0</v>
      </c>
      <c r="AB47" s="10">
        <f t="shared" si="179"/>
        <v>8390</v>
      </c>
      <c r="AC47" s="10">
        <f t="shared" si="179"/>
        <v>0</v>
      </c>
      <c r="AD47" s="10">
        <f t="shared" si="179"/>
        <v>0</v>
      </c>
      <c r="AE47" s="10">
        <f t="shared" si="179"/>
        <v>0</v>
      </c>
      <c r="AF47" s="10">
        <f t="shared" si="179"/>
        <v>9115</v>
      </c>
      <c r="AG47" s="10">
        <f t="shared" si="179"/>
        <v>0</v>
      </c>
      <c r="AH47" s="10">
        <f t="shared" si="179"/>
        <v>0</v>
      </c>
      <c r="AI47" s="10">
        <f t="shared" si="179"/>
        <v>0</v>
      </c>
      <c r="AJ47" s="10">
        <f t="shared" si="179"/>
        <v>0</v>
      </c>
      <c r="AK47" s="10">
        <f t="shared" si="179"/>
        <v>0</v>
      </c>
      <c r="AL47" s="10">
        <f t="shared" si="179"/>
        <v>0</v>
      </c>
      <c r="AM47" s="10">
        <f t="shared" si="179"/>
        <v>0</v>
      </c>
      <c r="AN47" s="41">
        <f t="shared" si="179"/>
        <v>0</v>
      </c>
      <c r="AO47" s="10">
        <f t="shared" si="179"/>
        <v>0</v>
      </c>
      <c r="BA47" s="10">
        <f>BA46-BA48</f>
        <v>0</v>
      </c>
      <c r="BB47" s="10">
        <f t="shared" ref="BB47" si="180">BB46-BB48</f>
        <v>30479</v>
      </c>
      <c r="BC47" s="10">
        <f t="shared" ref="BC47" si="181">BC46-BC48</f>
        <v>31666</v>
      </c>
      <c r="BD47" s="10">
        <f t="shared" ref="BD47" si="182">BD46-BD48</f>
        <v>32878</v>
      </c>
      <c r="BE47" s="10">
        <f t="shared" ref="BE47" si="183">BE46-BE48</f>
        <v>32340</v>
      </c>
      <c r="BF47" s="10">
        <f t="shared" ref="BF47" si="184">BF46-BF48</f>
        <v>34654</v>
      </c>
      <c r="BG47" s="10">
        <f t="shared" ref="BG47" si="185">BG46-BG48</f>
        <v>39451</v>
      </c>
      <c r="BH47" s="10">
        <f t="shared" ref="BH47" si="186">BH46-BH48</f>
        <v>38284</v>
      </c>
      <c r="BJ47" s="10">
        <f t="shared" ref="BJ47" si="187">BJ46-BJ48</f>
        <v>0</v>
      </c>
      <c r="BK47" s="10">
        <f t="shared" ref="BK47" si="188">BK46-BK48</f>
        <v>0</v>
      </c>
      <c r="BL47" s="10">
        <f t="shared" ref="BL47" si="189">BL46-BL48</f>
        <v>0</v>
      </c>
      <c r="BM47" s="10">
        <f t="shared" ref="BM47" si="190">BM46-BM48</f>
        <v>0</v>
      </c>
    </row>
    <row r="48" spans="2:65" s="9" customFormat="1" x14ac:dyDescent="0.35">
      <c r="B48" s="51" t="s">
        <v>963</v>
      </c>
      <c r="L48" s="40"/>
      <c r="P48" s="40"/>
      <c r="T48" s="40"/>
      <c r="AB48" s="9">
        <v>4976</v>
      </c>
      <c r="AF48" s="9">
        <v>4217</v>
      </c>
      <c r="AN48" s="40"/>
      <c r="BB48" s="9">
        <v>8815</v>
      </c>
      <c r="BC48" s="9">
        <v>10610</v>
      </c>
      <c r="BD48" s="9">
        <v>12820</v>
      </c>
      <c r="BE48" s="9">
        <v>15911</v>
      </c>
      <c r="BF48" s="9">
        <v>19439</v>
      </c>
      <c r="BG48" s="9">
        <v>20490</v>
      </c>
      <c r="BH48" s="9">
        <v>16450</v>
      </c>
    </row>
    <row r="49" spans="2:65" s="25" customFormat="1" x14ac:dyDescent="0.35">
      <c r="B49" s="26" t="s">
        <v>2784</v>
      </c>
      <c r="H49" s="25" t="e">
        <f>H48/H46</f>
        <v>#DIV/0!</v>
      </c>
      <c r="I49" s="25" t="e">
        <f t="shared" ref="I49:AO49" si="191">I48/I46</f>
        <v>#DIV/0!</v>
      </c>
      <c r="J49" s="25" t="e">
        <f t="shared" si="191"/>
        <v>#DIV/0!</v>
      </c>
      <c r="K49" s="25" t="e">
        <f t="shared" si="191"/>
        <v>#DIV/0!</v>
      </c>
      <c r="L49" s="47" t="e">
        <f t="shared" si="191"/>
        <v>#DIV/0!</v>
      </c>
      <c r="M49" s="25" t="e">
        <f t="shared" si="191"/>
        <v>#DIV/0!</v>
      </c>
      <c r="N49" s="25" t="e">
        <f t="shared" si="191"/>
        <v>#DIV/0!</v>
      </c>
      <c r="O49" s="25" t="e">
        <f t="shared" si="191"/>
        <v>#DIV/0!</v>
      </c>
      <c r="P49" s="47" t="e">
        <f t="shared" si="191"/>
        <v>#DIV/0!</v>
      </c>
      <c r="Q49" s="25" t="e">
        <f t="shared" si="191"/>
        <v>#DIV/0!</v>
      </c>
      <c r="R49" s="25" t="e">
        <f t="shared" si="191"/>
        <v>#DIV/0!</v>
      </c>
      <c r="S49" s="25" t="e">
        <f t="shared" si="191"/>
        <v>#DIV/0!</v>
      </c>
      <c r="T49" s="47" t="e">
        <f t="shared" si="191"/>
        <v>#DIV/0!</v>
      </c>
      <c r="U49" s="25" t="e">
        <f t="shared" si="191"/>
        <v>#DIV/0!</v>
      </c>
      <c r="V49" s="25" t="e">
        <f t="shared" si="191"/>
        <v>#DIV/0!</v>
      </c>
      <c r="W49" s="25" t="e">
        <f t="shared" si="191"/>
        <v>#DIV/0!</v>
      </c>
      <c r="X49" s="25" t="e">
        <f t="shared" si="191"/>
        <v>#DIV/0!</v>
      </c>
      <c r="Y49" s="25" t="e">
        <f t="shared" si="191"/>
        <v>#DIV/0!</v>
      </c>
      <c r="Z49" s="25" t="e">
        <f t="shared" si="191"/>
        <v>#DIV/0!</v>
      </c>
      <c r="AA49" s="25" t="e">
        <f t="shared" si="191"/>
        <v>#DIV/0!</v>
      </c>
      <c r="AB49" s="25">
        <f t="shared" si="191"/>
        <v>0.3722878946580877</v>
      </c>
      <c r="AC49" s="25" t="e">
        <f t="shared" si="191"/>
        <v>#DIV/0!</v>
      </c>
      <c r="AD49" s="25" t="e">
        <f t="shared" si="191"/>
        <v>#DIV/0!</v>
      </c>
      <c r="AE49" s="25" t="e">
        <f t="shared" si="191"/>
        <v>#DIV/0!</v>
      </c>
      <c r="AF49" s="25">
        <f t="shared" si="191"/>
        <v>0.3163066306630663</v>
      </c>
      <c r="AG49" s="25" t="e">
        <f t="shared" si="191"/>
        <v>#DIV/0!</v>
      </c>
      <c r="AH49" s="25" t="e">
        <f t="shared" si="191"/>
        <v>#DIV/0!</v>
      </c>
      <c r="AI49" s="25" t="e">
        <f t="shared" si="191"/>
        <v>#DIV/0!</v>
      </c>
      <c r="AJ49" s="25" t="e">
        <f t="shared" si="191"/>
        <v>#DIV/0!</v>
      </c>
      <c r="AK49" s="25" t="e">
        <f t="shared" si="191"/>
        <v>#DIV/0!</v>
      </c>
      <c r="AL49" s="25" t="e">
        <f t="shared" si="191"/>
        <v>#DIV/0!</v>
      </c>
      <c r="AM49" s="25" t="e">
        <f t="shared" si="191"/>
        <v>#DIV/0!</v>
      </c>
      <c r="AN49" s="47" t="e">
        <f t="shared" si="191"/>
        <v>#DIV/0!</v>
      </c>
      <c r="AO49" s="25" t="e">
        <f t="shared" si="191"/>
        <v>#DIV/0!</v>
      </c>
      <c r="BA49" s="25" t="e">
        <f>BA48/BA46</f>
        <v>#DIV/0!</v>
      </c>
      <c r="BB49" s="25">
        <f t="shared" ref="BB49" si="192">BB48/BB46</f>
        <v>0.22433450399552093</v>
      </c>
      <c r="BC49" s="25">
        <f t="shared" ref="BC49" si="193">BC48/BC46</f>
        <v>0.25096981739048158</v>
      </c>
      <c r="BD49" s="25">
        <f t="shared" ref="BD49" si="194">BD48/BD46</f>
        <v>0.28053744146352139</v>
      </c>
      <c r="BE49" s="25">
        <f t="shared" ref="BE49" si="195">BE48/BE46</f>
        <v>0.3297548237342231</v>
      </c>
      <c r="BF49" s="25">
        <f t="shared" ref="BF49" si="196">BF48/BF46</f>
        <v>0.359362579261642</v>
      </c>
      <c r="BG49" s="25">
        <f t="shared" ref="BG49" si="197">BG48/BG46</f>
        <v>0.34183613886988873</v>
      </c>
      <c r="BH49" s="25">
        <f t="shared" ref="BH49" si="198">BH48/BH46</f>
        <v>0.3005444513465122</v>
      </c>
      <c r="BJ49" s="25" t="e">
        <f t="shared" ref="BJ49" si="199">BJ48/BJ46</f>
        <v>#DIV/0!</v>
      </c>
      <c r="BK49" s="25" t="e">
        <f t="shared" ref="BK49" si="200">BK48/BK46</f>
        <v>#DIV/0!</v>
      </c>
      <c r="BL49" s="25" t="e">
        <f t="shared" ref="BL49" si="201">BL48/BL46</f>
        <v>#DIV/0!</v>
      </c>
      <c r="BM49" s="25" t="e">
        <f t="shared" ref="BM49" si="202">BM48/BM46</f>
        <v>#DIV/0!</v>
      </c>
    </row>
    <row r="50" spans="2:65" s="25" customFormat="1" x14ac:dyDescent="0.35">
      <c r="B50" s="26" t="s">
        <v>2785</v>
      </c>
      <c r="H50" s="25" t="e">
        <f>(H48-D48)/ABS(D48)</f>
        <v>#DIV/0!</v>
      </c>
      <c r="I50" s="25" t="e">
        <f t="shared" ref="I50:AO50" si="203">(I48-E48)/ABS(E48)</f>
        <v>#DIV/0!</v>
      </c>
      <c r="J50" s="25" t="e">
        <f t="shared" si="203"/>
        <v>#DIV/0!</v>
      </c>
      <c r="K50" s="25" t="e">
        <f t="shared" si="203"/>
        <v>#DIV/0!</v>
      </c>
      <c r="L50" s="47" t="e">
        <f t="shared" si="203"/>
        <v>#DIV/0!</v>
      </c>
      <c r="M50" s="25" t="e">
        <f t="shared" si="203"/>
        <v>#DIV/0!</v>
      </c>
      <c r="N50" s="25" t="e">
        <f t="shared" si="203"/>
        <v>#DIV/0!</v>
      </c>
      <c r="O50" s="25" t="e">
        <f t="shared" si="203"/>
        <v>#DIV/0!</v>
      </c>
      <c r="P50" s="47" t="e">
        <f t="shared" si="203"/>
        <v>#DIV/0!</v>
      </c>
      <c r="Q50" s="25" t="e">
        <f t="shared" si="203"/>
        <v>#DIV/0!</v>
      </c>
      <c r="R50" s="25" t="e">
        <f t="shared" si="203"/>
        <v>#DIV/0!</v>
      </c>
      <c r="S50" s="25" t="e">
        <f t="shared" si="203"/>
        <v>#DIV/0!</v>
      </c>
      <c r="T50" s="47" t="e">
        <f t="shared" si="203"/>
        <v>#DIV/0!</v>
      </c>
      <c r="U50" s="25" t="e">
        <f t="shared" si="203"/>
        <v>#DIV/0!</v>
      </c>
      <c r="V50" s="25" t="e">
        <f t="shared" si="203"/>
        <v>#DIV/0!</v>
      </c>
      <c r="W50" s="25" t="e">
        <f t="shared" si="203"/>
        <v>#DIV/0!</v>
      </c>
      <c r="X50" s="25" t="e">
        <f t="shared" si="203"/>
        <v>#DIV/0!</v>
      </c>
      <c r="Y50" s="25" t="e">
        <f t="shared" si="203"/>
        <v>#DIV/0!</v>
      </c>
      <c r="Z50" s="25" t="e">
        <f t="shared" si="203"/>
        <v>#DIV/0!</v>
      </c>
      <c r="AA50" s="25" t="e">
        <f t="shared" si="203"/>
        <v>#DIV/0!</v>
      </c>
      <c r="AB50" s="25" t="e">
        <f t="shared" si="203"/>
        <v>#DIV/0!</v>
      </c>
      <c r="AC50" s="25" t="e">
        <f t="shared" si="203"/>
        <v>#DIV/0!</v>
      </c>
      <c r="AD50" s="25" t="e">
        <f t="shared" si="203"/>
        <v>#DIV/0!</v>
      </c>
      <c r="AE50" s="25" t="e">
        <f t="shared" si="203"/>
        <v>#DIV/0!</v>
      </c>
      <c r="AF50" s="25">
        <f t="shared" si="203"/>
        <v>-0.152532154340836</v>
      </c>
      <c r="AG50" s="25" t="e">
        <f t="shared" si="203"/>
        <v>#DIV/0!</v>
      </c>
      <c r="AH50" s="25" t="e">
        <f t="shared" si="203"/>
        <v>#DIV/0!</v>
      </c>
      <c r="AI50" s="25" t="e">
        <f t="shared" si="203"/>
        <v>#DIV/0!</v>
      </c>
      <c r="AJ50" s="25">
        <f t="shared" si="203"/>
        <v>-1</v>
      </c>
      <c r="AK50" s="25" t="e">
        <f t="shared" si="203"/>
        <v>#DIV/0!</v>
      </c>
      <c r="AL50" s="25" t="e">
        <f t="shared" si="203"/>
        <v>#DIV/0!</v>
      </c>
      <c r="AM50" s="25" t="e">
        <f t="shared" si="203"/>
        <v>#DIV/0!</v>
      </c>
      <c r="AN50" s="47" t="e">
        <f t="shared" si="203"/>
        <v>#DIV/0!</v>
      </c>
      <c r="AO50" s="25" t="e">
        <f t="shared" si="203"/>
        <v>#DIV/0!</v>
      </c>
      <c r="BA50" s="25" t="e">
        <f>(BA46-AZ46)/ABS(AZ46)</f>
        <v>#DIV/0!</v>
      </c>
      <c r="BB50" s="25" t="e">
        <f t="shared" ref="BB50:BM50" si="204">(BB46-BA46)/ABS(BA46)</f>
        <v>#DIV/0!</v>
      </c>
      <c r="BC50" s="25">
        <f t="shared" si="204"/>
        <v>7.5889448770804696E-2</v>
      </c>
      <c r="BD50" s="25">
        <f t="shared" si="204"/>
        <v>8.0944270981171351E-2</v>
      </c>
      <c r="BE50" s="25">
        <f t="shared" si="204"/>
        <v>5.5866777539498445E-2</v>
      </c>
      <c r="BF50" s="25">
        <f t="shared" si="204"/>
        <v>0.12107521087645852</v>
      </c>
      <c r="BG50" s="25">
        <f t="shared" ref="BG50:BH50" si="205">(BG46-BF46)/ABS(BF46)</f>
        <v>0.10811010666814561</v>
      </c>
      <c r="BH50" s="25">
        <f t="shared" si="205"/>
        <v>-8.6868754275037124E-2</v>
      </c>
      <c r="BJ50" s="25" t="e">
        <f t="shared" si="204"/>
        <v>#DIV/0!</v>
      </c>
      <c r="BK50" s="25" t="e">
        <f t="shared" si="204"/>
        <v>#DIV/0!</v>
      </c>
      <c r="BL50" s="25" t="e">
        <f t="shared" si="204"/>
        <v>#DIV/0!</v>
      </c>
      <c r="BM50" s="25" t="e">
        <f t="shared" si="204"/>
        <v>#DIV/0!</v>
      </c>
    </row>
    <row r="51" spans="2:65" s="21" customFormat="1" x14ac:dyDescent="0.35">
      <c r="B51" s="16" t="s">
        <v>2764</v>
      </c>
      <c r="C51" s="22"/>
      <c r="D51" s="22"/>
      <c r="E51" s="22"/>
      <c r="F51" s="22"/>
      <c r="G51" s="22"/>
      <c r="H51" s="22"/>
      <c r="L51" s="43"/>
      <c r="P51" s="43"/>
      <c r="T51" s="43"/>
      <c r="X51" s="43"/>
      <c r="AB51" s="43"/>
      <c r="AF51" s="43"/>
      <c r="AJ51" s="43"/>
      <c r="AN51" s="43"/>
    </row>
    <row r="52" spans="2:65" s="60" customFormat="1" x14ac:dyDescent="0.35">
      <c r="B52" s="61" t="s">
        <v>2793</v>
      </c>
      <c r="L52" s="62"/>
      <c r="P52" s="62"/>
      <c r="T52" s="62"/>
      <c r="X52" s="62"/>
      <c r="AB52" s="62"/>
      <c r="AF52" s="62"/>
      <c r="AJ52" s="62"/>
      <c r="AN52" s="62"/>
    </row>
    <row r="53" spans="2:65" s="9" customFormat="1" x14ac:dyDescent="0.35">
      <c r="B53" s="51" t="s">
        <v>32</v>
      </c>
      <c r="H53" s="9">
        <v>20379</v>
      </c>
      <c r="I53" s="9">
        <v>23796</v>
      </c>
      <c r="J53" s="9">
        <v>20531</v>
      </c>
      <c r="K53" s="9">
        <f>BA53-J53-I53-H53</f>
        <v>20614</v>
      </c>
      <c r="L53" s="40">
        <v>20453</v>
      </c>
      <c r="M53" s="9">
        <v>24090</v>
      </c>
      <c r="N53" s="9">
        <v>22090</v>
      </c>
      <c r="O53" s="9">
        <f>BB53-N53-M53-L53</f>
        <v>29938</v>
      </c>
      <c r="P53" s="40">
        <v>24538</v>
      </c>
      <c r="Q53" s="9">
        <v>28918</v>
      </c>
      <c r="R53" s="9">
        <v>26819</v>
      </c>
      <c r="S53" s="9">
        <f>BC53-R53-Q53-P53</f>
        <v>30085</v>
      </c>
      <c r="T53" s="40">
        <v>29084</v>
      </c>
      <c r="U53" s="9">
        <v>32471</v>
      </c>
      <c r="V53" s="9">
        <v>30571</v>
      </c>
      <c r="W53" s="9">
        <f>BD53-V53-U53-T53</f>
        <v>33717</v>
      </c>
      <c r="X53" s="40">
        <v>33055</v>
      </c>
      <c r="Y53" s="9">
        <v>36906</v>
      </c>
      <c r="Z53" s="9">
        <v>35021</v>
      </c>
      <c r="AA53" s="9">
        <f>BE53-Z53-Y53-X53</f>
        <v>60073</v>
      </c>
      <c r="AB53" s="40">
        <v>37154</v>
      </c>
      <c r="AC53" s="9">
        <v>43076</v>
      </c>
      <c r="AD53" s="9">
        <v>41706</v>
      </c>
      <c r="AE53" s="9">
        <f>BF53-AD53-AC53-AB53</f>
        <v>46152</v>
      </c>
      <c r="AF53" s="40">
        <v>45317</v>
      </c>
      <c r="AG53" s="9">
        <v>51728</v>
      </c>
      <c r="AH53" s="9">
        <v>49360</v>
      </c>
      <c r="AI53" s="9">
        <f>BG53-AH53-AG53-AF53</f>
        <v>51865</v>
      </c>
      <c r="AJ53" s="40">
        <v>50122</v>
      </c>
      <c r="AK53" s="9">
        <v>52747</v>
      </c>
      <c r="AL53" s="9">
        <v>52857</v>
      </c>
      <c r="AM53" s="9">
        <f>BH53-AL53-AK53-AJ53</f>
        <v>56189</v>
      </c>
      <c r="AN53" s="40"/>
      <c r="BA53" s="9">
        <v>85320</v>
      </c>
      <c r="BB53" s="9">
        <v>96571</v>
      </c>
      <c r="BC53" s="9">
        <v>110360</v>
      </c>
      <c r="BD53" s="9">
        <v>125843</v>
      </c>
      <c r="BE53" s="9">
        <v>165055</v>
      </c>
      <c r="BF53" s="9">
        <v>168088</v>
      </c>
      <c r="BG53" s="9">
        <v>198270</v>
      </c>
      <c r="BH53" s="9">
        <v>211915</v>
      </c>
    </row>
    <row r="54" spans="2:65" s="10" customFormat="1" x14ac:dyDescent="0.35">
      <c r="B54" s="52" t="s">
        <v>33</v>
      </c>
      <c r="H54" s="10">
        <f>H11+H17</f>
        <v>7207</v>
      </c>
      <c r="I54" s="10">
        <f t="shared" ref="I54:AK54" si="206">I11+I17</f>
        <v>9872</v>
      </c>
      <c r="J54" s="10">
        <f t="shared" si="206"/>
        <v>7722</v>
      </c>
      <c r="K54" s="10">
        <f>BA54-J54-I54-H54</f>
        <v>7979</v>
      </c>
      <c r="L54" s="41">
        <f t="shared" si="206"/>
        <v>7844</v>
      </c>
      <c r="M54" s="10">
        <f t="shared" si="206"/>
        <v>9901</v>
      </c>
      <c r="N54" s="10">
        <f t="shared" si="206"/>
        <v>8060</v>
      </c>
      <c r="O54" s="10">
        <f>BB54-N54-M54-L54</f>
        <v>8456</v>
      </c>
      <c r="P54" s="41">
        <f t="shared" si="206"/>
        <v>8278</v>
      </c>
      <c r="Q54" s="10">
        <f t="shared" si="206"/>
        <v>11064</v>
      </c>
      <c r="R54" s="10">
        <f t="shared" si="206"/>
        <v>9269</v>
      </c>
      <c r="S54" s="10">
        <f>BC54-R54-Q54-P54</f>
        <v>9743</v>
      </c>
      <c r="T54" s="41">
        <f t="shared" si="206"/>
        <v>9905</v>
      </c>
      <c r="U54" s="10">
        <f t="shared" si="206"/>
        <v>12423</v>
      </c>
      <c r="V54" s="10">
        <f t="shared" si="206"/>
        <v>10170</v>
      </c>
      <c r="W54" s="10">
        <f>BD54-V54-U54-T54</f>
        <v>10412</v>
      </c>
      <c r="X54" s="10">
        <f t="shared" si="206"/>
        <v>10406</v>
      </c>
      <c r="Y54" s="10">
        <f t="shared" si="206"/>
        <v>12358</v>
      </c>
      <c r="Z54" s="10">
        <f t="shared" si="206"/>
        <v>10975</v>
      </c>
      <c r="AA54" s="10">
        <f>BE54-Z54-Y54-X54</f>
        <v>12339</v>
      </c>
      <c r="AB54" s="10">
        <f t="shared" si="206"/>
        <v>11002</v>
      </c>
      <c r="AC54" s="10">
        <f t="shared" si="206"/>
        <v>14194</v>
      </c>
      <c r="AD54" s="10">
        <f t="shared" si="206"/>
        <v>13045</v>
      </c>
      <c r="AE54" s="10">
        <f>BF54-AD54-AC54-AB54</f>
        <v>13991</v>
      </c>
      <c r="AF54" s="10">
        <f t="shared" si="206"/>
        <v>13646</v>
      </c>
      <c r="AG54" s="10">
        <f t="shared" si="206"/>
        <v>16960</v>
      </c>
      <c r="AH54" s="10">
        <v>15615</v>
      </c>
      <c r="AI54" s="10">
        <f>BG54-AH54-AG54-AF54</f>
        <v>16429</v>
      </c>
      <c r="AJ54" s="10">
        <f t="shared" si="206"/>
        <v>15452</v>
      </c>
      <c r="AK54" s="10">
        <f t="shared" si="206"/>
        <v>17488</v>
      </c>
      <c r="AL54" s="10">
        <v>16128</v>
      </c>
      <c r="AM54" s="10">
        <f>BH54-AL54-AK54-AJ54</f>
        <v>16795</v>
      </c>
      <c r="AN54" s="41"/>
      <c r="BA54" s="10">
        <v>32780</v>
      </c>
      <c r="BB54" s="10">
        <v>34261</v>
      </c>
      <c r="BC54" s="10">
        <v>38354</v>
      </c>
      <c r="BD54" s="10">
        <v>42910</v>
      </c>
      <c r="BE54" s="10">
        <v>46078</v>
      </c>
      <c r="BF54" s="10">
        <v>52232</v>
      </c>
      <c r="BG54" s="10">
        <v>62650</v>
      </c>
      <c r="BH54" s="10">
        <v>65863</v>
      </c>
    </row>
    <row r="55" spans="2:65" s="11" customFormat="1" x14ac:dyDescent="0.35">
      <c r="B55" s="71" t="s">
        <v>34</v>
      </c>
      <c r="H55" s="11">
        <f>H53-H54</f>
        <v>13172</v>
      </c>
      <c r="I55" s="11">
        <f>I53-I54</f>
        <v>13924</v>
      </c>
      <c r="J55" s="11">
        <f>J53-J54</f>
        <v>12809</v>
      </c>
      <c r="K55" s="11">
        <f>K53-K54</f>
        <v>12635</v>
      </c>
      <c r="L55" s="44">
        <v>14084</v>
      </c>
      <c r="M55" s="11">
        <f t="shared" ref="M55:AN55" si="207">M53-M54</f>
        <v>14189</v>
      </c>
      <c r="N55" s="11">
        <f t="shared" si="207"/>
        <v>14030</v>
      </c>
      <c r="O55" s="11">
        <f t="shared" si="207"/>
        <v>21482</v>
      </c>
      <c r="P55" s="44">
        <f t="shared" si="207"/>
        <v>16260</v>
      </c>
      <c r="Q55" s="11">
        <f t="shared" si="207"/>
        <v>17854</v>
      </c>
      <c r="R55" s="11">
        <f t="shared" si="207"/>
        <v>17550</v>
      </c>
      <c r="S55" s="11">
        <f t="shared" si="207"/>
        <v>20342</v>
      </c>
      <c r="T55" s="44">
        <f t="shared" si="207"/>
        <v>19179</v>
      </c>
      <c r="U55" s="11">
        <f t="shared" si="207"/>
        <v>20048</v>
      </c>
      <c r="V55" s="11">
        <f t="shared" si="207"/>
        <v>20401</v>
      </c>
      <c r="W55" s="11">
        <f t="shared" si="207"/>
        <v>23305</v>
      </c>
      <c r="X55" s="44">
        <f t="shared" si="207"/>
        <v>22649</v>
      </c>
      <c r="Y55" s="11">
        <f t="shared" si="207"/>
        <v>24548</v>
      </c>
      <c r="Z55" s="11">
        <f t="shared" si="207"/>
        <v>24046</v>
      </c>
      <c r="AA55" s="11">
        <f t="shared" si="207"/>
        <v>47734</v>
      </c>
      <c r="AB55" s="44">
        <f t="shared" si="207"/>
        <v>26152</v>
      </c>
      <c r="AC55" s="11">
        <f t="shared" si="207"/>
        <v>28882</v>
      </c>
      <c r="AD55" s="11">
        <f t="shared" si="207"/>
        <v>28661</v>
      </c>
      <c r="AE55" s="11">
        <f t="shared" si="207"/>
        <v>32161</v>
      </c>
      <c r="AF55" s="44">
        <f t="shared" si="207"/>
        <v>31671</v>
      </c>
      <c r="AG55" s="11">
        <f t="shared" si="207"/>
        <v>34768</v>
      </c>
      <c r="AH55" s="11">
        <f t="shared" si="207"/>
        <v>33745</v>
      </c>
      <c r="AI55" s="11">
        <f t="shared" si="207"/>
        <v>35436</v>
      </c>
      <c r="AJ55" s="44">
        <f t="shared" si="207"/>
        <v>34670</v>
      </c>
      <c r="AK55" s="11">
        <f t="shared" si="207"/>
        <v>35259</v>
      </c>
      <c r="AL55" s="11">
        <f t="shared" si="207"/>
        <v>36729</v>
      </c>
      <c r="AM55" s="11">
        <f t="shared" si="207"/>
        <v>39394</v>
      </c>
      <c r="AN55" s="44">
        <f t="shared" si="207"/>
        <v>0</v>
      </c>
      <c r="AO55" s="11">
        <f t="shared" ref="AO55:AS55" si="208">AO53-AO54</f>
        <v>0</v>
      </c>
      <c r="AP55" s="11">
        <f t="shared" si="208"/>
        <v>0</v>
      </c>
      <c r="AQ55" s="11">
        <f t="shared" si="208"/>
        <v>0</v>
      </c>
      <c r="AR55" s="11">
        <f t="shared" si="208"/>
        <v>0</v>
      </c>
      <c r="AS55" s="11">
        <f t="shared" si="208"/>
        <v>0</v>
      </c>
      <c r="BA55" s="11">
        <f t="shared" ref="BA55" si="209">BA53-BA54</f>
        <v>52540</v>
      </c>
      <c r="BB55" s="11">
        <f t="shared" ref="BB55" si="210">BB53-BB54</f>
        <v>62310</v>
      </c>
      <c r="BC55" s="11">
        <f t="shared" ref="BC55" si="211">BC53-BC54</f>
        <v>72006</v>
      </c>
      <c r="BD55" s="11">
        <f t="shared" ref="BD55" si="212">BD53-BD54</f>
        <v>82933</v>
      </c>
      <c r="BE55" s="11">
        <f t="shared" ref="BE55" si="213">BE53-BE54</f>
        <v>118977</v>
      </c>
      <c r="BF55" s="11">
        <f t="shared" ref="BF55" si="214">BF53-BF54</f>
        <v>115856</v>
      </c>
      <c r="BG55" s="11">
        <f t="shared" ref="BG55" si="215">BG53-BG54</f>
        <v>135620</v>
      </c>
      <c r="BH55" s="11">
        <f t="shared" ref="BH55" si="216">BH53-BH54</f>
        <v>146052</v>
      </c>
      <c r="BI55" s="11">
        <f t="shared" ref="BI55" si="217">BI53-BI54</f>
        <v>0</v>
      </c>
      <c r="BJ55" s="11">
        <f t="shared" ref="BJ55" si="218">BJ53-BJ54</f>
        <v>0</v>
      </c>
      <c r="BK55" s="11">
        <f t="shared" ref="BK55" si="219">BK53-BK54</f>
        <v>0</v>
      </c>
      <c r="BL55" s="11">
        <f t="shared" ref="BL55" si="220">BL53-BL54</f>
        <v>0</v>
      </c>
      <c r="BM55" s="11">
        <f t="shared" ref="BM55" si="221">BM53-BM54</f>
        <v>0</v>
      </c>
    </row>
    <row r="56" spans="2:65" s="63" customFormat="1" x14ac:dyDescent="0.35">
      <c r="B56" s="72" t="s">
        <v>669</v>
      </c>
      <c r="L56" s="64"/>
      <c r="P56" s="64"/>
      <c r="T56" s="64"/>
      <c r="X56" s="64"/>
      <c r="AB56" s="64"/>
      <c r="AF56" s="64"/>
      <c r="AJ56" s="64"/>
      <c r="AN56" s="64"/>
    </row>
    <row r="57" spans="2:65" s="9" customFormat="1" x14ac:dyDescent="0.35">
      <c r="B57" s="51" t="s">
        <v>35</v>
      </c>
      <c r="H57" s="9">
        <v>2962</v>
      </c>
      <c r="I57" s="9">
        <v>2900</v>
      </c>
      <c r="J57" s="9">
        <v>2980</v>
      </c>
      <c r="K57" s="9">
        <f>BA57-J57-I57-H57</f>
        <v>3146</v>
      </c>
      <c r="L57" s="40">
        <v>3106</v>
      </c>
      <c r="M57" s="9">
        <v>3062</v>
      </c>
      <c r="N57" s="9">
        <v>3355</v>
      </c>
      <c r="O57" s="9">
        <f>BB57-N57-M57-L57</f>
        <v>3514</v>
      </c>
      <c r="P57" s="40">
        <v>3574</v>
      </c>
      <c r="Q57" s="9">
        <v>3504</v>
      </c>
      <c r="R57" s="9">
        <v>3715</v>
      </c>
      <c r="S57" s="9">
        <f>BC57-R57-Q57-P57</f>
        <v>3933</v>
      </c>
      <c r="T57" s="40">
        <v>3977</v>
      </c>
      <c r="U57" s="9">
        <v>4070</v>
      </c>
      <c r="V57" s="9">
        <v>4316</v>
      </c>
      <c r="W57" s="9">
        <f>BD57-V57-U57-T57</f>
        <v>4513</v>
      </c>
      <c r="X57" s="40">
        <v>4565</v>
      </c>
      <c r="Y57" s="9">
        <v>4603</v>
      </c>
      <c r="Z57" s="9">
        <v>4887</v>
      </c>
      <c r="AA57" s="9">
        <f>BE57-Z57-Y57-X57</f>
        <v>5214</v>
      </c>
      <c r="AB57" s="40">
        <v>4926</v>
      </c>
      <c r="AC57" s="9">
        <v>4899</v>
      </c>
      <c r="AD57" s="9">
        <v>5204</v>
      </c>
      <c r="AE57" s="9">
        <f>BF57-AD57-AC57-AB57</f>
        <v>5687</v>
      </c>
      <c r="AF57" s="40">
        <v>5599</v>
      </c>
      <c r="AG57" s="9">
        <v>5758</v>
      </c>
      <c r="AH57" s="9">
        <v>6306</v>
      </c>
      <c r="AI57" s="9">
        <f>BG57-AH57-AG57-AF57</f>
        <v>6849</v>
      </c>
      <c r="AJ57" s="40">
        <v>6628</v>
      </c>
      <c r="AK57" s="9">
        <v>6844</v>
      </c>
      <c r="AL57" s="9">
        <v>6984</v>
      </c>
      <c r="AM57" s="9">
        <f>BH57-AL57-AK57-AJ57</f>
        <v>6739</v>
      </c>
      <c r="AN57" s="40"/>
      <c r="BA57" s="9">
        <v>11988</v>
      </c>
      <c r="BB57" s="9">
        <v>13037</v>
      </c>
      <c r="BC57" s="9">
        <v>14726</v>
      </c>
      <c r="BD57" s="9">
        <v>16876</v>
      </c>
      <c r="BE57" s="9">
        <v>19269</v>
      </c>
      <c r="BF57" s="9">
        <v>20716</v>
      </c>
      <c r="BG57" s="9">
        <v>24512</v>
      </c>
      <c r="BH57" s="9">
        <v>27195</v>
      </c>
    </row>
    <row r="58" spans="2:65" s="9" customFormat="1" x14ac:dyDescent="0.35">
      <c r="B58" s="51" t="s">
        <v>36</v>
      </c>
      <c r="H58" s="9">
        <v>3333</v>
      </c>
      <c r="I58" s="9">
        <v>3960</v>
      </c>
      <c r="J58" s="9">
        <v>3406</v>
      </c>
      <c r="K58" s="9">
        <f>BA58-J58-I58-H58</f>
        <v>3998</v>
      </c>
      <c r="L58" s="40">
        <v>3218</v>
      </c>
      <c r="M58" s="9">
        <v>4071</v>
      </c>
      <c r="N58" s="9">
        <v>3879</v>
      </c>
      <c r="O58" s="9">
        <f>BB58-N58-M58-L58</f>
        <v>4293</v>
      </c>
      <c r="P58" s="40">
        <v>3812</v>
      </c>
      <c r="Q58" s="9">
        <v>4562</v>
      </c>
      <c r="R58" s="9">
        <v>4335</v>
      </c>
      <c r="S58" s="9">
        <f>BC58-R58-Q58-P58</f>
        <v>4760</v>
      </c>
      <c r="T58" s="40">
        <v>4098</v>
      </c>
      <c r="U58" s="9">
        <v>4588</v>
      </c>
      <c r="V58" s="9">
        <v>4565</v>
      </c>
      <c r="W58" s="9">
        <f>BD58-V58-U58-T58</f>
        <v>4962</v>
      </c>
      <c r="X58" s="40">
        <v>4337</v>
      </c>
      <c r="Y58" s="9">
        <v>4933</v>
      </c>
      <c r="Z58" s="9">
        <v>4911</v>
      </c>
      <c r="AA58" s="9">
        <f>BE58-Z58-Y58-X58</f>
        <v>5417</v>
      </c>
      <c r="AB58" s="40">
        <v>4231</v>
      </c>
      <c r="AC58" s="9">
        <v>4947</v>
      </c>
      <c r="AD58" s="9">
        <v>5082</v>
      </c>
      <c r="AE58" s="9">
        <f>BF58-AD58-AC58-AB58</f>
        <v>5857</v>
      </c>
      <c r="AF58" s="40">
        <v>4547</v>
      </c>
      <c r="AG58" s="9">
        <v>5379</v>
      </c>
      <c r="AH58" s="9">
        <v>5595</v>
      </c>
      <c r="AI58" s="9">
        <f>BG58-AH58-AG58-AF58</f>
        <v>6304</v>
      </c>
      <c r="AJ58" s="40">
        <v>5126</v>
      </c>
      <c r="AK58" s="9">
        <v>5679</v>
      </c>
      <c r="AL58" s="9">
        <v>5750</v>
      </c>
      <c r="AM58" s="9">
        <f>BH58-AL58-AK58-AJ58</f>
        <v>6204</v>
      </c>
      <c r="AN58" s="40"/>
      <c r="BA58" s="9">
        <v>14697</v>
      </c>
      <c r="BB58" s="9">
        <v>15461</v>
      </c>
      <c r="BC58" s="9">
        <v>17469</v>
      </c>
      <c r="BD58" s="9">
        <v>18213</v>
      </c>
      <c r="BE58" s="9">
        <v>19598</v>
      </c>
      <c r="BF58" s="9">
        <v>20117</v>
      </c>
      <c r="BG58" s="9">
        <v>21825</v>
      </c>
      <c r="BH58" s="9">
        <v>22759</v>
      </c>
    </row>
    <row r="59" spans="2:65" s="10" customFormat="1" x14ac:dyDescent="0.35">
      <c r="B59" s="52" t="s">
        <v>37</v>
      </c>
      <c r="H59" s="10">
        <v>1084</v>
      </c>
      <c r="I59" s="10">
        <v>1038</v>
      </c>
      <c r="J59" s="10">
        <v>1140</v>
      </c>
      <c r="K59" s="10">
        <f>BA59-J59-I59-H59</f>
        <v>1301</v>
      </c>
      <c r="L59" s="41">
        <v>1045</v>
      </c>
      <c r="M59" s="10">
        <v>879</v>
      </c>
      <c r="N59" s="10">
        <v>1202</v>
      </c>
      <c r="O59" s="10">
        <f>BB59-N59-M59-L59</f>
        <v>1355</v>
      </c>
      <c r="P59" s="41">
        <v>1166</v>
      </c>
      <c r="Q59" s="10">
        <v>1109</v>
      </c>
      <c r="R59" s="10">
        <v>1208</v>
      </c>
      <c r="S59" s="10">
        <f>BC59-R59-Q59-P59</f>
        <v>1271</v>
      </c>
      <c r="T59" s="41">
        <v>1149</v>
      </c>
      <c r="U59" s="10">
        <v>1132</v>
      </c>
      <c r="V59" s="10">
        <v>1179</v>
      </c>
      <c r="W59" s="10">
        <f>BD59-V59-U59-T59</f>
        <v>1425</v>
      </c>
      <c r="X59" s="41">
        <v>1061</v>
      </c>
      <c r="Y59" s="10">
        <v>1121</v>
      </c>
      <c r="Z59" s="10">
        <v>1273</v>
      </c>
      <c r="AA59" s="10">
        <f>BE59-Z59-Y59-X59</f>
        <v>1656</v>
      </c>
      <c r="AB59" s="41">
        <v>1119</v>
      </c>
      <c r="AC59" s="10">
        <v>1139</v>
      </c>
      <c r="AD59" s="10">
        <v>1327</v>
      </c>
      <c r="AE59" s="10">
        <f>BF59-AD59-AC59-AB59</f>
        <v>1522</v>
      </c>
      <c r="AF59" s="41">
        <v>1287</v>
      </c>
      <c r="AG59" s="10">
        <v>1384</v>
      </c>
      <c r="AH59" s="10">
        <v>1480</v>
      </c>
      <c r="AI59" s="10">
        <f>BG59-AH59-AG59-AF59</f>
        <v>1749</v>
      </c>
      <c r="AJ59" s="41">
        <v>1398</v>
      </c>
      <c r="AK59" s="10">
        <v>2337</v>
      </c>
      <c r="AL59" s="10">
        <v>1643</v>
      </c>
      <c r="AM59" s="10">
        <f>BH59-AL59-AK59-AJ59</f>
        <v>2197</v>
      </c>
      <c r="AN59" s="41"/>
      <c r="BA59" s="10">
        <v>4563</v>
      </c>
      <c r="BB59" s="10">
        <v>4481</v>
      </c>
      <c r="BC59" s="10">
        <v>4754</v>
      </c>
      <c r="BD59" s="10">
        <v>4885</v>
      </c>
      <c r="BE59" s="10">
        <v>5111</v>
      </c>
      <c r="BF59" s="10">
        <v>5107</v>
      </c>
      <c r="BG59" s="10">
        <v>5900</v>
      </c>
      <c r="BH59" s="10">
        <v>7575</v>
      </c>
    </row>
    <row r="60" spans="2:65" s="65" customFormat="1" x14ac:dyDescent="0.35">
      <c r="B60" s="66"/>
      <c r="H60" s="65">
        <f>SUM(H57:H59)</f>
        <v>7379</v>
      </c>
      <c r="I60" s="65">
        <f t="shared" ref="I60:AM60" si="222">SUM(I57:I59)</f>
        <v>7898</v>
      </c>
      <c r="J60" s="65">
        <f t="shared" si="222"/>
        <v>7526</v>
      </c>
      <c r="K60" s="65">
        <f t="shared" si="222"/>
        <v>8445</v>
      </c>
      <c r="L60" s="84">
        <f t="shared" si="222"/>
        <v>7369</v>
      </c>
      <c r="M60" s="65">
        <f t="shared" si="222"/>
        <v>8012</v>
      </c>
      <c r="N60" s="65">
        <f t="shared" si="222"/>
        <v>8436</v>
      </c>
      <c r="O60" s="65">
        <f t="shared" si="222"/>
        <v>9162</v>
      </c>
      <c r="P60" s="84">
        <f t="shared" si="222"/>
        <v>8552</v>
      </c>
      <c r="Q60" s="65">
        <f t="shared" si="222"/>
        <v>9175</v>
      </c>
      <c r="R60" s="65">
        <f t="shared" si="222"/>
        <v>9258</v>
      </c>
      <c r="S60" s="65">
        <f t="shared" si="222"/>
        <v>9964</v>
      </c>
      <c r="T60" s="84">
        <f t="shared" si="222"/>
        <v>9224</v>
      </c>
      <c r="U60" s="65">
        <f t="shared" si="222"/>
        <v>9790</v>
      </c>
      <c r="V60" s="65">
        <f t="shared" si="222"/>
        <v>10060</v>
      </c>
      <c r="W60" s="65">
        <f t="shared" si="222"/>
        <v>10900</v>
      </c>
      <c r="X60" s="65">
        <f t="shared" si="222"/>
        <v>9963</v>
      </c>
      <c r="Y60" s="65">
        <f t="shared" si="222"/>
        <v>10657</v>
      </c>
      <c r="Z60" s="65">
        <f t="shared" si="222"/>
        <v>11071</v>
      </c>
      <c r="AA60" s="65">
        <f t="shared" si="222"/>
        <v>12287</v>
      </c>
      <c r="AB60" s="65">
        <f t="shared" si="222"/>
        <v>10276</v>
      </c>
      <c r="AC60" s="65">
        <f t="shared" si="222"/>
        <v>10985</v>
      </c>
      <c r="AD60" s="65">
        <f t="shared" si="222"/>
        <v>11613</v>
      </c>
      <c r="AE60" s="65">
        <f t="shared" si="222"/>
        <v>13066</v>
      </c>
      <c r="AF60" s="65">
        <f t="shared" si="222"/>
        <v>11433</v>
      </c>
      <c r="AG60" s="65">
        <f t="shared" si="222"/>
        <v>12521</v>
      </c>
      <c r="AH60" s="65">
        <f t="shared" si="222"/>
        <v>13381</v>
      </c>
      <c r="AI60" s="65">
        <f t="shared" si="222"/>
        <v>14902</v>
      </c>
      <c r="AJ60" s="65">
        <f t="shared" si="222"/>
        <v>13152</v>
      </c>
      <c r="AK60" s="65">
        <f t="shared" si="222"/>
        <v>14860</v>
      </c>
      <c r="AL60" s="65">
        <f t="shared" si="222"/>
        <v>14377</v>
      </c>
      <c r="AM60" s="65">
        <f t="shared" si="222"/>
        <v>15140</v>
      </c>
      <c r="AN60" s="84">
        <f t="shared" ref="AN60" si="223">SUM(AN57:AN59)</f>
        <v>0</v>
      </c>
      <c r="AO60" s="65">
        <f t="shared" ref="AO60" si="224">SUM(AO57:AO59)</f>
        <v>0</v>
      </c>
      <c r="AP60" s="65">
        <f t="shared" ref="AP60" si="225">SUM(AP57:AP59)</f>
        <v>0</v>
      </c>
      <c r="AQ60" s="65">
        <f t="shared" ref="AQ60" si="226">SUM(AQ57:AQ59)</f>
        <v>0</v>
      </c>
      <c r="AR60" s="65">
        <f t="shared" ref="AR60" si="227">SUM(AR57:AR59)</f>
        <v>0</v>
      </c>
      <c r="AS60" s="65">
        <f t="shared" ref="AS60" si="228">SUM(AS57:AS59)</f>
        <v>0</v>
      </c>
      <c r="BA60" s="65">
        <f t="shared" ref="BA60" si="229">SUM(BA57:BA59)</f>
        <v>31248</v>
      </c>
      <c r="BB60" s="65">
        <f t="shared" ref="BB60" si="230">SUM(BB57:BB59)</f>
        <v>32979</v>
      </c>
      <c r="BC60" s="65">
        <f t="shared" ref="BC60" si="231">SUM(BC57:BC59)</f>
        <v>36949</v>
      </c>
      <c r="BD60" s="65">
        <f t="shared" ref="BD60" si="232">SUM(BD57:BD59)</f>
        <v>39974</v>
      </c>
      <c r="BE60" s="65">
        <f t="shared" ref="BE60" si="233">SUM(BE57:BE59)</f>
        <v>43978</v>
      </c>
      <c r="BF60" s="65">
        <f t="shared" ref="BF60" si="234">SUM(BF57:BF59)</f>
        <v>45940</v>
      </c>
      <c r="BG60" s="65">
        <f t="shared" ref="BG60" si="235">SUM(BG57:BG59)</f>
        <v>52237</v>
      </c>
      <c r="BH60" s="65">
        <f t="shared" ref="BH60" si="236">SUM(BH57:BH59)</f>
        <v>57529</v>
      </c>
      <c r="BI60" s="65">
        <f t="shared" ref="BI60" si="237">SUM(BI57:BI59)</f>
        <v>0</v>
      </c>
      <c r="BJ60" s="65">
        <f t="shared" ref="BJ60" si="238">SUM(BJ57:BJ59)</f>
        <v>0</v>
      </c>
      <c r="BK60" s="65">
        <f t="shared" ref="BK60" si="239">SUM(BK57:BK59)</f>
        <v>0</v>
      </c>
      <c r="BL60" s="65">
        <f t="shared" ref="BL60" si="240">SUM(BL57:BL59)</f>
        <v>0</v>
      </c>
      <c r="BM60" s="65">
        <f t="shared" ref="BM60" si="241">SUM(BM57:BM59)</f>
        <v>0</v>
      </c>
    </row>
    <row r="61" spans="2:65" s="11" customFormat="1" x14ac:dyDescent="0.35">
      <c r="B61" s="71" t="s">
        <v>38</v>
      </c>
      <c r="H61" s="11">
        <f>H55-H60</f>
        <v>5793</v>
      </c>
      <c r="I61" s="11">
        <f t="shared" ref="I61:AM61" si="242">I55-I60</f>
        <v>6026</v>
      </c>
      <c r="J61" s="11">
        <f t="shared" si="242"/>
        <v>5283</v>
      </c>
      <c r="K61" s="11">
        <f t="shared" si="242"/>
        <v>4190</v>
      </c>
      <c r="L61" s="44">
        <f t="shared" si="242"/>
        <v>6715</v>
      </c>
      <c r="M61" s="11">
        <f t="shared" si="242"/>
        <v>6177</v>
      </c>
      <c r="N61" s="11">
        <f t="shared" si="242"/>
        <v>5594</v>
      </c>
      <c r="O61" s="11">
        <f t="shared" si="242"/>
        <v>12320</v>
      </c>
      <c r="P61" s="44">
        <f t="shared" si="242"/>
        <v>7708</v>
      </c>
      <c r="Q61" s="11">
        <f t="shared" si="242"/>
        <v>8679</v>
      </c>
      <c r="R61" s="11">
        <f t="shared" si="242"/>
        <v>8292</v>
      </c>
      <c r="S61" s="11">
        <f t="shared" si="242"/>
        <v>10378</v>
      </c>
      <c r="T61" s="44">
        <f t="shared" si="242"/>
        <v>9955</v>
      </c>
      <c r="U61" s="11">
        <f t="shared" si="242"/>
        <v>10258</v>
      </c>
      <c r="V61" s="11">
        <f t="shared" si="242"/>
        <v>10341</v>
      </c>
      <c r="W61" s="11">
        <f t="shared" si="242"/>
        <v>12405</v>
      </c>
      <c r="X61" s="11">
        <f t="shared" si="242"/>
        <v>12686</v>
      </c>
      <c r="Y61" s="11">
        <f t="shared" si="242"/>
        <v>13891</v>
      </c>
      <c r="Z61" s="11">
        <f t="shared" si="242"/>
        <v>12975</v>
      </c>
      <c r="AA61" s="11">
        <f t="shared" si="242"/>
        <v>35447</v>
      </c>
      <c r="AB61" s="11">
        <f t="shared" si="242"/>
        <v>15876</v>
      </c>
      <c r="AC61" s="11">
        <f t="shared" si="242"/>
        <v>17897</v>
      </c>
      <c r="AD61" s="11">
        <f t="shared" si="242"/>
        <v>17048</v>
      </c>
      <c r="AE61" s="11">
        <f t="shared" si="242"/>
        <v>19095</v>
      </c>
      <c r="AF61" s="11">
        <f t="shared" si="242"/>
        <v>20238</v>
      </c>
      <c r="AG61" s="11">
        <f t="shared" si="242"/>
        <v>22247</v>
      </c>
      <c r="AH61" s="11">
        <f t="shared" si="242"/>
        <v>20364</v>
      </c>
      <c r="AI61" s="11">
        <f t="shared" si="242"/>
        <v>20534</v>
      </c>
      <c r="AJ61" s="11">
        <f t="shared" si="242"/>
        <v>21518</v>
      </c>
      <c r="AK61" s="11">
        <f t="shared" si="242"/>
        <v>20399</v>
      </c>
      <c r="AL61" s="11">
        <f t="shared" si="242"/>
        <v>22352</v>
      </c>
      <c r="AM61" s="11">
        <f t="shared" si="242"/>
        <v>24254</v>
      </c>
      <c r="AN61" s="44">
        <f t="shared" ref="AN61" si="243">AN55-AN60</f>
        <v>0</v>
      </c>
      <c r="AO61" s="11">
        <f t="shared" ref="AO61" si="244">AO55-AO60</f>
        <v>0</v>
      </c>
      <c r="AP61" s="11">
        <f t="shared" ref="AP61" si="245">AP55-AP60</f>
        <v>0</v>
      </c>
      <c r="AQ61" s="11">
        <f t="shared" ref="AQ61" si="246">AQ55-AQ60</f>
        <v>0</v>
      </c>
      <c r="AR61" s="11">
        <f t="shared" ref="AR61" si="247">AR55-AR60</f>
        <v>0</v>
      </c>
      <c r="AS61" s="11">
        <f t="shared" ref="AS61" si="248">AS55-AS60</f>
        <v>0</v>
      </c>
      <c r="BA61" s="11">
        <f t="shared" ref="BA61" si="249">BA55-BA60</f>
        <v>21292</v>
      </c>
      <c r="BB61" s="11">
        <f t="shared" ref="BB61" si="250">BB55-BB60</f>
        <v>29331</v>
      </c>
      <c r="BC61" s="11">
        <f t="shared" ref="BC61" si="251">BC55-BC60</f>
        <v>35057</v>
      </c>
      <c r="BD61" s="11">
        <f t="shared" ref="BD61" si="252">BD55-BD60</f>
        <v>42959</v>
      </c>
      <c r="BE61" s="11">
        <f t="shared" ref="BE61" si="253">BE55-BE60</f>
        <v>74999</v>
      </c>
      <c r="BF61" s="11">
        <f t="shared" ref="BF61" si="254">BF55-BF60</f>
        <v>69916</v>
      </c>
      <c r="BG61" s="11">
        <f t="shared" ref="BG61" si="255">BG55-BG60</f>
        <v>83383</v>
      </c>
      <c r="BH61" s="11">
        <f t="shared" ref="BH61" si="256">BH55-BH60</f>
        <v>88523</v>
      </c>
      <c r="BI61" s="11">
        <f t="shared" ref="BI61" si="257">BI55-BI60</f>
        <v>0</v>
      </c>
      <c r="BJ61" s="11">
        <f t="shared" ref="BJ61" si="258">BJ55-BJ60</f>
        <v>0</v>
      </c>
      <c r="BK61" s="11">
        <f t="shared" ref="BK61" si="259">BK55-BK60</f>
        <v>0</v>
      </c>
      <c r="BL61" s="11">
        <f t="shared" ref="BL61" si="260">BL55-BL60</f>
        <v>0</v>
      </c>
      <c r="BM61" s="11">
        <f t="shared" ref="BM61" si="261">BM55-BM60</f>
        <v>0</v>
      </c>
    </row>
    <row r="62" spans="2:65" s="10" customFormat="1" x14ac:dyDescent="0.35">
      <c r="B62" s="52" t="s">
        <v>39</v>
      </c>
      <c r="H62" s="10">
        <v>-280</v>
      </c>
      <c r="I62" s="10">
        <v>-171</v>
      </c>
      <c r="J62" s="10">
        <v>-247</v>
      </c>
      <c r="K62" s="10">
        <f>BA62-J62-I62-H62</f>
        <v>267</v>
      </c>
      <c r="L62" s="41">
        <v>112</v>
      </c>
      <c r="M62" s="10">
        <v>186</v>
      </c>
      <c r="N62" s="10">
        <v>322</v>
      </c>
      <c r="O62" s="10">
        <f>BB62-N62-M62-L62</f>
        <v>256</v>
      </c>
      <c r="P62" s="41">
        <v>276</v>
      </c>
      <c r="Q62" s="10">
        <v>490</v>
      </c>
      <c r="R62" s="10">
        <v>349</v>
      </c>
      <c r="S62" s="10">
        <f>BC62-R62-Q62-P62</f>
        <v>301</v>
      </c>
      <c r="T62" s="41">
        <v>266</v>
      </c>
      <c r="U62" s="10">
        <v>127</v>
      </c>
      <c r="V62" s="10">
        <v>145</v>
      </c>
      <c r="W62" s="10">
        <f>BD62-V62-U62-T62</f>
        <v>191</v>
      </c>
      <c r="X62" s="41">
        <v>0</v>
      </c>
      <c r="Y62" s="10">
        <v>194</v>
      </c>
      <c r="Z62" s="10">
        <v>-132</v>
      </c>
      <c r="AA62" s="10">
        <f>BE62-Z62-Y62-X62</f>
        <v>15</v>
      </c>
      <c r="AB62" s="41">
        <v>248</v>
      </c>
      <c r="AC62" s="10">
        <v>440</v>
      </c>
      <c r="AD62" s="10">
        <v>188</v>
      </c>
      <c r="AE62" s="10">
        <f>BF62-AD62-AC62-AB62</f>
        <v>310</v>
      </c>
      <c r="AF62" s="41">
        <v>286</v>
      </c>
      <c r="AG62" s="10">
        <v>268</v>
      </c>
      <c r="AH62" s="10">
        <v>-174</v>
      </c>
      <c r="AI62" s="10">
        <f>BG62-AH62-AG62-AF62</f>
        <v>-47</v>
      </c>
      <c r="AJ62" s="41">
        <v>54</v>
      </c>
      <c r="AK62" s="10">
        <v>-60</v>
      </c>
      <c r="AL62" s="10">
        <v>321</v>
      </c>
      <c r="AM62" s="10">
        <f>BH62-AL62-AK62-AJ62</f>
        <v>473</v>
      </c>
      <c r="AN62" s="41"/>
      <c r="BA62" s="10">
        <v>-431</v>
      </c>
      <c r="BB62" s="10">
        <v>876</v>
      </c>
      <c r="BC62" s="10">
        <v>1416</v>
      </c>
      <c r="BD62" s="10">
        <v>729</v>
      </c>
      <c r="BE62" s="10">
        <v>77</v>
      </c>
      <c r="BF62" s="10">
        <v>1186</v>
      </c>
      <c r="BG62" s="10">
        <v>333</v>
      </c>
      <c r="BH62" s="10">
        <v>788</v>
      </c>
    </row>
    <row r="63" spans="2:65" s="9" customFormat="1" x14ac:dyDescent="0.35">
      <c r="B63" s="51" t="s">
        <v>40</v>
      </c>
      <c r="H63" s="9">
        <f t="shared" ref="H63:AN63" si="262">H61+H62</f>
        <v>5513</v>
      </c>
      <c r="I63" s="9">
        <f t="shared" si="262"/>
        <v>5855</v>
      </c>
      <c r="J63" s="9">
        <f t="shared" si="262"/>
        <v>5036</v>
      </c>
      <c r="K63" s="9">
        <f t="shared" si="262"/>
        <v>4457</v>
      </c>
      <c r="L63" s="40">
        <f t="shared" si="262"/>
        <v>6827</v>
      </c>
      <c r="M63" s="9">
        <f t="shared" si="262"/>
        <v>6363</v>
      </c>
      <c r="N63" s="9">
        <f t="shared" si="262"/>
        <v>5916</v>
      </c>
      <c r="O63" s="9">
        <f t="shared" si="262"/>
        <v>12576</v>
      </c>
      <c r="P63" s="40">
        <f t="shared" si="262"/>
        <v>7984</v>
      </c>
      <c r="Q63" s="9">
        <f t="shared" si="262"/>
        <v>9169</v>
      </c>
      <c r="R63" s="9">
        <f t="shared" si="262"/>
        <v>8641</v>
      </c>
      <c r="S63" s="9">
        <f t="shared" si="262"/>
        <v>10679</v>
      </c>
      <c r="T63" s="40">
        <f t="shared" si="262"/>
        <v>10221</v>
      </c>
      <c r="U63" s="9">
        <f t="shared" si="262"/>
        <v>10385</v>
      </c>
      <c r="V63" s="9">
        <f t="shared" si="262"/>
        <v>10486</v>
      </c>
      <c r="W63" s="9">
        <f t="shared" si="262"/>
        <v>12596</v>
      </c>
      <c r="X63" s="40">
        <f t="shared" si="262"/>
        <v>12686</v>
      </c>
      <c r="Y63" s="9">
        <f t="shared" si="262"/>
        <v>14085</v>
      </c>
      <c r="Z63" s="9">
        <f t="shared" si="262"/>
        <v>12843</v>
      </c>
      <c r="AA63" s="9">
        <f t="shared" si="262"/>
        <v>35462</v>
      </c>
      <c r="AB63" s="40">
        <f t="shared" si="262"/>
        <v>16124</v>
      </c>
      <c r="AC63" s="9">
        <f t="shared" si="262"/>
        <v>18337</v>
      </c>
      <c r="AD63" s="9">
        <f t="shared" si="262"/>
        <v>17236</v>
      </c>
      <c r="AE63" s="9">
        <f t="shared" si="262"/>
        <v>19405</v>
      </c>
      <c r="AF63" s="40">
        <f t="shared" si="262"/>
        <v>20524</v>
      </c>
      <c r="AG63" s="9">
        <f t="shared" si="262"/>
        <v>22515</v>
      </c>
      <c r="AH63" s="9">
        <f t="shared" si="262"/>
        <v>20190</v>
      </c>
      <c r="AI63" s="9">
        <f t="shared" si="262"/>
        <v>20487</v>
      </c>
      <c r="AJ63" s="40">
        <f t="shared" si="262"/>
        <v>21572</v>
      </c>
      <c r="AK63" s="9">
        <f t="shared" si="262"/>
        <v>20339</v>
      </c>
      <c r="AL63" s="9">
        <f t="shared" si="262"/>
        <v>22673</v>
      </c>
      <c r="AM63" s="9">
        <f t="shared" si="262"/>
        <v>24727</v>
      </c>
      <c r="AN63" s="40">
        <f t="shared" si="262"/>
        <v>0</v>
      </c>
      <c r="AO63" s="9">
        <f t="shared" ref="AO63:AS63" si="263">AO61+AO62</f>
        <v>0</v>
      </c>
      <c r="AP63" s="9">
        <f t="shared" si="263"/>
        <v>0</v>
      </c>
      <c r="AQ63" s="9">
        <f t="shared" si="263"/>
        <v>0</v>
      </c>
      <c r="AR63" s="9">
        <f t="shared" si="263"/>
        <v>0</v>
      </c>
      <c r="AS63" s="9">
        <f t="shared" si="263"/>
        <v>0</v>
      </c>
      <c r="BA63" s="9">
        <f>SUM(BA61:BA62)</f>
        <v>20861</v>
      </c>
      <c r="BB63" s="9">
        <f t="shared" ref="BB63:BM63" si="264">SUM(BB61:BB62)</f>
        <v>30207</v>
      </c>
      <c r="BC63" s="9">
        <f t="shared" si="264"/>
        <v>36473</v>
      </c>
      <c r="BD63" s="9">
        <f t="shared" si="264"/>
        <v>43688</v>
      </c>
      <c r="BE63" s="9">
        <f t="shared" si="264"/>
        <v>75076</v>
      </c>
      <c r="BF63" s="9">
        <f t="shared" si="264"/>
        <v>71102</v>
      </c>
      <c r="BG63" s="9">
        <f t="shared" si="264"/>
        <v>83716</v>
      </c>
      <c r="BH63" s="9">
        <f t="shared" si="264"/>
        <v>89311</v>
      </c>
      <c r="BI63" s="9">
        <f t="shared" si="264"/>
        <v>0</v>
      </c>
      <c r="BJ63" s="9">
        <f t="shared" si="264"/>
        <v>0</v>
      </c>
      <c r="BK63" s="9">
        <f t="shared" si="264"/>
        <v>0</v>
      </c>
      <c r="BL63" s="9">
        <f t="shared" si="264"/>
        <v>0</v>
      </c>
      <c r="BM63" s="9">
        <f t="shared" si="264"/>
        <v>0</v>
      </c>
    </row>
    <row r="64" spans="2:65" s="10" customFormat="1" x14ac:dyDescent="0.35">
      <c r="B64" s="52" t="s">
        <v>41</v>
      </c>
      <c r="H64" s="10">
        <v>611</v>
      </c>
      <c r="I64" s="10">
        <v>857</v>
      </c>
      <c r="J64" s="10">
        <v>1280</v>
      </c>
      <c r="K64" s="10">
        <f>BA64-J64-I64-H64</f>
        <v>205</v>
      </c>
      <c r="L64" s="41">
        <v>1160</v>
      </c>
      <c r="M64" s="10">
        <v>1163</v>
      </c>
      <c r="N64" s="10">
        <v>1115</v>
      </c>
      <c r="O64" s="10">
        <f>BB64-N64-M64-L64</f>
        <v>974</v>
      </c>
      <c r="P64" s="41">
        <v>1408</v>
      </c>
      <c r="Q64" s="10">
        <v>15471</v>
      </c>
      <c r="R64" s="10">
        <v>1217</v>
      </c>
      <c r="S64" s="10">
        <f>BC64-R64-Q64-P64</f>
        <v>1807</v>
      </c>
      <c r="T64" s="41">
        <v>1397</v>
      </c>
      <c r="U64" s="10">
        <v>1965</v>
      </c>
      <c r="V64" s="10">
        <v>1677</v>
      </c>
      <c r="W64" s="10">
        <f>BD64-V64-U64-T64</f>
        <v>-591</v>
      </c>
      <c r="X64" s="41">
        <v>2008</v>
      </c>
      <c r="Y64" s="10">
        <v>2436</v>
      </c>
      <c r="Z64" s="10">
        <v>2091</v>
      </c>
      <c r="AA64" s="10">
        <f>BE64-Z64-Y64-X64</f>
        <v>2220</v>
      </c>
      <c r="AB64" s="41">
        <v>2231</v>
      </c>
      <c r="AC64" s="10">
        <v>2874</v>
      </c>
      <c r="AD64" s="10">
        <v>1779</v>
      </c>
      <c r="AE64" s="10">
        <f>BF64-AD64-AC64-AB64</f>
        <v>2947</v>
      </c>
      <c r="AF64" s="41">
        <v>19</v>
      </c>
      <c r="AG64" s="10">
        <v>3750</v>
      </c>
      <c r="AH64" s="10">
        <v>3462</v>
      </c>
      <c r="AI64" s="10">
        <f>BG64-AH64-AG64-AF64</f>
        <v>3747</v>
      </c>
      <c r="AJ64" s="41">
        <v>4016</v>
      </c>
      <c r="AK64" s="10">
        <v>3914</v>
      </c>
      <c r="AL64" s="10">
        <v>4374</v>
      </c>
      <c r="AM64" s="10">
        <f>BH64-AL64-AK64-AJ64</f>
        <v>4646</v>
      </c>
      <c r="AN64" s="41"/>
      <c r="BA64" s="10">
        <v>2953</v>
      </c>
      <c r="BB64" s="10">
        <v>4412</v>
      </c>
      <c r="BC64" s="10">
        <v>19903</v>
      </c>
      <c r="BD64" s="10">
        <v>4448</v>
      </c>
      <c r="BE64" s="10">
        <v>8755</v>
      </c>
      <c r="BF64" s="10">
        <v>9831</v>
      </c>
      <c r="BG64" s="10">
        <v>10978</v>
      </c>
      <c r="BH64" s="10">
        <v>16950</v>
      </c>
    </row>
    <row r="65" spans="2:65" s="11" customFormat="1" x14ac:dyDescent="0.35">
      <c r="B65" s="71" t="s">
        <v>42</v>
      </c>
      <c r="H65" s="11">
        <f t="shared" ref="H65:AN65" si="265">H63-H64</f>
        <v>4902</v>
      </c>
      <c r="I65" s="11">
        <f t="shared" si="265"/>
        <v>4998</v>
      </c>
      <c r="J65" s="11">
        <f t="shared" si="265"/>
        <v>3756</v>
      </c>
      <c r="K65" s="11">
        <f t="shared" si="265"/>
        <v>4252</v>
      </c>
      <c r="L65" s="44">
        <f t="shared" si="265"/>
        <v>5667</v>
      </c>
      <c r="M65" s="11">
        <f t="shared" si="265"/>
        <v>5200</v>
      </c>
      <c r="N65" s="11">
        <f t="shared" si="265"/>
        <v>4801</v>
      </c>
      <c r="O65" s="11">
        <f t="shared" si="265"/>
        <v>11602</v>
      </c>
      <c r="P65" s="44">
        <f t="shared" si="265"/>
        <v>6576</v>
      </c>
      <c r="Q65" s="11">
        <f t="shared" si="265"/>
        <v>-6302</v>
      </c>
      <c r="R65" s="11">
        <f t="shared" si="265"/>
        <v>7424</v>
      </c>
      <c r="S65" s="11">
        <f t="shared" si="265"/>
        <v>8872</v>
      </c>
      <c r="T65" s="44">
        <f t="shared" si="265"/>
        <v>8824</v>
      </c>
      <c r="U65" s="11">
        <f t="shared" si="265"/>
        <v>8420</v>
      </c>
      <c r="V65" s="11">
        <f t="shared" si="265"/>
        <v>8809</v>
      </c>
      <c r="W65" s="11">
        <f t="shared" si="265"/>
        <v>13187</v>
      </c>
      <c r="X65" s="44">
        <f t="shared" si="265"/>
        <v>10678</v>
      </c>
      <c r="Y65" s="11">
        <f t="shared" si="265"/>
        <v>11649</v>
      </c>
      <c r="Z65" s="11">
        <f t="shared" si="265"/>
        <v>10752</v>
      </c>
      <c r="AA65" s="11">
        <f t="shared" si="265"/>
        <v>33242</v>
      </c>
      <c r="AB65" s="44">
        <f t="shared" si="265"/>
        <v>13893</v>
      </c>
      <c r="AC65" s="11">
        <f t="shared" si="265"/>
        <v>15463</v>
      </c>
      <c r="AD65" s="11">
        <f t="shared" si="265"/>
        <v>15457</v>
      </c>
      <c r="AE65" s="11">
        <f t="shared" si="265"/>
        <v>16458</v>
      </c>
      <c r="AF65" s="44">
        <f t="shared" si="265"/>
        <v>20505</v>
      </c>
      <c r="AG65" s="11">
        <f t="shared" si="265"/>
        <v>18765</v>
      </c>
      <c r="AH65" s="11">
        <f t="shared" si="265"/>
        <v>16728</v>
      </c>
      <c r="AI65" s="11">
        <f t="shared" si="265"/>
        <v>16740</v>
      </c>
      <c r="AJ65" s="44">
        <f t="shared" si="265"/>
        <v>17556</v>
      </c>
      <c r="AK65" s="11">
        <f t="shared" si="265"/>
        <v>16425</v>
      </c>
      <c r="AL65" s="11">
        <f t="shared" si="265"/>
        <v>18299</v>
      </c>
      <c r="AM65" s="11">
        <f t="shared" si="265"/>
        <v>20081</v>
      </c>
      <c r="AN65" s="44">
        <f t="shared" si="265"/>
        <v>0</v>
      </c>
      <c r="AO65" s="11">
        <f t="shared" ref="AO65:AS65" si="266">AO63-AO64</f>
        <v>0</v>
      </c>
      <c r="AP65" s="11">
        <f t="shared" si="266"/>
        <v>0</v>
      </c>
      <c r="AQ65" s="11">
        <f t="shared" si="266"/>
        <v>0</v>
      </c>
      <c r="AR65" s="11">
        <f t="shared" si="266"/>
        <v>0</v>
      </c>
      <c r="AS65" s="11">
        <f t="shared" si="266"/>
        <v>0</v>
      </c>
      <c r="BA65" s="11">
        <f t="shared" ref="BA65" si="267">BA63-BA64</f>
        <v>17908</v>
      </c>
      <c r="BB65" s="11">
        <f t="shared" ref="BB65" si="268">BB63-BB64</f>
        <v>25795</v>
      </c>
      <c r="BC65" s="11">
        <f t="shared" ref="BC65" si="269">BC63-BC64</f>
        <v>16570</v>
      </c>
      <c r="BD65" s="11">
        <f t="shared" ref="BD65" si="270">BD63-BD64</f>
        <v>39240</v>
      </c>
      <c r="BE65" s="11">
        <f t="shared" ref="BE65" si="271">BE63-BE64</f>
        <v>66321</v>
      </c>
      <c r="BF65" s="11">
        <f t="shared" ref="BF65" si="272">BF63-BF64</f>
        <v>61271</v>
      </c>
      <c r="BG65" s="11">
        <f t="shared" ref="BG65" si="273">BG63-BG64</f>
        <v>72738</v>
      </c>
      <c r="BH65" s="11">
        <f t="shared" ref="BH65" si="274">BH63-BH64</f>
        <v>72361</v>
      </c>
      <c r="BI65" s="11">
        <f t="shared" ref="BI65" si="275">BI63-BI64</f>
        <v>0</v>
      </c>
      <c r="BJ65" s="11">
        <f t="shared" ref="BJ65" si="276">BJ63-BJ64</f>
        <v>0</v>
      </c>
      <c r="BK65" s="11">
        <f t="shared" ref="BK65" si="277">BK63-BK64</f>
        <v>0</v>
      </c>
      <c r="BL65" s="11">
        <f t="shared" ref="BL65" si="278">BL63-BL64</f>
        <v>0</v>
      </c>
      <c r="BM65" s="11">
        <f t="shared" ref="BM65" si="279">BM63-BM64</f>
        <v>0</v>
      </c>
    </row>
    <row r="67" spans="2:65" s="12" customFormat="1" x14ac:dyDescent="0.35">
      <c r="B67" s="13" t="s">
        <v>43</v>
      </c>
      <c r="H67" s="12">
        <f t="shared" ref="H67:AL67" si="280">H65/H68</f>
        <v>0.61305652826413204</v>
      </c>
      <c r="I67" s="12">
        <f t="shared" si="280"/>
        <v>0.63193829814135793</v>
      </c>
      <c r="J67" s="12">
        <f t="shared" si="280"/>
        <v>0.47574414186193792</v>
      </c>
      <c r="K67" s="12">
        <f t="shared" si="280"/>
        <v>0.54568788501026699</v>
      </c>
      <c r="L67" s="45">
        <f t="shared" si="280"/>
        <v>0.72756451405828737</v>
      </c>
      <c r="M67" s="12">
        <f t="shared" si="280"/>
        <v>0.67053513862024505</v>
      </c>
      <c r="N67" s="12">
        <f t="shared" si="280"/>
        <v>0.62148867313915857</v>
      </c>
      <c r="O67" s="12">
        <f t="shared" si="280"/>
        <v>1.5063619839002858</v>
      </c>
      <c r="P67" s="45">
        <f t="shared" si="280"/>
        <v>0.85313959522573946</v>
      </c>
      <c r="Q67" s="12">
        <f t="shared" si="280"/>
        <v>-0.81738002594033721</v>
      </c>
      <c r="R67" s="12" t="e">
        <f t="shared" si="280"/>
        <v>#DIV/0!</v>
      </c>
      <c r="S67" s="12">
        <f t="shared" si="280"/>
        <v>1.1570161711006781</v>
      </c>
      <c r="T67" s="45">
        <f t="shared" si="280"/>
        <v>1.1500065163560538</v>
      </c>
      <c r="U67" s="12">
        <f t="shared" si="280"/>
        <v>1.09464378575143</v>
      </c>
      <c r="V67" s="12" t="e">
        <f t="shared" si="280"/>
        <v>#DIV/0!</v>
      </c>
      <c r="W67" s="12">
        <f t="shared" si="280"/>
        <v>1.7271774721676489</v>
      </c>
      <c r="X67" s="45">
        <f t="shared" si="280"/>
        <v>1.3987424679067331</v>
      </c>
      <c r="Y67" s="12">
        <f t="shared" si="280"/>
        <v>1.5285395617373048</v>
      </c>
      <c r="Z67" s="12">
        <f t="shared" si="280"/>
        <v>1.4143646408839778</v>
      </c>
      <c r="AA67" s="12">
        <f t="shared" si="280"/>
        <v>4.3930223338178935</v>
      </c>
      <c r="AB67" s="45">
        <f t="shared" si="280"/>
        <v>1.8362410785091197</v>
      </c>
      <c r="AC67" s="12">
        <f t="shared" si="280"/>
        <v>2.0467240238252811</v>
      </c>
      <c r="AD67" s="12">
        <f t="shared" si="280"/>
        <v>2.0502719193526993</v>
      </c>
      <c r="AE67" s="12">
        <f t="shared" si="280"/>
        <v>2.1903114186851211</v>
      </c>
      <c r="AF67" s="45">
        <f t="shared" si="280"/>
        <v>2.7292692666045522</v>
      </c>
      <c r="AG67" s="12">
        <f t="shared" si="280"/>
        <v>2.5003331112591605</v>
      </c>
      <c r="AH67" s="12">
        <f t="shared" si="280"/>
        <v>2.2324836514079807</v>
      </c>
      <c r="AI67" s="12">
        <f t="shared" si="280"/>
        <v>2.2448705913906397</v>
      </c>
      <c r="AJ67" s="45">
        <f t="shared" si="280"/>
        <v>2.3542979750569932</v>
      </c>
      <c r="AK67" s="12">
        <f t="shared" si="280"/>
        <v>2.2044020936787008</v>
      </c>
      <c r="AL67" s="12">
        <f t="shared" si="280"/>
        <v>2.4421460029360738</v>
      </c>
      <c r="AN67" s="45"/>
    </row>
    <row r="68" spans="2:65" x14ac:dyDescent="0.35">
      <c r="B68" s="2" t="s">
        <v>44</v>
      </c>
      <c r="H68">
        <v>7996</v>
      </c>
      <c r="I68">
        <v>7909</v>
      </c>
      <c r="J68">
        <v>7895</v>
      </c>
      <c r="K68">
        <v>7792</v>
      </c>
      <c r="L68" s="36">
        <v>7789</v>
      </c>
      <c r="M68">
        <v>7755</v>
      </c>
      <c r="N68">
        <v>7725</v>
      </c>
      <c r="O68">
        <v>7702</v>
      </c>
      <c r="P68" s="36">
        <v>7708</v>
      </c>
      <c r="Q68">
        <v>7710</v>
      </c>
      <c r="S68">
        <v>7668</v>
      </c>
      <c r="T68" s="36">
        <v>7673</v>
      </c>
      <c r="U68">
        <v>7692</v>
      </c>
      <c r="W68">
        <v>7635</v>
      </c>
      <c r="X68" s="36">
        <v>7634</v>
      </c>
      <c r="Y68">
        <v>7621</v>
      </c>
      <c r="Z68">
        <v>7602</v>
      </c>
      <c r="AA68">
        <v>7567</v>
      </c>
      <c r="AB68" s="36">
        <v>7566</v>
      </c>
      <c r="AC68">
        <v>7555</v>
      </c>
      <c r="AD68">
        <v>7539</v>
      </c>
      <c r="AE68">
        <v>7514</v>
      </c>
      <c r="AF68" s="36">
        <v>7513</v>
      </c>
      <c r="AG68">
        <v>7505</v>
      </c>
      <c r="AH68">
        <v>7493</v>
      </c>
      <c r="AI68">
        <v>7457</v>
      </c>
      <c r="AJ68" s="36">
        <v>7457</v>
      </c>
      <c r="AK68">
        <v>7451</v>
      </c>
      <c r="AL68">
        <v>7493</v>
      </c>
    </row>
    <row r="69" spans="2:65" x14ac:dyDescent="0.35">
      <c r="P69" s="36" t="s">
        <v>31</v>
      </c>
    </row>
    <row r="70" spans="2:65" s="23" customFormat="1" x14ac:dyDescent="0.35">
      <c r="B70" s="24" t="s">
        <v>45</v>
      </c>
      <c r="L70" s="46"/>
      <c r="P70" s="46"/>
      <c r="T70" s="46"/>
      <c r="X70" s="46"/>
      <c r="AB70" s="46"/>
      <c r="AF70" s="46"/>
      <c r="AJ70" s="46"/>
      <c r="AN70" s="46"/>
    </row>
    <row r="71" spans="2:65" s="25" customFormat="1" x14ac:dyDescent="0.35">
      <c r="B71" s="26" t="s">
        <v>46</v>
      </c>
      <c r="H71" s="25">
        <f t="shared" ref="H71:AK71" si="281">H55/H53</f>
        <v>0.6463516364885421</v>
      </c>
      <c r="I71" s="25">
        <f t="shared" si="281"/>
        <v>0.58514035972432343</v>
      </c>
      <c r="J71" s="25">
        <f t="shared" si="281"/>
        <v>0.62388583118211483</v>
      </c>
      <c r="K71" s="25">
        <f t="shared" si="281"/>
        <v>0.61293295818375859</v>
      </c>
      <c r="L71" s="47">
        <f t="shared" si="281"/>
        <v>0.68860313890382829</v>
      </c>
      <c r="M71" s="25">
        <f t="shared" si="281"/>
        <v>0.58899958488999582</v>
      </c>
      <c r="N71" s="25">
        <f t="shared" si="281"/>
        <v>0.63512901765504748</v>
      </c>
      <c r="O71" s="25">
        <f t="shared" si="281"/>
        <v>0.71754960251185784</v>
      </c>
      <c r="P71" s="47">
        <f t="shared" si="281"/>
        <v>0.66264569239546822</v>
      </c>
      <c r="Q71" s="25">
        <f t="shared" si="281"/>
        <v>0.6174009267584204</v>
      </c>
      <c r="R71" s="25">
        <f t="shared" si="281"/>
        <v>0.65438681531749876</v>
      </c>
      <c r="S71" s="25">
        <f t="shared" si="281"/>
        <v>0.67615090576699355</v>
      </c>
      <c r="T71" s="47">
        <f t="shared" si="281"/>
        <v>0.65943474075092834</v>
      </c>
      <c r="U71" s="25">
        <f t="shared" si="281"/>
        <v>0.61741246034923469</v>
      </c>
      <c r="V71" s="25">
        <f t="shared" si="281"/>
        <v>0.66733178502502366</v>
      </c>
      <c r="W71" s="25">
        <f t="shared" si="281"/>
        <v>0.69119435299700449</v>
      </c>
      <c r="X71" s="47">
        <f t="shared" si="281"/>
        <v>0.6851913477537438</v>
      </c>
      <c r="Y71" s="25">
        <f t="shared" si="281"/>
        <v>0.66514929821709212</v>
      </c>
      <c r="Z71" s="25">
        <f t="shared" si="281"/>
        <v>0.68661660146769077</v>
      </c>
      <c r="AA71" s="25">
        <f t="shared" si="281"/>
        <v>0.79459990345080156</v>
      </c>
      <c r="AB71" s="47">
        <f t="shared" si="281"/>
        <v>0.70388114334930285</v>
      </c>
      <c r="AC71" s="25">
        <f t="shared" si="281"/>
        <v>0.67048936762930633</v>
      </c>
      <c r="AD71" s="25">
        <f t="shared" si="281"/>
        <v>0.68721526878626582</v>
      </c>
      <c r="AE71" s="25">
        <f t="shared" si="281"/>
        <v>0.69684954064829263</v>
      </c>
      <c r="AF71" s="47">
        <f t="shared" si="281"/>
        <v>0.6988768012004325</v>
      </c>
      <c r="AG71" s="25">
        <f t="shared" si="281"/>
        <v>0.67213114754098358</v>
      </c>
      <c r="AH71" s="25">
        <f t="shared" si="281"/>
        <v>0.68365072933549431</v>
      </c>
      <c r="AI71" s="25">
        <f t="shared" si="281"/>
        <v>0.68323532247180174</v>
      </c>
      <c r="AJ71" s="47">
        <f t="shared" si="281"/>
        <v>0.69171222217788597</v>
      </c>
      <c r="AK71" s="25">
        <f t="shared" si="281"/>
        <v>0.66845507801391546</v>
      </c>
      <c r="AN71" s="47"/>
      <c r="BA71" s="25">
        <f>BA55/BA53</f>
        <v>0.61579934364744493</v>
      </c>
    </row>
    <row r="72" spans="2:65" s="25" customFormat="1" x14ac:dyDescent="0.35">
      <c r="B72" s="26" t="s">
        <v>47</v>
      </c>
      <c r="H72" s="25">
        <f t="shared" ref="H72:AK72" si="282">H61/H53</f>
        <v>0.28426321213013395</v>
      </c>
      <c r="I72" s="25">
        <f t="shared" si="282"/>
        <v>0.253235837955959</v>
      </c>
      <c r="J72" s="25">
        <f t="shared" si="282"/>
        <v>0.25731820174370462</v>
      </c>
      <c r="K72" s="25">
        <f t="shared" si="282"/>
        <v>0.20325992044241778</v>
      </c>
      <c r="L72" s="47">
        <f t="shared" si="282"/>
        <v>0.32831369481249695</v>
      </c>
      <c r="M72" s="25">
        <f t="shared" si="282"/>
        <v>0.25641344956413448</v>
      </c>
      <c r="N72" s="25">
        <f t="shared" si="282"/>
        <v>0.25323675871435036</v>
      </c>
      <c r="O72" s="25">
        <f t="shared" si="282"/>
        <v>0.41151713541318724</v>
      </c>
      <c r="P72" s="47">
        <f t="shared" si="282"/>
        <v>0.3141250305648382</v>
      </c>
      <c r="Q72" s="25">
        <f t="shared" si="282"/>
        <v>0.30012448993706342</v>
      </c>
      <c r="R72" s="25">
        <f t="shared" si="282"/>
        <v>0.30918378761325926</v>
      </c>
      <c r="S72" s="25">
        <f t="shared" si="282"/>
        <v>0.34495595811866381</v>
      </c>
      <c r="T72" s="47">
        <f t="shared" si="282"/>
        <v>0.34228441754916794</v>
      </c>
      <c r="U72" s="25">
        <f t="shared" si="282"/>
        <v>0.3159126605278556</v>
      </c>
      <c r="V72" s="25">
        <f t="shared" si="282"/>
        <v>0.3382617513329626</v>
      </c>
      <c r="W72" s="25">
        <f t="shared" si="282"/>
        <v>0.3679152949550672</v>
      </c>
      <c r="X72" s="47">
        <f t="shared" si="282"/>
        <v>0.38378460142187265</v>
      </c>
      <c r="Y72" s="25">
        <f t="shared" si="282"/>
        <v>0.37638866309001245</v>
      </c>
      <c r="Z72" s="25">
        <f t="shared" si="282"/>
        <v>0.37049199051997372</v>
      </c>
      <c r="AA72" s="25">
        <f t="shared" si="282"/>
        <v>0.59006542040517374</v>
      </c>
      <c r="AB72" s="47">
        <f t="shared" si="282"/>
        <v>0.42730257845723207</v>
      </c>
      <c r="AC72" s="25">
        <f t="shared" si="282"/>
        <v>0.41547497446373849</v>
      </c>
      <c r="AD72" s="25">
        <f t="shared" si="282"/>
        <v>0.40876612477820939</v>
      </c>
      <c r="AE72" s="25">
        <f t="shared" si="282"/>
        <v>0.41374154966198645</v>
      </c>
      <c r="AF72" s="47">
        <f t="shared" si="282"/>
        <v>0.44658737339188381</v>
      </c>
      <c r="AG72" s="25">
        <f t="shared" si="282"/>
        <v>0.43007655428394681</v>
      </c>
      <c r="AH72" s="25">
        <f t="shared" si="282"/>
        <v>0.41256077795786061</v>
      </c>
      <c r="AI72" s="25">
        <f t="shared" si="282"/>
        <v>0.3959124650535043</v>
      </c>
      <c r="AJ72" s="47">
        <f t="shared" si="282"/>
        <v>0.42931247755476637</v>
      </c>
      <c r="AK72" s="25">
        <f t="shared" si="282"/>
        <v>0.3867328947617874</v>
      </c>
      <c r="AN72" s="47"/>
      <c r="BA72" s="25">
        <f>BA61/BA53</f>
        <v>0.24955461790904829</v>
      </c>
    </row>
    <row r="73" spans="2:65" s="25" customFormat="1" x14ac:dyDescent="0.35">
      <c r="B73" s="26" t="s">
        <v>48</v>
      </c>
      <c r="H73" s="25">
        <f t="shared" ref="H73:AK73" si="283">H65/H53</f>
        <v>0.24054173413808333</v>
      </c>
      <c r="I73" s="25">
        <f t="shared" si="283"/>
        <v>0.21003530005042864</v>
      </c>
      <c r="J73" s="25">
        <f t="shared" si="283"/>
        <v>0.18294286688422387</v>
      </c>
      <c r="K73" s="25">
        <f t="shared" si="283"/>
        <v>0.20626758513631513</v>
      </c>
      <c r="L73" s="47">
        <f t="shared" si="283"/>
        <v>0.27707426783356964</v>
      </c>
      <c r="M73" s="25">
        <f t="shared" si="283"/>
        <v>0.21585720215857201</v>
      </c>
      <c r="N73" s="25">
        <f t="shared" si="283"/>
        <v>0.21733816206428247</v>
      </c>
      <c r="O73" s="25">
        <f t="shared" si="283"/>
        <v>0.38753423742400961</v>
      </c>
      <c r="P73" s="47">
        <f t="shared" si="283"/>
        <v>0.26799250142635911</v>
      </c>
      <c r="Q73" s="25">
        <f t="shared" si="283"/>
        <v>-0.21792655093713259</v>
      </c>
      <c r="R73" s="25">
        <f t="shared" si="283"/>
        <v>0.27681867332861032</v>
      </c>
      <c r="S73" s="25">
        <f t="shared" si="283"/>
        <v>0.29489778959614427</v>
      </c>
      <c r="T73" s="47">
        <f t="shared" si="283"/>
        <v>0.30339705680099022</v>
      </c>
      <c r="U73" s="25">
        <f t="shared" si="283"/>
        <v>0.2593083058729328</v>
      </c>
      <c r="V73" s="25">
        <f t="shared" si="283"/>
        <v>0.2881488992836348</v>
      </c>
      <c r="W73" s="25">
        <f t="shared" si="283"/>
        <v>0.39110834297238783</v>
      </c>
      <c r="X73" s="47">
        <f t="shared" si="283"/>
        <v>0.32303736197247013</v>
      </c>
      <c r="Y73" s="25">
        <f t="shared" si="283"/>
        <v>0.31563973337668672</v>
      </c>
      <c r="Z73" s="25">
        <f t="shared" si="283"/>
        <v>0.30701579052568456</v>
      </c>
      <c r="AA73" s="25">
        <f t="shared" si="283"/>
        <v>0.55336007857107183</v>
      </c>
      <c r="AB73" s="47">
        <f t="shared" si="283"/>
        <v>0.37393012865371156</v>
      </c>
      <c r="AC73" s="25">
        <f t="shared" si="283"/>
        <v>0.3589701922184047</v>
      </c>
      <c r="AD73" s="25">
        <f t="shared" si="283"/>
        <v>0.3706181364791637</v>
      </c>
      <c r="AE73" s="25">
        <f t="shared" si="283"/>
        <v>0.35660426417056684</v>
      </c>
      <c r="AF73" s="47">
        <f t="shared" si="283"/>
        <v>0.45247920206545006</v>
      </c>
      <c r="AG73" s="25">
        <f t="shared" si="283"/>
        <v>0.36276291370244357</v>
      </c>
      <c r="AH73" s="25">
        <f t="shared" si="283"/>
        <v>0.33889789303079415</v>
      </c>
      <c r="AI73" s="25">
        <f t="shared" si="283"/>
        <v>0.32276101417140651</v>
      </c>
      <c r="AJ73" s="47">
        <f t="shared" si="283"/>
        <v>0.3502653525398029</v>
      </c>
      <c r="AK73" s="25">
        <f t="shared" si="283"/>
        <v>0.31139211708722769</v>
      </c>
      <c r="AN73" s="47"/>
      <c r="BA73" s="25">
        <f>BA65/BA53</f>
        <v>0.20989217065166432</v>
      </c>
    </row>
    <row r="74" spans="2:65" s="23" customFormat="1" x14ac:dyDescent="0.35">
      <c r="B74" s="24" t="s">
        <v>49</v>
      </c>
      <c r="L74" s="46"/>
      <c r="P74" s="46"/>
      <c r="T74" s="46"/>
      <c r="X74" s="46"/>
      <c r="AB74" s="46"/>
      <c r="AF74" s="46"/>
      <c r="AJ74" s="46"/>
      <c r="AN74" s="46"/>
    </row>
    <row r="75" spans="2:65" x14ac:dyDescent="0.35">
      <c r="B75" s="2" t="s">
        <v>50</v>
      </c>
      <c r="AJ75" s="36" t="s">
        <v>51</v>
      </c>
      <c r="AL75" s="9">
        <f>+AK111</f>
        <v>24169</v>
      </c>
      <c r="AM75" s="9"/>
      <c r="AN75" s="40"/>
      <c r="AO75" s="9"/>
      <c r="AP75" s="9"/>
      <c r="AQ75" s="9"/>
      <c r="AR75" s="9"/>
      <c r="AS75" s="9"/>
      <c r="AT75" s="9"/>
      <c r="AU75" s="9"/>
      <c r="AV75" s="9"/>
      <c r="AW75" s="9"/>
      <c r="AX75" s="9"/>
    </row>
    <row r="76" spans="2:65" x14ac:dyDescent="0.35">
      <c r="B76" s="2" t="s">
        <v>52</v>
      </c>
    </row>
    <row r="77" spans="2:65" x14ac:dyDescent="0.35">
      <c r="B77" s="2" t="s">
        <v>53</v>
      </c>
    </row>
    <row r="78" spans="2:65" s="23" customFormat="1" x14ac:dyDescent="0.35">
      <c r="B78" s="24" t="s">
        <v>54</v>
      </c>
      <c r="L78" s="46"/>
      <c r="P78" s="46"/>
      <c r="T78" s="46"/>
      <c r="X78" s="46"/>
      <c r="AB78" s="46"/>
      <c r="AF78" s="46"/>
      <c r="AJ78" s="46"/>
      <c r="AN78" s="46"/>
    </row>
    <row r="79" spans="2:65" s="25" customFormat="1" x14ac:dyDescent="0.35">
      <c r="B79" s="26" t="s">
        <v>55</v>
      </c>
      <c r="L79" s="47">
        <f t="shared" ref="L79:AK79" si="284">L53/H53-1</f>
        <v>3.6311889690368027E-3</v>
      </c>
      <c r="M79" s="25">
        <f t="shared" si="284"/>
        <v>1.2355017650025113E-2</v>
      </c>
      <c r="N79" s="25">
        <f t="shared" si="284"/>
        <v>7.5933953533680709E-2</v>
      </c>
      <c r="O79" s="25">
        <f t="shared" si="284"/>
        <v>0.45231396138546609</v>
      </c>
      <c r="P79" s="47">
        <f t="shared" si="284"/>
        <v>0.19972620153522702</v>
      </c>
      <c r="Q79" s="25">
        <f t="shared" si="284"/>
        <v>0.20041511000415113</v>
      </c>
      <c r="R79" s="25">
        <f t="shared" si="284"/>
        <v>0.21407876867360787</v>
      </c>
      <c r="S79" s="25">
        <f t="shared" si="284"/>
        <v>4.9101476384527665E-3</v>
      </c>
      <c r="T79" s="47">
        <f t="shared" si="284"/>
        <v>0.18526367267095933</v>
      </c>
      <c r="U79" s="25">
        <f t="shared" si="284"/>
        <v>0.12286465177398154</v>
      </c>
      <c r="V79" s="25">
        <f t="shared" si="284"/>
        <v>0.13990081658525666</v>
      </c>
      <c r="W79" s="25">
        <f t="shared" si="284"/>
        <v>0.12072461359481479</v>
      </c>
      <c r="X79" s="47">
        <f t="shared" si="284"/>
        <v>0.13653555219364599</v>
      </c>
      <c r="Y79" s="25">
        <f t="shared" si="284"/>
        <v>0.13658341289150311</v>
      </c>
      <c r="Z79" s="25">
        <f t="shared" si="284"/>
        <v>0.14556278826338698</v>
      </c>
      <c r="AA79" s="25">
        <f t="shared" si="284"/>
        <v>0.78168283061956867</v>
      </c>
      <c r="AB79" s="47">
        <f t="shared" si="284"/>
        <v>0.12400544546967174</v>
      </c>
      <c r="AC79" s="25">
        <f t="shared" si="284"/>
        <v>0.16718148810491518</v>
      </c>
      <c r="AD79" s="25">
        <f t="shared" si="284"/>
        <v>0.19088546871876866</v>
      </c>
      <c r="AE79" s="25">
        <f t="shared" si="284"/>
        <v>-0.23173472275398266</v>
      </c>
      <c r="AF79" s="47">
        <f t="shared" si="284"/>
        <v>0.21970716477364483</v>
      </c>
      <c r="AG79" s="25">
        <f t="shared" si="284"/>
        <v>0.2008543040208004</v>
      </c>
      <c r="AH79" s="25">
        <f t="shared" si="284"/>
        <v>0.18352275451973332</v>
      </c>
      <c r="AI79" s="25">
        <f t="shared" si="284"/>
        <v>0.12378661813139202</v>
      </c>
      <c r="AJ79" s="47">
        <f t="shared" si="284"/>
        <v>0.1060308493501334</v>
      </c>
      <c r="AK79" s="25">
        <f t="shared" si="284"/>
        <v>1.9699195793380753E-2</v>
      </c>
      <c r="AN79" s="47"/>
      <c r="BB79" s="25">
        <f t="shared" ref="BB79:BG79" si="285">BB53/BA53-1</f>
        <v>0.1318682606657291</v>
      </c>
      <c r="BC79" s="25">
        <f t="shared" si="285"/>
        <v>0.14278613662486661</v>
      </c>
      <c r="BD79" s="25">
        <f t="shared" si="285"/>
        <v>0.14029539688292858</v>
      </c>
      <c r="BE79" s="25">
        <f t="shared" si="285"/>
        <v>0.31159460597728916</v>
      </c>
      <c r="BF79" s="25">
        <f t="shared" si="285"/>
        <v>1.8375692950834521E-2</v>
      </c>
      <c r="BG79" s="25">
        <f t="shared" si="285"/>
        <v>0.17956070629670173</v>
      </c>
    </row>
    <row r="81" spans="1:65" s="21" customFormat="1" x14ac:dyDescent="0.35">
      <c r="B81" s="16" t="s">
        <v>56</v>
      </c>
      <c r="C81" s="22"/>
      <c r="D81" s="22"/>
      <c r="E81" s="22"/>
      <c r="F81" s="22"/>
      <c r="G81" s="22"/>
      <c r="H81" s="22"/>
      <c r="L81" s="43"/>
      <c r="P81" s="43"/>
      <c r="T81" s="43"/>
      <c r="X81" s="43"/>
      <c r="AB81" s="43"/>
      <c r="AF81" s="43"/>
      <c r="AJ81" s="43"/>
      <c r="AN81" s="43"/>
    </row>
    <row r="82" spans="1:65" s="60" customFormat="1" x14ac:dyDescent="0.35">
      <c r="B82" s="61" t="s">
        <v>2765</v>
      </c>
      <c r="L82" s="62"/>
      <c r="P82" s="62"/>
      <c r="T82" s="62"/>
      <c r="X82" s="62"/>
      <c r="AB82" s="62"/>
      <c r="AF82" s="62"/>
      <c r="AJ82" s="62"/>
      <c r="AN82" s="62"/>
    </row>
    <row r="83" spans="1:65" s="9" customFormat="1" x14ac:dyDescent="0.35">
      <c r="B83" s="2" t="s">
        <v>57</v>
      </c>
      <c r="C83"/>
      <c r="D83"/>
      <c r="E83"/>
      <c r="F83"/>
      <c r="G83"/>
      <c r="H83">
        <v>5431</v>
      </c>
      <c r="I83" s="9">
        <v>7185</v>
      </c>
      <c r="J83" s="9">
        <v>7170</v>
      </c>
      <c r="K83" s="9">
        <v>6510</v>
      </c>
      <c r="L83" s="40">
        <v>13928</v>
      </c>
      <c r="M83" s="9">
        <v>8468</v>
      </c>
      <c r="N83" s="9">
        <v>6713</v>
      </c>
      <c r="O83" s="9">
        <v>7663</v>
      </c>
      <c r="P83" s="40">
        <v>6884</v>
      </c>
      <c r="Q83" s="9">
        <v>12859</v>
      </c>
      <c r="R83" s="9">
        <v>9221</v>
      </c>
      <c r="S83" s="9">
        <v>11946</v>
      </c>
      <c r="T83" s="40">
        <v>15137</v>
      </c>
      <c r="U83" s="9">
        <v>6638</v>
      </c>
      <c r="V83" s="9">
        <v>11212</v>
      </c>
      <c r="W83" s="9">
        <v>11356</v>
      </c>
      <c r="X83" s="40">
        <v>13117</v>
      </c>
      <c r="Y83" s="9">
        <v>8864</v>
      </c>
      <c r="Z83" s="9">
        <v>11710</v>
      </c>
      <c r="AA83" s="9">
        <v>13576</v>
      </c>
      <c r="AB83" s="40">
        <v>17205</v>
      </c>
      <c r="AC83" s="9">
        <v>14432</v>
      </c>
      <c r="AD83" s="9">
        <v>13702</v>
      </c>
      <c r="AE83" s="9">
        <v>14224</v>
      </c>
      <c r="AF83" s="40">
        <v>19165</v>
      </c>
      <c r="AG83" s="9">
        <v>20604</v>
      </c>
      <c r="AH83" s="9">
        <v>12498</v>
      </c>
      <c r="AI83" s="9">
        <v>13931</v>
      </c>
      <c r="AJ83" s="40">
        <v>22884</v>
      </c>
      <c r="AK83" s="9">
        <v>15646</v>
      </c>
      <c r="AL83" s="9">
        <v>26562</v>
      </c>
      <c r="AN83" s="40"/>
      <c r="BA83" s="9">
        <v>6510</v>
      </c>
      <c r="BB83" s="9">
        <v>7663</v>
      </c>
      <c r="BC83" s="9">
        <v>11946</v>
      </c>
      <c r="BD83" s="9">
        <v>11356</v>
      </c>
      <c r="BE83" s="9">
        <v>13576</v>
      </c>
      <c r="BF83" s="9">
        <v>14224</v>
      </c>
      <c r="BG83" s="9">
        <v>13931</v>
      </c>
      <c r="BH83" s="9">
        <v>34704</v>
      </c>
    </row>
    <row r="84" spans="1:65" s="9" customFormat="1" x14ac:dyDescent="0.35">
      <c r="B84" s="2" t="s">
        <v>58</v>
      </c>
      <c r="C84"/>
      <c r="D84"/>
      <c r="E84"/>
      <c r="F84"/>
      <c r="G84"/>
      <c r="H84">
        <v>93924</v>
      </c>
      <c r="I84" s="9">
        <v>95455</v>
      </c>
      <c r="J84" s="9">
        <v>98382</v>
      </c>
      <c r="K84" s="9">
        <v>106730</v>
      </c>
      <c r="L84" s="40">
        <v>123004</v>
      </c>
      <c r="M84" s="9">
        <v>114313</v>
      </c>
      <c r="N84" s="9">
        <v>119305</v>
      </c>
      <c r="O84" s="9">
        <v>125318</v>
      </c>
      <c r="P84" s="40">
        <v>131587</v>
      </c>
      <c r="Q84" s="9">
        <v>129921</v>
      </c>
      <c r="R84" s="9">
        <v>123049</v>
      </c>
      <c r="S84" s="9">
        <v>121822</v>
      </c>
      <c r="T84" s="40">
        <v>120743</v>
      </c>
      <c r="U84" s="9">
        <v>121024</v>
      </c>
      <c r="V84" s="9">
        <v>120406</v>
      </c>
      <c r="W84" s="9">
        <v>122463</v>
      </c>
      <c r="X84" s="40">
        <v>123519</v>
      </c>
      <c r="Y84" s="9">
        <v>125389</v>
      </c>
      <c r="Z84" s="9">
        <v>125916</v>
      </c>
      <c r="AA84" s="9">
        <v>122951</v>
      </c>
      <c r="AB84" s="40">
        <v>120772</v>
      </c>
      <c r="AC84" s="9">
        <v>117536</v>
      </c>
      <c r="AD84" s="9">
        <v>111705</v>
      </c>
      <c r="AE84" s="9">
        <v>116110</v>
      </c>
      <c r="AF84" s="40">
        <v>111450</v>
      </c>
      <c r="AG84" s="9">
        <v>104765</v>
      </c>
      <c r="AH84" s="9">
        <v>92195</v>
      </c>
      <c r="AI84" s="9">
        <v>90826</v>
      </c>
      <c r="AJ84" s="40">
        <v>84378</v>
      </c>
      <c r="AK84" s="9">
        <v>83862</v>
      </c>
      <c r="AL84" s="9">
        <v>77865</v>
      </c>
      <c r="AN84" s="40"/>
      <c r="BA84" s="9">
        <v>106730</v>
      </c>
      <c r="BB84" s="9">
        <v>125318</v>
      </c>
      <c r="BC84" s="9">
        <v>121822</v>
      </c>
      <c r="BD84" s="9">
        <v>122463</v>
      </c>
      <c r="BE84" s="9">
        <v>122951</v>
      </c>
      <c r="BF84" s="9">
        <v>116110</v>
      </c>
      <c r="BG84" s="9">
        <v>90826</v>
      </c>
      <c r="BH84" s="9">
        <v>76558</v>
      </c>
    </row>
    <row r="85" spans="1:65" s="9" customFormat="1" x14ac:dyDescent="0.35">
      <c r="B85" s="2" t="s">
        <v>59</v>
      </c>
      <c r="C85"/>
      <c r="D85"/>
      <c r="E85"/>
      <c r="F85"/>
      <c r="G85"/>
      <c r="H85">
        <v>11444</v>
      </c>
      <c r="I85" s="9">
        <v>14507</v>
      </c>
      <c r="J85" s="9">
        <v>12247</v>
      </c>
      <c r="K85" s="9">
        <v>18277</v>
      </c>
      <c r="L85" s="40">
        <v>11129</v>
      </c>
      <c r="M85" s="9">
        <v>14343</v>
      </c>
      <c r="N85" s="9">
        <v>12882</v>
      </c>
      <c r="O85" s="9">
        <v>22431</v>
      </c>
      <c r="P85" s="40">
        <v>14561</v>
      </c>
      <c r="Q85" s="9">
        <v>18428</v>
      </c>
      <c r="R85" s="9">
        <v>17208</v>
      </c>
      <c r="S85" s="9">
        <v>26481</v>
      </c>
      <c r="T85" s="40">
        <v>17390</v>
      </c>
      <c r="U85" s="9">
        <v>19680</v>
      </c>
      <c r="V85" s="9">
        <v>19269</v>
      </c>
      <c r="W85" s="9">
        <v>29524</v>
      </c>
      <c r="X85" s="40">
        <v>19087</v>
      </c>
      <c r="Y85" s="9">
        <v>23525</v>
      </c>
      <c r="Z85" s="9">
        <v>22699</v>
      </c>
      <c r="AA85" s="9">
        <v>32011</v>
      </c>
      <c r="AB85" s="40">
        <v>22851</v>
      </c>
      <c r="AC85" s="9">
        <v>27312</v>
      </c>
      <c r="AD85" s="9">
        <v>26322</v>
      </c>
      <c r="AE85" s="9">
        <v>38043</v>
      </c>
      <c r="AF85" s="40">
        <v>27349</v>
      </c>
      <c r="AG85" s="9">
        <v>33520</v>
      </c>
      <c r="AH85" s="9">
        <v>32613</v>
      </c>
      <c r="AI85" s="9">
        <v>44261</v>
      </c>
      <c r="AJ85" s="40">
        <v>31279</v>
      </c>
      <c r="AK85" s="9">
        <v>35833</v>
      </c>
      <c r="AL85" s="9">
        <v>37420</v>
      </c>
      <c r="AN85" s="40"/>
      <c r="BA85" s="9">
        <v>18277</v>
      </c>
      <c r="BB85" s="9">
        <v>22431</v>
      </c>
      <c r="BC85" s="9">
        <v>26481</v>
      </c>
      <c r="BD85" s="9">
        <v>29524</v>
      </c>
      <c r="BE85" s="9">
        <v>32011</v>
      </c>
      <c r="BF85" s="9">
        <v>38043</v>
      </c>
      <c r="BG85" s="9">
        <v>44261</v>
      </c>
      <c r="BH85" s="9">
        <v>48688</v>
      </c>
    </row>
    <row r="86" spans="1:65" s="9" customFormat="1" x14ac:dyDescent="0.35">
      <c r="B86" s="2" t="s">
        <v>60</v>
      </c>
      <c r="C86"/>
      <c r="D86"/>
      <c r="E86"/>
      <c r="F86"/>
      <c r="G86"/>
      <c r="H86">
        <v>3816</v>
      </c>
      <c r="I86" s="9">
        <v>2702</v>
      </c>
      <c r="J86" s="9">
        <v>2450</v>
      </c>
      <c r="K86" s="9">
        <v>2251</v>
      </c>
      <c r="L86" s="40">
        <v>3122</v>
      </c>
      <c r="M86" s="9">
        <v>1961</v>
      </c>
      <c r="N86" s="9">
        <v>1979</v>
      </c>
      <c r="O86" s="9">
        <v>2181</v>
      </c>
      <c r="P86" s="40">
        <v>3211</v>
      </c>
      <c r="Q86" s="9">
        <v>2003</v>
      </c>
      <c r="R86" s="9">
        <v>2084</v>
      </c>
      <c r="S86" s="9">
        <v>2662</v>
      </c>
      <c r="T86" s="40">
        <v>3614</v>
      </c>
      <c r="U86" s="9">
        <v>1961</v>
      </c>
      <c r="V86" s="9">
        <v>1951</v>
      </c>
      <c r="W86" s="9">
        <v>2063</v>
      </c>
      <c r="X86" s="40">
        <v>2622</v>
      </c>
      <c r="Y86" s="9">
        <v>1823</v>
      </c>
      <c r="Z86" s="9">
        <v>1644</v>
      </c>
      <c r="AA86" s="9">
        <v>1895</v>
      </c>
      <c r="AB86" s="40">
        <v>2705</v>
      </c>
      <c r="AC86" s="9">
        <v>1924</v>
      </c>
      <c r="AD86" s="9">
        <v>2245</v>
      </c>
      <c r="AE86" s="9">
        <v>2636</v>
      </c>
      <c r="AF86" s="40">
        <v>3411</v>
      </c>
      <c r="AG86" s="9">
        <v>3019</v>
      </c>
      <c r="AH86" s="9">
        <v>3296</v>
      </c>
      <c r="AI86" s="9">
        <v>3742</v>
      </c>
      <c r="AJ86" s="40">
        <v>4268</v>
      </c>
      <c r="AK86" s="9">
        <v>2980</v>
      </c>
      <c r="AL86" s="9">
        <v>2877</v>
      </c>
      <c r="AN86" s="40"/>
      <c r="BA86" s="9">
        <v>2251</v>
      </c>
      <c r="BB86" s="9">
        <v>2181</v>
      </c>
      <c r="BC86" s="9">
        <v>2662</v>
      </c>
      <c r="BD86" s="9">
        <v>2063</v>
      </c>
      <c r="BE86" s="9">
        <v>1895</v>
      </c>
      <c r="BF86" s="9">
        <v>2636</v>
      </c>
      <c r="BG86" s="9">
        <v>3742</v>
      </c>
      <c r="BH86" s="9">
        <v>2500</v>
      </c>
    </row>
    <row r="87" spans="1:65" s="9" customFormat="1" x14ac:dyDescent="0.35">
      <c r="B87" s="2" t="s">
        <v>61</v>
      </c>
      <c r="C87"/>
      <c r="D87"/>
      <c r="E87"/>
      <c r="F87"/>
      <c r="G87"/>
      <c r="H87">
        <v>1447</v>
      </c>
      <c r="I87" s="9">
        <v>1618</v>
      </c>
      <c r="J87" s="9">
        <v>1574</v>
      </c>
      <c r="K87" s="9">
        <v>0</v>
      </c>
      <c r="L87" s="40">
        <v>0</v>
      </c>
      <c r="M87" s="9">
        <v>0</v>
      </c>
      <c r="N87" s="9">
        <v>0</v>
      </c>
      <c r="O87" s="9">
        <v>0</v>
      </c>
      <c r="P87" s="40">
        <v>0</v>
      </c>
      <c r="Q87" s="9">
        <v>0</v>
      </c>
      <c r="R87" s="9">
        <v>0</v>
      </c>
      <c r="S87" s="9">
        <v>0</v>
      </c>
      <c r="T87" s="40">
        <v>0</v>
      </c>
      <c r="U87" s="9">
        <v>0</v>
      </c>
      <c r="V87" s="9">
        <v>0</v>
      </c>
      <c r="W87" s="9">
        <v>0</v>
      </c>
      <c r="X87" s="40">
        <v>0</v>
      </c>
      <c r="Y87" s="9">
        <v>0</v>
      </c>
      <c r="Z87" s="9">
        <v>0</v>
      </c>
      <c r="AA87" s="9">
        <v>0</v>
      </c>
      <c r="AB87" s="40">
        <v>0</v>
      </c>
      <c r="AC87" s="9">
        <v>0</v>
      </c>
      <c r="AD87" s="9">
        <v>0</v>
      </c>
      <c r="AE87" s="9">
        <v>0</v>
      </c>
      <c r="AF87" s="40">
        <v>0</v>
      </c>
      <c r="AG87" s="9">
        <v>0</v>
      </c>
      <c r="AH87" s="9">
        <v>0</v>
      </c>
      <c r="AI87" s="9">
        <v>0</v>
      </c>
      <c r="AJ87" s="40">
        <v>0</v>
      </c>
      <c r="AK87" s="9">
        <v>0</v>
      </c>
      <c r="AL87" s="9">
        <v>0</v>
      </c>
      <c r="AN87" s="40"/>
      <c r="BA87" s="9">
        <v>0</v>
      </c>
      <c r="BB87" s="9">
        <v>0</v>
      </c>
      <c r="BC87" s="9">
        <v>0</v>
      </c>
      <c r="BD87" s="9">
        <v>0</v>
      </c>
      <c r="BE87" s="9">
        <v>0</v>
      </c>
      <c r="BF87" s="9">
        <v>0</v>
      </c>
      <c r="BG87" s="9">
        <v>0</v>
      </c>
      <c r="BH87" s="9">
        <v>0</v>
      </c>
    </row>
    <row r="88" spans="1:65" s="10" customFormat="1" x14ac:dyDescent="0.35">
      <c r="A88" s="6"/>
      <c r="B88" s="5" t="s">
        <v>62</v>
      </c>
      <c r="C88" s="6"/>
      <c r="D88" s="6"/>
      <c r="E88" s="6"/>
      <c r="F88" s="6"/>
      <c r="G88" s="6"/>
      <c r="H88" s="6">
        <v>5594</v>
      </c>
      <c r="I88" s="10">
        <v>6345</v>
      </c>
      <c r="J88" s="10">
        <v>6598</v>
      </c>
      <c r="K88" s="10">
        <v>5892</v>
      </c>
      <c r="L88" s="41">
        <v>6726</v>
      </c>
      <c r="M88" s="10">
        <v>5864</v>
      </c>
      <c r="N88" s="10">
        <v>5434</v>
      </c>
      <c r="O88" s="10">
        <v>5103</v>
      </c>
      <c r="P88" s="41">
        <v>4788</v>
      </c>
      <c r="Q88" s="10">
        <v>4422</v>
      </c>
      <c r="R88" s="10">
        <v>5097</v>
      </c>
      <c r="S88" s="10">
        <v>6751</v>
      </c>
      <c r="T88" s="41">
        <v>7311</v>
      </c>
      <c r="U88" s="10">
        <v>7571</v>
      </c>
      <c r="V88" s="10">
        <v>7049</v>
      </c>
      <c r="W88" s="10">
        <v>10146</v>
      </c>
      <c r="X88" s="41">
        <v>7551</v>
      </c>
      <c r="Y88" s="10">
        <v>7473</v>
      </c>
      <c r="Z88" s="10">
        <v>8536</v>
      </c>
      <c r="AA88" s="10">
        <v>11482</v>
      </c>
      <c r="AB88" s="41">
        <v>13544</v>
      </c>
      <c r="AC88" s="10">
        <v>12769</v>
      </c>
      <c r="AD88" s="10">
        <v>11640</v>
      </c>
      <c r="AE88" s="10">
        <v>13393</v>
      </c>
      <c r="AF88" s="41">
        <v>12951</v>
      </c>
      <c r="AG88" s="10">
        <v>12280</v>
      </c>
      <c r="AH88" s="10">
        <v>13320</v>
      </c>
      <c r="AI88" s="10">
        <v>16924</v>
      </c>
      <c r="AJ88" s="41">
        <v>18003</v>
      </c>
      <c r="AK88" s="10">
        <v>19502</v>
      </c>
      <c r="AL88" s="10">
        <v>19165</v>
      </c>
      <c r="AN88" s="41"/>
      <c r="BA88" s="10">
        <v>5892</v>
      </c>
      <c r="BB88" s="10">
        <v>5103</v>
      </c>
      <c r="BC88" s="10">
        <v>6751</v>
      </c>
      <c r="BD88" s="10">
        <v>10146</v>
      </c>
      <c r="BE88" s="10">
        <v>11482</v>
      </c>
      <c r="BF88" s="10">
        <v>13393</v>
      </c>
      <c r="BG88" s="10">
        <v>16924</v>
      </c>
      <c r="BH88" s="10">
        <v>21807</v>
      </c>
    </row>
    <row r="89" spans="1:65" s="11" customFormat="1" x14ac:dyDescent="0.35">
      <c r="A89" s="8"/>
      <c r="B89" s="7" t="s">
        <v>63</v>
      </c>
      <c r="C89" s="8"/>
      <c r="D89" s="8"/>
      <c r="E89" s="8"/>
      <c r="F89" s="8"/>
      <c r="G89" s="8"/>
      <c r="H89" s="11">
        <f t="shared" ref="H89:AK89" si="286">SUM(H83:H88)</f>
        <v>121656</v>
      </c>
      <c r="I89" s="11">
        <f t="shared" si="286"/>
        <v>127812</v>
      </c>
      <c r="J89" s="11">
        <f t="shared" si="286"/>
        <v>128421</v>
      </c>
      <c r="K89" s="11">
        <f t="shared" si="286"/>
        <v>139660</v>
      </c>
      <c r="L89" s="44">
        <f t="shared" si="286"/>
        <v>157909</v>
      </c>
      <c r="M89" s="11">
        <f t="shared" si="286"/>
        <v>144949</v>
      </c>
      <c r="N89" s="11">
        <f t="shared" si="286"/>
        <v>146313</v>
      </c>
      <c r="O89" s="11">
        <f t="shared" si="286"/>
        <v>162696</v>
      </c>
      <c r="P89" s="44">
        <f t="shared" si="286"/>
        <v>161031</v>
      </c>
      <c r="Q89" s="11">
        <f t="shared" si="286"/>
        <v>167633</v>
      </c>
      <c r="R89" s="11">
        <f t="shared" si="286"/>
        <v>156659</v>
      </c>
      <c r="S89" s="11">
        <f t="shared" si="286"/>
        <v>169662</v>
      </c>
      <c r="T89" s="44">
        <f t="shared" si="286"/>
        <v>164195</v>
      </c>
      <c r="U89" s="11">
        <f t="shared" si="286"/>
        <v>156874</v>
      </c>
      <c r="V89" s="11">
        <f t="shared" si="286"/>
        <v>159887</v>
      </c>
      <c r="W89" s="11">
        <f t="shared" si="286"/>
        <v>175552</v>
      </c>
      <c r="X89" s="44">
        <f t="shared" si="286"/>
        <v>165896</v>
      </c>
      <c r="Y89" s="11">
        <f t="shared" si="286"/>
        <v>167074</v>
      </c>
      <c r="Z89" s="11">
        <f t="shared" si="286"/>
        <v>170505</v>
      </c>
      <c r="AA89" s="11">
        <f t="shared" si="286"/>
        <v>181915</v>
      </c>
      <c r="AB89" s="44">
        <f t="shared" si="286"/>
        <v>177077</v>
      </c>
      <c r="AC89" s="11">
        <f t="shared" si="286"/>
        <v>173973</v>
      </c>
      <c r="AD89" s="11">
        <f t="shared" si="286"/>
        <v>165614</v>
      </c>
      <c r="AE89" s="11">
        <f t="shared" si="286"/>
        <v>184406</v>
      </c>
      <c r="AF89" s="44">
        <f t="shared" si="286"/>
        <v>174326</v>
      </c>
      <c r="AG89" s="11">
        <f t="shared" si="286"/>
        <v>174188</v>
      </c>
      <c r="AH89" s="11">
        <f t="shared" si="286"/>
        <v>153922</v>
      </c>
      <c r="AI89" s="11">
        <f t="shared" si="286"/>
        <v>169684</v>
      </c>
      <c r="AJ89" s="44">
        <f t="shared" si="286"/>
        <v>160812</v>
      </c>
      <c r="AK89" s="11">
        <f t="shared" si="286"/>
        <v>157823</v>
      </c>
      <c r="AL89" s="11">
        <f t="shared" ref="AL89:AN89" si="287">SUM(AL83:AL88)</f>
        <v>163889</v>
      </c>
      <c r="AM89" s="11">
        <f t="shared" si="287"/>
        <v>0</v>
      </c>
      <c r="AN89" s="44">
        <f t="shared" si="287"/>
        <v>0</v>
      </c>
      <c r="AO89" s="11">
        <f t="shared" ref="AO89:AS89" si="288">SUM(AO83:AO88)</f>
        <v>0</v>
      </c>
      <c r="AP89" s="11">
        <f t="shared" si="288"/>
        <v>0</v>
      </c>
      <c r="AQ89" s="11">
        <f t="shared" si="288"/>
        <v>0</v>
      </c>
      <c r="AR89" s="11">
        <f t="shared" si="288"/>
        <v>0</v>
      </c>
      <c r="AS89" s="11">
        <f t="shared" si="288"/>
        <v>0</v>
      </c>
      <c r="AZ89" s="9"/>
      <c r="BA89" s="9">
        <f>SUM(BA83:BA88)</f>
        <v>139660</v>
      </c>
      <c r="BB89" s="9">
        <f t="shared" ref="BB89" si="289">SUM(BB83:BB88)</f>
        <v>162696</v>
      </c>
      <c r="BC89" s="9">
        <f t="shared" ref="BC89" si="290">SUM(BC83:BC88)</f>
        <v>169662</v>
      </c>
      <c r="BD89" s="9">
        <f t="shared" ref="BD89" si="291">SUM(BD83:BD88)</f>
        <v>175552</v>
      </c>
      <c r="BE89" s="9">
        <f t="shared" ref="BE89" si="292">SUM(BE83:BE88)</f>
        <v>181915</v>
      </c>
      <c r="BF89" s="9">
        <f t="shared" ref="BF89" si="293">SUM(BF83:BF88)</f>
        <v>184406</v>
      </c>
      <c r="BG89" s="9">
        <f t="shared" ref="BG89" si="294">SUM(BG83:BG88)</f>
        <v>169684</v>
      </c>
      <c r="BH89" s="9">
        <f t="shared" ref="BH89" si="295">SUM(BH83:BH88)</f>
        <v>184257</v>
      </c>
      <c r="BI89" s="9">
        <f t="shared" ref="BI89" si="296">SUM(BI83:BI88)</f>
        <v>0</v>
      </c>
      <c r="BJ89" s="9">
        <f t="shared" ref="BJ89" si="297">SUM(BJ83:BJ88)</f>
        <v>0</v>
      </c>
      <c r="BK89" s="9">
        <f t="shared" ref="BK89" si="298">SUM(BK83:BK88)</f>
        <v>0</v>
      </c>
      <c r="BL89" s="9">
        <f t="shared" ref="BL89" si="299">SUM(BL83:BL88)</f>
        <v>0</v>
      </c>
      <c r="BM89" s="9">
        <f t="shared" ref="BM89" si="300">SUM(BM83:BM88)</f>
        <v>0</v>
      </c>
    </row>
    <row r="90" spans="1:65" s="63" customFormat="1" x14ac:dyDescent="0.35">
      <c r="A90" s="23"/>
      <c r="B90" s="24" t="s">
        <v>2766</v>
      </c>
      <c r="C90" s="23"/>
      <c r="D90" s="23"/>
      <c r="E90" s="23"/>
      <c r="F90" s="23"/>
      <c r="G90" s="23"/>
      <c r="L90" s="64"/>
      <c r="P90" s="64"/>
      <c r="T90" s="64"/>
      <c r="X90" s="64"/>
      <c r="AB90" s="64"/>
      <c r="AF90" s="64"/>
      <c r="AJ90" s="64"/>
      <c r="AN90" s="64"/>
    </row>
    <row r="91" spans="1:65" s="9" customFormat="1" x14ac:dyDescent="0.35">
      <c r="B91" s="2" t="s">
        <v>64</v>
      </c>
      <c r="C91"/>
      <c r="D91"/>
      <c r="E91"/>
      <c r="F91"/>
      <c r="G91"/>
      <c r="H91">
        <v>15046</v>
      </c>
      <c r="I91" s="9">
        <v>15789</v>
      </c>
      <c r="J91" s="9">
        <v>16831</v>
      </c>
      <c r="K91" s="9">
        <v>18356</v>
      </c>
      <c r="L91" s="40">
        <v>19224</v>
      </c>
      <c r="M91" s="9">
        <v>21379</v>
      </c>
      <c r="N91" s="9">
        <v>21962</v>
      </c>
      <c r="O91" s="9">
        <v>23734</v>
      </c>
      <c r="P91" s="40">
        <v>24809</v>
      </c>
      <c r="Q91" s="9">
        <v>26304</v>
      </c>
      <c r="R91" s="9">
        <v>27929</v>
      </c>
      <c r="S91" s="9">
        <v>29460</v>
      </c>
      <c r="T91" s="40">
        <v>31430</v>
      </c>
      <c r="U91" s="9">
        <v>32717</v>
      </c>
      <c r="V91" s="9">
        <v>33648</v>
      </c>
      <c r="W91" s="9">
        <v>36477</v>
      </c>
      <c r="X91" s="40">
        <v>38409</v>
      </c>
      <c r="Y91" s="9">
        <v>40522</v>
      </c>
      <c r="Z91" s="9">
        <v>41221</v>
      </c>
      <c r="AA91" s="9">
        <v>44151</v>
      </c>
      <c r="AB91" s="40">
        <v>47927</v>
      </c>
      <c r="AC91" s="9">
        <v>51737</v>
      </c>
      <c r="AD91" s="9">
        <v>54945</v>
      </c>
      <c r="AE91" s="9">
        <v>59715</v>
      </c>
      <c r="AF91" s="40">
        <v>63772</v>
      </c>
      <c r="AG91" s="9">
        <v>67214</v>
      </c>
      <c r="AH91" s="9">
        <v>70298</v>
      </c>
      <c r="AI91" s="9">
        <v>74398</v>
      </c>
      <c r="AJ91" s="40">
        <v>77037</v>
      </c>
      <c r="AK91" s="9">
        <v>82755</v>
      </c>
      <c r="AL91" s="9">
        <v>88132</v>
      </c>
      <c r="AN91" s="40"/>
      <c r="BA91" s="9">
        <v>18356</v>
      </c>
      <c r="BB91" s="9">
        <v>23734</v>
      </c>
      <c r="BC91" s="9">
        <v>29460</v>
      </c>
      <c r="BD91" s="9">
        <v>36477</v>
      </c>
      <c r="BE91" s="9">
        <v>44151</v>
      </c>
      <c r="BF91" s="9">
        <v>59715</v>
      </c>
      <c r="BG91" s="9">
        <v>74398</v>
      </c>
      <c r="BH91" s="9">
        <v>95641</v>
      </c>
    </row>
    <row r="92" spans="1:65" s="9" customFormat="1" x14ac:dyDescent="0.35">
      <c r="B92" s="2" t="s">
        <v>65</v>
      </c>
      <c r="C92"/>
      <c r="D92"/>
      <c r="E92"/>
      <c r="F92"/>
      <c r="G92"/>
      <c r="H92">
        <v>0</v>
      </c>
      <c r="I92" s="9">
        <v>0</v>
      </c>
      <c r="J92" s="9">
        <v>0</v>
      </c>
      <c r="K92" s="9">
        <v>0</v>
      </c>
      <c r="L92" s="40">
        <v>0</v>
      </c>
      <c r="M92" s="9">
        <v>0</v>
      </c>
      <c r="N92" s="9">
        <v>0</v>
      </c>
      <c r="O92" s="9">
        <v>6555</v>
      </c>
      <c r="P92" s="40">
        <v>6844</v>
      </c>
      <c r="Q92" s="9">
        <v>6749</v>
      </c>
      <c r="R92" s="9">
        <v>6859</v>
      </c>
      <c r="S92" s="9">
        <v>6686</v>
      </c>
      <c r="T92" s="40">
        <v>6734</v>
      </c>
      <c r="U92" s="9">
        <v>6806</v>
      </c>
      <c r="V92" s="9">
        <v>7121</v>
      </c>
      <c r="W92" s="9">
        <v>7379</v>
      </c>
      <c r="X92" s="40">
        <v>7890</v>
      </c>
      <c r="Y92" s="9">
        <v>8439</v>
      </c>
      <c r="Z92" s="9">
        <v>8448</v>
      </c>
      <c r="AA92" s="9">
        <v>8753</v>
      </c>
      <c r="AB92" s="40">
        <v>9047</v>
      </c>
      <c r="AC92" s="9">
        <v>10298</v>
      </c>
      <c r="AD92" s="9">
        <v>10673</v>
      </c>
      <c r="AE92" s="9">
        <v>11088</v>
      </c>
      <c r="AF92" s="40">
        <v>11575</v>
      </c>
      <c r="AG92" s="9">
        <v>12354</v>
      </c>
      <c r="AH92" s="9">
        <v>12916</v>
      </c>
      <c r="AI92" s="9">
        <v>13148</v>
      </c>
      <c r="AJ92" s="40">
        <v>13347</v>
      </c>
      <c r="AK92" s="9">
        <v>13624</v>
      </c>
      <c r="AL92" s="9">
        <v>13879</v>
      </c>
      <c r="AN92" s="40"/>
      <c r="BA92" s="9">
        <v>0</v>
      </c>
      <c r="BB92" s="9">
        <v>6555</v>
      </c>
      <c r="BC92" s="9">
        <v>6686</v>
      </c>
      <c r="BD92" s="9">
        <v>7379</v>
      </c>
      <c r="BE92" s="9">
        <v>8753</v>
      </c>
      <c r="BF92" s="9">
        <v>11088</v>
      </c>
      <c r="BG92" s="9">
        <v>13148</v>
      </c>
      <c r="BH92" s="9">
        <v>14346</v>
      </c>
    </row>
    <row r="93" spans="1:65" s="9" customFormat="1" x14ac:dyDescent="0.35">
      <c r="B93" s="2" t="s">
        <v>66</v>
      </c>
      <c r="C93"/>
      <c r="D93"/>
      <c r="E93"/>
      <c r="F93"/>
      <c r="G93"/>
      <c r="H93">
        <v>11438</v>
      </c>
      <c r="I93" s="9">
        <v>11514</v>
      </c>
      <c r="J93" s="9">
        <v>11315</v>
      </c>
      <c r="K93" s="9">
        <v>10431</v>
      </c>
      <c r="L93" s="40">
        <v>10486</v>
      </c>
      <c r="M93" s="9">
        <v>8912</v>
      </c>
      <c r="N93" s="9">
        <v>7381</v>
      </c>
      <c r="O93" s="9">
        <v>6023</v>
      </c>
      <c r="P93" s="40">
        <v>5343</v>
      </c>
      <c r="Q93" s="9">
        <v>3961</v>
      </c>
      <c r="R93" s="9">
        <v>2818</v>
      </c>
      <c r="S93" s="9">
        <v>1862</v>
      </c>
      <c r="T93" s="40">
        <v>2034</v>
      </c>
      <c r="U93" s="9">
        <v>2274</v>
      </c>
      <c r="V93" s="9">
        <v>2403</v>
      </c>
      <c r="W93" s="9">
        <v>2649</v>
      </c>
      <c r="X93" s="40">
        <v>2684</v>
      </c>
      <c r="Y93" s="9">
        <v>2755</v>
      </c>
      <c r="Z93" s="9">
        <v>2660</v>
      </c>
      <c r="AA93" s="9">
        <v>2965</v>
      </c>
      <c r="AB93" s="40">
        <v>3103</v>
      </c>
      <c r="AC93" s="9">
        <v>3794</v>
      </c>
      <c r="AD93" s="9">
        <v>5395</v>
      </c>
      <c r="AE93" s="9">
        <v>5984</v>
      </c>
      <c r="AF93" s="40">
        <v>6393</v>
      </c>
      <c r="AG93" s="9">
        <v>6994</v>
      </c>
      <c r="AH93" s="9">
        <v>6907</v>
      </c>
      <c r="AI93" s="9">
        <v>6891</v>
      </c>
      <c r="AJ93" s="40">
        <v>6839</v>
      </c>
      <c r="AK93" s="9">
        <v>7097</v>
      </c>
      <c r="AL93" s="9">
        <v>9415</v>
      </c>
      <c r="AN93" s="40"/>
      <c r="BA93" s="9">
        <v>10431</v>
      </c>
      <c r="BB93" s="9">
        <v>6023</v>
      </c>
      <c r="BC93" s="9">
        <v>1862</v>
      </c>
      <c r="BD93" s="9">
        <v>2649</v>
      </c>
      <c r="BE93" s="9">
        <v>2965</v>
      </c>
      <c r="BF93" s="9">
        <v>5984</v>
      </c>
      <c r="BG93" s="9">
        <v>6891</v>
      </c>
      <c r="BH93" s="9">
        <v>9879</v>
      </c>
    </row>
    <row r="94" spans="1:65" s="9" customFormat="1" x14ac:dyDescent="0.35">
      <c r="B94" s="2" t="s">
        <v>67</v>
      </c>
      <c r="C94"/>
      <c r="D94"/>
      <c r="E94"/>
      <c r="F94"/>
      <c r="G94"/>
      <c r="H94">
        <v>17142</v>
      </c>
      <c r="I94" s="9">
        <v>17436</v>
      </c>
      <c r="J94" s="9">
        <v>17948</v>
      </c>
      <c r="K94" s="9">
        <v>17872</v>
      </c>
      <c r="L94" s="40">
        <v>17907</v>
      </c>
      <c r="M94" s="9">
        <v>34524</v>
      </c>
      <c r="N94" s="9">
        <v>34668</v>
      </c>
      <c r="O94" s="9">
        <v>35122</v>
      </c>
      <c r="P94" s="40">
        <v>35389</v>
      </c>
      <c r="Q94" s="9">
        <v>35355</v>
      </c>
      <c r="R94" s="9">
        <v>35582</v>
      </c>
      <c r="S94" s="9">
        <v>35683</v>
      </c>
      <c r="T94" s="40">
        <v>35855</v>
      </c>
      <c r="U94" s="9">
        <v>41577</v>
      </c>
      <c r="V94" s="9">
        <v>41861</v>
      </c>
      <c r="W94" s="9">
        <v>42026</v>
      </c>
      <c r="X94" s="40">
        <v>42113</v>
      </c>
      <c r="Y94" s="9">
        <v>42248</v>
      </c>
      <c r="Z94" s="9">
        <v>42064</v>
      </c>
      <c r="AA94" s="9">
        <v>43351</v>
      </c>
      <c r="AB94" s="40">
        <v>43890</v>
      </c>
      <c r="AC94" s="9">
        <v>44219</v>
      </c>
      <c r="AD94" s="9">
        <v>49698</v>
      </c>
      <c r="AE94" s="9">
        <v>49711</v>
      </c>
      <c r="AF94" s="40">
        <v>50455</v>
      </c>
      <c r="AG94" s="9">
        <v>50921</v>
      </c>
      <c r="AH94" s="9">
        <v>67371</v>
      </c>
      <c r="AI94" s="9">
        <v>67524</v>
      </c>
      <c r="AJ94" s="40">
        <v>67459</v>
      </c>
      <c r="AK94" s="9">
        <v>67905</v>
      </c>
      <c r="AL94" s="9">
        <v>67940</v>
      </c>
      <c r="AN94" s="40"/>
      <c r="BA94" s="9">
        <v>17872</v>
      </c>
      <c r="BB94" s="9">
        <v>35122</v>
      </c>
      <c r="BC94" s="9">
        <v>35683</v>
      </c>
      <c r="BD94" s="9">
        <v>42026</v>
      </c>
      <c r="BE94" s="9">
        <v>43351</v>
      </c>
      <c r="BF94" s="9">
        <v>49711</v>
      </c>
      <c r="BG94" s="9">
        <v>67524</v>
      </c>
      <c r="BH94" s="9">
        <v>67886</v>
      </c>
    </row>
    <row r="95" spans="1:65" s="9" customFormat="1" x14ac:dyDescent="0.35">
      <c r="B95" s="2" t="s">
        <v>68</v>
      </c>
      <c r="C95"/>
      <c r="D95"/>
      <c r="E95"/>
      <c r="F95"/>
      <c r="G95"/>
      <c r="H95">
        <v>4745</v>
      </c>
      <c r="I95" s="9">
        <v>4619</v>
      </c>
      <c r="J95" s="9">
        <v>4459</v>
      </c>
      <c r="K95" s="9">
        <v>3733</v>
      </c>
      <c r="L95" s="40">
        <v>3522</v>
      </c>
      <c r="M95" s="9">
        <v>11001</v>
      </c>
      <c r="N95" s="9">
        <v>10547</v>
      </c>
      <c r="O95" s="9">
        <v>10106</v>
      </c>
      <c r="P95" s="40">
        <v>9598</v>
      </c>
      <c r="Q95" s="9">
        <v>9034</v>
      </c>
      <c r="R95" s="9">
        <v>8544</v>
      </c>
      <c r="S95" s="9">
        <v>8053</v>
      </c>
      <c r="T95" s="40">
        <v>7579</v>
      </c>
      <c r="U95" s="9">
        <v>8482</v>
      </c>
      <c r="V95" s="9">
        <v>8103</v>
      </c>
      <c r="W95" s="9">
        <v>7750</v>
      </c>
      <c r="X95" s="40">
        <v>7508</v>
      </c>
      <c r="Y95" s="9">
        <v>7126</v>
      </c>
      <c r="Z95" s="9">
        <v>6855</v>
      </c>
      <c r="AA95" s="9">
        <v>7038</v>
      </c>
      <c r="AB95" s="40">
        <v>6923</v>
      </c>
      <c r="AC95" s="9">
        <v>6555</v>
      </c>
      <c r="AD95" s="9">
        <v>8127</v>
      </c>
      <c r="AE95" s="9">
        <v>7800</v>
      </c>
      <c r="AF95" s="40">
        <v>7794</v>
      </c>
      <c r="AG95" s="9">
        <v>7462</v>
      </c>
      <c r="AH95" s="9">
        <v>11348</v>
      </c>
      <c r="AI95" s="9">
        <v>11298</v>
      </c>
      <c r="AJ95" s="40">
        <v>10808</v>
      </c>
      <c r="AK95" s="9">
        <v>10354</v>
      </c>
      <c r="AL95" s="9">
        <v>9879</v>
      </c>
      <c r="AN95" s="40"/>
      <c r="BA95" s="9">
        <v>3733</v>
      </c>
      <c r="BB95" s="9">
        <v>10106</v>
      </c>
      <c r="BC95" s="9">
        <v>8053</v>
      </c>
      <c r="BD95" s="9">
        <v>7750</v>
      </c>
      <c r="BE95" s="9">
        <v>7038</v>
      </c>
      <c r="BF95" s="9">
        <v>7800</v>
      </c>
      <c r="BG95" s="9">
        <v>11298</v>
      </c>
      <c r="BH95" s="9">
        <v>9366</v>
      </c>
    </row>
    <row r="96" spans="1:65" s="10" customFormat="1" x14ac:dyDescent="0.35">
      <c r="A96" s="6"/>
      <c r="B96" s="5" t="s">
        <v>69</v>
      </c>
      <c r="C96" s="6"/>
      <c r="D96" s="6"/>
      <c r="E96" s="6"/>
      <c r="F96" s="6"/>
      <c r="G96" s="6"/>
      <c r="H96" s="6">
        <v>2869</v>
      </c>
      <c r="I96" s="10">
        <v>2928</v>
      </c>
      <c r="J96" s="10">
        <v>2895</v>
      </c>
      <c r="K96" s="10">
        <v>3416</v>
      </c>
      <c r="L96" s="40">
        <v>3476</v>
      </c>
      <c r="M96" s="10">
        <v>3845</v>
      </c>
      <c r="N96" s="10">
        <v>4146</v>
      </c>
      <c r="O96" s="10">
        <v>6076</v>
      </c>
      <c r="P96" s="41">
        <v>6083</v>
      </c>
      <c r="Q96" s="10">
        <v>6967</v>
      </c>
      <c r="R96" s="10">
        <v>7106</v>
      </c>
      <c r="S96" s="10">
        <v>7442</v>
      </c>
      <c r="T96" s="41">
        <v>9792</v>
      </c>
      <c r="U96" s="10">
        <v>10129</v>
      </c>
      <c r="V96" s="10">
        <v>10258</v>
      </c>
      <c r="W96" s="10">
        <v>14723</v>
      </c>
      <c r="X96" s="41">
        <v>14455</v>
      </c>
      <c r="Y96" s="10">
        <v>14630</v>
      </c>
      <c r="Z96" s="10">
        <v>13696</v>
      </c>
      <c r="AA96" s="10">
        <v>13138</v>
      </c>
      <c r="AB96" s="41">
        <v>13034</v>
      </c>
      <c r="AC96" s="10">
        <v>13561</v>
      </c>
      <c r="AD96" s="10">
        <v>14427</v>
      </c>
      <c r="AE96" s="10">
        <v>15075</v>
      </c>
      <c r="AF96" s="41">
        <v>21103</v>
      </c>
      <c r="AG96" s="10">
        <v>21256</v>
      </c>
      <c r="AH96" s="10">
        <v>21845</v>
      </c>
      <c r="AI96" s="10">
        <v>21897</v>
      </c>
      <c r="AJ96" s="41">
        <v>23482</v>
      </c>
      <c r="AK96" s="10">
        <v>24994</v>
      </c>
      <c r="AL96" s="10">
        <v>26954</v>
      </c>
      <c r="AN96" s="41"/>
      <c r="BA96" s="10">
        <v>3416</v>
      </c>
      <c r="BB96" s="10">
        <v>6076</v>
      </c>
      <c r="BC96" s="10">
        <v>7442</v>
      </c>
      <c r="BD96" s="10">
        <v>14723</v>
      </c>
      <c r="BE96" s="10">
        <v>13138</v>
      </c>
      <c r="BF96" s="10">
        <v>15075</v>
      </c>
      <c r="BG96" s="10">
        <v>21897</v>
      </c>
      <c r="BH96" s="10">
        <v>30601</v>
      </c>
    </row>
    <row r="97" spans="1:65" s="10" customFormat="1" x14ac:dyDescent="0.35">
      <c r="B97" s="52" t="s">
        <v>2767</v>
      </c>
      <c r="H97" s="10">
        <f>SUM(H91:H96)</f>
        <v>51240</v>
      </c>
      <c r="I97" s="10">
        <f t="shared" ref="I97:AN97" si="301">SUM(I91:I96)</f>
        <v>52286</v>
      </c>
      <c r="J97" s="10">
        <f t="shared" si="301"/>
        <v>53448</v>
      </c>
      <c r="K97" s="10">
        <f t="shared" si="301"/>
        <v>53808</v>
      </c>
      <c r="L97" s="41">
        <f t="shared" si="301"/>
        <v>54615</v>
      </c>
      <c r="M97" s="10">
        <f t="shared" si="301"/>
        <v>79661</v>
      </c>
      <c r="N97" s="10">
        <f t="shared" si="301"/>
        <v>78704</v>
      </c>
      <c r="O97" s="10">
        <f t="shared" si="301"/>
        <v>87616</v>
      </c>
      <c r="P97" s="41">
        <f t="shared" si="301"/>
        <v>88066</v>
      </c>
      <c r="Q97" s="10">
        <f t="shared" si="301"/>
        <v>88370</v>
      </c>
      <c r="R97" s="10">
        <f t="shared" si="301"/>
        <v>88838</v>
      </c>
      <c r="S97" s="10">
        <f t="shared" si="301"/>
        <v>89186</v>
      </c>
      <c r="T97" s="41">
        <f t="shared" si="301"/>
        <v>93424</v>
      </c>
      <c r="U97" s="10">
        <f t="shared" si="301"/>
        <v>101985</v>
      </c>
      <c r="V97" s="10">
        <f t="shared" si="301"/>
        <v>103394</v>
      </c>
      <c r="W97" s="10">
        <f t="shared" si="301"/>
        <v>111004</v>
      </c>
      <c r="X97" s="10">
        <f t="shared" si="301"/>
        <v>113059</v>
      </c>
      <c r="Y97" s="10">
        <f t="shared" si="301"/>
        <v>115720</v>
      </c>
      <c r="Z97" s="10">
        <f t="shared" si="301"/>
        <v>114944</v>
      </c>
      <c r="AA97" s="10">
        <f t="shared" si="301"/>
        <v>119396</v>
      </c>
      <c r="AB97" s="10">
        <f t="shared" si="301"/>
        <v>123924</v>
      </c>
      <c r="AC97" s="10">
        <f t="shared" si="301"/>
        <v>130164</v>
      </c>
      <c r="AD97" s="10">
        <f t="shared" si="301"/>
        <v>143265</v>
      </c>
      <c r="AE97" s="10">
        <f t="shared" si="301"/>
        <v>149373</v>
      </c>
      <c r="AF97" s="10">
        <f t="shared" si="301"/>
        <v>161092</v>
      </c>
      <c r="AG97" s="10">
        <f t="shared" si="301"/>
        <v>166201</v>
      </c>
      <c r="AH97" s="10">
        <f t="shared" si="301"/>
        <v>190685</v>
      </c>
      <c r="AI97" s="10">
        <f t="shared" si="301"/>
        <v>195156</v>
      </c>
      <c r="AJ97" s="10">
        <f t="shared" si="301"/>
        <v>198972</v>
      </c>
      <c r="AK97" s="10">
        <f t="shared" si="301"/>
        <v>206729</v>
      </c>
      <c r="AL97" s="10">
        <f t="shared" si="301"/>
        <v>216199</v>
      </c>
      <c r="AM97" s="10">
        <f t="shared" si="301"/>
        <v>0</v>
      </c>
      <c r="AN97" s="41">
        <f t="shared" si="301"/>
        <v>0</v>
      </c>
      <c r="AO97" s="10">
        <f t="shared" ref="AO97:AS97" si="302">SUM(AO91:AO96)</f>
        <v>0</v>
      </c>
      <c r="AP97" s="10">
        <f t="shared" si="302"/>
        <v>0</v>
      </c>
      <c r="AQ97" s="10">
        <f t="shared" si="302"/>
        <v>0</v>
      </c>
      <c r="AR97" s="10">
        <f t="shared" si="302"/>
        <v>0</v>
      </c>
      <c r="AS97" s="10">
        <f t="shared" si="302"/>
        <v>0</v>
      </c>
      <c r="BA97" s="10">
        <f t="shared" ref="BA97" si="303">SUM(BA91:BA96)</f>
        <v>53808</v>
      </c>
      <c r="BB97" s="10">
        <f t="shared" ref="BB97" si="304">SUM(BB91:BB96)</f>
        <v>87616</v>
      </c>
      <c r="BC97" s="10">
        <f t="shared" ref="BC97" si="305">SUM(BC91:BC96)</f>
        <v>89186</v>
      </c>
      <c r="BD97" s="10">
        <f t="shared" ref="BD97" si="306">SUM(BD91:BD96)</f>
        <v>111004</v>
      </c>
      <c r="BE97" s="10">
        <f t="shared" ref="BE97" si="307">SUM(BE91:BE96)</f>
        <v>119396</v>
      </c>
      <c r="BF97" s="10">
        <f t="shared" ref="BF97" si="308">SUM(BF91:BF96)</f>
        <v>149373</v>
      </c>
      <c r="BG97" s="10">
        <f t="shared" ref="BG97" si="309">SUM(BG91:BG96)</f>
        <v>195156</v>
      </c>
      <c r="BH97" s="10">
        <f t="shared" ref="BH97" si="310">SUM(BH91:BH96)</f>
        <v>227719</v>
      </c>
      <c r="BI97" s="10">
        <f t="shared" ref="BI97" si="311">SUM(BI91:BI96)</f>
        <v>0</v>
      </c>
      <c r="BJ97" s="10">
        <f t="shared" ref="BJ97" si="312">SUM(BJ91:BJ96)</f>
        <v>0</v>
      </c>
      <c r="BK97" s="10">
        <f t="shared" ref="BK97" si="313">SUM(BK91:BK96)</f>
        <v>0</v>
      </c>
      <c r="BL97" s="10">
        <f t="shared" ref="BL97" si="314">SUM(BL91:BL96)</f>
        <v>0</v>
      </c>
      <c r="BM97" s="10">
        <f t="shared" ref="BM97" si="315">SUM(BM91:BM96)</f>
        <v>0</v>
      </c>
    </row>
    <row r="98" spans="1:65" s="11" customFormat="1" x14ac:dyDescent="0.35">
      <c r="A98" s="8"/>
      <c r="B98" s="7" t="s">
        <v>70</v>
      </c>
      <c r="C98" s="8"/>
      <c r="D98" s="8"/>
      <c r="E98" s="8"/>
      <c r="F98" s="8"/>
      <c r="G98" s="8"/>
      <c r="H98" s="11">
        <f>H97+H89</f>
        <v>172896</v>
      </c>
      <c r="I98" s="11">
        <f t="shared" ref="I98:AN98" si="316">I97+I89</f>
        <v>180098</v>
      </c>
      <c r="J98" s="11">
        <f t="shared" si="316"/>
        <v>181869</v>
      </c>
      <c r="K98" s="11">
        <f t="shared" si="316"/>
        <v>193468</v>
      </c>
      <c r="L98" s="44">
        <f t="shared" si="316"/>
        <v>212524</v>
      </c>
      <c r="M98" s="11">
        <f t="shared" si="316"/>
        <v>224610</v>
      </c>
      <c r="N98" s="11">
        <f t="shared" si="316"/>
        <v>225017</v>
      </c>
      <c r="O98" s="11">
        <f t="shared" si="316"/>
        <v>250312</v>
      </c>
      <c r="P98" s="44">
        <f t="shared" si="316"/>
        <v>249097</v>
      </c>
      <c r="Q98" s="11">
        <f t="shared" si="316"/>
        <v>256003</v>
      </c>
      <c r="R98" s="11">
        <f t="shared" si="316"/>
        <v>245497</v>
      </c>
      <c r="S98" s="11">
        <f t="shared" si="316"/>
        <v>258848</v>
      </c>
      <c r="T98" s="44">
        <f t="shared" si="316"/>
        <v>257619</v>
      </c>
      <c r="U98" s="11">
        <f t="shared" si="316"/>
        <v>258859</v>
      </c>
      <c r="V98" s="11">
        <f t="shared" si="316"/>
        <v>263281</v>
      </c>
      <c r="W98" s="11">
        <f t="shared" si="316"/>
        <v>286556</v>
      </c>
      <c r="X98" s="11">
        <f t="shared" si="316"/>
        <v>278955</v>
      </c>
      <c r="Y98" s="11">
        <f t="shared" si="316"/>
        <v>282794</v>
      </c>
      <c r="Z98" s="11">
        <f t="shared" si="316"/>
        <v>285449</v>
      </c>
      <c r="AA98" s="11">
        <f t="shared" si="316"/>
        <v>301311</v>
      </c>
      <c r="AB98" s="11">
        <f t="shared" si="316"/>
        <v>301001</v>
      </c>
      <c r="AC98" s="11">
        <f t="shared" si="316"/>
        <v>304137</v>
      </c>
      <c r="AD98" s="11">
        <f t="shared" si="316"/>
        <v>308879</v>
      </c>
      <c r="AE98" s="11">
        <f t="shared" si="316"/>
        <v>333779</v>
      </c>
      <c r="AF98" s="11">
        <f t="shared" si="316"/>
        <v>335418</v>
      </c>
      <c r="AG98" s="11">
        <f t="shared" si="316"/>
        <v>340389</v>
      </c>
      <c r="AH98" s="11">
        <f t="shared" si="316"/>
        <v>344607</v>
      </c>
      <c r="AI98" s="11">
        <f t="shared" si="316"/>
        <v>364840</v>
      </c>
      <c r="AJ98" s="11">
        <f t="shared" si="316"/>
        <v>359784</v>
      </c>
      <c r="AK98" s="11">
        <f t="shared" si="316"/>
        <v>364552</v>
      </c>
      <c r="AL98" s="11">
        <f t="shared" si="316"/>
        <v>380088</v>
      </c>
      <c r="AM98" s="11">
        <f t="shared" si="316"/>
        <v>0</v>
      </c>
      <c r="AN98" s="44">
        <f t="shared" si="316"/>
        <v>0</v>
      </c>
      <c r="AO98" s="11">
        <f t="shared" ref="AO98:AS98" si="317">AO97+AO89</f>
        <v>0</v>
      </c>
      <c r="AP98" s="11">
        <f t="shared" si="317"/>
        <v>0</v>
      </c>
      <c r="AQ98" s="11">
        <f t="shared" si="317"/>
        <v>0</v>
      </c>
      <c r="AR98" s="11">
        <f t="shared" si="317"/>
        <v>0</v>
      </c>
      <c r="AS98" s="11">
        <f t="shared" si="317"/>
        <v>0</v>
      </c>
      <c r="BA98" s="11">
        <f t="shared" ref="BA98" si="318">BA97+BA89</f>
        <v>193468</v>
      </c>
      <c r="BB98" s="11">
        <f t="shared" ref="BB98" si="319">BB97+BB89</f>
        <v>250312</v>
      </c>
      <c r="BC98" s="11">
        <f t="shared" ref="BC98" si="320">BC97+BC89</f>
        <v>258848</v>
      </c>
      <c r="BD98" s="11">
        <f t="shared" ref="BD98" si="321">BD97+BD89</f>
        <v>286556</v>
      </c>
      <c r="BE98" s="11">
        <f t="shared" ref="BE98" si="322">BE97+BE89</f>
        <v>301311</v>
      </c>
      <c r="BF98" s="11">
        <f t="shared" ref="BF98" si="323">BF97+BF89</f>
        <v>333779</v>
      </c>
      <c r="BG98" s="11">
        <f t="shared" ref="BG98" si="324">BG97+BG89</f>
        <v>364840</v>
      </c>
      <c r="BH98" s="11">
        <f t="shared" ref="BH98" si="325">BH97+BH89</f>
        <v>411976</v>
      </c>
      <c r="BI98" s="11">
        <f t="shared" ref="BI98" si="326">BI97+BI89</f>
        <v>0</v>
      </c>
      <c r="BJ98" s="11">
        <f t="shared" ref="BJ98" si="327">BJ97+BJ89</f>
        <v>0</v>
      </c>
      <c r="BK98" s="11">
        <f t="shared" ref="BK98" si="328">BK97+BK89</f>
        <v>0</v>
      </c>
      <c r="BL98" s="11">
        <f t="shared" ref="BL98" si="329">BL97+BL89</f>
        <v>0</v>
      </c>
      <c r="BM98" s="11">
        <f t="shared" ref="BM98" si="330">BM97+BM89</f>
        <v>0</v>
      </c>
    </row>
    <row r="99" spans="1:65" s="63" customFormat="1" x14ac:dyDescent="0.35">
      <c r="A99" s="23"/>
      <c r="B99" s="24" t="s">
        <v>2769</v>
      </c>
      <c r="C99" s="23"/>
      <c r="D99" s="23"/>
      <c r="E99" s="23"/>
      <c r="F99" s="23"/>
      <c r="G99" s="23"/>
      <c r="L99" s="64"/>
      <c r="P99" s="64"/>
      <c r="T99" s="64"/>
      <c r="AN99" s="64"/>
    </row>
    <row r="100" spans="1:65" s="9" customFormat="1" x14ac:dyDescent="0.35">
      <c r="B100" s="2" t="s">
        <v>71</v>
      </c>
      <c r="C100"/>
      <c r="D100"/>
      <c r="E100"/>
      <c r="F100"/>
      <c r="G100"/>
      <c r="H100">
        <v>6630</v>
      </c>
      <c r="I100" s="9">
        <v>6936</v>
      </c>
      <c r="J100" s="9">
        <v>6759</v>
      </c>
      <c r="K100" s="9">
        <v>6898</v>
      </c>
      <c r="L100" s="40">
        <v>6296</v>
      </c>
      <c r="M100" s="9">
        <v>6580</v>
      </c>
      <c r="N100" s="9">
        <v>6217</v>
      </c>
      <c r="O100" s="9">
        <v>7390</v>
      </c>
      <c r="P100" s="40">
        <v>6866</v>
      </c>
      <c r="Q100" s="9">
        <v>7850</v>
      </c>
      <c r="R100" s="9">
        <v>7623</v>
      </c>
      <c r="S100" s="9">
        <v>8617</v>
      </c>
      <c r="T100" s="40">
        <v>8511</v>
      </c>
      <c r="U100" s="9">
        <v>7563</v>
      </c>
      <c r="V100" s="9">
        <v>7544</v>
      </c>
      <c r="W100" s="9">
        <v>9382</v>
      </c>
      <c r="X100" s="40">
        <v>8574</v>
      </c>
      <c r="Y100" s="9">
        <v>8811</v>
      </c>
      <c r="Z100" s="9">
        <v>9246</v>
      </c>
      <c r="AA100" s="9">
        <v>12530</v>
      </c>
      <c r="AB100" s="40">
        <v>12509</v>
      </c>
      <c r="AC100" s="9">
        <v>12770</v>
      </c>
      <c r="AD100" s="9">
        <v>13412</v>
      </c>
      <c r="AE100" s="9">
        <v>15163</v>
      </c>
      <c r="AF100" s="40">
        <v>14832</v>
      </c>
      <c r="AG100" s="9">
        <v>15314</v>
      </c>
      <c r="AH100" s="9">
        <v>16085</v>
      </c>
      <c r="AI100" s="9">
        <v>19000</v>
      </c>
      <c r="AJ100" s="40">
        <v>16609</v>
      </c>
      <c r="AK100" s="9">
        <v>15354</v>
      </c>
      <c r="AL100" s="9">
        <v>15305</v>
      </c>
      <c r="AN100" s="40"/>
      <c r="BA100" s="9">
        <v>6898</v>
      </c>
      <c r="BB100" s="9">
        <v>7390</v>
      </c>
      <c r="BC100" s="9">
        <v>8617</v>
      </c>
      <c r="BD100" s="9">
        <v>9382</v>
      </c>
      <c r="BE100" s="9">
        <v>12530</v>
      </c>
      <c r="BF100" s="9">
        <v>15163</v>
      </c>
      <c r="BG100" s="9">
        <v>19000</v>
      </c>
      <c r="BH100" s="9">
        <v>18095</v>
      </c>
    </row>
    <row r="101" spans="1:65" s="9" customFormat="1" x14ac:dyDescent="0.35">
      <c r="B101" s="2" t="s">
        <v>72</v>
      </c>
      <c r="C101"/>
      <c r="D101"/>
      <c r="E101"/>
      <c r="F101"/>
      <c r="G101"/>
      <c r="H101">
        <v>9998</v>
      </c>
      <c r="I101" s="9">
        <v>3000</v>
      </c>
      <c r="J101" s="9">
        <v>5498</v>
      </c>
      <c r="K101" s="9">
        <v>12904</v>
      </c>
      <c r="L101" s="40">
        <v>14536</v>
      </c>
      <c r="M101" s="9">
        <v>25065</v>
      </c>
      <c r="N101" s="9">
        <v>7187</v>
      </c>
      <c r="O101" s="9">
        <v>9072</v>
      </c>
      <c r="P101" s="40">
        <v>8170</v>
      </c>
      <c r="Q101" s="9">
        <v>12466</v>
      </c>
      <c r="R101" s="9">
        <v>230</v>
      </c>
      <c r="S101" s="9">
        <v>0</v>
      </c>
      <c r="T101" s="40">
        <v>0</v>
      </c>
      <c r="U101" s="9">
        <v>0</v>
      </c>
      <c r="V101" s="9">
        <v>0</v>
      </c>
      <c r="W101" s="9">
        <v>0</v>
      </c>
      <c r="X101" s="40">
        <v>0</v>
      </c>
      <c r="Y101" s="9">
        <v>0</v>
      </c>
      <c r="Z101" s="9">
        <v>0</v>
      </c>
      <c r="AA101" s="9">
        <v>0</v>
      </c>
      <c r="AB101" s="40">
        <v>0</v>
      </c>
      <c r="AC101" s="9">
        <v>0</v>
      </c>
      <c r="AE101" s="9">
        <v>0</v>
      </c>
      <c r="AF101" s="40">
        <v>0</v>
      </c>
      <c r="AG101" s="9">
        <v>0</v>
      </c>
      <c r="AH101" s="9">
        <v>0</v>
      </c>
      <c r="AI101" s="9">
        <v>0</v>
      </c>
      <c r="AJ101" s="40">
        <v>0</v>
      </c>
      <c r="AK101" s="9">
        <v>0</v>
      </c>
      <c r="AL101" s="9">
        <v>0</v>
      </c>
      <c r="AN101" s="40"/>
      <c r="BA101" s="9">
        <v>12904</v>
      </c>
      <c r="BB101" s="9">
        <v>9072</v>
      </c>
      <c r="BC101" s="9">
        <v>0</v>
      </c>
      <c r="BD101" s="9">
        <v>0</v>
      </c>
      <c r="BE101" s="9">
        <v>0</v>
      </c>
      <c r="BF101" s="9">
        <v>0</v>
      </c>
      <c r="BG101" s="9">
        <v>0</v>
      </c>
      <c r="BH101" s="9">
        <v>0</v>
      </c>
    </row>
    <row r="102" spans="1:65" s="9" customFormat="1" x14ac:dyDescent="0.35">
      <c r="B102" s="2" t="s">
        <v>73</v>
      </c>
      <c r="C102"/>
      <c r="D102"/>
      <c r="E102"/>
      <c r="F102"/>
      <c r="G102"/>
      <c r="H102">
        <v>750</v>
      </c>
      <c r="I102" s="9">
        <v>750</v>
      </c>
      <c r="J102" s="9">
        <v>0</v>
      </c>
      <c r="K102" s="9">
        <v>0</v>
      </c>
      <c r="L102" s="40">
        <v>0</v>
      </c>
      <c r="M102" s="9">
        <v>599</v>
      </c>
      <c r="N102" s="9">
        <v>599</v>
      </c>
      <c r="O102" s="9">
        <v>1049</v>
      </c>
      <c r="P102" s="40">
        <v>1050</v>
      </c>
      <c r="Q102" s="9">
        <v>3446</v>
      </c>
      <c r="R102" s="9">
        <v>3447</v>
      </c>
      <c r="S102" s="9">
        <v>3998</v>
      </c>
      <c r="T102" s="40">
        <v>6497</v>
      </c>
      <c r="U102" s="9">
        <v>3516</v>
      </c>
      <c r="V102" s="9">
        <v>6515</v>
      </c>
      <c r="W102" s="9">
        <v>5516</v>
      </c>
      <c r="X102" s="40">
        <v>3017</v>
      </c>
      <c r="Y102" s="9">
        <v>6247</v>
      </c>
      <c r="Z102" s="9">
        <v>3748</v>
      </c>
      <c r="AA102" s="9">
        <v>3749</v>
      </c>
      <c r="AB102" s="40">
        <v>6497</v>
      </c>
      <c r="AC102" s="9">
        <v>5387</v>
      </c>
      <c r="AD102" s="9">
        <v>8051</v>
      </c>
      <c r="AE102" s="9">
        <v>8072</v>
      </c>
      <c r="AF102" s="40">
        <v>3249</v>
      </c>
      <c r="AG102" s="9">
        <v>4998</v>
      </c>
      <c r="AH102" s="9">
        <v>1749</v>
      </c>
      <c r="AI102" s="9">
        <v>2749</v>
      </c>
      <c r="AJ102" s="40">
        <v>3248</v>
      </c>
      <c r="AK102" s="9">
        <v>3997</v>
      </c>
      <c r="AL102" s="9">
        <v>6245</v>
      </c>
      <c r="AN102" s="40"/>
      <c r="BA102" s="9">
        <v>0</v>
      </c>
      <c r="BB102" s="9">
        <v>1049</v>
      </c>
      <c r="BC102" s="9">
        <v>3998</v>
      </c>
      <c r="BD102" s="9">
        <v>5516</v>
      </c>
      <c r="BE102" s="9">
        <v>3749</v>
      </c>
      <c r="BF102" s="9">
        <v>8072</v>
      </c>
      <c r="BG102" s="9">
        <v>2749</v>
      </c>
      <c r="BH102" s="9">
        <v>5247</v>
      </c>
    </row>
    <row r="103" spans="1:65" s="9" customFormat="1" x14ac:dyDescent="0.35">
      <c r="B103" s="2" t="s">
        <v>74</v>
      </c>
      <c r="C103"/>
      <c r="D103"/>
      <c r="E103"/>
      <c r="F103"/>
      <c r="G103"/>
      <c r="H103">
        <v>3450</v>
      </c>
      <c r="I103" s="9">
        <v>3649</v>
      </c>
      <c r="J103" s="9">
        <v>4276</v>
      </c>
      <c r="K103" s="9">
        <v>5264</v>
      </c>
      <c r="L103" s="40">
        <v>3621</v>
      </c>
      <c r="M103" s="9">
        <v>3982</v>
      </c>
      <c r="N103" s="9">
        <v>4604</v>
      </c>
      <c r="O103" s="9">
        <v>5819</v>
      </c>
      <c r="P103" s="40">
        <v>4108</v>
      </c>
      <c r="Q103" s="9">
        <v>4427</v>
      </c>
      <c r="R103" s="9">
        <v>5149</v>
      </c>
      <c r="S103" s="9">
        <v>6103</v>
      </c>
      <c r="T103" s="40">
        <v>4271</v>
      </c>
      <c r="U103" s="9">
        <v>4624</v>
      </c>
      <c r="V103" s="9">
        <v>5764</v>
      </c>
      <c r="W103" s="9">
        <v>6830</v>
      </c>
      <c r="X103" s="40">
        <v>4676</v>
      </c>
      <c r="Y103" s="9">
        <v>5421</v>
      </c>
      <c r="Z103" s="9">
        <v>6254</v>
      </c>
      <c r="AA103" s="9">
        <v>7874</v>
      </c>
      <c r="AB103" s="40">
        <v>5714</v>
      </c>
      <c r="AC103" s="9">
        <v>6838</v>
      </c>
      <c r="AD103" s="9">
        <v>8032</v>
      </c>
      <c r="AE103" s="9">
        <v>10057</v>
      </c>
      <c r="AF103" s="40">
        <v>6894</v>
      </c>
      <c r="AG103" s="9">
        <v>7782</v>
      </c>
      <c r="AH103" s="9">
        <v>9067</v>
      </c>
      <c r="AI103" s="9">
        <v>10661</v>
      </c>
      <c r="AJ103" s="40">
        <v>7405</v>
      </c>
      <c r="AK103" s="9">
        <v>9030</v>
      </c>
      <c r="AL103" s="9">
        <v>10411</v>
      </c>
      <c r="AN103" s="40"/>
      <c r="BA103" s="9">
        <v>5264</v>
      </c>
      <c r="BB103" s="9">
        <v>5819</v>
      </c>
      <c r="BC103" s="9">
        <v>6103</v>
      </c>
      <c r="BD103" s="9">
        <v>6830</v>
      </c>
      <c r="BE103" s="9">
        <v>7874</v>
      </c>
      <c r="BF103" s="9">
        <v>10057</v>
      </c>
      <c r="BG103" s="9">
        <v>10661</v>
      </c>
      <c r="BH103" s="9">
        <v>11009</v>
      </c>
    </row>
    <row r="104" spans="1:65" s="9" customFormat="1" x14ac:dyDescent="0.35">
      <c r="B104" s="2" t="s">
        <v>75</v>
      </c>
      <c r="C104"/>
      <c r="D104"/>
      <c r="E104"/>
      <c r="F104"/>
      <c r="G104"/>
      <c r="H104">
        <v>607</v>
      </c>
      <c r="I104" s="9">
        <v>493</v>
      </c>
      <c r="J104" s="9">
        <v>685</v>
      </c>
      <c r="K104" s="9">
        <v>580</v>
      </c>
      <c r="L104" s="40">
        <v>720</v>
      </c>
      <c r="M104" s="9">
        <v>508</v>
      </c>
      <c r="N104" s="9">
        <v>654</v>
      </c>
      <c r="O104" s="9">
        <v>718</v>
      </c>
      <c r="P104" s="40">
        <v>920</v>
      </c>
      <c r="Q104" s="9">
        <v>788</v>
      </c>
      <c r="R104" s="9">
        <v>814</v>
      </c>
      <c r="S104" s="9">
        <v>2121</v>
      </c>
      <c r="T104" s="40">
        <v>2341</v>
      </c>
      <c r="U104" s="9">
        <v>2033</v>
      </c>
      <c r="V104" s="9">
        <v>1950</v>
      </c>
      <c r="W104" s="9">
        <v>5665</v>
      </c>
      <c r="X104" s="40">
        <v>3440</v>
      </c>
      <c r="Y104" s="9">
        <v>2687</v>
      </c>
      <c r="Z104" s="9">
        <v>3296</v>
      </c>
      <c r="AA104" s="9">
        <v>2130</v>
      </c>
      <c r="AB104" s="40">
        <v>2384</v>
      </c>
      <c r="AC104" s="9">
        <v>1562</v>
      </c>
      <c r="AD104" s="9">
        <v>2165</v>
      </c>
      <c r="AE104" s="9">
        <v>2174</v>
      </c>
      <c r="AF104" s="40">
        <v>6272</v>
      </c>
      <c r="AG104" s="9">
        <v>3731</v>
      </c>
      <c r="AH104" s="9">
        <v>4646</v>
      </c>
      <c r="AI104" s="9">
        <v>4067</v>
      </c>
      <c r="AJ104" s="40">
        <v>6729</v>
      </c>
      <c r="AK104" s="9">
        <v>3553</v>
      </c>
      <c r="AL104" s="9">
        <v>4163</v>
      </c>
      <c r="AN104" s="40"/>
      <c r="BA104" s="9">
        <v>580</v>
      </c>
      <c r="BB104" s="9">
        <v>718</v>
      </c>
      <c r="BC104" s="9">
        <v>2121</v>
      </c>
      <c r="BD104" s="9">
        <v>5665</v>
      </c>
      <c r="BE104" s="9">
        <v>2130</v>
      </c>
      <c r="BF104" s="9">
        <v>2174</v>
      </c>
      <c r="BG104" s="9">
        <v>4067</v>
      </c>
      <c r="BH104" s="9">
        <v>4152</v>
      </c>
    </row>
    <row r="105" spans="1:65" s="9" customFormat="1" x14ac:dyDescent="0.35">
      <c r="B105" s="2" t="s">
        <v>76</v>
      </c>
      <c r="C105"/>
      <c r="D105"/>
      <c r="E105"/>
      <c r="F105"/>
      <c r="G105"/>
      <c r="H105">
        <v>21603</v>
      </c>
      <c r="I105" s="9">
        <v>20929</v>
      </c>
      <c r="J105" s="9">
        <v>20876</v>
      </c>
      <c r="K105" s="9">
        <v>27468</v>
      </c>
      <c r="L105" s="40">
        <v>26304</v>
      </c>
      <c r="M105" s="9">
        <v>26085</v>
      </c>
      <c r="N105" s="9">
        <v>26518</v>
      </c>
      <c r="O105" s="9">
        <v>24013</v>
      </c>
      <c r="P105" s="40">
        <v>22778</v>
      </c>
      <c r="Q105" s="9">
        <v>21309</v>
      </c>
      <c r="R105" s="9">
        <v>21370</v>
      </c>
      <c r="S105" s="9">
        <v>28905</v>
      </c>
      <c r="T105" s="40">
        <v>26704</v>
      </c>
      <c r="U105" s="9">
        <v>24285</v>
      </c>
      <c r="V105" s="9">
        <v>24251</v>
      </c>
      <c r="W105" s="9">
        <v>32676</v>
      </c>
      <c r="X105" s="40">
        <v>29904</v>
      </c>
      <c r="Y105" s="9">
        <v>27343</v>
      </c>
      <c r="Z105" s="9">
        <v>27012</v>
      </c>
      <c r="AA105" s="9">
        <v>36000</v>
      </c>
      <c r="AB105" s="40">
        <v>33476</v>
      </c>
      <c r="AC105" s="9">
        <v>30402</v>
      </c>
      <c r="AD105" s="9">
        <v>30083</v>
      </c>
      <c r="AE105" s="9">
        <v>41525</v>
      </c>
      <c r="AF105" s="40">
        <v>38465</v>
      </c>
      <c r="AG105" s="9">
        <v>34001</v>
      </c>
      <c r="AH105" s="9">
        <v>34027</v>
      </c>
      <c r="AI105" s="9">
        <v>45538</v>
      </c>
      <c r="AJ105" s="40">
        <v>41340</v>
      </c>
      <c r="AK105" s="9">
        <v>36982</v>
      </c>
      <c r="AL105" s="9">
        <v>36903</v>
      </c>
      <c r="AN105" s="40"/>
      <c r="BA105" s="9">
        <v>27468</v>
      </c>
      <c r="BB105" s="9">
        <v>24013</v>
      </c>
      <c r="BC105" s="9">
        <v>28905</v>
      </c>
      <c r="BD105" s="9">
        <v>32676</v>
      </c>
      <c r="BE105" s="9">
        <v>36000</v>
      </c>
      <c r="BF105" s="9">
        <v>41525</v>
      </c>
      <c r="BG105" s="9">
        <v>45538</v>
      </c>
      <c r="BH105" s="9">
        <v>50901</v>
      </c>
    </row>
    <row r="106" spans="1:65" s="9" customFormat="1" x14ac:dyDescent="0.35">
      <c r="B106" s="2" t="s">
        <v>77</v>
      </c>
      <c r="C106"/>
      <c r="D106"/>
      <c r="E106"/>
      <c r="F106"/>
      <c r="G106"/>
      <c r="H106">
        <v>154</v>
      </c>
      <c r="I106" s="9">
        <v>439</v>
      </c>
      <c r="J106" s="9">
        <v>373</v>
      </c>
      <c r="K106" s="9">
        <v>294</v>
      </c>
      <c r="L106" s="40">
        <v>210</v>
      </c>
      <c r="M106" s="9">
        <v>1280</v>
      </c>
      <c r="N106" s="9">
        <v>201</v>
      </c>
      <c r="O106" s="9">
        <v>97</v>
      </c>
      <c r="P106" s="40">
        <v>203</v>
      </c>
      <c r="Q106" s="9">
        <v>26</v>
      </c>
      <c r="R106" s="9">
        <v>0</v>
      </c>
      <c r="S106" s="9">
        <v>0</v>
      </c>
      <c r="T106" s="40">
        <v>0</v>
      </c>
      <c r="U106" s="9">
        <v>0</v>
      </c>
      <c r="V106" s="9">
        <v>0</v>
      </c>
      <c r="W106" s="9">
        <v>0</v>
      </c>
      <c r="X106" s="40">
        <v>0</v>
      </c>
      <c r="Y106" s="9">
        <v>0</v>
      </c>
      <c r="Z106" s="9">
        <v>0</v>
      </c>
      <c r="AA106" s="9">
        <v>0</v>
      </c>
      <c r="AB106" s="40">
        <v>0</v>
      </c>
      <c r="AC106" s="9">
        <v>0</v>
      </c>
      <c r="AD106" s="9">
        <v>0</v>
      </c>
      <c r="AE106" s="9">
        <v>0</v>
      </c>
      <c r="AF106" s="40">
        <v>0</v>
      </c>
      <c r="AG106" s="9">
        <v>0</v>
      </c>
      <c r="AH106" s="9">
        <v>0</v>
      </c>
      <c r="AI106" s="9">
        <v>0</v>
      </c>
      <c r="AJ106" s="40">
        <v>0</v>
      </c>
      <c r="AK106" s="9">
        <v>0</v>
      </c>
      <c r="AL106" s="9">
        <v>0</v>
      </c>
      <c r="AN106" s="40"/>
      <c r="BA106" s="9">
        <v>294</v>
      </c>
      <c r="BB106" s="9">
        <v>97</v>
      </c>
      <c r="BC106" s="9">
        <v>0</v>
      </c>
      <c r="BD106" s="9">
        <v>0</v>
      </c>
      <c r="BE106" s="9">
        <v>0</v>
      </c>
      <c r="BF106" s="9">
        <v>0</v>
      </c>
      <c r="BG106" s="9">
        <v>0</v>
      </c>
      <c r="BH106" s="9">
        <v>0</v>
      </c>
    </row>
    <row r="107" spans="1:65" s="10" customFormat="1" x14ac:dyDescent="0.35">
      <c r="A107" s="6"/>
      <c r="B107" s="5" t="s">
        <v>78</v>
      </c>
      <c r="C107" s="6"/>
      <c r="D107" s="6"/>
      <c r="E107" s="6"/>
      <c r="F107" s="6"/>
      <c r="G107" s="6"/>
      <c r="H107" s="6">
        <v>6207</v>
      </c>
      <c r="I107" s="10">
        <v>6447</v>
      </c>
      <c r="J107" s="10">
        <v>5887</v>
      </c>
      <c r="K107" s="10">
        <v>5949</v>
      </c>
      <c r="L107" s="41">
        <v>7123</v>
      </c>
      <c r="M107" s="10">
        <v>6688</v>
      </c>
      <c r="N107" s="10">
        <v>6025</v>
      </c>
      <c r="O107" s="10">
        <v>7587</v>
      </c>
      <c r="P107" s="41">
        <v>7520</v>
      </c>
      <c r="Q107" s="10">
        <v>7787</v>
      </c>
      <c r="R107" s="10">
        <v>7500</v>
      </c>
      <c r="S107" s="10">
        <v>8744</v>
      </c>
      <c r="T107" s="41">
        <v>7953</v>
      </c>
      <c r="U107" s="10">
        <v>8297</v>
      </c>
      <c r="V107" s="10">
        <v>7837</v>
      </c>
      <c r="W107" s="10">
        <v>9351</v>
      </c>
      <c r="X107" s="41">
        <v>8507</v>
      </c>
      <c r="Y107" s="10">
        <v>9131</v>
      </c>
      <c r="Z107" s="10">
        <v>9151</v>
      </c>
      <c r="AA107" s="10">
        <v>10027</v>
      </c>
      <c r="AB107" s="41">
        <v>9476</v>
      </c>
      <c r="AC107" s="10">
        <v>10527</v>
      </c>
      <c r="AD107" s="10">
        <v>10450</v>
      </c>
      <c r="AE107" s="10">
        <v>11666</v>
      </c>
      <c r="AF107" s="41">
        <v>10816</v>
      </c>
      <c r="AG107" s="10">
        <v>11684</v>
      </c>
      <c r="AH107" s="10">
        <v>11865</v>
      </c>
      <c r="AI107" s="10">
        <v>13067</v>
      </c>
      <c r="AJ107" s="41">
        <v>12058</v>
      </c>
      <c r="AK107" s="10">
        <v>12802</v>
      </c>
      <c r="AL107" s="10">
        <v>12664</v>
      </c>
      <c r="AN107" s="41"/>
      <c r="BA107" s="10">
        <v>5949</v>
      </c>
      <c r="BB107" s="10">
        <v>7587</v>
      </c>
      <c r="BC107" s="10">
        <v>8744</v>
      </c>
      <c r="BD107" s="10">
        <v>9351</v>
      </c>
      <c r="BE107" s="10">
        <v>10027</v>
      </c>
      <c r="BF107" s="10">
        <v>11666</v>
      </c>
      <c r="BG107" s="10">
        <v>13067</v>
      </c>
      <c r="BH107" s="10">
        <v>14745</v>
      </c>
    </row>
    <row r="108" spans="1:65" s="11" customFormat="1" x14ac:dyDescent="0.35">
      <c r="A108" s="8"/>
      <c r="B108" s="7" t="s">
        <v>79</v>
      </c>
      <c r="C108" s="8"/>
      <c r="D108" s="8"/>
      <c r="E108" s="8"/>
      <c r="F108" s="8"/>
      <c r="G108" s="8"/>
      <c r="H108" s="11">
        <f t="shared" ref="H108:AN108" si="331">SUM(H100:H107)</f>
        <v>49399</v>
      </c>
      <c r="I108" s="11">
        <f t="shared" si="331"/>
        <v>42643</v>
      </c>
      <c r="J108" s="11">
        <f t="shared" si="331"/>
        <v>44354</v>
      </c>
      <c r="K108" s="11">
        <f t="shared" si="331"/>
        <v>59357</v>
      </c>
      <c r="L108" s="44">
        <f t="shared" si="331"/>
        <v>58810</v>
      </c>
      <c r="M108" s="11">
        <f t="shared" si="331"/>
        <v>70787</v>
      </c>
      <c r="N108" s="11">
        <f t="shared" si="331"/>
        <v>52005</v>
      </c>
      <c r="O108" s="11">
        <f t="shared" si="331"/>
        <v>55745</v>
      </c>
      <c r="P108" s="44">
        <f t="shared" si="331"/>
        <v>51615</v>
      </c>
      <c r="Q108" s="11">
        <f t="shared" si="331"/>
        <v>58099</v>
      </c>
      <c r="R108" s="11">
        <f t="shared" si="331"/>
        <v>46133</v>
      </c>
      <c r="S108" s="11">
        <f t="shared" si="331"/>
        <v>58488</v>
      </c>
      <c r="T108" s="44">
        <f t="shared" si="331"/>
        <v>56277</v>
      </c>
      <c r="U108" s="11">
        <f t="shared" si="331"/>
        <v>50318</v>
      </c>
      <c r="V108" s="11">
        <f t="shared" si="331"/>
        <v>53861</v>
      </c>
      <c r="W108" s="11">
        <f t="shared" si="331"/>
        <v>69420</v>
      </c>
      <c r="X108" s="44">
        <f t="shared" si="331"/>
        <v>58118</v>
      </c>
      <c r="Y108" s="11">
        <f t="shared" si="331"/>
        <v>59640</v>
      </c>
      <c r="Z108" s="11">
        <f t="shared" si="331"/>
        <v>58707</v>
      </c>
      <c r="AA108" s="11">
        <f t="shared" si="331"/>
        <v>72310</v>
      </c>
      <c r="AB108" s="44">
        <f t="shared" si="331"/>
        <v>70056</v>
      </c>
      <c r="AC108" s="11">
        <f t="shared" si="331"/>
        <v>67486</v>
      </c>
      <c r="AD108" s="11">
        <f t="shared" si="331"/>
        <v>72193</v>
      </c>
      <c r="AE108" s="11">
        <f t="shared" si="331"/>
        <v>88657</v>
      </c>
      <c r="AF108" s="44">
        <f t="shared" si="331"/>
        <v>80528</v>
      </c>
      <c r="AG108" s="11">
        <f t="shared" si="331"/>
        <v>77510</v>
      </c>
      <c r="AH108" s="11">
        <f t="shared" si="331"/>
        <v>77439</v>
      </c>
      <c r="AI108" s="11">
        <f t="shared" si="331"/>
        <v>95082</v>
      </c>
      <c r="AJ108" s="44">
        <f t="shared" si="331"/>
        <v>87389</v>
      </c>
      <c r="AK108" s="11">
        <f t="shared" si="331"/>
        <v>81718</v>
      </c>
      <c r="AL108" s="11">
        <f t="shared" si="331"/>
        <v>85691</v>
      </c>
      <c r="AM108" s="11">
        <f t="shared" si="331"/>
        <v>0</v>
      </c>
      <c r="AN108" s="44">
        <f t="shared" si="331"/>
        <v>0</v>
      </c>
      <c r="AO108" s="11">
        <f t="shared" ref="AO108:AS108" si="332">SUM(AO100:AO107)</f>
        <v>0</v>
      </c>
      <c r="AP108" s="11">
        <f t="shared" si="332"/>
        <v>0</v>
      </c>
      <c r="AQ108" s="11">
        <f t="shared" si="332"/>
        <v>0</v>
      </c>
      <c r="AR108" s="11">
        <f t="shared" si="332"/>
        <v>0</v>
      </c>
      <c r="AS108" s="11">
        <f t="shared" si="332"/>
        <v>0</v>
      </c>
      <c r="BA108" s="11">
        <f>SUM(BA100:BA107)</f>
        <v>59357</v>
      </c>
      <c r="BB108" s="11">
        <f t="shared" ref="BB108" si="333">SUM(BB100:BB107)</f>
        <v>55745</v>
      </c>
      <c r="BC108" s="11">
        <f t="shared" ref="BC108" si="334">SUM(BC100:BC107)</f>
        <v>58488</v>
      </c>
      <c r="BD108" s="11">
        <f t="shared" ref="BD108" si="335">SUM(BD100:BD107)</f>
        <v>69420</v>
      </c>
      <c r="BE108" s="11">
        <f t="shared" ref="BE108" si="336">SUM(BE100:BE107)</f>
        <v>72310</v>
      </c>
      <c r="BF108" s="11">
        <f t="shared" ref="BF108" si="337">SUM(BF100:BF107)</f>
        <v>88657</v>
      </c>
      <c r="BG108" s="11">
        <f t="shared" ref="BG108" si="338">SUM(BG100:BG107)</f>
        <v>95082</v>
      </c>
      <c r="BH108" s="11">
        <f t="shared" ref="BH108" si="339">SUM(BH100:BH107)</f>
        <v>104149</v>
      </c>
      <c r="BI108" s="11">
        <f t="shared" ref="BI108" si="340">SUM(BI100:BI107)</f>
        <v>0</v>
      </c>
      <c r="BJ108" s="11">
        <f t="shared" ref="BJ108" si="341">SUM(BJ100:BJ107)</f>
        <v>0</v>
      </c>
      <c r="BK108" s="11">
        <f t="shared" ref="BK108" si="342">SUM(BK100:BK107)</f>
        <v>0</v>
      </c>
      <c r="BL108" s="11">
        <f t="shared" ref="BL108" si="343">SUM(BL100:BL107)</f>
        <v>0</v>
      </c>
      <c r="BM108" s="11">
        <f t="shared" ref="BM108" si="344">SUM(BM100:BM107)</f>
        <v>0</v>
      </c>
    </row>
    <row r="109" spans="1:65" s="63" customFormat="1" x14ac:dyDescent="0.35">
      <c r="A109" s="23"/>
      <c r="B109" s="24" t="s">
        <v>2770</v>
      </c>
      <c r="C109" s="23"/>
      <c r="D109" s="23"/>
      <c r="E109" s="23"/>
      <c r="F109" s="23"/>
      <c r="G109" s="23"/>
      <c r="L109" s="64"/>
      <c r="P109" s="64"/>
      <c r="T109" s="64"/>
      <c r="X109" s="64"/>
      <c r="AB109" s="64"/>
      <c r="AF109" s="64"/>
      <c r="AJ109" s="64"/>
      <c r="AN109" s="64"/>
    </row>
    <row r="110" spans="1:65" s="9" customFormat="1" x14ac:dyDescent="0.35">
      <c r="B110" s="2" t="s">
        <v>80</v>
      </c>
      <c r="C110"/>
      <c r="D110"/>
      <c r="E110"/>
      <c r="F110"/>
      <c r="G110"/>
      <c r="H110">
        <v>27819</v>
      </c>
      <c r="I110" s="9">
        <v>40679</v>
      </c>
      <c r="J110" s="9">
        <v>40896</v>
      </c>
      <c r="K110" s="9">
        <v>40557</v>
      </c>
      <c r="L110" s="40">
        <v>60154</v>
      </c>
      <c r="M110" s="9">
        <v>59306</v>
      </c>
      <c r="N110" s="9">
        <v>76222</v>
      </c>
      <c r="O110" s="9">
        <v>76073</v>
      </c>
      <c r="P110" s="40">
        <v>76255</v>
      </c>
      <c r="Q110" s="9">
        <v>73348</v>
      </c>
      <c r="R110" s="9">
        <v>73480</v>
      </c>
      <c r="S110" s="9">
        <v>72242</v>
      </c>
      <c r="T110" s="40">
        <v>69733</v>
      </c>
      <c r="U110" s="9">
        <v>69653</v>
      </c>
      <c r="V110" s="9">
        <v>66585</v>
      </c>
      <c r="W110" s="9">
        <v>66662</v>
      </c>
      <c r="X110" s="40">
        <v>66478</v>
      </c>
      <c r="Y110" s="9">
        <v>63361</v>
      </c>
      <c r="Z110" s="9">
        <v>62862</v>
      </c>
      <c r="AA110" s="9">
        <v>59578</v>
      </c>
      <c r="AB110" s="40">
        <v>57055</v>
      </c>
      <c r="AC110" s="9">
        <v>55136</v>
      </c>
      <c r="AD110" s="9">
        <v>50007</v>
      </c>
      <c r="AE110" s="9">
        <v>50074</v>
      </c>
      <c r="AF110" s="40">
        <v>50039</v>
      </c>
      <c r="AG110" s="9">
        <v>48260</v>
      </c>
      <c r="AH110" s="9">
        <v>48177</v>
      </c>
      <c r="AI110" s="9">
        <v>47032</v>
      </c>
      <c r="AJ110" s="40">
        <v>45374</v>
      </c>
      <c r="AK110" s="9">
        <v>44119</v>
      </c>
      <c r="AL110" s="9">
        <v>15305</v>
      </c>
      <c r="AN110" s="40"/>
      <c r="BA110" s="9">
        <v>40557</v>
      </c>
      <c r="BB110" s="9">
        <v>76073</v>
      </c>
      <c r="BC110" s="9">
        <v>72242</v>
      </c>
      <c r="BD110" s="9">
        <v>66662</v>
      </c>
      <c r="BE110" s="9">
        <v>59578</v>
      </c>
      <c r="BF110" s="9">
        <v>50074</v>
      </c>
      <c r="BG110" s="9">
        <v>47032</v>
      </c>
      <c r="BH110" s="9">
        <v>41990</v>
      </c>
    </row>
    <row r="111" spans="1:65" s="9" customFormat="1" x14ac:dyDescent="0.35">
      <c r="B111" s="2" t="s">
        <v>81</v>
      </c>
      <c r="C111"/>
      <c r="D111"/>
      <c r="E111"/>
      <c r="F111"/>
      <c r="G111"/>
      <c r="H111">
        <v>0</v>
      </c>
      <c r="I111">
        <v>0</v>
      </c>
      <c r="J111">
        <v>0</v>
      </c>
      <c r="K111">
        <v>0</v>
      </c>
      <c r="L111" s="36">
        <v>0</v>
      </c>
      <c r="M111">
        <v>0</v>
      </c>
      <c r="N111">
        <v>0</v>
      </c>
      <c r="O111">
        <v>0</v>
      </c>
      <c r="P111" s="40">
        <v>0</v>
      </c>
      <c r="Q111" s="9">
        <v>30050</v>
      </c>
      <c r="R111" s="9">
        <v>30669</v>
      </c>
      <c r="S111" s="9">
        <v>30265</v>
      </c>
      <c r="T111" s="40">
        <v>28936</v>
      </c>
      <c r="U111" s="9">
        <v>29161</v>
      </c>
      <c r="V111" s="9">
        <v>29514</v>
      </c>
      <c r="W111" s="9">
        <v>29612</v>
      </c>
      <c r="X111" s="40">
        <v>28457</v>
      </c>
      <c r="Y111" s="9">
        <v>28754</v>
      </c>
      <c r="Z111" s="9">
        <v>28888</v>
      </c>
      <c r="AA111" s="9">
        <v>29432</v>
      </c>
      <c r="AB111" s="40">
        <v>28204</v>
      </c>
      <c r="AC111" s="9">
        <v>26701</v>
      </c>
      <c r="AD111" s="9">
        <v>27157</v>
      </c>
      <c r="AE111" s="9">
        <v>27190</v>
      </c>
      <c r="AF111" s="40">
        <v>25715</v>
      </c>
      <c r="AG111" s="9">
        <v>26121</v>
      </c>
      <c r="AH111" s="9">
        <v>26483</v>
      </c>
      <c r="AI111" s="9">
        <v>26069</v>
      </c>
      <c r="AJ111" s="40">
        <v>23712</v>
      </c>
      <c r="AK111" s="9">
        <v>24169</v>
      </c>
      <c r="AL111" s="9">
        <v>6245</v>
      </c>
      <c r="AN111" s="40"/>
      <c r="BA111" s="9">
        <v>0</v>
      </c>
      <c r="BB111" s="9">
        <v>0</v>
      </c>
      <c r="BC111" s="9">
        <v>30265</v>
      </c>
      <c r="BD111" s="9">
        <v>29612</v>
      </c>
      <c r="BE111" s="9">
        <v>29432</v>
      </c>
      <c r="BF111" s="9">
        <v>27190</v>
      </c>
      <c r="BG111" s="9">
        <v>26069</v>
      </c>
      <c r="BH111" s="9">
        <v>25560</v>
      </c>
    </row>
    <row r="112" spans="1:65" s="9" customFormat="1" x14ac:dyDescent="0.35">
      <c r="B112" s="2" t="s">
        <v>82</v>
      </c>
      <c r="C112"/>
      <c r="D112"/>
      <c r="E112"/>
      <c r="F112"/>
      <c r="G112"/>
      <c r="H112">
        <v>2784</v>
      </c>
      <c r="I112" s="9">
        <v>4102</v>
      </c>
      <c r="J112" s="9">
        <v>5017</v>
      </c>
      <c r="K112" s="9">
        <v>6441</v>
      </c>
      <c r="L112" s="40">
        <v>7284</v>
      </c>
      <c r="M112" s="9">
        <v>8595</v>
      </c>
      <c r="N112" s="9">
        <v>9215</v>
      </c>
      <c r="O112" s="9">
        <v>2643</v>
      </c>
      <c r="P112" s="40">
        <v>2126</v>
      </c>
      <c r="Q112" s="9">
        <v>2500</v>
      </c>
      <c r="R112" s="9">
        <v>2585</v>
      </c>
      <c r="S112" s="9">
        <v>3815</v>
      </c>
      <c r="T112" s="40">
        <v>3538</v>
      </c>
      <c r="U112" s="9">
        <v>3799</v>
      </c>
      <c r="V112" s="9">
        <v>3884</v>
      </c>
      <c r="W112" s="9">
        <v>4530</v>
      </c>
      <c r="X112" s="40">
        <v>4122</v>
      </c>
      <c r="Y112" s="9">
        <v>3878</v>
      </c>
      <c r="Z112" s="9">
        <v>3385</v>
      </c>
      <c r="AA112" s="9">
        <v>3180</v>
      </c>
      <c r="AB112" s="40">
        <v>2829</v>
      </c>
      <c r="AC112" s="9">
        <v>2985</v>
      </c>
      <c r="AD112" s="9">
        <v>2631</v>
      </c>
      <c r="AE112" s="9">
        <v>2616</v>
      </c>
      <c r="AF112" s="40">
        <v>2550</v>
      </c>
      <c r="AG112" s="9">
        <v>2768</v>
      </c>
      <c r="AH112" s="9">
        <v>2769</v>
      </c>
      <c r="AI112" s="9">
        <v>2870</v>
      </c>
      <c r="AJ112" s="40">
        <v>2549</v>
      </c>
      <c r="AK112" s="9">
        <v>2644</v>
      </c>
      <c r="AL112" s="9">
        <v>10411</v>
      </c>
      <c r="AN112" s="40"/>
      <c r="BA112" s="9">
        <v>6441</v>
      </c>
      <c r="BB112" s="9">
        <v>2643</v>
      </c>
      <c r="BC112" s="9">
        <v>3815</v>
      </c>
      <c r="BD112" s="9">
        <v>4530</v>
      </c>
      <c r="BE112" s="9">
        <v>3180</v>
      </c>
      <c r="BF112" s="9">
        <v>2616</v>
      </c>
      <c r="BG112" s="9">
        <v>2870</v>
      </c>
      <c r="BH112" s="9">
        <v>2912</v>
      </c>
    </row>
    <row r="113" spans="1:65" s="9" customFormat="1" x14ac:dyDescent="0.35">
      <c r="B113" s="2" t="s">
        <v>61</v>
      </c>
      <c r="C113"/>
      <c r="D113"/>
      <c r="E113"/>
      <c r="F113"/>
      <c r="G113"/>
      <c r="H113">
        <v>2169</v>
      </c>
      <c r="I113" s="9">
        <v>2194</v>
      </c>
      <c r="J113" s="9">
        <v>2674</v>
      </c>
      <c r="K113" s="9">
        <v>1476</v>
      </c>
      <c r="L113" s="40">
        <v>1564</v>
      </c>
      <c r="M113" s="9">
        <v>1133</v>
      </c>
      <c r="N113" s="9">
        <v>465</v>
      </c>
      <c r="O113" s="9">
        <v>5734</v>
      </c>
      <c r="P113" s="40">
        <v>5513</v>
      </c>
      <c r="Q113" s="9">
        <v>3186</v>
      </c>
      <c r="R113" s="9">
        <v>2417</v>
      </c>
      <c r="S113" s="9">
        <v>541</v>
      </c>
      <c r="T113" s="40">
        <v>1977</v>
      </c>
      <c r="U113" s="9">
        <v>2062</v>
      </c>
      <c r="V113" s="9">
        <v>1838</v>
      </c>
      <c r="W113" s="9">
        <v>233</v>
      </c>
      <c r="X113" s="40">
        <v>234</v>
      </c>
      <c r="Y113" s="9">
        <v>222</v>
      </c>
      <c r="Z113" s="9">
        <v>185</v>
      </c>
      <c r="AA113" s="9">
        <v>204</v>
      </c>
      <c r="AB113" s="40">
        <v>187</v>
      </c>
      <c r="AC113" s="9">
        <v>174</v>
      </c>
      <c r="AD113" s="9">
        <v>173</v>
      </c>
      <c r="AE113" s="9">
        <v>198</v>
      </c>
      <c r="AF113" s="40">
        <v>212</v>
      </c>
      <c r="AG113" s="9">
        <v>199</v>
      </c>
      <c r="AH113" s="9">
        <v>304</v>
      </c>
      <c r="AI113" s="9">
        <v>230</v>
      </c>
      <c r="AJ113" s="40">
        <v>223</v>
      </c>
      <c r="AK113" s="9">
        <v>289</v>
      </c>
      <c r="AL113" s="9">
        <v>4163</v>
      </c>
      <c r="AN113" s="40"/>
      <c r="BA113" s="9">
        <v>1476</v>
      </c>
      <c r="BB113" s="9">
        <v>5734</v>
      </c>
      <c r="BC113" s="9">
        <v>541</v>
      </c>
      <c r="BD113" s="9">
        <v>233</v>
      </c>
      <c r="BE113" s="9">
        <v>204</v>
      </c>
      <c r="BF113" s="9">
        <v>198</v>
      </c>
      <c r="BG113" s="9">
        <v>230</v>
      </c>
      <c r="BH113" s="9">
        <v>433</v>
      </c>
    </row>
    <row r="114" spans="1:65" s="9" customFormat="1" x14ac:dyDescent="0.35">
      <c r="B114" s="2" t="s">
        <v>83</v>
      </c>
      <c r="C114"/>
      <c r="D114"/>
      <c r="E114"/>
      <c r="F114"/>
      <c r="G114"/>
      <c r="H114">
        <v>0</v>
      </c>
      <c r="I114" s="9">
        <v>0</v>
      </c>
      <c r="J114" s="9">
        <v>0</v>
      </c>
      <c r="K114" s="9">
        <v>0</v>
      </c>
      <c r="L114" s="40">
        <v>0</v>
      </c>
      <c r="M114" s="9">
        <v>0</v>
      </c>
      <c r="N114" s="9">
        <v>0</v>
      </c>
      <c r="O114" s="9">
        <v>5372</v>
      </c>
      <c r="P114" s="40">
        <v>5768</v>
      </c>
      <c r="Q114" s="9">
        <v>5640</v>
      </c>
      <c r="R114" s="9">
        <v>5751</v>
      </c>
      <c r="S114" s="9">
        <v>5568</v>
      </c>
      <c r="T114" s="40">
        <v>5652</v>
      </c>
      <c r="U114" s="9">
        <v>5683</v>
      </c>
      <c r="V114" s="9">
        <v>5972</v>
      </c>
      <c r="W114" s="9">
        <v>6188</v>
      </c>
      <c r="X114" s="40">
        <v>6659</v>
      </c>
      <c r="Y114" s="9">
        <v>7172</v>
      </c>
      <c r="Z114" s="9">
        <v>7248</v>
      </c>
      <c r="AA114" s="9">
        <v>7671</v>
      </c>
      <c r="AB114" s="40">
        <v>7753</v>
      </c>
      <c r="AC114" s="9">
        <v>8875</v>
      </c>
      <c r="AD114" s="9">
        <v>9272</v>
      </c>
      <c r="AE114" s="9">
        <v>9629</v>
      </c>
      <c r="AF114" s="40">
        <v>10050</v>
      </c>
      <c r="AG114" s="9">
        <v>10774</v>
      </c>
      <c r="AH114" s="9">
        <v>11357</v>
      </c>
      <c r="AI114" s="9">
        <v>11489</v>
      </c>
      <c r="AJ114" s="40">
        <v>11660</v>
      </c>
      <c r="AK114" s="9">
        <v>11998</v>
      </c>
      <c r="AL114" s="9">
        <v>36903</v>
      </c>
      <c r="AN114" s="40"/>
      <c r="BA114" s="9">
        <v>0</v>
      </c>
      <c r="BB114" s="9">
        <v>5372</v>
      </c>
      <c r="BC114" s="9">
        <v>5568</v>
      </c>
      <c r="BD114" s="9">
        <v>6188</v>
      </c>
      <c r="BE114" s="9">
        <v>7671</v>
      </c>
      <c r="BF114" s="9">
        <v>9629</v>
      </c>
      <c r="BG114" s="9">
        <v>11489</v>
      </c>
      <c r="BH114" s="9">
        <v>12728</v>
      </c>
    </row>
    <row r="115" spans="1:65" s="10" customFormat="1" x14ac:dyDescent="0.35">
      <c r="A115" s="6"/>
      <c r="B115" s="5" t="s">
        <v>84</v>
      </c>
      <c r="C115" s="6"/>
      <c r="D115" s="6"/>
      <c r="E115" s="6"/>
      <c r="F115" s="6"/>
      <c r="G115" s="6"/>
      <c r="H115" s="6">
        <v>13280</v>
      </c>
      <c r="I115" s="10">
        <v>13700</v>
      </c>
      <c r="J115" s="10">
        <v>14122</v>
      </c>
      <c r="K115" s="10">
        <v>13640</v>
      </c>
      <c r="L115" s="41">
        <v>14340</v>
      </c>
      <c r="M115" s="10">
        <v>15980</v>
      </c>
      <c r="N115" s="10">
        <v>17381</v>
      </c>
      <c r="O115" s="10">
        <v>17034</v>
      </c>
      <c r="P115" s="41">
        <v>18173</v>
      </c>
      <c r="Q115" s="10">
        <v>4820</v>
      </c>
      <c r="R115" s="10">
        <v>5223</v>
      </c>
      <c r="S115" s="10">
        <v>5211</v>
      </c>
      <c r="T115" s="41">
        <v>5539</v>
      </c>
      <c r="U115" s="10">
        <v>6055</v>
      </c>
      <c r="V115" s="10">
        <v>6763</v>
      </c>
      <c r="W115" s="10">
        <v>7581</v>
      </c>
      <c r="X115" s="41">
        <v>8826</v>
      </c>
      <c r="Y115" s="10">
        <v>9658</v>
      </c>
      <c r="Z115" s="10">
        <v>9673</v>
      </c>
      <c r="AA115" s="10">
        <v>10632</v>
      </c>
      <c r="AB115" s="41">
        <v>11525</v>
      </c>
      <c r="AC115" s="10">
        <v>12544</v>
      </c>
      <c r="AD115" s="10">
        <v>12941</v>
      </c>
      <c r="AE115" s="10">
        <v>13427</v>
      </c>
      <c r="AF115" s="41">
        <v>14346</v>
      </c>
      <c r="AG115" s="10">
        <v>14747</v>
      </c>
      <c r="AH115" s="10">
        <v>15154</v>
      </c>
      <c r="AI115" s="10">
        <v>15526</v>
      </c>
      <c r="AJ115" s="41">
        <v>15311</v>
      </c>
      <c r="AK115" s="10">
        <v>16479</v>
      </c>
      <c r="AL115" s="10">
        <v>12664</v>
      </c>
      <c r="AN115" s="41"/>
      <c r="BA115" s="10">
        <v>13640</v>
      </c>
      <c r="BB115" s="10">
        <v>17034</v>
      </c>
      <c r="BC115" s="10">
        <v>5211</v>
      </c>
      <c r="BD115" s="10">
        <v>7581</v>
      </c>
      <c r="BE115" s="10">
        <v>10632</v>
      </c>
      <c r="BF115" s="10">
        <v>13427</v>
      </c>
      <c r="BG115" s="10">
        <v>15526</v>
      </c>
      <c r="BH115" s="10">
        <v>17981</v>
      </c>
    </row>
    <row r="116" spans="1:65" s="65" customFormat="1" x14ac:dyDescent="0.35">
      <c r="B116" s="66" t="s">
        <v>2768</v>
      </c>
      <c r="H116" s="65">
        <f>SUM(H110:H115)</f>
        <v>46052</v>
      </c>
      <c r="I116" s="65">
        <f t="shared" ref="I116:AN116" si="345">SUM(I110:I115)</f>
        <v>60675</v>
      </c>
      <c r="J116" s="65">
        <f t="shared" si="345"/>
        <v>62709</v>
      </c>
      <c r="K116" s="65">
        <f t="shared" si="345"/>
        <v>62114</v>
      </c>
      <c r="L116" s="84">
        <f t="shared" si="345"/>
        <v>83342</v>
      </c>
      <c r="M116" s="65">
        <f t="shared" si="345"/>
        <v>85014</v>
      </c>
      <c r="N116" s="65">
        <f t="shared" si="345"/>
        <v>103283</v>
      </c>
      <c r="O116" s="65">
        <f t="shared" si="345"/>
        <v>106856</v>
      </c>
      <c r="P116" s="84">
        <f t="shared" si="345"/>
        <v>107835</v>
      </c>
      <c r="Q116" s="65">
        <f t="shared" si="345"/>
        <v>119544</v>
      </c>
      <c r="R116" s="65">
        <f t="shared" si="345"/>
        <v>120125</v>
      </c>
      <c r="S116" s="65">
        <f t="shared" si="345"/>
        <v>117642</v>
      </c>
      <c r="T116" s="84">
        <f t="shared" si="345"/>
        <v>115375</v>
      </c>
      <c r="U116" s="65">
        <f t="shared" si="345"/>
        <v>116413</v>
      </c>
      <c r="V116" s="65">
        <f t="shared" si="345"/>
        <v>114556</v>
      </c>
      <c r="W116" s="65">
        <f t="shared" si="345"/>
        <v>114806</v>
      </c>
      <c r="X116" s="65">
        <f t="shared" si="345"/>
        <v>114776</v>
      </c>
      <c r="Y116" s="65">
        <f t="shared" si="345"/>
        <v>113045</v>
      </c>
      <c r="Z116" s="65">
        <f t="shared" si="345"/>
        <v>112241</v>
      </c>
      <c r="AA116" s="65">
        <f t="shared" si="345"/>
        <v>110697</v>
      </c>
      <c r="AB116" s="65">
        <f t="shared" si="345"/>
        <v>107553</v>
      </c>
      <c r="AC116" s="65">
        <f t="shared" si="345"/>
        <v>106415</v>
      </c>
      <c r="AD116" s="65">
        <f t="shared" si="345"/>
        <v>102181</v>
      </c>
      <c r="AE116" s="65">
        <f t="shared" si="345"/>
        <v>103134</v>
      </c>
      <c r="AF116" s="65">
        <f t="shared" si="345"/>
        <v>102912</v>
      </c>
      <c r="AG116" s="65">
        <f t="shared" si="345"/>
        <v>102869</v>
      </c>
      <c r="AH116" s="65">
        <f t="shared" si="345"/>
        <v>104244</v>
      </c>
      <c r="AI116" s="65">
        <f t="shared" si="345"/>
        <v>103216</v>
      </c>
      <c r="AJ116" s="65">
        <f t="shared" si="345"/>
        <v>98829</v>
      </c>
      <c r="AK116" s="65">
        <f t="shared" si="345"/>
        <v>99698</v>
      </c>
      <c r="AL116" s="65">
        <f t="shared" si="345"/>
        <v>85691</v>
      </c>
      <c r="AM116" s="65">
        <f t="shared" si="345"/>
        <v>0</v>
      </c>
      <c r="AN116" s="84">
        <f t="shared" si="345"/>
        <v>0</v>
      </c>
      <c r="AO116" s="65">
        <f t="shared" ref="AO116:AS116" si="346">SUM(AO110:AO115)</f>
        <v>0</v>
      </c>
      <c r="AP116" s="65">
        <f t="shared" si="346"/>
        <v>0</v>
      </c>
      <c r="AQ116" s="65">
        <f t="shared" si="346"/>
        <v>0</v>
      </c>
      <c r="AR116" s="65">
        <f t="shared" si="346"/>
        <v>0</v>
      </c>
      <c r="AS116" s="65">
        <f t="shared" si="346"/>
        <v>0</v>
      </c>
      <c r="BA116" s="65">
        <f t="shared" ref="BA116" si="347">SUM(BA110:BA115)</f>
        <v>62114</v>
      </c>
      <c r="BB116" s="65">
        <f t="shared" ref="BB116" si="348">SUM(BB110:BB115)</f>
        <v>106856</v>
      </c>
      <c r="BC116" s="65">
        <f t="shared" ref="BC116" si="349">SUM(BC110:BC115)</f>
        <v>117642</v>
      </c>
      <c r="BD116" s="65">
        <f>SUM(BD110:BD115)</f>
        <v>114806</v>
      </c>
      <c r="BE116" s="65">
        <f>SUM(BE110:BE115)</f>
        <v>110697</v>
      </c>
      <c r="BF116" s="65">
        <f t="shared" ref="BF116" si="350">SUM(BF110:BF115)</f>
        <v>103134</v>
      </c>
      <c r="BG116" s="65">
        <f t="shared" ref="BG116" si="351">SUM(BG110:BG115)</f>
        <v>103216</v>
      </c>
      <c r="BH116" s="65">
        <f t="shared" ref="BH116" si="352">SUM(BH110:BH115)</f>
        <v>101604</v>
      </c>
      <c r="BI116" s="65">
        <f t="shared" ref="BI116" si="353">SUM(BI110:BI115)</f>
        <v>0</v>
      </c>
      <c r="BJ116" s="65">
        <f t="shared" ref="BJ116" si="354">SUM(BJ110:BJ115)</f>
        <v>0</v>
      </c>
      <c r="BK116" s="65">
        <f t="shared" ref="BK116" si="355">SUM(BK110:BK115)</f>
        <v>0</v>
      </c>
      <c r="BL116" s="65">
        <f t="shared" ref="BL116" si="356">SUM(BL110:BL115)</f>
        <v>0</v>
      </c>
      <c r="BM116" s="65">
        <f t="shared" ref="BM116" si="357">SUM(BM110:BM115)</f>
        <v>0</v>
      </c>
    </row>
    <row r="117" spans="1:65" s="11" customFormat="1" x14ac:dyDescent="0.35">
      <c r="A117" s="8"/>
      <c r="B117" s="7" t="s">
        <v>85</v>
      </c>
      <c r="C117" s="8"/>
      <c r="D117" s="8"/>
      <c r="E117" s="8"/>
      <c r="F117" s="8"/>
      <c r="G117" s="8"/>
      <c r="H117" s="11">
        <f>H116+H108</f>
        <v>95451</v>
      </c>
      <c r="I117" s="11">
        <f t="shared" ref="I117:AN117" si="358">I116+I108</f>
        <v>103318</v>
      </c>
      <c r="J117" s="11">
        <f t="shared" si="358"/>
        <v>107063</v>
      </c>
      <c r="K117" s="11">
        <f t="shared" si="358"/>
        <v>121471</v>
      </c>
      <c r="L117" s="44">
        <f t="shared" si="358"/>
        <v>142152</v>
      </c>
      <c r="M117" s="11">
        <f t="shared" si="358"/>
        <v>155801</v>
      </c>
      <c r="N117" s="11">
        <f t="shared" si="358"/>
        <v>155288</v>
      </c>
      <c r="O117" s="11">
        <f t="shared" si="358"/>
        <v>162601</v>
      </c>
      <c r="P117" s="44">
        <f t="shared" si="358"/>
        <v>159450</v>
      </c>
      <c r="Q117" s="11">
        <f t="shared" si="358"/>
        <v>177643</v>
      </c>
      <c r="R117" s="11">
        <f t="shared" si="358"/>
        <v>166258</v>
      </c>
      <c r="S117" s="11">
        <f t="shared" si="358"/>
        <v>176130</v>
      </c>
      <c r="T117" s="44">
        <f t="shared" si="358"/>
        <v>171652</v>
      </c>
      <c r="U117" s="11">
        <f t="shared" si="358"/>
        <v>166731</v>
      </c>
      <c r="V117" s="11">
        <f t="shared" si="358"/>
        <v>168417</v>
      </c>
      <c r="W117" s="11">
        <f t="shared" si="358"/>
        <v>184226</v>
      </c>
      <c r="X117" s="11">
        <f t="shared" si="358"/>
        <v>172894</v>
      </c>
      <c r="Y117" s="11">
        <f t="shared" si="358"/>
        <v>172685</v>
      </c>
      <c r="Z117" s="11">
        <f t="shared" si="358"/>
        <v>170948</v>
      </c>
      <c r="AA117" s="11">
        <f t="shared" si="358"/>
        <v>183007</v>
      </c>
      <c r="AB117" s="11">
        <f t="shared" si="358"/>
        <v>177609</v>
      </c>
      <c r="AC117" s="11">
        <f t="shared" si="358"/>
        <v>173901</v>
      </c>
      <c r="AD117" s="11">
        <f t="shared" si="358"/>
        <v>174374</v>
      </c>
      <c r="AE117" s="11">
        <f t="shared" si="358"/>
        <v>191791</v>
      </c>
      <c r="AF117" s="11">
        <f t="shared" si="358"/>
        <v>183440</v>
      </c>
      <c r="AG117" s="11">
        <f t="shared" si="358"/>
        <v>180379</v>
      </c>
      <c r="AH117" s="11">
        <f t="shared" si="358"/>
        <v>181683</v>
      </c>
      <c r="AI117" s="11">
        <f t="shared" si="358"/>
        <v>198298</v>
      </c>
      <c r="AJ117" s="11">
        <f t="shared" si="358"/>
        <v>186218</v>
      </c>
      <c r="AK117" s="11">
        <f t="shared" si="358"/>
        <v>181416</v>
      </c>
      <c r="AL117" s="11">
        <f t="shared" si="358"/>
        <v>171382</v>
      </c>
      <c r="AM117" s="11">
        <f t="shared" si="358"/>
        <v>0</v>
      </c>
      <c r="AN117" s="44">
        <f t="shared" si="358"/>
        <v>0</v>
      </c>
      <c r="AO117" s="11">
        <f t="shared" ref="AO117:AS117" si="359">AO116+AO108</f>
        <v>0</v>
      </c>
      <c r="AP117" s="11">
        <f t="shared" si="359"/>
        <v>0</v>
      </c>
      <c r="AQ117" s="11">
        <f t="shared" si="359"/>
        <v>0</v>
      </c>
      <c r="AR117" s="11">
        <f t="shared" si="359"/>
        <v>0</v>
      </c>
      <c r="AS117" s="11">
        <f t="shared" si="359"/>
        <v>0</v>
      </c>
      <c r="BA117" s="11">
        <f t="shared" ref="BA117" si="360">BA116+BA108</f>
        <v>121471</v>
      </c>
      <c r="BB117" s="11">
        <f t="shared" ref="BB117" si="361">BB116+BB108</f>
        <v>162601</v>
      </c>
      <c r="BC117" s="11">
        <f t="shared" ref="BC117" si="362">BC116+BC108</f>
        <v>176130</v>
      </c>
      <c r="BD117" s="11">
        <f>BD116+BD108</f>
        <v>184226</v>
      </c>
      <c r="BE117" s="11">
        <f>BE116+BE108</f>
        <v>183007</v>
      </c>
      <c r="BF117" s="11">
        <f t="shared" ref="BF117" si="363">BF116+BF108</f>
        <v>191791</v>
      </c>
      <c r="BG117" s="11">
        <f t="shared" ref="BG117" si="364">BG116+BG108</f>
        <v>198298</v>
      </c>
      <c r="BH117" s="11">
        <f t="shared" ref="BH117" si="365">BH116+BH108</f>
        <v>205753</v>
      </c>
      <c r="BI117" s="11">
        <f t="shared" ref="BI117" si="366">BI116+BI108</f>
        <v>0</v>
      </c>
      <c r="BJ117" s="11">
        <f t="shared" ref="BJ117" si="367">BJ116+BJ108</f>
        <v>0</v>
      </c>
      <c r="BK117" s="11">
        <f t="shared" ref="BK117" si="368">BK116+BK108</f>
        <v>0</v>
      </c>
      <c r="BL117" s="11">
        <f t="shared" ref="BL117" si="369">BL116+BL108</f>
        <v>0</v>
      </c>
      <c r="BM117" s="11">
        <f t="shared" ref="BM117" si="370">BM116+BM108</f>
        <v>0</v>
      </c>
    </row>
    <row r="118" spans="1:65" s="63" customFormat="1" x14ac:dyDescent="0.35">
      <c r="A118" s="23"/>
      <c r="B118" s="24" t="s">
        <v>2771</v>
      </c>
      <c r="C118" s="23"/>
      <c r="D118" s="23"/>
      <c r="E118" s="23"/>
      <c r="F118" s="23"/>
      <c r="G118" s="23"/>
      <c r="L118" s="64"/>
      <c r="P118" s="64"/>
      <c r="T118" s="64"/>
      <c r="AN118" s="64"/>
    </row>
    <row r="119" spans="1:65" x14ac:dyDescent="0.35">
      <c r="B119" s="2" t="s">
        <v>86</v>
      </c>
      <c r="H119">
        <v>68093</v>
      </c>
      <c r="I119" s="9">
        <v>68279</v>
      </c>
      <c r="J119" s="9">
        <v>68012</v>
      </c>
      <c r="K119" s="9">
        <v>68178</v>
      </c>
      <c r="L119" s="40">
        <v>67747</v>
      </c>
      <c r="M119" s="9">
        <v>68177</v>
      </c>
      <c r="N119" s="9">
        <v>68554</v>
      </c>
      <c r="O119" s="9">
        <v>69315</v>
      </c>
      <c r="P119" s="40">
        <v>69419</v>
      </c>
      <c r="Q119" s="9">
        <v>70192</v>
      </c>
      <c r="R119" s="9">
        <v>70418</v>
      </c>
      <c r="S119" s="9">
        <v>71223</v>
      </c>
      <c r="T119" s="40">
        <v>71303</v>
      </c>
      <c r="U119" s="9">
        <v>77556</v>
      </c>
      <c r="V119" s="9">
        <v>77791</v>
      </c>
      <c r="W119" s="9">
        <v>78520</v>
      </c>
      <c r="X119" s="40">
        <v>78882</v>
      </c>
      <c r="Y119" s="9">
        <v>79625</v>
      </c>
      <c r="Z119" s="9">
        <v>79813</v>
      </c>
      <c r="AA119" s="9">
        <v>80552</v>
      </c>
      <c r="AB119" s="40">
        <v>81089</v>
      </c>
      <c r="AC119" s="9">
        <v>81896</v>
      </c>
      <c r="AD119" s="9">
        <v>82308</v>
      </c>
      <c r="AE119" s="9">
        <v>83111</v>
      </c>
      <c r="AF119" s="40">
        <v>83751</v>
      </c>
      <c r="AG119" s="9">
        <v>84528</v>
      </c>
      <c r="AH119" s="9">
        <v>85767</v>
      </c>
      <c r="AI119" s="9">
        <v>86939</v>
      </c>
      <c r="AJ119" s="40">
        <v>88535</v>
      </c>
      <c r="AK119" s="9">
        <v>90225</v>
      </c>
      <c r="AL119" s="9">
        <v>92093</v>
      </c>
      <c r="AZ119" s="9"/>
      <c r="BA119" s="9">
        <f t="shared" ref="BA119:BA121" si="371">L119</f>
        <v>67747</v>
      </c>
      <c r="BB119" s="9">
        <v>69315</v>
      </c>
      <c r="BC119" s="9">
        <v>71223</v>
      </c>
      <c r="BD119" s="9">
        <v>78520</v>
      </c>
      <c r="BE119" s="9">
        <v>80552</v>
      </c>
      <c r="BF119" s="9">
        <v>83111</v>
      </c>
      <c r="BG119" s="9">
        <v>86939</v>
      </c>
      <c r="BH119" s="9">
        <v>93718</v>
      </c>
    </row>
    <row r="120" spans="1:65" x14ac:dyDescent="0.35">
      <c r="B120" s="2" t="s">
        <v>87</v>
      </c>
      <c r="H120">
        <v>7614</v>
      </c>
      <c r="I120" s="9">
        <v>6728</v>
      </c>
      <c r="J120" s="9">
        <v>4954</v>
      </c>
      <c r="K120" s="9">
        <v>2282</v>
      </c>
      <c r="L120" s="40">
        <v>944</v>
      </c>
      <c r="M120" s="9">
        <v>120</v>
      </c>
      <c r="N120" s="9">
        <v>531</v>
      </c>
      <c r="O120" s="9">
        <v>17769</v>
      </c>
      <c r="P120" s="40">
        <v>19702</v>
      </c>
      <c r="Q120" s="9">
        <v>8567</v>
      </c>
      <c r="R120" s="9">
        <v>9974</v>
      </c>
      <c r="S120" s="9">
        <v>13682</v>
      </c>
      <c r="T120" s="40">
        <v>17279</v>
      </c>
      <c r="U120" s="9">
        <v>16585</v>
      </c>
      <c r="V120" s="9">
        <v>18338</v>
      </c>
      <c r="W120" s="9">
        <v>24150</v>
      </c>
      <c r="X120" s="40">
        <v>27240</v>
      </c>
      <c r="Y120" s="9">
        <v>30739</v>
      </c>
      <c r="Z120" s="9">
        <v>32012</v>
      </c>
      <c r="AA120" s="9">
        <v>34566</v>
      </c>
      <c r="AB120" s="40">
        <v>39193</v>
      </c>
      <c r="AC120" s="9">
        <v>44973</v>
      </c>
      <c r="AD120" s="9">
        <v>50735</v>
      </c>
      <c r="AE120" s="9">
        <v>57055</v>
      </c>
      <c r="AF120" s="40">
        <v>66944</v>
      </c>
      <c r="AG120" s="9">
        <v>75045</v>
      </c>
      <c r="AH120" s="9">
        <v>79633</v>
      </c>
      <c r="AI120" s="9">
        <v>84281</v>
      </c>
      <c r="AJ120" s="40">
        <v>92374</v>
      </c>
      <c r="AK120" s="9">
        <v>99368</v>
      </c>
      <c r="AL120" s="9">
        <v>108234</v>
      </c>
      <c r="AZ120" s="9"/>
      <c r="BA120" s="9">
        <f t="shared" si="371"/>
        <v>944</v>
      </c>
      <c r="BB120" s="9">
        <v>17179</v>
      </c>
      <c r="BC120" s="9">
        <v>13682</v>
      </c>
      <c r="BD120" s="9">
        <v>24150</v>
      </c>
      <c r="BE120" s="9">
        <v>34566</v>
      </c>
      <c r="BF120" s="9">
        <v>57055</v>
      </c>
      <c r="BG120" s="9">
        <v>84281</v>
      </c>
      <c r="BH120" s="9">
        <v>118484</v>
      </c>
    </row>
    <row r="121" spans="1:65" s="6" customFormat="1" x14ac:dyDescent="0.35">
      <c r="B121" s="5" t="s">
        <v>88</v>
      </c>
      <c r="H121" s="6">
        <v>1738</v>
      </c>
      <c r="I121" s="10">
        <v>1773</v>
      </c>
      <c r="J121" s="6">
        <v>1840</v>
      </c>
      <c r="K121" s="6">
        <v>1537</v>
      </c>
      <c r="L121" s="42">
        <v>1681</v>
      </c>
      <c r="M121" s="6">
        <v>512</v>
      </c>
      <c r="N121" s="6">
        <v>644</v>
      </c>
      <c r="O121" s="6">
        <v>627</v>
      </c>
      <c r="P121" s="42">
        <v>526</v>
      </c>
      <c r="Q121" s="6">
        <v>-399</v>
      </c>
      <c r="R121" s="6">
        <v>-1153</v>
      </c>
      <c r="S121" s="6">
        <v>-2187</v>
      </c>
      <c r="T121" s="42">
        <v>-2615</v>
      </c>
      <c r="U121" s="6">
        <v>-2013</v>
      </c>
      <c r="V121" s="6">
        <v>-1265</v>
      </c>
      <c r="W121" s="6">
        <v>-340</v>
      </c>
      <c r="X121" s="42">
        <v>-61</v>
      </c>
      <c r="Y121" s="6">
        <v>-255</v>
      </c>
      <c r="Z121" s="6">
        <v>2676</v>
      </c>
      <c r="AA121" s="6">
        <v>3186</v>
      </c>
      <c r="AB121" s="42">
        <v>3110</v>
      </c>
      <c r="AC121" s="6">
        <v>3367</v>
      </c>
      <c r="AD121" s="6">
        <v>1462</v>
      </c>
      <c r="AE121" s="6">
        <v>1822</v>
      </c>
      <c r="AF121" s="42">
        <v>1283</v>
      </c>
      <c r="AG121" s="6">
        <v>437</v>
      </c>
      <c r="AH121" s="6">
        <v>-2476</v>
      </c>
      <c r="AI121" s="6">
        <v>-4678</v>
      </c>
      <c r="AJ121" s="42">
        <v>-7343</v>
      </c>
      <c r="AK121" s="6">
        <v>-6457</v>
      </c>
      <c r="AL121" s="6">
        <v>-5644</v>
      </c>
      <c r="AN121" s="42"/>
      <c r="AZ121" s="10"/>
      <c r="BA121" s="10">
        <f t="shared" si="371"/>
        <v>1681</v>
      </c>
      <c r="BB121" s="10">
        <v>627</v>
      </c>
      <c r="BC121" s="10">
        <v>-2187</v>
      </c>
      <c r="BD121" s="10">
        <v>-340</v>
      </c>
      <c r="BE121" s="10">
        <v>3186</v>
      </c>
      <c r="BF121" s="10">
        <v>1822</v>
      </c>
      <c r="BG121" s="10">
        <v>-4678</v>
      </c>
      <c r="BH121" s="6">
        <v>-6343</v>
      </c>
    </row>
    <row r="122" spans="1:65" s="68" customFormat="1" x14ac:dyDescent="0.35">
      <c r="B122" s="67" t="s">
        <v>89</v>
      </c>
      <c r="H122" s="69">
        <f t="shared" ref="H122:AK122" si="372">SUM(H119:H121)</f>
        <v>77445</v>
      </c>
      <c r="I122" s="69">
        <f t="shared" si="372"/>
        <v>76780</v>
      </c>
      <c r="J122" s="69">
        <f t="shared" si="372"/>
        <v>74806</v>
      </c>
      <c r="K122" s="69">
        <f t="shared" si="372"/>
        <v>71997</v>
      </c>
      <c r="L122" s="70">
        <f t="shared" si="372"/>
        <v>70372</v>
      </c>
      <c r="M122" s="69">
        <f t="shared" si="372"/>
        <v>68809</v>
      </c>
      <c r="N122" s="69">
        <f t="shared" si="372"/>
        <v>69729</v>
      </c>
      <c r="O122" s="69">
        <f t="shared" si="372"/>
        <v>87711</v>
      </c>
      <c r="P122" s="70">
        <f t="shared" si="372"/>
        <v>89647</v>
      </c>
      <c r="Q122" s="69">
        <f t="shared" si="372"/>
        <v>78360</v>
      </c>
      <c r="R122" s="69">
        <f t="shared" si="372"/>
        <v>79239</v>
      </c>
      <c r="S122" s="69">
        <f t="shared" si="372"/>
        <v>82718</v>
      </c>
      <c r="T122" s="70">
        <f t="shared" si="372"/>
        <v>85967</v>
      </c>
      <c r="U122" s="69">
        <f t="shared" si="372"/>
        <v>92128</v>
      </c>
      <c r="V122" s="69">
        <f t="shared" si="372"/>
        <v>94864</v>
      </c>
      <c r="W122" s="69">
        <f t="shared" si="372"/>
        <v>102330</v>
      </c>
      <c r="X122" s="70">
        <f t="shared" si="372"/>
        <v>106061</v>
      </c>
      <c r="Y122" s="69">
        <f t="shared" si="372"/>
        <v>110109</v>
      </c>
      <c r="Z122" s="69">
        <f t="shared" si="372"/>
        <v>114501</v>
      </c>
      <c r="AA122" s="69">
        <f t="shared" si="372"/>
        <v>118304</v>
      </c>
      <c r="AB122" s="70">
        <f t="shared" si="372"/>
        <v>123392</v>
      </c>
      <c r="AC122" s="69">
        <f t="shared" si="372"/>
        <v>130236</v>
      </c>
      <c r="AD122" s="69">
        <f t="shared" si="372"/>
        <v>134505</v>
      </c>
      <c r="AE122" s="69">
        <f t="shared" si="372"/>
        <v>141988</v>
      </c>
      <c r="AF122" s="70">
        <f t="shared" si="372"/>
        <v>151978</v>
      </c>
      <c r="AG122" s="69">
        <f t="shared" si="372"/>
        <v>160010</v>
      </c>
      <c r="AH122" s="69">
        <f t="shared" si="372"/>
        <v>162924</v>
      </c>
      <c r="AI122" s="69">
        <f t="shared" si="372"/>
        <v>166542</v>
      </c>
      <c r="AJ122" s="70">
        <f t="shared" si="372"/>
        <v>173566</v>
      </c>
      <c r="AK122" s="69">
        <f t="shared" si="372"/>
        <v>183136</v>
      </c>
      <c r="AL122" s="69">
        <f t="shared" ref="AL122:AN122" si="373">SUM(AL119:AL121)</f>
        <v>194683</v>
      </c>
      <c r="AM122" s="69">
        <f t="shared" si="373"/>
        <v>0</v>
      </c>
      <c r="AN122" s="70">
        <f t="shared" si="373"/>
        <v>0</v>
      </c>
      <c r="AO122" s="69">
        <f t="shared" ref="AO122:AS122" si="374">SUM(AO119:AO121)</f>
        <v>0</v>
      </c>
      <c r="AP122" s="69">
        <f t="shared" si="374"/>
        <v>0</v>
      </c>
      <c r="AQ122" s="69">
        <f t="shared" si="374"/>
        <v>0</v>
      </c>
      <c r="AR122" s="69">
        <f t="shared" si="374"/>
        <v>0</v>
      </c>
      <c r="AS122" s="69">
        <f t="shared" si="374"/>
        <v>0</v>
      </c>
      <c r="AT122" s="69"/>
      <c r="AU122" s="69"/>
      <c r="AV122" s="69"/>
      <c r="AW122" s="69"/>
      <c r="AZ122" s="69"/>
      <c r="BA122" s="69">
        <f>SUM(BA119:BA121)</f>
        <v>70372</v>
      </c>
      <c r="BB122" s="69">
        <f t="shared" ref="BB122" si="375">SUM(BB119:BB121)</f>
        <v>87121</v>
      </c>
      <c r="BC122" s="69">
        <f t="shared" ref="BC122" si="376">SUM(BC119:BC121)</f>
        <v>82718</v>
      </c>
      <c r="BD122" s="69">
        <f t="shared" ref="BD122" si="377">SUM(BD119:BD121)</f>
        <v>102330</v>
      </c>
      <c r="BE122" s="69">
        <f t="shared" ref="BE122" si="378">SUM(BE119:BE121)</f>
        <v>118304</v>
      </c>
      <c r="BF122" s="69">
        <f t="shared" ref="BF122" si="379">SUM(BF119:BF121)</f>
        <v>141988</v>
      </c>
      <c r="BG122" s="69">
        <f t="shared" ref="BG122" si="380">SUM(BG119:BG121)</f>
        <v>166542</v>
      </c>
      <c r="BH122" s="69">
        <f t="shared" ref="BH122" si="381">SUM(BH119:BH121)</f>
        <v>205859</v>
      </c>
      <c r="BI122" s="69">
        <f t="shared" ref="BI122" si="382">SUM(BI119:BI121)</f>
        <v>0</v>
      </c>
      <c r="BJ122" s="69">
        <f t="shared" ref="BJ122" si="383">SUM(BJ119:BJ121)</f>
        <v>0</v>
      </c>
      <c r="BK122" s="69">
        <f t="shared" ref="BK122" si="384">SUM(BK119:BK121)</f>
        <v>0</v>
      </c>
      <c r="BL122" s="69">
        <f t="shared" ref="BL122" si="385">SUM(BL119:BL121)</f>
        <v>0</v>
      </c>
      <c r="BM122" s="69">
        <f t="shared" ref="BM122" si="386">SUM(BM119:BM121)</f>
        <v>0</v>
      </c>
    </row>
    <row r="123" spans="1:65" s="8" customFormat="1" x14ac:dyDescent="0.35">
      <c r="B123" s="7" t="s">
        <v>90</v>
      </c>
      <c r="H123" s="11">
        <f t="shared" ref="H123:AK123" si="387">H117+H122</f>
        <v>172896</v>
      </c>
      <c r="I123" s="11">
        <f t="shared" si="387"/>
        <v>180098</v>
      </c>
      <c r="J123" s="11">
        <f t="shared" si="387"/>
        <v>181869</v>
      </c>
      <c r="K123" s="11">
        <f t="shared" si="387"/>
        <v>193468</v>
      </c>
      <c r="L123" s="44">
        <f t="shared" si="387"/>
        <v>212524</v>
      </c>
      <c r="M123" s="11">
        <f t="shared" si="387"/>
        <v>224610</v>
      </c>
      <c r="N123" s="11">
        <f t="shared" si="387"/>
        <v>225017</v>
      </c>
      <c r="O123" s="11">
        <f t="shared" si="387"/>
        <v>250312</v>
      </c>
      <c r="P123" s="44">
        <f t="shared" si="387"/>
        <v>249097</v>
      </c>
      <c r="Q123" s="11">
        <f t="shared" si="387"/>
        <v>256003</v>
      </c>
      <c r="R123" s="11">
        <f t="shared" si="387"/>
        <v>245497</v>
      </c>
      <c r="S123" s="11">
        <f t="shared" si="387"/>
        <v>258848</v>
      </c>
      <c r="T123" s="44">
        <f t="shared" si="387"/>
        <v>257619</v>
      </c>
      <c r="U123" s="11">
        <f t="shared" si="387"/>
        <v>258859</v>
      </c>
      <c r="V123" s="11">
        <f t="shared" si="387"/>
        <v>263281</v>
      </c>
      <c r="W123" s="11">
        <f t="shared" si="387"/>
        <v>286556</v>
      </c>
      <c r="X123" s="44">
        <f t="shared" si="387"/>
        <v>278955</v>
      </c>
      <c r="Y123" s="11">
        <f t="shared" si="387"/>
        <v>282794</v>
      </c>
      <c r="Z123" s="11">
        <f t="shared" si="387"/>
        <v>285449</v>
      </c>
      <c r="AA123" s="11">
        <f t="shared" si="387"/>
        <v>301311</v>
      </c>
      <c r="AB123" s="44">
        <f t="shared" si="387"/>
        <v>301001</v>
      </c>
      <c r="AC123" s="11">
        <f t="shared" si="387"/>
        <v>304137</v>
      </c>
      <c r="AD123" s="11">
        <f t="shared" si="387"/>
        <v>308879</v>
      </c>
      <c r="AE123" s="11">
        <f t="shared" si="387"/>
        <v>333779</v>
      </c>
      <c r="AF123" s="44">
        <f t="shared" si="387"/>
        <v>335418</v>
      </c>
      <c r="AG123" s="11">
        <f t="shared" si="387"/>
        <v>340389</v>
      </c>
      <c r="AH123" s="11">
        <f t="shared" si="387"/>
        <v>344607</v>
      </c>
      <c r="AI123" s="11">
        <f t="shared" si="387"/>
        <v>364840</v>
      </c>
      <c r="AJ123" s="44">
        <f t="shared" si="387"/>
        <v>359784</v>
      </c>
      <c r="AK123" s="11">
        <f t="shared" si="387"/>
        <v>364552</v>
      </c>
      <c r="AL123" s="11">
        <f t="shared" ref="AL123:AN123" si="388">AL117+AL122</f>
        <v>366065</v>
      </c>
      <c r="AM123" s="11">
        <f t="shared" si="388"/>
        <v>0</v>
      </c>
      <c r="AN123" s="44">
        <f t="shared" si="388"/>
        <v>0</v>
      </c>
      <c r="AO123" s="11">
        <f t="shared" ref="AO123:AS123" si="389">AO117+AO122</f>
        <v>0</v>
      </c>
      <c r="AP123" s="11">
        <f t="shared" si="389"/>
        <v>0</v>
      </c>
      <c r="AQ123" s="11">
        <f t="shared" si="389"/>
        <v>0</v>
      </c>
      <c r="AR123" s="11">
        <f t="shared" si="389"/>
        <v>0</v>
      </c>
      <c r="AS123" s="11">
        <f t="shared" si="389"/>
        <v>0</v>
      </c>
      <c r="AT123" s="11"/>
      <c r="AU123" s="11"/>
      <c r="AV123" s="11"/>
      <c r="AW123" s="11"/>
      <c r="AZ123" s="11"/>
      <c r="BA123" s="11">
        <f>BA122+BA117</f>
        <v>191843</v>
      </c>
      <c r="BB123" s="11">
        <f t="shared" ref="BB123" si="390">BB122+BB117</f>
        <v>249722</v>
      </c>
      <c r="BC123" s="11">
        <f t="shared" ref="BC123" si="391">BC122+BC117</f>
        <v>258848</v>
      </c>
      <c r="BD123" s="11">
        <f t="shared" ref="BD123" si="392">BD122+BD117</f>
        <v>286556</v>
      </c>
      <c r="BE123" s="11">
        <f t="shared" ref="BE123" si="393">BE122+BE117</f>
        <v>301311</v>
      </c>
      <c r="BF123" s="11">
        <f t="shared" ref="BF123" si="394">BF122+BF117</f>
        <v>333779</v>
      </c>
      <c r="BG123" s="11">
        <f t="shared" ref="BG123" si="395">BG122+BG117</f>
        <v>364840</v>
      </c>
      <c r="BH123" s="11">
        <f t="shared" ref="BH123" si="396">BH122+BH117</f>
        <v>411612</v>
      </c>
      <c r="BI123" s="11">
        <f t="shared" ref="BI123" si="397">BI122+BI117</f>
        <v>0</v>
      </c>
      <c r="BJ123" s="11">
        <f t="shared" ref="BJ123" si="398">BJ122+BJ117</f>
        <v>0</v>
      </c>
      <c r="BK123" s="11">
        <f t="shared" ref="BK123" si="399">BK122+BK117</f>
        <v>0</v>
      </c>
      <c r="BL123" s="11">
        <f t="shared" ref="BL123" si="400">BL122+BL117</f>
        <v>0</v>
      </c>
      <c r="BM123" s="11">
        <f t="shared" ref="BM123" si="401">BM122+BM117</f>
        <v>0</v>
      </c>
    </row>
    <row r="124" spans="1:65" x14ac:dyDescent="0.35">
      <c r="BF124" s="9"/>
    </row>
    <row r="125" spans="1:65" x14ac:dyDescent="0.35">
      <c r="B125" s="7"/>
      <c r="C125" s="8"/>
      <c r="D125" s="8"/>
      <c r="E125" s="8"/>
      <c r="F125" s="8"/>
      <c r="G125" s="8"/>
    </row>
    <row r="127" spans="1:65" s="3" customFormat="1" x14ac:dyDescent="0.35">
      <c r="B127" s="16" t="s">
        <v>2787</v>
      </c>
      <c r="C127" s="22"/>
      <c r="D127" s="22"/>
      <c r="E127" s="22"/>
      <c r="F127" s="22"/>
      <c r="G127" s="22"/>
      <c r="L127" s="48"/>
      <c r="P127" s="48"/>
      <c r="T127" s="48"/>
      <c r="X127" s="48"/>
      <c r="AB127" s="48"/>
      <c r="AF127" s="48"/>
      <c r="AJ127" s="48"/>
      <c r="AN127" s="48"/>
    </row>
    <row r="128" spans="1:65" s="9" customFormat="1" x14ac:dyDescent="0.35">
      <c r="B128" s="51" t="s">
        <v>91</v>
      </c>
      <c r="L128" s="40"/>
      <c r="P128" s="40"/>
      <c r="T128" s="40"/>
      <c r="X128" s="40"/>
      <c r="Z128" s="9">
        <v>17504</v>
      </c>
      <c r="AB128" s="40"/>
      <c r="AC128" s="9">
        <v>12516</v>
      </c>
      <c r="AD128" s="9">
        <v>22179</v>
      </c>
      <c r="AF128" s="40">
        <v>24540</v>
      </c>
      <c r="AG128" s="9">
        <v>14480</v>
      </c>
      <c r="AH128" s="9">
        <v>25386</v>
      </c>
      <c r="AJ128" s="40">
        <v>23198</v>
      </c>
      <c r="AK128" s="9">
        <v>11173</v>
      </c>
      <c r="AL128" s="9">
        <v>24441</v>
      </c>
      <c r="AN128" s="40"/>
      <c r="BB128" s="9">
        <v>39507</v>
      </c>
      <c r="BC128" s="9">
        <v>43884</v>
      </c>
      <c r="BD128" s="9">
        <v>52185</v>
      </c>
      <c r="BE128" s="9">
        <v>60675</v>
      </c>
      <c r="BF128" s="9">
        <v>76740</v>
      </c>
      <c r="BG128" s="9">
        <v>89035</v>
      </c>
      <c r="BH128" s="9">
        <v>87582</v>
      </c>
    </row>
    <row r="129" spans="2:65" s="10" customFormat="1" x14ac:dyDescent="0.35">
      <c r="B129" s="52" t="s">
        <v>92</v>
      </c>
      <c r="L129" s="41"/>
      <c r="P129" s="41"/>
      <c r="T129" s="41"/>
      <c r="X129" s="41"/>
      <c r="Z129" s="10">
        <v>-3767</v>
      </c>
      <c r="AB129" s="41"/>
      <c r="AC129" s="10">
        <v>-4174</v>
      </c>
      <c r="AD129" s="10">
        <v>-5089</v>
      </c>
      <c r="AF129" s="41">
        <v>-5810</v>
      </c>
      <c r="AG129" s="10">
        <v>-5865</v>
      </c>
      <c r="AH129" s="10">
        <v>-5340</v>
      </c>
      <c r="AJ129" s="41">
        <v>-6283</v>
      </c>
      <c r="AK129" s="10">
        <v>-6274</v>
      </c>
      <c r="AL129" s="10">
        <v>-6607</v>
      </c>
      <c r="AN129" s="41"/>
      <c r="BB129" s="10">
        <v>-8129</v>
      </c>
      <c r="BC129" s="10">
        <v>-11632</v>
      </c>
      <c r="BD129" s="10">
        <v>-13925</v>
      </c>
      <c r="BE129" s="10">
        <v>-15441</v>
      </c>
      <c r="BF129" s="10">
        <v>-20622</v>
      </c>
      <c r="BG129" s="10">
        <v>-23886</v>
      </c>
      <c r="BH129" s="10">
        <v>-28107</v>
      </c>
    </row>
    <row r="130" spans="2:65" s="9" customFormat="1" x14ac:dyDescent="0.35">
      <c r="B130" s="51" t="s">
        <v>93</v>
      </c>
      <c r="L130" s="40"/>
      <c r="P130" s="40"/>
      <c r="T130" s="40"/>
      <c r="X130" s="40"/>
      <c r="Z130" s="9">
        <f t="shared" ref="Z130" si="402">SUM(Z128:Z129)</f>
        <v>13737</v>
      </c>
      <c r="AB130" s="40"/>
      <c r="AC130" s="9">
        <f t="shared" ref="AC130:AN130" si="403">SUM(AC128:AC129)</f>
        <v>8342</v>
      </c>
      <c r="AD130" s="9">
        <f t="shared" si="403"/>
        <v>17090</v>
      </c>
      <c r="AF130" s="40">
        <f t="shared" si="403"/>
        <v>18730</v>
      </c>
      <c r="AG130" s="9">
        <f t="shared" si="403"/>
        <v>8615</v>
      </c>
      <c r="AH130" s="9">
        <f t="shared" si="403"/>
        <v>20046</v>
      </c>
      <c r="AI130" s="9">
        <f t="shared" si="403"/>
        <v>0</v>
      </c>
      <c r="AJ130" s="40">
        <f t="shared" si="403"/>
        <v>16915</v>
      </c>
      <c r="AK130" s="9">
        <f t="shared" si="403"/>
        <v>4899</v>
      </c>
      <c r="AL130" s="9">
        <f t="shared" si="403"/>
        <v>17834</v>
      </c>
      <c r="AM130" s="9">
        <f t="shared" si="403"/>
        <v>0</v>
      </c>
      <c r="AN130" s="40">
        <f t="shared" si="403"/>
        <v>0</v>
      </c>
      <c r="AO130" s="9">
        <f t="shared" ref="AO130:AS130" si="404">SUM(AO128:AO129)</f>
        <v>0</v>
      </c>
      <c r="AP130" s="9">
        <f t="shared" si="404"/>
        <v>0</v>
      </c>
      <c r="AQ130" s="9">
        <f t="shared" si="404"/>
        <v>0</v>
      </c>
      <c r="AR130" s="9">
        <f t="shared" si="404"/>
        <v>0</v>
      </c>
      <c r="AS130" s="9">
        <f t="shared" si="404"/>
        <v>0</v>
      </c>
      <c r="BA130" s="9">
        <f>SUM(BA128:BA129)</f>
        <v>0</v>
      </c>
      <c r="BB130" s="9">
        <f t="shared" ref="BB130:BM130" si="405">SUM(BB128:BB129)</f>
        <v>31378</v>
      </c>
      <c r="BC130" s="9">
        <f t="shared" si="405"/>
        <v>32252</v>
      </c>
      <c r="BD130" s="9">
        <f t="shared" si="405"/>
        <v>38260</v>
      </c>
      <c r="BE130" s="9">
        <f t="shared" si="405"/>
        <v>45234</v>
      </c>
      <c r="BF130" s="9">
        <f t="shared" si="405"/>
        <v>56118</v>
      </c>
      <c r="BG130" s="9">
        <f t="shared" si="405"/>
        <v>65149</v>
      </c>
      <c r="BH130" s="9">
        <f t="shared" si="405"/>
        <v>59475</v>
      </c>
      <c r="BI130" s="9">
        <f t="shared" si="405"/>
        <v>0</v>
      </c>
      <c r="BJ130" s="9">
        <f t="shared" si="405"/>
        <v>0</v>
      </c>
      <c r="BK130" s="9">
        <f t="shared" si="405"/>
        <v>0</v>
      </c>
      <c r="BL130" s="9">
        <f t="shared" si="405"/>
        <v>0</v>
      </c>
      <c r="BM130" s="9">
        <f t="shared" si="405"/>
        <v>0</v>
      </c>
    </row>
    <row r="132" spans="2:65" s="9" customFormat="1" x14ac:dyDescent="0.35">
      <c r="B132" s="51" t="s">
        <v>2788</v>
      </c>
      <c r="L132" s="40"/>
      <c r="P132" s="40"/>
      <c r="T132" s="40"/>
      <c r="X132" s="40"/>
      <c r="Y132" s="9">
        <v>234</v>
      </c>
      <c r="Z132" s="9">
        <v>342</v>
      </c>
      <c r="AB132" s="40"/>
      <c r="AC132" s="9">
        <v>302</v>
      </c>
      <c r="AD132" s="9">
        <v>396</v>
      </c>
      <c r="AF132" s="40">
        <v>612</v>
      </c>
      <c r="AG132" s="9">
        <v>291</v>
      </c>
      <c r="AH132" s="9">
        <v>477</v>
      </c>
      <c r="AJ132" s="40">
        <v>575</v>
      </c>
      <c r="AK132" s="9">
        <v>243</v>
      </c>
      <c r="AL132" s="9">
        <v>536</v>
      </c>
      <c r="AN132" s="40"/>
      <c r="BB132" s="9">
        <v>772</v>
      </c>
      <c r="BC132" s="9">
        <v>1002</v>
      </c>
      <c r="BD132" s="9">
        <v>1142</v>
      </c>
      <c r="BE132" s="9">
        <v>1343</v>
      </c>
      <c r="BF132" s="9">
        <v>1693</v>
      </c>
      <c r="BG132" s="9">
        <v>1841</v>
      </c>
      <c r="BH132" s="9">
        <v>1866</v>
      </c>
    </row>
    <row r="133" spans="2:65" s="9" customFormat="1" x14ac:dyDescent="0.35">
      <c r="B133" s="51" t="s">
        <v>2789</v>
      </c>
      <c r="L133" s="40"/>
      <c r="P133" s="40"/>
      <c r="T133" s="40"/>
      <c r="X133" s="40"/>
      <c r="Y133" s="9">
        <v>1340</v>
      </c>
      <c r="Z133" s="9">
        <v>1338</v>
      </c>
      <c r="AB133" s="40"/>
      <c r="AC133" s="9">
        <v>1566</v>
      </c>
      <c r="AD133" s="9">
        <v>1525</v>
      </c>
      <c r="AF133" s="40">
        <v>1702</v>
      </c>
      <c r="AG133" s="9">
        <v>1897</v>
      </c>
      <c r="AH133" s="9">
        <v>1906</v>
      </c>
      <c r="AJ133" s="9">
        <v>2192</v>
      </c>
      <c r="AK133" s="9">
        <v>2538</v>
      </c>
      <c r="AL133" s="9">
        <v>2465</v>
      </c>
      <c r="AN133" s="40"/>
      <c r="BB133" s="9">
        <v>3266</v>
      </c>
      <c r="BC133" s="9">
        <v>3940</v>
      </c>
      <c r="BD133" s="9">
        <v>4652</v>
      </c>
      <c r="BE133" s="9">
        <v>5289</v>
      </c>
      <c r="BF133" s="9">
        <v>6118</v>
      </c>
      <c r="BG133" s="9">
        <v>7502</v>
      </c>
      <c r="BH133" s="9">
        <v>9611</v>
      </c>
    </row>
    <row r="134" spans="2:65" s="9" customFormat="1" x14ac:dyDescent="0.35">
      <c r="B134" s="51" t="s">
        <v>2790</v>
      </c>
      <c r="L134" s="40"/>
      <c r="P134" s="40"/>
      <c r="T134" s="40"/>
      <c r="X134" s="40"/>
      <c r="Y134" s="9">
        <v>-5206</v>
      </c>
      <c r="Z134" s="9">
        <v>-7059</v>
      </c>
      <c r="AB134" s="40"/>
      <c r="AC134" s="9">
        <v>-6535</v>
      </c>
      <c r="AD134" s="9">
        <v>-6930</v>
      </c>
      <c r="AF134" s="40">
        <v>-7684</v>
      </c>
      <c r="AG134" s="9">
        <v>-7433</v>
      </c>
      <c r="AH134" s="9">
        <v>-8822</v>
      </c>
      <c r="AJ134" s="40">
        <v>-5573</v>
      </c>
      <c r="AK134" s="9">
        <v>-5459</v>
      </c>
      <c r="AL134" s="9">
        <v>-5509</v>
      </c>
      <c r="AN134" s="40"/>
      <c r="BB134" s="9">
        <v>-11788</v>
      </c>
      <c r="BC134" s="9">
        <v>-10721</v>
      </c>
      <c r="BD134" s="9">
        <v>-19543</v>
      </c>
      <c r="BE134" s="9">
        <v>-22968</v>
      </c>
      <c r="BF134" s="9">
        <v>-27385</v>
      </c>
      <c r="BG134" s="9">
        <v>-32696</v>
      </c>
      <c r="BH134" s="9">
        <v>-22245</v>
      </c>
    </row>
    <row r="135" spans="2:65" s="9" customFormat="1" x14ac:dyDescent="0.35">
      <c r="B135" s="51" t="s">
        <v>2791</v>
      </c>
      <c r="L135" s="40"/>
      <c r="P135" s="40"/>
      <c r="T135" s="40"/>
      <c r="X135" s="40"/>
      <c r="Y135" s="9">
        <v>-3886</v>
      </c>
      <c r="Z135" s="9">
        <v>-3876</v>
      </c>
      <c r="AB135" s="40"/>
      <c r="AC135" s="9">
        <v>-4230</v>
      </c>
      <c r="AD135" s="9">
        <v>-4221</v>
      </c>
      <c r="AF135" s="40">
        <v>-4206</v>
      </c>
      <c r="AG135" s="9">
        <v>-4652</v>
      </c>
      <c r="AH135" s="9">
        <v>-4645</v>
      </c>
      <c r="AJ135" s="40">
        <v>-4621</v>
      </c>
      <c r="AK135" s="9">
        <v>-5066</v>
      </c>
      <c r="AL135" s="9">
        <v>-5059</v>
      </c>
      <c r="AN135" s="40"/>
      <c r="BB135" s="9">
        <v>-11845</v>
      </c>
      <c r="BC135" s="9">
        <v>-12699</v>
      </c>
      <c r="BD135" s="9">
        <v>-13811</v>
      </c>
      <c r="BE135" s="9">
        <v>-15137</v>
      </c>
      <c r="BF135" s="9">
        <v>-16521</v>
      </c>
      <c r="BG135" s="9">
        <v>-18135</v>
      </c>
      <c r="BH135" s="9">
        <v>-19800</v>
      </c>
    </row>
    <row r="136" spans="2:65" x14ac:dyDescent="0.35">
      <c r="BF136" t="s">
        <v>2792</v>
      </c>
    </row>
    <row r="137" spans="2:65" s="22" customFormat="1" x14ac:dyDescent="0.35">
      <c r="B137" s="16" t="s">
        <v>2754</v>
      </c>
      <c r="L137" s="49"/>
      <c r="P137" s="49"/>
      <c r="T137" s="49"/>
      <c r="X137" s="49"/>
      <c r="AB137" s="49"/>
      <c r="AF137" s="49"/>
      <c r="AJ137" s="49"/>
      <c r="AN137" s="49"/>
    </row>
    <row r="138" spans="2:65" x14ac:dyDescent="0.35">
      <c r="B138" s="2" t="s">
        <v>2755</v>
      </c>
    </row>
    <row r="139" spans="2:65" x14ac:dyDescent="0.35">
      <c r="B139" s="2" t="s">
        <v>1</v>
      </c>
    </row>
    <row r="140" spans="2:65" x14ac:dyDescent="0.35">
      <c r="B140" s="2" t="s">
        <v>2756</v>
      </c>
    </row>
    <row r="141" spans="2:65" x14ac:dyDescent="0.35">
      <c r="B141" s="2" t="s">
        <v>2757</v>
      </c>
    </row>
    <row r="142" spans="2:65" x14ac:dyDescent="0.35">
      <c r="B142" s="2" t="s">
        <v>2758</v>
      </c>
    </row>
    <row r="143" spans="2:65" x14ac:dyDescent="0.35">
      <c r="B143" s="2" t="s">
        <v>2759</v>
      </c>
    </row>
    <row r="145" spans="2:50" s="23" customFormat="1" x14ac:dyDescent="0.35">
      <c r="B145" s="24" t="s">
        <v>45</v>
      </c>
      <c r="L145" s="46"/>
      <c r="P145" s="46"/>
      <c r="T145" s="46"/>
      <c r="X145" s="46"/>
      <c r="AB145" s="46"/>
      <c r="AF145" s="46"/>
      <c r="AJ145" s="46"/>
      <c r="AN145" s="46"/>
    </row>
    <row r="146" spans="2:50" s="25" customFormat="1" x14ac:dyDescent="0.35">
      <c r="B146" s="26" t="s">
        <v>46</v>
      </c>
      <c r="H146" s="25">
        <f>H$55/H$53</f>
        <v>0.6463516364885421</v>
      </c>
      <c r="I146" s="25">
        <f t="shared" ref="I146:AK146" si="406">I$55/I$53</f>
        <v>0.58514035972432343</v>
      </c>
      <c r="J146" s="25">
        <f t="shared" si="406"/>
        <v>0.62388583118211483</v>
      </c>
      <c r="K146" s="25">
        <f t="shared" si="406"/>
        <v>0.61293295818375859</v>
      </c>
      <c r="L146" s="47">
        <f t="shared" si="406"/>
        <v>0.68860313890382829</v>
      </c>
      <c r="M146" s="25">
        <f t="shared" si="406"/>
        <v>0.58899958488999582</v>
      </c>
      <c r="N146" s="25">
        <f t="shared" si="406"/>
        <v>0.63512901765504748</v>
      </c>
      <c r="O146" s="25">
        <f t="shared" si="406"/>
        <v>0.71754960251185784</v>
      </c>
      <c r="P146" s="47">
        <f t="shared" si="406"/>
        <v>0.66264569239546822</v>
      </c>
      <c r="Q146" s="25">
        <f t="shared" si="406"/>
        <v>0.6174009267584204</v>
      </c>
      <c r="R146" s="25">
        <f t="shared" si="406"/>
        <v>0.65438681531749876</v>
      </c>
      <c r="S146" s="25">
        <f t="shared" si="406"/>
        <v>0.67615090576699355</v>
      </c>
      <c r="T146" s="47">
        <f t="shared" si="406"/>
        <v>0.65943474075092834</v>
      </c>
      <c r="U146" s="25">
        <f t="shared" si="406"/>
        <v>0.61741246034923469</v>
      </c>
      <c r="V146" s="25">
        <f t="shared" si="406"/>
        <v>0.66733178502502366</v>
      </c>
      <c r="W146" s="25">
        <f t="shared" si="406"/>
        <v>0.69119435299700449</v>
      </c>
      <c r="X146" s="47">
        <f t="shared" si="406"/>
        <v>0.6851913477537438</v>
      </c>
      <c r="Y146" s="25">
        <f t="shared" si="406"/>
        <v>0.66514929821709212</v>
      </c>
      <c r="Z146" s="25">
        <f t="shared" si="406"/>
        <v>0.68661660146769077</v>
      </c>
      <c r="AA146" s="25">
        <f t="shared" si="406"/>
        <v>0.79459990345080156</v>
      </c>
      <c r="AB146" s="47">
        <f t="shared" si="406"/>
        <v>0.70388114334930285</v>
      </c>
      <c r="AC146" s="25">
        <f t="shared" si="406"/>
        <v>0.67048936762930633</v>
      </c>
      <c r="AD146" s="25">
        <f t="shared" si="406"/>
        <v>0.68721526878626582</v>
      </c>
      <c r="AE146" s="25">
        <f t="shared" si="406"/>
        <v>0.69684954064829263</v>
      </c>
      <c r="AF146" s="47">
        <f t="shared" si="406"/>
        <v>0.6988768012004325</v>
      </c>
      <c r="AG146" s="25">
        <f t="shared" si="406"/>
        <v>0.67213114754098358</v>
      </c>
      <c r="AH146" s="25">
        <f t="shared" si="406"/>
        <v>0.68365072933549431</v>
      </c>
      <c r="AI146" s="25">
        <f t="shared" si="406"/>
        <v>0.68323532247180174</v>
      </c>
      <c r="AJ146" s="47">
        <f t="shared" si="406"/>
        <v>0.69171222217788597</v>
      </c>
      <c r="AK146" s="25">
        <f t="shared" si="406"/>
        <v>0.66845507801391546</v>
      </c>
      <c r="AN146" s="47"/>
    </row>
    <row r="147" spans="2:50" s="25" customFormat="1" x14ac:dyDescent="0.35">
      <c r="B147" s="26" t="s">
        <v>47</v>
      </c>
      <c r="H147" s="25">
        <f>H$61/H$53</f>
        <v>0.28426321213013395</v>
      </c>
      <c r="I147" s="25">
        <f t="shared" ref="I147:AK147" si="407">I$61/I$53</f>
        <v>0.253235837955959</v>
      </c>
      <c r="J147" s="25">
        <f t="shared" si="407"/>
        <v>0.25731820174370462</v>
      </c>
      <c r="K147" s="25">
        <f t="shared" si="407"/>
        <v>0.20325992044241778</v>
      </c>
      <c r="L147" s="47">
        <f t="shared" si="407"/>
        <v>0.32831369481249695</v>
      </c>
      <c r="M147" s="25">
        <f t="shared" si="407"/>
        <v>0.25641344956413448</v>
      </c>
      <c r="N147" s="25">
        <f t="shared" si="407"/>
        <v>0.25323675871435036</v>
      </c>
      <c r="O147" s="25">
        <f t="shared" si="407"/>
        <v>0.41151713541318724</v>
      </c>
      <c r="P147" s="47">
        <f t="shared" si="407"/>
        <v>0.3141250305648382</v>
      </c>
      <c r="Q147" s="25">
        <f t="shared" si="407"/>
        <v>0.30012448993706342</v>
      </c>
      <c r="R147" s="25">
        <f t="shared" si="407"/>
        <v>0.30918378761325926</v>
      </c>
      <c r="S147" s="25">
        <f t="shared" si="407"/>
        <v>0.34495595811866381</v>
      </c>
      <c r="T147" s="47">
        <f t="shared" si="407"/>
        <v>0.34228441754916794</v>
      </c>
      <c r="U147" s="25">
        <f t="shared" si="407"/>
        <v>0.3159126605278556</v>
      </c>
      <c r="V147" s="25">
        <f t="shared" si="407"/>
        <v>0.3382617513329626</v>
      </c>
      <c r="W147" s="25">
        <f t="shared" si="407"/>
        <v>0.3679152949550672</v>
      </c>
      <c r="X147" s="47">
        <f t="shared" si="407"/>
        <v>0.38378460142187265</v>
      </c>
      <c r="Y147" s="25">
        <f t="shared" si="407"/>
        <v>0.37638866309001245</v>
      </c>
      <c r="Z147" s="25">
        <f t="shared" si="407"/>
        <v>0.37049199051997372</v>
      </c>
      <c r="AA147" s="25">
        <f t="shared" si="407"/>
        <v>0.59006542040517374</v>
      </c>
      <c r="AB147" s="47">
        <f t="shared" si="407"/>
        <v>0.42730257845723207</v>
      </c>
      <c r="AC147" s="25">
        <f t="shared" si="407"/>
        <v>0.41547497446373849</v>
      </c>
      <c r="AD147" s="25">
        <f t="shared" si="407"/>
        <v>0.40876612477820939</v>
      </c>
      <c r="AE147" s="25">
        <f t="shared" si="407"/>
        <v>0.41374154966198645</v>
      </c>
      <c r="AF147" s="47">
        <f t="shared" si="407"/>
        <v>0.44658737339188381</v>
      </c>
      <c r="AG147" s="25">
        <f t="shared" si="407"/>
        <v>0.43007655428394681</v>
      </c>
      <c r="AH147" s="25">
        <f t="shared" si="407"/>
        <v>0.41256077795786061</v>
      </c>
      <c r="AI147" s="25">
        <f t="shared" si="407"/>
        <v>0.3959124650535043</v>
      </c>
      <c r="AJ147" s="47">
        <f t="shared" si="407"/>
        <v>0.42931247755476637</v>
      </c>
      <c r="AK147" s="25">
        <f t="shared" si="407"/>
        <v>0.3867328947617874</v>
      </c>
      <c r="AN147" s="47"/>
    </row>
    <row r="148" spans="2:50" s="25" customFormat="1" x14ac:dyDescent="0.35">
      <c r="B148" s="26" t="s">
        <v>48</v>
      </c>
      <c r="H148" s="25">
        <f>H$65/H$53</f>
        <v>0.24054173413808333</v>
      </c>
      <c r="I148" s="25">
        <f t="shared" ref="I148:AK148" si="408">I$65/I$53</f>
        <v>0.21003530005042864</v>
      </c>
      <c r="J148" s="25">
        <f t="shared" si="408"/>
        <v>0.18294286688422387</v>
      </c>
      <c r="K148" s="25">
        <f t="shared" si="408"/>
        <v>0.20626758513631513</v>
      </c>
      <c r="L148" s="47">
        <f t="shared" si="408"/>
        <v>0.27707426783356964</v>
      </c>
      <c r="M148" s="25">
        <f t="shared" si="408"/>
        <v>0.21585720215857201</v>
      </c>
      <c r="N148" s="25">
        <f t="shared" si="408"/>
        <v>0.21733816206428247</v>
      </c>
      <c r="O148" s="25">
        <f t="shared" si="408"/>
        <v>0.38753423742400961</v>
      </c>
      <c r="P148" s="47">
        <f t="shared" si="408"/>
        <v>0.26799250142635911</v>
      </c>
      <c r="Q148" s="25">
        <f t="shared" si="408"/>
        <v>-0.21792655093713259</v>
      </c>
      <c r="R148" s="25">
        <f t="shared" si="408"/>
        <v>0.27681867332861032</v>
      </c>
      <c r="S148" s="25">
        <f t="shared" si="408"/>
        <v>0.29489778959614427</v>
      </c>
      <c r="T148" s="47">
        <f t="shared" si="408"/>
        <v>0.30339705680099022</v>
      </c>
      <c r="U148" s="25">
        <f t="shared" si="408"/>
        <v>0.2593083058729328</v>
      </c>
      <c r="V148" s="25">
        <f t="shared" si="408"/>
        <v>0.2881488992836348</v>
      </c>
      <c r="W148" s="25">
        <f t="shared" si="408"/>
        <v>0.39110834297238783</v>
      </c>
      <c r="X148" s="47">
        <f t="shared" si="408"/>
        <v>0.32303736197247013</v>
      </c>
      <c r="Y148" s="25">
        <f t="shared" si="408"/>
        <v>0.31563973337668672</v>
      </c>
      <c r="Z148" s="25">
        <f t="shared" si="408"/>
        <v>0.30701579052568456</v>
      </c>
      <c r="AA148" s="25">
        <f t="shared" si="408"/>
        <v>0.55336007857107183</v>
      </c>
      <c r="AB148" s="47">
        <f t="shared" si="408"/>
        <v>0.37393012865371156</v>
      </c>
      <c r="AC148" s="25">
        <f t="shared" si="408"/>
        <v>0.3589701922184047</v>
      </c>
      <c r="AD148" s="25">
        <f t="shared" si="408"/>
        <v>0.3706181364791637</v>
      </c>
      <c r="AE148" s="25">
        <f t="shared" si="408"/>
        <v>0.35660426417056684</v>
      </c>
      <c r="AF148" s="47">
        <f t="shared" si="408"/>
        <v>0.45247920206545006</v>
      </c>
      <c r="AG148" s="25">
        <f t="shared" si="408"/>
        <v>0.36276291370244357</v>
      </c>
      <c r="AH148" s="25">
        <f t="shared" si="408"/>
        <v>0.33889789303079415</v>
      </c>
      <c r="AI148" s="25">
        <f t="shared" si="408"/>
        <v>0.32276101417140651</v>
      </c>
      <c r="AJ148" s="47">
        <f t="shared" si="408"/>
        <v>0.3502653525398029</v>
      </c>
      <c r="AK148" s="25">
        <f t="shared" si="408"/>
        <v>0.31139211708722769</v>
      </c>
      <c r="AN148" s="47"/>
    </row>
    <row r="149" spans="2:50" s="23" customFormat="1" x14ac:dyDescent="0.35">
      <c r="B149" s="24" t="s">
        <v>49</v>
      </c>
      <c r="L149" s="46"/>
      <c r="P149" s="46"/>
      <c r="T149" s="46"/>
      <c r="X149" s="46"/>
      <c r="AB149" s="46"/>
      <c r="AF149" s="46"/>
      <c r="AJ149" s="46"/>
      <c r="AN149" s="46"/>
    </row>
    <row r="150" spans="2:50" x14ac:dyDescent="0.35">
      <c r="B150" s="2" t="s">
        <v>50</v>
      </c>
      <c r="AJ150" s="36" t="s">
        <v>51</v>
      </c>
      <c r="AL150" s="9">
        <f>+AK181</f>
        <v>0</v>
      </c>
      <c r="AM150" s="9"/>
      <c r="AN150" s="40"/>
      <c r="AO150" s="9"/>
      <c r="AP150" s="9"/>
      <c r="AQ150" s="9"/>
      <c r="AR150" s="9"/>
      <c r="AS150" s="9"/>
      <c r="AT150" s="9"/>
      <c r="AU150" s="9"/>
      <c r="AV150" s="9"/>
      <c r="AW150" s="9"/>
      <c r="AX150" s="9"/>
    </row>
    <row r="151" spans="2:50" x14ac:dyDescent="0.35">
      <c r="B151" s="2" t="s">
        <v>52</v>
      </c>
    </row>
    <row r="152" spans="2:50" x14ac:dyDescent="0.35">
      <c r="B152" s="2" t="s">
        <v>53</v>
      </c>
    </row>
  </sheetData>
  <pageMargins left="0.7" right="0.7" top="0.75" bottom="0.75" header="0.3" footer="0.3"/>
  <pageSetup orientation="portrait"/>
  <ignoredErrors>
    <ignoredError sqref="AM63" formula="1"/>
  </ignoredErrors>
  <drawing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27"/>
  <sheetViews>
    <sheetView workbookViewId="0">
      <selection activeCell="G30" sqref="G30"/>
    </sheetView>
  </sheetViews>
  <sheetFormatPr defaultRowHeight="14.5" x14ac:dyDescent="0.35"/>
  <cols>
    <col min="1" max="1" width="32.6328125" customWidth="1"/>
  </cols>
  <sheetData>
    <row r="1" spans="1:18" x14ac:dyDescent="0.35">
      <c r="B1" s="1" t="s">
        <v>94</v>
      </c>
      <c r="C1" s="1" t="s">
        <v>95</v>
      </c>
      <c r="D1" s="1" t="s">
        <v>96</v>
      </c>
      <c r="E1" s="1" t="s">
        <v>97</v>
      </c>
      <c r="F1" s="1" t="s">
        <v>98</v>
      </c>
      <c r="G1" s="1" t="s">
        <v>99</v>
      </c>
      <c r="H1" s="1" t="s">
        <v>100</v>
      </c>
      <c r="I1" s="1" t="s">
        <v>101</v>
      </c>
      <c r="J1" s="1" t="s">
        <v>102</v>
      </c>
      <c r="K1" s="1" t="s">
        <v>103</v>
      </c>
      <c r="L1" s="1" t="s">
        <v>104</v>
      </c>
      <c r="M1" s="1" t="s">
        <v>105</v>
      </c>
      <c r="N1" s="1" t="s">
        <v>106</v>
      </c>
      <c r="O1" s="1" t="s">
        <v>107</v>
      </c>
      <c r="P1" s="1" t="s">
        <v>108</v>
      </c>
      <c r="Q1" s="1" t="s">
        <v>109</v>
      </c>
      <c r="R1" s="14" t="s">
        <v>110</v>
      </c>
    </row>
    <row r="2" spans="1:18" x14ac:dyDescent="0.35">
      <c r="A2" s="1" t="s">
        <v>111</v>
      </c>
      <c r="B2" t="s">
        <v>112</v>
      </c>
      <c r="C2" t="s">
        <v>113</v>
      </c>
      <c r="D2" t="s">
        <v>114</v>
      </c>
      <c r="E2" t="s">
        <v>115</v>
      </c>
      <c r="F2" t="s">
        <v>116</v>
      </c>
      <c r="G2" t="s">
        <v>117</v>
      </c>
      <c r="H2" t="s">
        <v>118</v>
      </c>
      <c r="I2" t="s">
        <v>119</v>
      </c>
      <c r="J2" t="s">
        <v>120</v>
      </c>
      <c r="K2" t="s">
        <v>121</v>
      </c>
      <c r="L2" t="s">
        <v>122</v>
      </c>
      <c r="M2" t="s">
        <v>123</v>
      </c>
      <c r="N2" t="s">
        <v>124</v>
      </c>
      <c r="O2" t="s">
        <v>125</v>
      </c>
      <c r="P2" t="s">
        <v>126</v>
      </c>
      <c r="Q2" t="s">
        <v>127</v>
      </c>
      <c r="R2" t="s">
        <v>128</v>
      </c>
    </row>
    <row r="3" spans="1:18" x14ac:dyDescent="0.35">
      <c r="A3" s="1" t="s">
        <v>129</v>
      </c>
      <c r="B3" t="s">
        <v>130</v>
      </c>
      <c r="C3" t="s">
        <v>131</v>
      </c>
      <c r="D3" t="s">
        <v>132</v>
      </c>
      <c r="E3" t="s">
        <v>133</v>
      </c>
      <c r="F3" t="s">
        <v>134</v>
      </c>
      <c r="G3" t="s">
        <v>135</v>
      </c>
      <c r="H3" t="s">
        <v>136</v>
      </c>
      <c r="I3" t="s">
        <v>137</v>
      </c>
      <c r="J3" t="s">
        <v>138</v>
      </c>
      <c r="K3" t="s">
        <v>139</v>
      </c>
      <c r="L3" t="s">
        <v>140</v>
      </c>
      <c r="M3" t="s">
        <v>141</v>
      </c>
      <c r="N3" t="s">
        <v>142</v>
      </c>
      <c r="O3" t="s">
        <v>143</v>
      </c>
      <c r="P3" t="s">
        <v>144</v>
      </c>
      <c r="Q3" t="s">
        <v>145</v>
      </c>
      <c r="R3" t="s">
        <v>146</v>
      </c>
    </row>
    <row r="4" spans="1:18" x14ac:dyDescent="0.35">
      <c r="A4" s="1" t="s">
        <v>147</v>
      </c>
      <c r="B4" t="s">
        <v>148</v>
      </c>
      <c r="C4" t="s">
        <v>149</v>
      </c>
      <c r="D4" t="s">
        <v>150</v>
      </c>
      <c r="E4" t="s">
        <v>151</v>
      </c>
      <c r="F4" t="s">
        <v>152</v>
      </c>
      <c r="G4" t="s">
        <v>153</v>
      </c>
      <c r="H4" t="s">
        <v>154</v>
      </c>
      <c r="I4" t="s">
        <v>155</v>
      </c>
      <c r="J4" t="s">
        <v>156</v>
      </c>
      <c r="K4" t="s">
        <v>157</v>
      </c>
      <c r="L4" t="s">
        <v>158</v>
      </c>
      <c r="M4" t="s">
        <v>159</v>
      </c>
      <c r="N4" t="s">
        <v>160</v>
      </c>
      <c r="O4" t="s">
        <v>161</v>
      </c>
      <c r="P4" t="s">
        <v>162</v>
      </c>
      <c r="Q4" t="s">
        <v>163</v>
      </c>
      <c r="R4" t="s">
        <v>164</v>
      </c>
    </row>
    <row r="5" spans="1:18" x14ac:dyDescent="0.35">
      <c r="A5" s="1" t="s">
        <v>165</v>
      </c>
      <c r="B5" t="s">
        <v>166</v>
      </c>
      <c r="C5" t="s">
        <v>167</v>
      </c>
      <c r="D5" t="s">
        <v>168</v>
      </c>
      <c r="E5" t="s">
        <v>169</v>
      </c>
      <c r="F5" t="s">
        <v>170</v>
      </c>
      <c r="G5" t="s">
        <v>171</v>
      </c>
      <c r="H5" t="s">
        <v>172</v>
      </c>
      <c r="I5" t="s">
        <v>173</v>
      </c>
      <c r="J5" t="s">
        <v>174</v>
      </c>
      <c r="K5" t="s">
        <v>175</v>
      </c>
      <c r="L5" t="s">
        <v>176</v>
      </c>
      <c r="M5" t="s">
        <v>177</v>
      </c>
      <c r="N5" t="s">
        <v>178</v>
      </c>
      <c r="O5" t="s">
        <v>179</v>
      </c>
      <c r="P5" t="s">
        <v>180</v>
      </c>
      <c r="Q5" t="s">
        <v>181</v>
      </c>
      <c r="R5" t="s">
        <v>182</v>
      </c>
    </row>
    <row r="6" spans="1:18" x14ac:dyDescent="0.35">
      <c r="A6" s="1" t="s">
        <v>183</v>
      </c>
      <c r="B6" t="s">
        <v>184</v>
      </c>
      <c r="C6" t="s">
        <v>185</v>
      </c>
      <c r="D6" t="s">
        <v>186</v>
      </c>
      <c r="E6" t="s">
        <v>187</v>
      </c>
      <c r="F6" t="s">
        <v>188</v>
      </c>
      <c r="G6" t="s">
        <v>189</v>
      </c>
      <c r="H6" t="s">
        <v>190</v>
      </c>
      <c r="I6" t="s">
        <v>191</v>
      </c>
      <c r="J6" t="s">
        <v>192</v>
      </c>
      <c r="K6" t="s">
        <v>193</v>
      </c>
      <c r="L6" t="s">
        <v>193</v>
      </c>
      <c r="M6" t="s">
        <v>194</v>
      </c>
      <c r="N6" t="s">
        <v>195</v>
      </c>
      <c r="O6" t="s">
        <v>196</v>
      </c>
      <c r="P6" t="s">
        <v>134</v>
      </c>
      <c r="Q6" t="s">
        <v>197</v>
      </c>
      <c r="R6" t="s">
        <v>198</v>
      </c>
    </row>
    <row r="7" spans="1:18" x14ac:dyDescent="0.35">
      <c r="A7" s="1" t="s">
        <v>199</v>
      </c>
      <c r="B7" t="s">
        <v>197</v>
      </c>
      <c r="C7" t="s">
        <v>200</v>
      </c>
      <c r="D7" t="s">
        <v>201</v>
      </c>
      <c r="E7" t="s">
        <v>202</v>
      </c>
      <c r="F7" t="s">
        <v>203</v>
      </c>
      <c r="G7" t="s">
        <v>204</v>
      </c>
      <c r="H7" t="s">
        <v>205</v>
      </c>
      <c r="I7" t="s">
        <v>206</v>
      </c>
      <c r="J7" t="s">
        <v>207</v>
      </c>
      <c r="K7" t="s">
        <v>208</v>
      </c>
      <c r="L7" t="s">
        <v>209</v>
      </c>
      <c r="M7" t="s">
        <v>210</v>
      </c>
      <c r="N7" t="s">
        <v>211</v>
      </c>
      <c r="O7" t="s">
        <v>212</v>
      </c>
      <c r="P7" t="s">
        <v>213</v>
      </c>
      <c r="Q7" t="s">
        <v>214</v>
      </c>
      <c r="R7" t="s">
        <v>215</v>
      </c>
    </row>
    <row r="8" spans="1:18" x14ac:dyDescent="0.35">
      <c r="A8" s="1" t="s">
        <v>216</v>
      </c>
      <c r="B8" t="s">
        <v>217</v>
      </c>
      <c r="C8" t="s">
        <v>218</v>
      </c>
      <c r="D8" t="s">
        <v>219</v>
      </c>
      <c r="E8" t="s">
        <v>220</v>
      </c>
      <c r="F8" t="s">
        <v>221</v>
      </c>
      <c r="G8" t="s">
        <v>222</v>
      </c>
      <c r="H8" t="s">
        <v>223</v>
      </c>
      <c r="I8" t="s">
        <v>224</v>
      </c>
      <c r="J8" t="s">
        <v>225</v>
      </c>
      <c r="K8" t="s">
        <v>226</v>
      </c>
      <c r="L8" t="s">
        <v>227</v>
      </c>
      <c r="M8" t="s">
        <v>228</v>
      </c>
      <c r="N8" t="s">
        <v>229</v>
      </c>
      <c r="O8" t="s">
        <v>230</v>
      </c>
      <c r="P8" t="s">
        <v>231</v>
      </c>
      <c r="Q8" t="s">
        <v>232</v>
      </c>
      <c r="R8" t="s">
        <v>233</v>
      </c>
    </row>
    <row r="9" spans="1:18" x14ac:dyDescent="0.35">
      <c r="A9" s="1" t="s">
        <v>234</v>
      </c>
      <c r="B9" t="s">
        <v>235</v>
      </c>
      <c r="C9" t="s">
        <v>236</v>
      </c>
      <c r="D9" t="s">
        <v>237</v>
      </c>
      <c r="E9" t="s">
        <v>238</v>
      </c>
      <c r="F9" t="s">
        <v>239</v>
      </c>
      <c r="G9" t="s">
        <v>240</v>
      </c>
      <c r="H9" t="s">
        <v>241</v>
      </c>
      <c r="I9" t="s">
        <v>242</v>
      </c>
      <c r="J9" t="s">
        <v>243</v>
      </c>
      <c r="K9" t="s">
        <v>244</v>
      </c>
      <c r="L9" t="s">
        <v>245</v>
      </c>
      <c r="M9" t="s">
        <v>246</v>
      </c>
      <c r="N9" t="s">
        <v>247</v>
      </c>
      <c r="O9" t="s">
        <v>248</v>
      </c>
      <c r="P9" t="s">
        <v>249</v>
      </c>
      <c r="Q9" t="s">
        <v>250</v>
      </c>
      <c r="R9" t="s">
        <v>251</v>
      </c>
    </row>
    <row r="10" spans="1:18" x14ac:dyDescent="0.35">
      <c r="A10" s="1" t="s">
        <v>252</v>
      </c>
      <c r="B10" t="s">
        <v>253</v>
      </c>
      <c r="C10" t="s">
        <v>254</v>
      </c>
      <c r="D10" t="s">
        <v>255</v>
      </c>
      <c r="E10" t="s">
        <v>256</v>
      </c>
      <c r="F10" t="s">
        <v>256</v>
      </c>
      <c r="G10" t="s">
        <v>257</v>
      </c>
      <c r="H10" t="s">
        <v>254</v>
      </c>
      <c r="I10" t="s">
        <v>258</v>
      </c>
      <c r="J10" t="s">
        <v>259</v>
      </c>
      <c r="K10" t="s">
        <v>253</v>
      </c>
      <c r="L10" t="s">
        <v>260</v>
      </c>
      <c r="M10" t="s">
        <v>261</v>
      </c>
      <c r="N10" t="s">
        <v>257</v>
      </c>
      <c r="O10" t="s">
        <v>258</v>
      </c>
      <c r="P10" t="s">
        <v>260</v>
      </c>
      <c r="Q10" t="s">
        <v>259</v>
      </c>
      <c r="R10" t="s">
        <v>262</v>
      </c>
    </row>
    <row r="11" spans="1:18" x14ac:dyDescent="0.35">
      <c r="A11" s="1" t="s">
        <v>263</v>
      </c>
      <c r="B11" t="s">
        <v>264</v>
      </c>
      <c r="C11" t="s">
        <v>265</v>
      </c>
      <c r="D11" t="s">
        <v>266</v>
      </c>
      <c r="E11" t="s">
        <v>267</v>
      </c>
      <c r="F11" t="s">
        <v>268</v>
      </c>
      <c r="G11" t="s">
        <v>269</v>
      </c>
      <c r="H11" t="s">
        <v>270</v>
      </c>
      <c r="I11" t="s">
        <v>271</v>
      </c>
      <c r="J11" t="s">
        <v>269</v>
      </c>
      <c r="K11" t="s">
        <v>271</v>
      </c>
      <c r="L11" t="s">
        <v>272</v>
      </c>
      <c r="M11" t="s">
        <v>265</v>
      </c>
      <c r="N11" t="s">
        <v>273</v>
      </c>
      <c r="O11" t="s">
        <v>274</v>
      </c>
      <c r="P11" t="s">
        <v>275</v>
      </c>
      <c r="Q11" t="s">
        <v>276</v>
      </c>
      <c r="R11" t="s">
        <v>276</v>
      </c>
    </row>
    <row r="12" spans="1:18" x14ac:dyDescent="0.35">
      <c r="A12" s="1" t="s">
        <v>277</v>
      </c>
      <c r="B12" t="s">
        <v>278</v>
      </c>
      <c r="C12" t="s">
        <v>279</v>
      </c>
      <c r="D12" t="s">
        <v>280</v>
      </c>
      <c r="E12" t="s">
        <v>281</v>
      </c>
      <c r="F12" t="s">
        <v>282</v>
      </c>
      <c r="G12" t="s">
        <v>283</v>
      </c>
      <c r="H12" t="s">
        <v>284</v>
      </c>
      <c r="I12" t="s">
        <v>285</v>
      </c>
      <c r="J12" t="s">
        <v>286</v>
      </c>
      <c r="K12" t="s">
        <v>287</v>
      </c>
      <c r="L12" t="s">
        <v>288</v>
      </c>
      <c r="M12" t="s">
        <v>289</v>
      </c>
      <c r="N12" t="s">
        <v>290</v>
      </c>
      <c r="O12" t="s">
        <v>291</v>
      </c>
      <c r="P12" t="s">
        <v>292</v>
      </c>
      <c r="Q12" t="s">
        <v>293</v>
      </c>
      <c r="R12" t="s">
        <v>294</v>
      </c>
    </row>
    <row r="13" spans="1:18" x14ac:dyDescent="0.35">
      <c r="A13" s="1" t="s">
        <v>295</v>
      </c>
      <c r="B13" t="s">
        <v>296</v>
      </c>
      <c r="C13" t="s">
        <v>297</v>
      </c>
      <c r="D13" t="s">
        <v>298</v>
      </c>
      <c r="E13" t="s">
        <v>299</v>
      </c>
      <c r="F13" t="s">
        <v>300</v>
      </c>
      <c r="G13" t="s">
        <v>301</v>
      </c>
      <c r="H13" t="s">
        <v>302</v>
      </c>
      <c r="I13" t="s">
        <v>303</v>
      </c>
      <c r="J13" t="s">
        <v>304</v>
      </c>
      <c r="K13" t="s">
        <v>305</v>
      </c>
      <c r="L13" t="s">
        <v>306</v>
      </c>
      <c r="M13" t="s">
        <v>307</v>
      </c>
      <c r="N13" t="s">
        <v>308</v>
      </c>
      <c r="O13" t="s">
        <v>309</v>
      </c>
      <c r="P13" t="s">
        <v>310</v>
      </c>
      <c r="Q13" t="s">
        <v>311</v>
      </c>
      <c r="R13" t="s">
        <v>312</v>
      </c>
    </row>
    <row r="14" spans="1:18" x14ac:dyDescent="0.35">
      <c r="A14" s="1" t="s">
        <v>313</v>
      </c>
      <c r="B14" t="s">
        <v>314</v>
      </c>
      <c r="C14" t="s">
        <v>315</v>
      </c>
      <c r="D14" t="s">
        <v>316</v>
      </c>
      <c r="E14" t="s">
        <v>317</v>
      </c>
      <c r="F14" t="s">
        <v>318</v>
      </c>
      <c r="G14" t="s">
        <v>319</v>
      </c>
      <c r="H14" t="s">
        <v>320</v>
      </c>
      <c r="I14" t="s">
        <v>321</v>
      </c>
      <c r="J14" t="s">
        <v>322</v>
      </c>
      <c r="K14" t="s">
        <v>323</v>
      </c>
      <c r="L14" t="s">
        <v>324</v>
      </c>
      <c r="M14" t="s">
        <v>325</v>
      </c>
      <c r="N14" t="s">
        <v>326</v>
      </c>
      <c r="O14" t="s">
        <v>327</v>
      </c>
      <c r="P14" t="s">
        <v>328</v>
      </c>
      <c r="Q14" t="s">
        <v>329</v>
      </c>
      <c r="R14" t="s">
        <v>330</v>
      </c>
    </row>
    <row r="15" spans="1:18" x14ac:dyDescent="0.35">
      <c r="A15" s="1" t="s">
        <v>331</v>
      </c>
      <c r="B15" t="s">
        <v>332</v>
      </c>
      <c r="C15" t="s">
        <v>333</v>
      </c>
      <c r="D15" t="s">
        <v>334</v>
      </c>
      <c r="E15" t="s">
        <v>335</v>
      </c>
      <c r="F15" t="s">
        <v>336</v>
      </c>
      <c r="G15" t="s">
        <v>337</v>
      </c>
      <c r="H15" t="s">
        <v>338</v>
      </c>
      <c r="I15" t="s">
        <v>339</v>
      </c>
      <c r="J15" t="s">
        <v>340</v>
      </c>
      <c r="K15" t="s">
        <v>341</v>
      </c>
      <c r="L15" t="s">
        <v>342</v>
      </c>
      <c r="M15" t="s">
        <v>343</v>
      </c>
      <c r="N15" t="s">
        <v>344</v>
      </c>
      <c r="O15" t="s">
        <v>345</v>
      </c>
      <c r="P15" t="s">
        <v>346</v>
      </c>
      <c r="Q15" t="s">
        <v>347</v>
      </c>
      <c r="R15" t="s">
        <v>348</v>
      </c>
    </row>
    <row r="16" spans="1:18" x14ac:dyDescent="0.35">
      <c r="A16" s="1" t="s">
        <v>349</v>
      </c>
      <c r="B16" t="s">
        <v>350</v>
      </c>
      <c r="C16" t="s">
        <v>351</v>
      </c>
      <c r="D16" t="s">
        <v>352</v>
      </c>
      <c r="E16" t="s">
        <v>353</v>
      </c>
      <c r="F16" t="s">
        <v>354</v>
      </c>
      <c r="G16" t="s">
        <v>355</v>
      </c>
      <c r="H16" t="s">
        <v>356</v>
      </c>
      <c r="I16" t="s">
        <v>357</v>
      </c>
      <c r="J16" t="s">
        <v>308</v>
      </c>
      <c r="K16" t="s">
        <v>358</v>
      </c>
      <c r="L16" t="s">
        <v>359</v>
      </c>
      <c r="M16" t="s">
        <v>360</v>
      </c>
      <c r="N16" t="s">
        <v>361</v>
      </c>
      <c r="O16" t="s">
        <v>362</v>
      </c>
      <c r="P16" t="s">
        <v>363</v>
      </c>
      <c r="Q16" t="s">
        <v>364</v>
      </c>
      <c r="R16" t="s">
        <v>365</v>
      </c>
    </row>
    <row r="17" spans="1:18" x14ac:dyDescent="0.35">
      <c r="A17" s="1" t="s">
        <v>366</v>
      </c>
      <c r="B17" t="s">
        <v>367</v>
      </c>
      <c r="C17" t="s">
        <v>368</v>
      </c>
      <c r="D17" t="s">
        <v>369</v>
      </c>
      <c r="E17" t="s">
        <v>350</v>
      </c>
      <c r="F17" t="s">
        <v>370</v>
      </c>
      <c r="G17" t="s">
        <v>371</v>
      </c>
      <c r="H17" t="s">
        <v>372</v>
      </c>
      <c r="I17" t="s">
        <v>373</v>
      </c>
      <c r="J17" t="s">
        <v>374</v>
      </c>
      <c r="K17" t="s">
        <v>375</v>
      </c>
      <c r="L17" t="s">
        <v>376</v>
      </c>
      <c r="M17" t="s">
        <v>358</v>
      </c>
      <c r="N17" t="s">
        <v>377</v>
      </c>
      <c r="O17" t="s">
        <v>378</v>
      </c>
      <c r="P17" t="s">
        <v>379</v>
      </c>
      <c r="Q17" t="s">
        <v>380</v>
      </c>
      <c r="R17" t="s">
        <v>302</v>
      </c>
    </row>
    <row r="18" spans="1:18" x14ac:dyDescent="0.35">
      <c r="A18" s="1" t="s">
        <v>381</v>
      </c>
      <c r="B18" t="s">
        <v>382</v>
      </c>
      <c r="C18" t="s">
        <v>383</v>
      </c>
      <c r="D18" t="s">
        <v>384</v>
      </c>
      <c r="E18" t="s">
        <v>385</v>
      </c>
      <c r="F18" t="s">
        <v>386</v>
      </c>
      <c r="G18" t="s">
        <v>387</v>
      </c>
      <c r="H18" t="s">
        <v>388</v>
      </c>
      <c r="I18" t="s">
        <v>389</v>
      </c>
      <c r="J18" t="s">
        <v>390</v>
      </c>
      <c r="K18" t="s">
        <v>391</v>
      </c>
      <c r="L18" t="s">
        <v>392</v>
      </c>
      <c r="M18" t="s">
        <v>393</v>
      </c>
      <c r="N18" t="s">
        <v>394</v>
      </c>
      <c r="O18" t="s">
        <v>395</v>
      </c>
      <c r="P18" t="s">
        <v>396</v>
      </c>
      <c r="Q18" t="s">
        <v>397</v>
      </c>
      <c r="R18" t="s">
        <v>398</v>
      </c>
    </row>
    <row r="19" spans="1:18" x14ac:dyDescent="0.35">
      <c r="A19" s="1" t="s">
        <v>399</v>
      </c>
      <c r="B19" t="s">
        <v>400</v>
      </c>
      <c r="C19" t="s">
        <v>400</v>
      </c>
      <c r="D19" t="s">
        <v>401</v>
      </c>
      <c r="E19" t="s">
        <v>402</v>
      </c>
      <c r="F19" t="s">
        <v>403</v>
      </c>
      <c r="G19" t="s">
        <v>404</v>
      </c>
      <c r="H19" t="s">
        <v>405</v>
      </c>
      <c r="I19" t="s">
        <v>406</v>
      </c>
      <c r="J19" t="s">
        <v>407</v>
      </c>
      <c r="K19" t="s">
        <v>408</v>
      </c>
      <c r="L19" t="s">
        <v>409</v>
      </c>
      <c r="M19" t="s">
        <v>410</v>
      </c>
      <c r="N19" t="s">
        <v>411</v>
      </c>
      <c r="O19" t="s">
        <v>412</v>
      </c>
      <c r="P19" t="s">
        <v>413</v>
      </c>
      <c r="Q19" t="s">
        <v>414</v>
      </c>
      <c r="R19" t="s">
        <v>415</v>
      </c>
    </row>
    <row r="20" spans="1:18" x14ac:dyDescent="0.35">
      <c r="A20" s="1" t="s">
        <v>416</v>
      </c>
      <c r="B20" t="s">
        <v>417</v>
      </c>
      <c r="C20" t="s">
        <v>418</v>
      </c>
      <c r="D20" t="s">
        <v>419</v>
      </c>
      <c r="E20" t="s">
        <v>420</v>
      </c>
      <c r="F20" t="s">
        <v>421</v>
      </c>
      <c r="G20" t="s">
        <v>422</v>
      </c>
      <c r="H20" t="s">
        <v>423</v>
      </c>
      <c r="I20" t="s">
        <v>424</v>
      </c>
      <c r="J20" t="s">
        <v>425</v>
      </c>
      <c r="K20" t="s">
        <v>426</v>
      </c>
      <c r="L20" t="s">
        <v>427</v>
      </c>
      <c r="M20" t="s">
        <v>428</v>
      </c>
      <c r="N20" t="s">
        <v>429</v>
      </c>
      <c r="O20" t="s">
        <v>430</v>
      </c>
      <c r="P20" t="s">
        <v>431</v>
      </c>
      <c r="Q20" t="s">
        <v>432</v>
      </c>
      <c r="R20" t="s">
        <v>433</v>
      </c>
    </row>
    <row r="21" spans="1:18" x14ac:dyDescent="0.35">
      <c r="A21" s="1" t="s">
        <v>434</v>
      </c>
      <c r="B21" t="s">
        <v>435</v>
      </c>
      <c r="C21" t="s">
        <v>436</v>
      </c>
      <c r="D21" t="s">
        <v>437</v>
      </c>
      <c r="E21" t="s">
        <v>438</v>
      </c>
      <c r="F21" t="s">
        <v>368</v>
      </c>
      <c r="G21" t="s">
        <v>439</v>
      </c>
      <c r="H21" t="s">
        <v>440</v>
      </c>
      <c r="I21" t="s">
        <v>441</v>
      </c>
      <c r="J21" t="s">
        <v>442</v>
      </c>
      <c r="K21" t="s">
        <v>443</v>
      </c>
      <c r="L21" t="s">
        <v>444</v>
      </c>
      <c r="M21" t="s">
        <v>445</v>
      </c>
      <c r="N21" t="s">
        <v>356</v>
      </c>
      <c r="O21" t="s">
        <v>446</v>
      </c>
      <c r="P21" t="s">
        <v>351</v>
      </c>
      <c r="Q21" t="s">
        <v>447</v>
      </c>
      <c r="R21" t="s">
        <v>448</v>
      </c>
    </row>
    <row r="22" spans="1:18" x14ac:dyDescent="0.35">
      <c r="A22" s="1" t="s">
        <v>449</v>
      </c>
      <c r="B22" t="s">
        <v>307</v>
      </c>
      <c r="C22" t="s">
        <v>450</v>
      </c>
      <c r="D22" t="s">
        <v>373</v>
      </c>
      <c r="E22" t="s">
        <v>451</v>
      </c>
      <c r="F22" t="s">
        <v>448</v>
      </c>
      <c r="G22" t="s">
        <v>452</v>
      </c>
      <c r="H22" t="s">
        <v>453</v>
      </c>
      <c r="I22" t="s">
        <v>362</v>
      </c>
      <c r="J22" t="s">
        <v>454</v>
      </c>
      <c r="K22" t="s">
        <v>455</v>
      </c>
      <c r="L22" t="s">
        <v>456</v>
      </c>
      <c r="M22" t="s">
        <v>457</v>
      </c>
      <c r="N22" t="s">
        <v>458</v>
      </c>
      <c r="O22" t="s">
        <v>459</v>
      </c>
      <c r="P22" t="s">
        <v>460</v>
      </c>
      <c r="Q22" t="s">
        <v>461</v>
      </c>
      <c r="R22" t="s">
        <v>462</v>
      </c>
    </row>
    <row r="23" spans="1:18" x14ac:dyDescent="0.35">
      <c r="A23" s="1" t="s">
        <v>463</v>
      </c>
      <c r="B23" t="s">
        <v>464</v>
      </c>
      <c r="C23" t="s">
        <v>465</v>
      </c>
      <c r="D23" t="s">
        <v>466</v>
      </c>
      <c r="E23" t="s">
        <v>467</v>
      </c>
      <c r="F23" t="s">
        <v>467</v>
      </c>
      <c r="G23" t="s">
        <v>468</v>
      </c>
      <c r="H23" t="s">
        <v>469</v>
      </c>
      <c r="I23" t="s">
        <v>470</v>
      </c>
      <c r="J23" t="s">
        <v>471</v>
      </c>
      <c r="K23" t="s">
        <v>472</v>
      </c>
      <c r="L23" t="s">
        <v>368</v>
      </c>
      <c r="M23" t="s">
        <v>473</v>
      </c>
      <c r="N23" t="s">
        <v>474</v>
      </c>
      <c r="O23" t="s">
        <v>475</v>
      </c>
      <c r="P23" t="s">
        <v>476</v>
      </c>
      <c r="Q23" t="s">
        <v>477</v>
      </c>
      <c r="R23" t="s">
        <v>478</v>
      </c>
    </row>
    <row r="24" spans="1:18" x14ac:dyDescent="0.35">
      <c r="A24" s="1" t="s">
        <v>479</v>
      </c>
      <c r="B24" t="s">
        <v>480</v>
      </c>
      <c r="C24" t="s">
        <v>481</v>
      </c>
      <c r="D24" t="s">
        <v>482</v>
      </c>
      <c r="E24" t="s">
        <v>483</v>
      </c>
      <c r="F24" t="s">
        <v>484</v>
      </c>
      <c r="G24" t="s">
        <v>485</v>
      </c>
      <c r="H24" t="s">
        <v>486</v>
      </c>
      <c r="I24" t="s">
        <v>487</v>
      </c>
      <c r="J24" t="s">
        <v>488</v>
      </c>
      <c r="K24" t="s">
        <v>489</v>
      </c>
      <c r="L24" t="s">
        <v>490</v>
      </c>
      <c r="M24" t="s">
        <v>491</v>
      </c>
      <c r="N24" t="s">
        <v>492</v>
      </c>
      <c r="O24" t="s">
        <v>493</v>
      </c>
      <c r="P24" t="s">
        <v>494</v>
      </c>
      <c r="Q24" t="s">
        <v>495</v>
      </c>
      <c r="R24" t="s">
        <v>496</v>
      </c>
    </row>
    <row r="25" spans="1:18" x14ac:dyDescent="0.35">
      <c r="A25" s="1" t="s">
        <v>497</v>
      </c>
      <c r="B25" t="s">
        <v>498</v>
      </c>
      <c r="C25" t="s">
        <v>499</v>
      </c>
      <c r="D25" t="s">
        <v>500</v>
      </c>
      <c r="E25" t="s">
        <v>501</v>
      </c>
      <c r="F25" t="s">
        <v>502</v>
      </c>
      <c r="G25" t="s">
        <v>503</v>
      </c>
      <c r="H25" t="s">
        <v>504</v>
      </c>
      <c r="I25" t="s">
        <v>505</v>
      </c>
      <c r="J25" t="s">
        <v>506</v>
      </c>
      <c r="K25" t="s">
        <v>507</v>
      </c>
      <c r="L25" t="s">
        <v>480</v>
      </c>
      <c r="M25" t="s">
        <v>508</v>
      </c>
      <c r="N25" t="s">
        <v>509</v>
      </c>
      <c r="O25" t="s">
        <v>510</v>
      </c>
      <c r="P25" t="s">
        <v>511</v>
      </c>
      <c r="Q25" t="s">
        <v>511</v>
      </c>
      <c r="R25" t="s">
        <v>512</v>
      </c>
    </row>
    <row r="27" spans="1:18" x14ac:dyDescent="0.35">
      <c r="A27" s="15" t="s">
        <v>513</v>
      </c>
      <c r="B27">
        <f>B3*B9</f>
        <v>30.672000000000001</v>
      </c>
    </row>
  </sheetData>
  <pageMargins left="0.7" right="0.7" top="0.75" bottom="0.75" header="0.3" footer="0.3"/>
  <ignoredErrors>
    <ignoredError sqref="B1:R25"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L29"/>
  <sheetViews>
    <sheetView workbookViewId="0">
      <selection activeCell="M37" sqref="M37"/>
    </sheetView>
  </sheetViews>
  <sheetFormatPr defaultRowHeight="14.5" x14ac:dyDescent="0.35"/>
  <sheetData>
    <row r="1" spans="1:38" x14ac:dyDescent="0.35">
      <c r="B1" s="1" t="s">
        <v>514</v>
      </c>
      <c r="C1" s="1" t="s">
        <v>515</v>
      </c>
      <c r="D1" s="1" t="s">
        <v>516</v>
      </c>
      <c r="E1" s="1" t="s">
        <v>517</v>
      </c>
      <c r="F1" s="1" t="s">
        <v>518</v>
      </c>
      <c r="G1" s="1" t="s">
        <v>519</v>
      </c>
      <c r="H1" s="1" t="s">
        <v>520</v>
      </c>
      <c r="I1" s="1" t="s">
        <v>521</v>
      </c>
      <c r="J1" s="1" t="s">
        <v>522</v>
      </c>
      <c r="K1" s="1" t="s">
        <v>523</v>
      </c>
      <c r="L1" s="1" t="s">
        <v>524</v>
      </c>
      <c r="M1" s="1" t="s">
        <v>525</v>
      </c>
      <c r="N1" s="1" t="s">
        <v>526</v>
      </c>
      <c r="O1" s="1" t="s">
        <v>527</v>
      </c>
      <c r="P1" s="1" t="s">
        <v>528</v>
      </c>
      <c r="Q1" s="1" t="s">
        <v>529</v>
      </c>
      <c r="R1" s="1" t="s">
        <v>530</v>
      </c>
      <c r="S1" s="1" t="s">
        <v>531</v>
      </c>
      <c r="T1" s="1" t="s">
        <v>532</v>
      </c>
      <c r="U1" s="1" t="s">
        <v>533</v>
      </c>
      <c r="V1" s="1" t="s">
        <v>534</v>
      </c>
      <c r="W1" s="1" t="s">
        <v>94</v>
      </c>
      <c r="X1" s="1" t="s">
        <v>95</v>
      </c>
      <c r="Y1" s="1" t="s">
        <v>96</v>
      </c>
      <c r="Z1" s="1" t="s">
        <v>97</v>
      </c>
      <c r="AA1" s="1" t="s">
        <v>98</v>
      </c>
      <c r="AB1" s="1" t="s">
        <v>99</v>
      </c>
      <c r="AC1" s="1" t="s">
        <v>100</v>
      </c>
      <c r="AD1" s="1" t="s">
        <v>101</v>
      </c>
      <c r="AE1" s="1" t="s">
        <v>102</v>
      </c>
      <c r="AF1" s="1" t="s">
        <v>103</v>
      </c>
      <c r="AG1" s="1" t="s">
        <v>104</v>
      </c>
      <c r="AH1" s="1" t="s">
        <v>105</v>
      </c>
      <c r="AI1" s="1" t="s">
        <v>106</v>
      </c>
      <c r="AJ1" s="1" t="s">
        <v>107</v>
      </c>
      <c r="AK1" s="1" t="s">
        <v>108</v>
      </c>
      <c r="AL1" s="1" t="s">
        <v>109</v>
      </c>
    </row>
    <row r="2" spans="1:38" x14ac:dyDescent="0.35">
      <c r="A2" s="1" t="s">
        <v>535</v>
      </c>
      <c r="B2" t="s">
        <v>536</v>
      </c>
      <c r="C2" t="s">
        <v>537</v>
      </c>
      <c r="D2" t="s">
        <v>538</v>
      </c>
      <c r="E2" t="s">
        <v>539</v>
      </c>
      <c r="F2" t="s">
        <v>540</v>
      </c>
      <c r="G2" t="s">
        <v>541</v>
      </c>
      <c r="H2" t="s">
        <v>542</v>
      </c>
      <c r="I2" t="s">
        <v>543</v>
      </c>
      <c r="J2" t="s">
        <v>544</v>
      </c>
      <c r="K2" t="s">
        <v>545</v>
      </c>
      <c r="L2" t="s">
        <v>546</v>
      </c>
      <c r="M2" t="s">
        <v>547</v>
      </c>
      <c r="N2" t="s">
        <v>548</v>
      </c>
      <c r="O2" t="s">
        <v>549</v>
      </c>
      <c r="P2" t="s">
        <v>550</v>
      </c>
      <c r="Q2" t="s">
        <v>551</v>
      </c>
      <c r="R2" t="s">
        <v>552</v>
      </c>
      <c r="S2" t="s">
        <v>553</v>
      </c>
      <c r="T2" t="s">
        <v>554</v>
      </c>
      <c r="U2" t="s">
        <v>555</v>
      </c>
      <c r="V2" t="s">
        <v>556</v>
      </c>
      <c r="W2" t="s">
        <v>278</v>
      </c>
      <c r="X2" t="s">
        <v>279</v>
      </c>
      <c r="Y2" t="s">
        <v>280</v>
      </c>
      <c r="Z2" t="s">
        <v>281</v>
      </c>
      <c r="AA2" t="s">
        <v>282</v>
      </c>
      <c r="AB2" t="s">
        <v>283</v>
      </c>
      <c r="AC2" t="s">
        <v>284</v>
      </c>
      <c r="AD2" t="s">
        <v>285</v>
      </c>
      <c r="AE2" t="s">
        <v>286</v>
      </c>
      <c r="AF2" t="s">
        <v>287</v>
      </c>
      <c r="AG2" t="s">
        <v>288</v>
      </c>
      <c r="AH2" t="s">
        <v>289</v>
      </c>
      <c r="AI2" t="s">
        <v>290</v>
      </c>
      <c r="AJ2" t="s">
        <v>291</v>
      </c>
      <c r="AK2" t="s">
        <v>292</v>
      </c>
      <c r="AL2" t="s">
        <v>293</v>
      </c>
    </row>
    <row r="3" spans="1:38" x14ac:dyDescent="0.35">
      <c r="A3" s="1" t="s">
        <v>557</v>
      </c>
      <c r="B3" t="s">
        <v>558</v>
      </c>
      <c r="C3" t="s">
        <v>559</v>
      </c>
      <c r="D3" t="s">
        <v>560</v>
      </c>
      <c r="E3" t="s">
        <v>561</v>
      </c>
      <c r="F3" t="s">
        <v>562</v>
      </c>
      <c r="G3" t="s">
        <v>563</v>
      </c>
      <c r="H3" t="s">
        <v>564</v>
      </c>
      <c r="I3" t="s">
        <v>565</v>
      </c>
      <c r="J3" t="s">
        <v>566</v>
      </c>
      <c r="K3" t="s">
        <v>567</v>
      </c>
      <c r="L3" t="s">
        <v>568</v>
      </c>
      <c r="M3" t="s">
        <v>569</v>
      </c>
      <c r="N3" t="s">
        <v>570</v>
      </c>
      <c r="O3" t="s">
        <v>571</v>
      </c>
      <c r="P3" t="s">
        <v>572</v>
      </c>
      <c r="Q3" t="s">
        <v>573</v>
      </c>
      <c r="R3" t="s">
        <v>574</v>
      </c>
      <c r="S3" t="s">
        <v>575</v>
      </c>
      <c r="T3" t="s">
        <v>576</v>
      </c>
      <c r="U3" t="s">
        <v>577</v>
      </c>
      <c r="V3" t="s">
        <v>578</v>
      </c>
      <c r="W3" t="s">
        <v>579</v>
      </c>
      <c r="X3" t="s">
        <v>580</v>
      </c>
      <c r="Y3" t="s">
        <v>581</v>
      </c>
      <c r="Z3" t="s">
        <v>582</v>
      </c>
      <c r="AA3" t="s">
        <v>583</v>
      </c>
      <c r="AB3" t="s">
        <v>584</v>
      </c>
      <c r="AC3" t="s">
        <v>585</v>
      </c>
      <c r="AD3" t="s">
        <v>586</v>
      </c>
      <c r="AE3" t="s">
        <v>587</v>
      </c>
      <c r="AF3" t="s">
        <v>588</v>
      </c>
      <c r="AG3" t="s">
        <v>589</v>
      </c>
      <c r="AH3" t="s">
        <v>590</v>
      </c>
      <c r="AI3" t="s">
        <v>591</v>
      </c>
      <c r="AJ3" t="s">
        <v>592</v>
      </c>
      <c r="AK3" t="s">
        <v>593</v>
      </c>
      <c r="AL3" t="s">
        <v>594</v>
      </c>
    </row>
    <row r="4" spans="1:38" x14ac:dyDescent="0.35">
      <c r="A4" s="1" t="s">
        <v>34</v>
      </c>
      <c r="B4" t="s">
        <v>595</v>
      </c>
      <c r="C4" t="s">
        <v>596</v>
      </c>
      <c r="D4" t="s">
        <v>597</v>
      </c>
      <c r="E4" t="s">
        <v>598</v>
      </c>
      <c r="F4" t="s">
        <v>599</v>
      </c>
      <c r="G4" t="s">
        <v>600</v>
      </c>
      <c r="H4" t="s">
        <v>601</v>
      </c>
      <c r="I4" t="s">
        <v>602</v>
      </c>
      <c r="J4" t="s">
        <v>603</v>
      </c>
      <c r="K4" t="s">
        <v>604</v>
      </c>
      <c r="L4" t="s">
        <v>605</v>
      </c>
      <c r="M4" t="s">
        <v>606</v>
      </c>
      <c r="N4" t="s">
        <v>607</v>
      </c>
      <c r="O4" t="s">
        <v>608</v>
      </c>
      <c r="P4" t="s">
        <v>609</v>
      </c>
      <c r="Q4" t="s">
        <v>610</v>
      </c>
      <c r="R4" t="s">
        <v>611</v>
      </c>
      <c r="S4" t="s">
        <v>612</v>
      </c>
      <c r="T4" t="s">
        <v>613</v>
      </c>
      <c r="U4" t="s">
        <v>614</v>
      </c>
      <c r="V4" t="s">
        <v>615</v>
      </c>
      <c r="W4" t="s">
        <v>616</v>
      </c>
      <c r="X4" t="s">
        <v>617</v>
      </c>
      <c r="Y4" t="s">
        <v>618</v>
      </c>
      <c r="Z4" t="s">
        <v>619</v>
      </c>
      <c r="AA4" t="s">
        <v>620</v>
      </c>
      <c r="AB4" t="s">
        <v>621</v>
      </c>
      <c r="AC4" t="s">
        <v>622</v>
      </c>
      <c r="AD4" t="s">
        <v>623</v>
      </c>
      <c r="AE4" t="s">
        <v>624</v>
      </c>
      <c r="AF4" t="s">
        <v>625</v>
      </c>
      <c r="AG4" t="s">
        <v>626</v>
      </c>
      <c r="AH4" t="s">
        <v>627</v>
      </c>
      <c r="AI4" t="s">
        <v>628</v>
      </c>
      <c r="AJ4" t="s">
        <v>629</v>
      </c>
      <c r="AK4" t="s">
        <v>630</v>
      </c>
      <c r="AL4" t="s">
        <v>631</v>
      </c>
    </row>
    <row r="5" spans="1:38" x14ac:dyDescent="0.35">
      <c r="A5" s="1" t="s">
        <v>632</v>
      </c>
      <c r="B5" t="s">
        <v>633</v>
      </c>
      <c r="C5" t="s">
        <v>634</v>
      </c>
      <c r="D5" t="s">
        <v>635</v>
      </c>
      <c r="E5" t="s">
        <v>636</v>
      </c>
      <c r="F5" t="s">
        <v>637</v>
      </c>
      <c r="G5" t="s">
        <v>638</v>
      </c>
      <c r="H5" t="s">
        <v>639</v>
      </c>
      <c r="I5" t="s">
        <v>639</v>
      </c>
      <c r="J5" t="s">
        <v>640</v>
      </c>
      <c r="K5" t="s">
        <v>641</v>
      </c>
      <c r="L5" t="s">
        <v>642</v>
      </c>
      <c r="M5" t="s">
        <v>643</v>
      </c>
      <c r="N5" t="s">
        <v>644</v>
      </c>
      <c r="O5" t="s">
        <v>645</v>
      </c>
      <c r="P5" t="s">
        <v>646</v>
      </c>
      <c r="Q5" t="s">
        <v>647</v>
      </c>
      <c r="R5" t="s">
        <v>648</v>
      </c>
      <c r="S5" t="s">
        <v>649</v>
      </c>
      <c r="T5" t="s">
        <v>650</v>
      </c>
      <c r="U5" t="s">
        <v>651</v>
      </c>
      <c r="V5" t="s">
        <v>652</v>
      </c>
      <c r="W5" t="s">
        <v>653</v>
      </c>
      <c r="X5" t="s">
        <v>654</v>
      </c>
      <c r="Y5" t="s">
        <v>655</v>
      </c>
      <c r="Z5" t="s">
        <v>656</v>
      </c>
      <c r="AA5" t="s">
        <v>657</v>
      </c>
      <c r="AB5" t="s">
        <v>658</v>
      </c>
      <c r="AC5" t="s">
        <v>659</v>
      </c>
      <c r="AD5" t="s">
        <v>660</v>
      </c>
      <c r="AE5" t="s">
        <v>661</v>
      </c>
      <c r="AF5" t="s">
        <v>662</v>
      </c>
      <c r="AG5" t="s">
        <v>663</v>
      </c>
      <c r="AH5" t="s">
        <v>664</v>
      </c>
      <c r="AI5" t="s">
        <v>665</v>
      </c>
      <c r="AJ5" t="s">
        <v>666</v>
      </c>
      <c r="AK5" t="s">
        <v>667</v>
      </c>
      <c r="AL5" t="s">
        <v>668</v>
      </c>
    </row>
    <row r="6" spans="1:38" x14ac:dyDescent="0.35">
      <c r="A6" s="1" t="s">
        <v>669</v>
      </c>
      <c r="B6" t="s">
        <v>670</v>
      </c>
      <c r="C6" t="s">
        <v>671</v>
      </c>
      <c r="D6" t="s">
        <v>672</v>
      </c>
      <c r="E6" t="s">
        <v>673</v>
      </c>
      <c r="F6" t="s">
        <v>674</v>
      </c>
      <c r="G6" t="s">
        <v>675</v>
      </c>
      <c r="H6" t="s">
        <v>676</v>
      </c>
      <c r="I6" t="s">
        <v>677</v>
      </c>
      <c r="J6" t="s">
        <v>678</v>
      </c>
      <c r="K6" t="s">
        <v>679</v>
      </c>
      <c r="L6" t="s">
        <v>680</v>
      </c>
      <c r="M6" t="s">
        <v>681</v>
      </c>
      <c r="N6" t="s">
        <v>682</v>
      </c>
      <c r="O6" t="s">
        <v>683</v>
      </c>
      <c r="P6" t="s">
        <v>684</v>
      </c>
      <c r="Q6" t="s">
        <v>685</v>
      </c>
      <c r="R6" t="s">
        <v>686</v>
      </c>
      <c r="S6" t="s">
        <v>687</v>
      </c>
      <c r="T6" t="s">
        <v>688</v>
      </c>
      <c r="U6" t="s">
        <v>689</v>
      </c>
      <c r="V6" t="s">
        <v>690</v>
      </c>
      <c r="W6" t="s">
        <v>691</v>
      </c>
      <c r="X6" t="s">
        <v>692</v>
      </c>
      <c r="Y6" t="s">
        <v>693</v>
      </c>
      <c r="Z6" t="s">
        <v>694</v>
      </c>
      <c r="AA6" t="s">
        <v>695</v>
      </c>
      <c r="AB6" t="s">
        <v>696</v>
      </c>
      <c r="AC6" t="s">
        <v>697</v>
      </c>
      <c r="AD6" t="s">
        <v>698</v>
      </c>
      <c r="AE6" t="s">
        <v>699</v>
      </c>
      <c r="AF6" t="s">
        <v>700</v>
      </c>
      <c r="AG6" t="s">
        <v>701</v>
      </c>
      <c r="AH6" t="s">
        <v>702</v>
      </c>
      <c r="AI6" t="s">
        <v>703</v>
      </c>
      <c r="AJ6" t="s">
        <v>704</v>
      </c>
      <c r="AK6" t="s">
        <v>705</v>
      </c>
      <c r="AL6" t="s">
        <v>706</v>
      </c>
    </row>
    <row r="7" spans="1:38" x14ac:dyDescent="0.35">
      <c r="A7" s="1" t="s">
        <v>707</v>
      </c>
      <c r="B7" t="s">
        <v>400</v>
      </c>
      <c r="C7" t="s">
        <v>400</v>
      </c>
      <c r="D7" t="s">
        <v>400</v>
      </c>
      <c r="E7" t="s">
        <v>400</v>
      </c>
      <c r="F7" t="s">
        <v>400</v>
      </c>
      <c r="G7" t="s">
        <v>400</v>
      </c>
      <c r="H7" t="s">
        <v>400</v>
      </c>
      <c r="I7" t="s">
        <v>400</v>
      </c>
      <c r="J7" t="s">
        <v>708</v>
      </c>
      <c r="K7" t="s">
        <v>709</v>
      </c>
      <c r="L7" t="s">
        <v>710</v>
      </c>
      <c r="M7" t="s">
        <v>711</v>
      </c>
      <c r="N7" t="s">
        <v>712</v>
      </c>
      <c r="O7" t="s">
        <v>713</v>
      </c>
      <c r="P7" t="s">
        <v>714</v>
      </c>
      <c r="Q7" t="s">
        <v>715</v>
      </c>
      <c r="R7" t="s">
        <v>716</v>
      </c>
      <c r="S7" t="s">
        <v>717</v>
      </c>
      <c r="T7" t="s">
        <v>718</v>
      </c>
      <c r="U7" t="s">
        <v>719</v>
      </c>
      <c r="V7" t="s">
        <v>720</v>
      </c>
      <c r="W7" t="s">
        <v>721</v>
      </c>
      <c r="X7" t="s">
        <v>722</v>
      </c>
      <c r="Y7" t="s">
        <v>723</v>
      </c>
      <c r="Z7" t="s">
        <v>724</v>
      </c>
      <c r="AA7" t="s">
        <v>725</v>
      </c>
      <c r="AB7" t="s">
        <v>726</v>
      </c>
      <c r="AC7" t="s">
        <v>727</v>
      </c>
      <c r="AD7" t="s">
        <v>728</v>
      </c>
      <c r="AE7" t="s">
        <v>729</v>
      </c>
      <c r="AF7" t="s">
        <v>730</v>
      </c>
      <c r="AG7" t="s">
        <v>731</v>
      </c>
      <c r="AH7" t="s">
        <v>732</v>
      </c>
      <c r="AI7" t="s">
        <v>733</v>
      </c>
      <c r="AJ7" t="s">
        <v>734</v>
      </c>
      <c r="AK7" t="s">
        <v>735</v>
      </c>
      <c r="AL7" t="s">
        <v>736</v>
      </c>
    </row>
    <row r="8" spans="1:38" x14ac:dyDescent="0.35">
      <c r="A8" s="1" t="s">
        <v>737</v>
      </c>
      <c r="B8" t="s">
        <v>738</v>
      </c>
      <c r="C8" t="s">
        <v>739</v>
      </c>
      <c r="D8" t="s">
        <v>740</v>
      </c>
      <c r="E8" t="s">
        <v>741</v>
      </c>
      <c r="F8" t="s">
        <v>742</v>
      </c>
      <c r="G8" t="s">
        <v>743</v>
      </c>
      <c r="H8" t="s">
        <v>744</v>
      </c>
      <c r="I8" t="s">
        <v>745</v>
      </c>
      <c r="J8" t="s">
        <v>746</v>
      </c>
      <c r="K8" t="s">
        <v>747</v>
      </c>
      <c r="L8" t="s">
        <v>748</v>
      </c>
      <c r="M8" t="s">
        <v>749</v>
      </c>
      <c r="N8" t="s">
        <v>750</v>
      </c>
      <c r="O8" t="s">
        <v>751</v>
      </c>
      <c r="P8" t="s">
        <v>752</v>
      </c>
      <c r="Q8" t="s">
        <v>753</v>
      </c>
      <c r="R8" t="s">
        <v>754</v>
      </c>
      <c r="S8" t="s">
        <v>755</v>
      </c>
      <c r="T8" t="s">
        <v>756</v>
      </c>
      <c r="U8" t="s">
        <v>757</v>
      </c>
      <c r="V8" t="s">
        <v>758</v>
      </c>
      <c r="W8" t="s">
        <v>759</v>
      </c>
      <c r="X8" t="s">
        <v>760</v>
      </c>
      <c r="Y8" t="s">
        <v>761</v>
      </c>
      <c r="Z8" t="s">
        <v>762</v>
      </c>
      <c r="AA8" t="s">
        <v>763</v>
      </c>
      <c r="AB8" t="s">
        <v>764</v>
      </c>
      <c r="AC8" t="s">
        <v>765</v>
      </c>
      <c r="AD8" t="s">
        <v>766</v>
      </c>
      <c r="AE8" t="s">
        <v>767</v>
      </c>
      <c r="AF8" t="s">
        <v>768</v>
      </c>
      <c r="AG8" t="s">
        <v>769</v>
      </c>
      <c r="AH8" t="s">
        <v>770</v>
      </c>
      <c r="AI8" t="s">
        <v>771</v>
      </c>
      <c r="AJ8" t="s">
        <v>772</v>
      </c>
      <c r="AK8" t="s">
        <v>773</v>
      </c>
      <c r="AL8" t="s">
        <v>774</v>
      </c>
    </row>
    <row r="9" spans="1:38" x14ac:dyDescent="0.35">
      <c r="A9" s="1" t="s">
        <v>775</v>
      </c>
      <c r="B9" t="s">
        <v>400</v>
      </c>
      <c r="C9" t="s">
        <v>400</v>
      </c>
      <c r="D9" t="s">
        <v>400</v>
      </c>
      <c r="E9" t="s">
        <v>400</v>
      </c>
      <c r="F9" t="s">
        <v>400</v>
      </c>
      <c r="G9" t="s">
        <v>400</v>
      </c>
      <c r="H9" t="s">
        <v>400</v>
      </c>
      <c r="I9" t="s">
        <v>400</v>
      </c>
      <c r="J9" t="s">
        <v>400</v>
      </c>
      <c r="K9" t="s">
        <v>400</v>
      </c>
      <c r="L9" t="s">
        <v>400</v>
      </c>
      <c r="M9" t="s">
        <v>400</v>
      </c>
      <c r="N9" t="s">
        <v>400</v>
      </c>
      <c r="O9" t="s">
        <v>400</v>
      </c>
      <c r="P9" t="s">
        <v>400</v>
      </c>
      <c r="Q9" t="s">
        <v>400</v>
      </c>
      <c r="R9" t="s">
        <v>400</v>
      </c>
      <c r="S9" t="s">
        <v>400</v>
      </c>
      <c r="T9" t="s">
        <v>400</v>
      </c>
      <c r="U9" t="s">
        <v>400</v>
      </c>
      <c r="V9" t="s">
        <v>400</v>
      </c>
      <c r="W9" t="s">
        <v>400</v>
      </c>
      <c r="X9" t="s">
        <v>776</v>
      </c>
      <c r="Y9" t="s">
        <v>777</v>
      </c>
      <c r="Z9" t="s">
        <v>778</v>
      </c>
      <c r="AA9" t="s">
        <v>779</v>
      </c>
      <c r="AB9" t="s">
        <v>780</v>
      </c>
      <c r="AC9" t="s">
        <v>781</v>
      </c>
      <c r="AD9" t="s">
        <v>782</v>
      </c>
      <c r="AE9" t="s">
        <v>783</v>
      </c>
      <c r="AF9" t="s">
        <v>784</v>
      </c>
      <c r="AG9" t="s">
        <v>785</v>
      </c>
      <c r="AH9" t="s">
        <v>786</v>
      </c>
      <c r="AI9" t="s">
        <v>680</v>
      </c>
      <c r="AJ9" t="s">
        <v>787</v>
      </c>
      <c r="AK9" t="s">
        <v>788</v>
      </c>
      <c r="AL9" t="s">
        <v>789</v>
      </c>
    </row>
    <row r="10" spans="1:38" x14ac:dyDescent="0.35">
      <c r="A10" s="1" t="s">
        <v>790</v>
      </c>
      <c r="B10" t="s">
        <v>400</v>
      </c>
      <c r="C10" t="s">
        <v>400</v>
      </c>
      <c r="D10" t="s">
        <v>400</v>
      </c>
      <c r="E10" t="s">
        <v>400</v>
      </c>
      <c r="F10" t="s">
        <v>400</v>
      </c>
      <c r="G10" t="s">
        <v>400</v>
      </c>
      <c r="H10" t="s">
        <v>400</v>
      </c>
      <c r="I10" t="s">
        <v>400</v>
      </c>
      <c r="J10" t="s">
        <v>400</v>
      </c>
      <c r="K10" t="s">
        <v>400</v>
      </c>
      <c r="L10" t="s">
        <v>400</v>
      </c>
      <c r="M10" t="s">
        <v>400</v>
      </c>
      <c r="N10" t="s">
        <v>400</v>
      </c>
      <c r="O10" t="s">
        <v>400</v>
      </c>
      <c r="P10" t="s">
        <v>400</v>
      </c>
      <c r="Q10" t="s">
        <v>400</v>
      </c>
      <c r="R10" t="s">
        <v>400</v>
      </c>
      <c r="S10" t="s">
        <v>400</v>
      </c>
      <c r="T10" t="s">
        <v>400</v>
      </c>
      <c r="U10" t="s">
        <v>400</v>
      </c>
      <c r="V10" t="s">
        <v>400</v>
      </c>
      <c r="W10" t="s">
        <v>400</v>
      </c>
      <c r="X10" t="s">
        <v>791</v>
      </c>
      <c r="Y10" t="s">
        <v>792</v>
      </c>
      <c r="Z10" t="s">
        <v>793</v>
      </c>
      <c r="AA10" t="s">
        <v>794</v>
      </c>
      <c r="AB10" t="s">
        <v>795</v>
      </c>
      <c r="AC10" t="s">
        <v>796</v>
      </c>
      <c r="AD10" t="s">
        <v>797</v>
      </c>
      <c r="AE10" t="s">
        <v>798</v>
      </c>
      <c r="AF10" t="s">
        <v>799</v>
      </c>
      <c r="AG10" t="s">
        <v>800</v>
      </c>
      <c r="AH10" t="s">
        <v>801</v>
      </c>
      <c r="AI10" t="s">
        <v>802</v>
      </c>
      <c r="AJ10" t="s">
        <v>803</v>
      </c>
      <c r="AK10" t="s">
        <v>804</v>
      </c>
      <c r="AL10" t="s">
        <v>805</v>
      </c>
    </row>
    <row r="11" spans="1:38" x14ac:dyDescent="0.35">
      <c r="A11" s="1" t="s">
        <v>806</v>
      </c>
      <c r="B11" t="s">
        <v>807</v>
      </c>
      <c r="C11" t="s">
        <v>808</v>
      </c>
      <c r="D11" t="s">
        <v>809</v>
      </c>
      <c r="E11" t="s">
        <v>810</v>
      </c>
      <c r="F11" t="s">
        <v>811</v>
      </c>
      <c r="G11" t="s">
        <v>812</v>
      </c>
      <c r="H11" t="s">
        <v>813</v>
      </c>
      <c r="I11" t="s">
        <v>814</v>
      </c>
      <c r="J11" t="s">
        <v>815</v>
      </c>
      <c r="K11" t="s">
        <v>816</v>
      </c>
      <c r="L11" t="s">
        <v>817</v>
      </c>
      <c r="M11" t="s">
        <v>818</v>
      </c>
      <c r="N11" t="s">
        <v>819</v>
      </c>
      <c r="O11" t="s">
        <v>820</v>
      </c>
      <c r="P11" t="s">
        <v>821</v>
      </c>
      <c r="Q11" t="s">
        <v>400</v>
      </c>
      <c r="R11" t="s">
        <v>400</v>
      </c>
      <c r="S11" t="s">
        <v>400</v>
      </c>
      <c r="T11" t="s">
        <v>400</v>
      </c>
      <c r="U11" t="s">
        <v>400</v>
      </c>
      <c r="V11" t="s">
        <v>400</v>
      </c>
      <c r="W11" t="s">
        <v>400</v>
      </c>
      <c r="X11" t="s">
        <v>400</v>
      </c>
      <c r="Y11" t="s">
        <v>400</v>
      </c>
      <c r="Z11" t="s">
        <v>400</v>
      </c>
      <c r="AA11" t="s">
        <v>400</v>
      </c>
      <c r="AB11" t="s">
        <v>400</v>
      </c>
      <c r="AC11" t="s">
        <v>400</v>
      </c>
      <c r="AD11" t="s">
        <v>400</v>
      </c>
      <c r="AE11" t="s">
        <v>400</v>
      </c>
      <c r="AF11" t="s">
        <v>400</v>
      </c>
      <c r="AG11" t="s">
        <v>400</v>
      </c>
      <c r="AH11" t="s">
        <v>400</v>
      </c>
      <c r="AI11" t="s">
        <v>400</v>
      </c>
      <c r="AJ11" t="s">
        <v>400</v>
      </c>
      <c r="AK11" t="s">
        <v>400</v>
      </c>
      <c r="AL11" t="s">
        <v>400</v>
      </c>
    </row>
    <row r="12" spans="1:38" x14ac:dyDescent="0.35">
      <c r="A12" s="1" t="s">
        <v>822</v>
      </c>
      <c r="B12" t="s">
        <v>823</v>
      </c>
      <c r="C12" t="s">
        <v>824</v>
      </c>
      <c r="D12" t="s">
        <v>825</v>
      </c>
      <c r="E12" t="s">
        <v>826</v>
      </c>
      <c r="F12" t="s">
        <v>827</v>
      </c>
      <c r="G12" t="s">
        <v>828</v>
      </c>
      <c r="H12" t="s">
        <v>829</v>
      </c>
      <c r="I12" t="s">
        <v>830</v>
      </c>
      <c r="J12" t="s">
        <v>831</v>
      </c>
      <c r="K12" t="s">
        <v>832</v>
      </c>
      <c r="L12" t="s">
        <v>833</v>
      </c>
      <c r="M12" t="s">
        <v>834</v>
      </c>
      <c r="N12" t="s">
        <v>835</v>
      </c>
      <c r="O12" t="s">
        <v>836</v>
      </c>
      <c r="P12" t="s">
        <v>837</v>
      </c>
      <c r="Q12" t="s">
        <v>758</v>
      </c>
      <c r="R12" t="s">
        <v>838</v>
      </c>
      <c r="S12" t="s">
        <v>839</v>
      </c>
      <c r="T12" t="s">
        <v>840</v>
      </c>
      <c r="U12" t="s">
        <v>841</v>
      </c>
      <c r="V12" t="s">
        <v>842</v>
      </c>
      <c r="W12" t="s">
        <v>843</v>
      </c>
      <c r="X12" t="s">
        <v>844</v>
      </c>
      <c r="Y12" t="s">
        <v>845</v>
      </c>
      <c r="Z12" t="s">
        <v>846</v>
      </c>
      <c r="AA12" t="s">
        <v>847</v>
      </c>
      <c r="AB12" t="s">
        <v>848</v>
      </c>
      <c r="AC12" t="s">
        <v>849</v>
      </c>
      <c r="AD12" t="s">
        <v>850</v>
      </c>
      <c r="AE12" t="s">
        <v>851</v>
      </c>
      <c r="AF12" t="s">
        <v>852</v>
      </c>
      <c r="AG12" t="s">
        <v>853</v>
      </c>
      <c r="AH12" t="s">
        <v>854</v>
      </c>
      <c r="AI12" t="s">
        <v>855</v>
      </c>
      <c r="AJ12" t="s">
        <v>856</v>
      </c>
      <c r="AK12" t="s">
        <v>857</v>
      </c>
      <c r="AL12" t="s">
        <v>858</v>
      </c>
    </row>
    <row r="13" spans="1:38" x14ac:dyDescent="0.35">
      <c r="A13" s="1" t="s">
        <v>859</v>
      </c>
      <c r="B13" t="s">
        <v>400</v>
      </c>
      <c r="C13" t="s">
        <v>400</v>
      </c>
      <c r="D13" t="s">
        <v>400</v>
      </c>
      <c r="E13" t="s">
        <v>400</v>
      </c>
      <c r="F13" t="s">
        <v>400</v>
      </c>
      <c r="G13" t="s">
        <v>400</v>
      </c>
      <c r="H13" t="s">
        <v>400</v>
      </c>
      <c r="I13" t="s">
        <v>400</v>
      </c>
      <c r="J13" t="s">
        <v>400</v>
      </c>
      <c r="K13" t="s">
        <v>400</v>
      </c>
      <c r="L13" t="s">
        <v>400</v>
      </c>
      <c r="M13" t="s">
        <v>400</v>
      </c>
      <c r="N13" t="s">
        <v>400</v>
      </c>
      <c r="O13" t="s">
        <v>400</v>
      </c>
      <c r="P13" t="s">
        <v>400</v>
      </c>
      <c r="Q13" t="s">
        <v>400</v>
      </c>
      <c r="R13" t="s">
        <v>400</v>
      </c>
      <c r="S13" t="s">
        <v>400</v>
      </c>
      <c r="T13" t="s">
        <v>400</v>
      </c>
      <c r="U13" t="s">
        <v>400</v>
      </c>
      <c r="V13" t="s">
        <v>400</v>
      </c>
      <c r="W13" t="s">
        <v>400</v>
      </c>
      <c r="X13" t="s">
        <v>860</v>
      </c>
      <c r="Y13" t="s">
        <v>861</v>
      </c>
      <c r="Z13" t="s">
        <v>862</v>
      </c>
      <c r="AA13" t="s">
        <v>863</v>
      </c>
      <c r="AB13" t="s">
        <v>400</v>
      </c>
      <c r="AC13" t="s">
        <v>400</v>
      </c>
      <c r="AD13" t="s">
        <v>400</v>
      </c>
      <c r="AE13" t="s">
        <v>400</v>
      </c>
      <c r="AF13" t="s">
        <v>400</v>
      </c>
      <c r="AG13" t="s">
        <v>400</v>
      </c>
      <c r="AH13" t="s">
        <v>400</v>
      </c>
      <c r="AI13" t="s">
        <v>864</v>
      </c>
      <c r="AJ13" t="s">
        <v>865</v>
      </c>
      <c r="AK13" t="s">
        <v>866</v>
      </c>
      <c r="AL13" t="s">
        <v>867</v>
      </c>
    </row>
    <row r="14" spans="1:38" x14ac:dyDescent="0.35">
      <c r="A14" s="1" t="s">
        <v>868</v>
      </c>
      <c r="B14" t="s">
        <v>400</v>
      </c>
      <c r="C14" t="s">
        <v>400</v>
      </c>
      <c r="D14" t="s">
        <v>400</v>
      </c>
      <c r="E14" t="s">
        <v>400</v>
      </c>
      <c r="F14" t="s">
        <v>400</v>
      </c>
      <c r="G14" t="s">
        <v>400</v>
      </c>
      <c r="H14" t="s">
        <v>400</v>
      </c>
      <c r="I14" t="s">
        <v>400</v>
      </c>
      <c r="J14" t="s">
        <v>400</v>
      </c>
      <c r="K14" t="s">
        <v>400</v>
      </c>
      <c r="L14" t="s">
        <v>400</v>
      </c>
      <c r="M14" t="s">
        <v>400</v>
      </c>
      <c r="N14" t="s">
        <v>400</v>
      </c>
      <c r="O14" t="s">
        <v>400</v>
      </c>
      <c r="P14" t="s">
        <v>400</v>
      </c>
      <c r="Q14" t="s">
        <v>400</v>
      </c>
      <c r="R14" t="s">
        <v>400</v>
      </c>
      <c r="S14" t="s">
        <v>400</v>
      </c>
      <c r="T14" t="s">
        <v>400</v>
      </c>
      <c r="U14" t="s">
        <v>400</v>
      </c>
      <c r="V14" t="s">
        <v>400</v>
      </c>
      <c r="W14" t="s">
        <v>400</v>
      </c>
      <c r="X14" t="s">
        <v>400</v>
      </c>
      <c r="Y14" t="s">
        <v>400</v>
      </c>
      <c r="Z14" t="s">
        <v>814</v>
      </c>
      <c r="AA14" t="s">
        <v>869</v>
      </c>
      <c r="AB14" t="s">
        <v>870</v>
      </c>
      <c r="AC14" t="s">
        <v>871</v>
      </c>
      <c r="AD14" t="s">
        <v>872</v>
      </c>
      <c r="AE14" t="s">
        <v>873</v>
      </c>
      <c r="AF14" t="s">
        <v>874</v>
      </c>
      <c r="AG14" t="s">
        <v>875</v>
      </c>
      <c r="AH14" t="s">
        <v>876</v>
      </c>
      <c r="AI14" t="s">
        <v>877</v>
      </c>
      <c r="AJ14" t="s">
        <v>878</v>
      </c>
      <c r="AK14" t="s">
        <v>879</v>
      </c>
      <c r="AL14" t="s">
        <v>880</v>
      </c>
    </row>
    <row r="15" spans="1:38" x14ac:dyDescent="0.35">
      <c r="A15" s="1" t="s">
        <v>881</v>
      </c>
      <c r="B15" t="s">
        <v>807</v>
      </c>
      <c r="C15" t="s">
        <v>808</v>
      </c>
      <c r="D15" t="s">
        <v>809</v>
      </c>
      <c r="E15" t="s">
        <v>810</v>
      </c>
      <c r="F15" t="s">
        <v>811</v>
      </c>
      <c r="G15" t="s">
        <v>812</v>
      </c>
      <c r="H15" t="s">
        <v>813</v>
      </c>
      <c r="I15" t="s">
        <v>814</v>
      </c>
      <c r="J15" t="s">
        <v>815</v>
      </c>
      <c r="K15" t="s">
        <v>816</v>
      </c>
      <c r="L15" t="s">
        <v>817</v>
      </c>
      <c r="M15" t="s">
        <v>818</v>
      </c>
      <c r="N15" t="s">
        <v>819</v>
      </c>
      <c r="O15" t="s">
        <v>820</v>
      </c>
      <c r="P15" t="s">
        <v>821</v>
      </c>
      <c r="Q15" t="s">
        <v>882</v>
      </c>
      <c r="R15" t="s">
        <v>883</v>
      </c>
      <c r="S15" t="s">
        <v>884</v>
      </c>
      <c r="T15" t="s">
        <v>885</v>
      </c>
      <c r="U15" t="s">
        <v>886</v>
      </c>
      <c r="V15" t="s">
        <v>887</v>
      </c>
      <c r="W15" t="s">
        <v>314</v>
      </c>
      <c r="X15" t="s">
        <v>315</v>
      </c>
      <c r="Y15" t="s">
        <v>316</v>
      </c>
      <c r="Z15" t="s">
        <v>317</v>
      </c>
      <c r="AA15" t="s">
        <v>318</v>
      </c>
      <c r="AB15" t="s">
        <v>319</v>
      </c>
      <c r="AC15" t="s">
        <v>320</v>
      </c>
      <c r="AD15" t="s">
        <v>321</v>
      </c>
      <c r="AE15" t="s">
        <v>322</v>
      </c>
      <c r="AF15" t="s">
        <v>323</v>
      </c>
      <c r="AG15" t="s">
        <v>324</v>
      </c>
      <c r="AH15" t="s">
        <v>325</v>
      </c>
      <c r="AI15" t="s">
        <v>326</v>
      </c>
      <c r="AJ15" t="s">
        <v>327</v>
      </c>
      <c r="AK15" t="s">
        <v>328</v>
      </c>
      <c r="AL15" t="s">
        <v>329</v>
      </c>
    </row>
    <row r="16" spans="1:38" x14ac:dyDescent="0.35">
      <c r="A16" s="1" t="s">
        <v>888</v>
      </c>
      <c r="B16" t="s">
        <v>889</v>
      </c>
      <c r="C16" t="s">
        <v>890</v>
      </c>
      <c r="D16" t="s">
        <v>891</v>
      </c>
      <c r="E16" t="s">
        <v>892</v>
      </c>
      <c r="F16" t="s">
        <v>893</v>
      </c>
      <c r="G16" t="s">
        <v>894</v>
      </c>
      <c r="H16" t="s">
        <v>895</v>
      </c>
      <c r="I16" t="s">
        <v>896</v>
      </c>
      <c r="J16" t="s">
        <v>897</v>
      </c>
      <c r="K16" t="s">
        <v>898</v>
      </c>
      <c r="L16" t="s">
        <v>899</v>
      </c>
      <c r="M16" t="s">
        <v>900</v>
      </c>
      <c r="N16" t="s">
        <v>901</v>
      </c>
      <c r="O16" t="s">
        <v>902</v>
      </c>
      <c r="P16" t="s">
        <v>903</v>
      </c>
      <c r="Q16" t="s">
        <v>904</v>
      </c>
      <c r="R16" t="s">
        <v>905</v>
      </c>
      <c r="S16" t="s">
        <v>906</v>
      </c>
      <c r="T16" t="s">
        <v>907</v>
      </c>
      <c r="U16" t="s">
        <v>908</v>
      </c>
      <c r="V16" t="s">
        <v>909</v>
      </c>
      <c r="W16" t="s">
        <v>910</v>
      </c>
      <c r="X16" t="s">
        <v>911</v>
      </c>
      <c r="Y16" t="s">
        <v>912</v>
      </c>
      <c r="Z16" t="s">
        <v>913</v>
      </c>
      <c r="AA16" t="s">
        <v>914</v>
      </c>
      <c r="AB16" t="s">
        <v>915</v>
      </c>
      <c r="AC16" t="s">
        <v>916</v>
      </c>
      <c r="AD16" t="s">
        <v>917</v>
      </c>
      <c r="AE16" t="s">
        <v>918</v>
      </c>
      <c r="AF16" t="s">
        <v>919</v>
      </c>
      <c r="AG16" t="s">
        <v>920</v>
      </c>
      <c r="AH16" t="s">
        <v>921</v>
      </c>
      <c r="AI16" t="s">
        <v>922</v>
      </c>
      <c r="AJ16" t="s">
        <v>923</v>
      </c>
      <c r="AK16" t="s">
        <v>924</v>
      </c>
      <c r="AL16" t="s">
        <v>925</v>
      </c>
    </row>
    <row r="17" spans="1:38" x14ac:dyDescent="0.35">
      <c r="A17" s="1" t="s">
        <v>926</v>
      </c>
      <c r="B17" t="s">
        <v>927</v>
      </c>
      <c r="C17" t="s">
        <v>928</v>
      </c>
      <c r="D17" t="s">
        <v>929</v>
      </c>
      <c r="E17" t="s">
        <v>930</v>
      </c>
      <c r="F17" t="s">
        <v>931</v>
      </c>
      <c r="G17" t="s">
        <v>932</v>
      </c>
      <c r="H17" t="s">
        <v>933</v>
      </c>
      <c r="I17" t="s">
        <v>934</v>
      </c>
      <c r="J17" t="s">
        <v>935</v>
      </c>
      <c r="K17" t="s">
        <v>936</v>
      </c>
      <c r="L17" t="s">
        <v>937</v>
      </c>
      <c r="M17" t="s">
        <v>938</v>
      </c>
      <c r="N17" t="s">
        <v>939</v>
      </c>
      <c r="O17" t="s">
        <v>940</v>
      </c>
      <c r="P17" t="s">
        <v>941</v>
      </c>
      <c r="Q17" t="s">
        <v>942</v>
      </c>
      <c r="R17" t="s">
        <v>943</v>
      </c>
      <c r="S17" t="s">
        <v>944</v>
      </c>
      <c r="T17" t="s">
        <v>945</v>
      </c>
      <c r="U17" t="s">
        <v>946</v>
      </c>
      <c r="V17" t="s">
        <v>947</v>
      </c>
      <c r="W17" t="s">
        <v>935</v>
      </c>
      <c r="X17" t="s">
        <v>948</v>
      </c>
      <c r="Y17" t="s">
        <v>949</v>
      </c>
      <c r="Z17" t="s">
        <v>950</v>
      </c>
      <c r="AA17" t="s">
        <v>951</v>
      </c>
      <c r="AB17" t="s">
        <v>952</v>
      </c>
      <c r="AC17" t="s">
        <v>953</v>
      </c>
      <c r="AD17" t="s">
        <v>954</v>
      </c>
      <c r="AE17" t="s">
        <v>955</v>
      </c>
      <c r="AF17" t="s">
        <v>956</v>
      </c>
      <c r="AG17" t="s">
        <v>957</v>
      </c>
      <c r="AH17" t="s">
        <v>958</v>
      </c>
      <c r="AI17" t="s">
        <v>959</v>
      </c>
      <c r="AJ17" t="s">
        <v>960</v>
      </c>
      <c r="AK17" t="s">
        <v>961</v>
      </c>
      <c r="AL17" t="s">
        <v>962</v>
      </c>
    </row>
    <row r="18" spans="1:38" x14ac:dyDescent="0.35">
      <c r="A18" s="1" t="s">
        <v>963</v>
      </c>
      <c r="B18" t="s">
        <v>964</v>
      </c>
      <c r="C18" t="s">
        <v>965</v>
      </c>
      <c r="D18" t="s">
        <v>966</v>
      </c>
      <c r="E18" t="s">
        <v>967</v>
      </c>
      <c r="F18" t="s">
        <v>968</v>
      </c>
      <c r="G18" t="s">
        <v>969</v>
      </c>
      <c r="H18" t="s">
        <v>970</v>
      </c>
      <c r="I18" t="s">
        <v>971</v>
      </c>
      <c r="J18" t="s">
        <v>972</v>
      </c>
      <c r="K18" t="s">
        <v>973</v>
      </c>
      <c r="L18" t="s">
        <v>974</v>
      </c>
      <c r="M18" t="s">
        <v>975</v>
      </c>
      <c r="N18" t="s">
        <v>976</v>
      </c>
      <c r="O18" t="s">
        <v>977</v>
      </c>
      <c r="P18" t="s">
        <v>978</v>
      </c>
      <c r="Q18" t="s">
        <v>979</v>
      </c>
      <c r="R18" t="s">
        <v>980</v>
      </c>
      <c r="S18" t="s">
        <v>981</v>
      </c>
      <c r="T18" t="s">
        <v>982</v>
      </c>
      <c r="U18" t="s">
        <v>983</v>
      </c>
      <c r="V18" t="s">
        <v>984</v>
      </c>
      <c r="W18" t="s">
        <v>985</v>
      </c>
      <c r="X18" t="s">
        <v>986</v>
      </c>
      <c r="Y18" t="s">
        <v>987</v>
      </c>
      <c r="Z18" t="s">
        <v>988</v>
      </c>
      <c r="AA18" t="s">
        <v>989</v>
      </c>
      <c r="AB18" t="s">
        <v>990</v>
      </c>
      <c r="AC18" t="s">
        <v>991</v>
      </c>
      <c r="AD18" t="s">
        <v>992</v>
      </c>
      <c r="AE18" t="s">
        <v>993</v>
      </c>
      <c r="AF18" t="s">
        <v>994</v>
      </c>
      <c r="AG18" t="s">
        <v>995</v>
      </c>
      <c r="AH18" t="s">
        <v>996</v>
      </c>
      <c r="AI18" t="s">
        <v>997</v>
      </c>
      <c r="AJ18" t="s">
        <v>998</v>
      </c>
      <c r="AK18" t="s">
        <v>999</v>
      </c>
      <c r="AL18" t="s">
        <v>1000</v>
      </c>
    </row>
    <row r="19" spans="1:38" x14ac:dyDescent="0.35">
      <c r="A19" s="1" t="s">
        <v>1001</v>
      </c>
      <c r="B19" t="s">
        <v>1002</v>
      </c>
      <c r="C19" t="s">
        <v>1003</v>
      </c>
      <c r="D19" t="s">
        <v>1004</v>
      </c>
      <c r="E19" t="s">
        <v>1005</v>
      </c>
      <c r="F19" t="s">
        <v>1006</v>
      </c>
      <c r="G19" t="s">
        <v>1007</v>
      </c>
      <c r="H19" t="s">
        <v>1008</v>
      </c>
      <c r="I19" t="s">
        <v>1009</v>
      </c>
      <c r="J19" t="s">
        <v>1010</v>
      </c>
      <c r="K19" t="s">
        <v>1011</v>
      </c>
      <c r="L19" t="s">
        <v>1012</v>
      </c>
      <c r="M19" t="s">
        <v>1013</v>
      </c>
      <c r="N19" t="s">
        <v>1014</v>
      </c>
      <c r="O19" t="s">
        <v>1015</v>
      </c>
      <c r="P19" t="s">
        <v>1016</v>
      </c>
      <c r="Q19" t="s">
        <v>1017</v>
      </c>
      <c r="R19" t="s">
        <v>1018</v>
      </c>
      <c r="S19" t="s">
        <v>1019</v>
      </c>
      <c r="T19" t="s">
        <v>1020</v>
      </c>
      <c r="U19" t="s">
        <v>1021</v>
      </c>
      <c r="V19" t="s">
        <v>1022</v>
      </c>
      <c r="W19" t="s">
        <v>1023</v>
      </c>
      <c r="X19" t="s">
        <v>1024</v>
      </c>
      <c r="Y19" t="s">
        <v>1025</v>
      </c>
      <c r="Z19" t="s">
        <v>1026</v>
      </c>
      <c r="AA19" t="s">
        <v>1027</v>
      </c>
      <c r="AB19" t="s">
        <v>1028</v>
      </c>
      <c r="AC19" t="s">
        <v>1029</v>
      </c>
      <c r="AD19" t="s">
        <v>1030</v>
      </c>
      <c r="AE19" t="s">
        <v>1031</v>
      </c>
      <c r="AF19" t="s">
        <v>1032</v>
      </c>
      <c r="AG19" t="s">
        <v>1033</v>
      </c>
      <c r="AH19" t="s">
        <v>1034</v>
      </c>
      <c r="AI19" t="s">
        <v>1035</v>
      </c>
      <c r="AJ19" t="s">
        <v>1036</v>
      </c>
      <c r="AK19" t="s">
        <v>1037</v>
      </c>
      <c r="AL19" t="s">
        <v>1038</v>
      </c>
    </row>
    <row r="20" spans="1:38" x14ac:dyDescent="0.35">
      <c r="A20" s="1" t="s">
        <v>1039</v>
      </c>
      <c r="B20" t="s">
        <v>1040</v>
      </c>
      <c r="C20" t="s">
        <v>1041</v>
      </c>
      <c r="D20" t="s">
        <v>1042</v>
      </c>
      <c r="E20" t="s">
        <v>1043</v>
      </c>
      <c r="F20" t="s">
        <v>1044</v>
      </c>
      <c r="G20" t="s">
        <v>1045</v>
      </c>
      <c r="H20" t="s">
        <v>1046</v>
      </c>
      <c r="I20" t="s">
        <v>1047</v>
      </c>
      <c r="J20" t="s">
        <v>1042</v>
      </c>
      <c r="K20" t="s">
        <v>890</v>
      </c>
      <c r="L20" t="s">
        <v>1048</v>
      </c>
      <c r="M20" t="s">
        <v>1049</v>
      </c>
      <c r="N20" t="s">
        <v>1050</v>
      </c>
      <c r="O20" t="s">
        <v>1051</v>
      </c>
      <c r="P20" t="s">
        <v>1052</v>
      </c>
      <c r="Q20" t="s">
        <v>1053</v>
      </c>
      <c r="R20" t="s">
        <v>1054</v>
      </c>
      <c r="S20" t="s">
        <v>1055</v>
      </c>
      <c r="T20" t="s">
        <v>1056</v>
      </c>
      <c r="U20" t="s">
        <v>1057</v>
      </c>
      <c r="V20" t="s">
        <v>1058</v>
      </c>
      <c r="W20" t="s">
        <v>1059</v>
      </c>
      <c r="X20" t="s">
        <v>1060</v>
      </c>
      <c r="Y20" t="s">
        <v>1061</v>
      </c>
      <c r="Z20" t="s">
        <v>1062</v>
      </c>
      <c r="AA20" t="s">
        <v>1063</v>
      </c>
      <c r="AB20" t="s">
        <v>1064</v>
      </c>
      <c r="AC20" t="s">
        <v>1065</v>
      </c>
      <c r="AD20" t="s">
        <v>964</v>
      </c>
      <c r="AE20" t="s">
        <v>537</v>
      </c>
      <c r="AF20" t="s">
        <v>1066</v>
      </c>
      <c r="AG20" t="s">
        <v>1067</v>
      </c>
      <c r="AH20" t="s">
        <v>1068</v>
      </c>
      <c r="AI20" t="s">
        <v>1069</v>
      </c>
      <c r="AJ20" t="s">
        <v>1070</v>
      </c>
      <c r="AK20" t="s">
        <v>885</v>
      </c>
      <c r="AL20" t="s">
        <v>1071</v>
      </c>
    </row>
    <row r="21" spans="1:38" x14ac:dyDescent="0.35">
      <c r="A21" s="1" t="s">
        <v>1072</v>
      </c>
      <c r="B21" t="s">
        <v>559</v>
      </c>
      <c r="C21" t="s">
        <v>1073</v>
      </c>
      <c r="D21" t="s">
        <v>1049</v>
      </c>
      <c r="E21" t="s">
        <v>1074</v>
      </c>
      <c r="F21" t="s">
        <v>1075</v>
      </c>
      <c r="G21" t="s">
        <v>1076</v>
      </c>
      <c r="H21" t="s">
        <v>1077</v>
      </c>
      <c r="I21" t="s">
        <v>1078</v>
      </c>
      <c r="J21" t="s">
        <v>1079</v>
      </c>
      <c r="K21" t="s">
        <v>1080</v>
      </c>
      <c r="L21" t="s">
        <v>1081</v>
      </c>
      <c r="M21" t="s">
        <v>1082</v>
      </c>
      <c r="N21" t="s">
        <v>1083</v>
      </c>
      <c r="O21" t="s">
        <v>1084</v>
      </c>
      <c r="P21" t="s">
        <v>1085</v>
      </c>
      <c r="Q21" t="s">
        <v>1086</v>
      </c>
      <c r="R21" t="s">
        <v>1087</v>
      </c>
      <c r="S21" t="s">
        <v>732</v>
      </c>
      <c r="T21" t="s">
        <v>1088</v>
      </c>
      <c r="U21" t="s">
        <v>1089</v>
      </c>
      <c r="V21" t="s">
        <v>1090</v>
      </c>
      <c r="W21" t="s">
        <v>1091</v>
      </c>
      <c r="X21" t="s">
        <v>1092</v>
      </c>
      <c r="Y21" t="s">
        <v>1093</v>
      </c>
      <c r="Z21" t="s">
        <v>1094</v>
      </c>
      <c r="AA21" t="s">
        <v>1095</v>
      </c>
      <c r="AB21" t="s">
        <v>1096</v>
      </c>
      <c r="AC21" t="s">
        <v>1097</v>
      </c>
      <c r="AD21" t="s">
        <v>1098</v>
      </c>
      <c r="AE21" t="s">
        <v>1099</v>
      </c>
      <c r="AF21" t="s">
        <v>1100</v>
      </c>
      <c r="AG21" t="s">
        <v>1101</v>
      </c>
      <c r="AH21" t="s">
        <v>1102</v>
      </c>
      <c r="AI21" t="s">
        <v>1103</v>
      </c>
      <c r="AJ21" t="s">
        <v>1104</v>
      </c>
      <c r="AK21" t="s">
        <v>1105</v>
      </c>
      <c r="AL21" t="s">
        <v>1106</v>
      </c>
    </row>
    <row r="22" spans="1:38" x14ac:dyDescent="0.35">
      <c r="A22" s="1" t="s">
        <v>1107</v>
      </c>
      <c r="B22" t="s">
        <v>1108</v>
      </c>
      <c r="C22" t="s">
        <v>1109</v>
      </c>
      <c r="D22" t="s">
        <v>1110</v>
      </c>
      <c r="E22" t="s">
        <v>1111</v>
      </c>
      <c r="F22" t="s">
        <v>1112</v>
      </c>
      <c r="G22" t="s">
        <v>1113</v>
      </c>
      <c r="H22" t="s">
        <v>1114</v>
      </c>
      <c r="I22" t="s">
        <v>1115</v>
      </c>
      <c r="J22" t="s">
        <v>1116</v>
      </c>
      <c r="K22" t="s">
        <v>1117</v>
      </c>
      <c r="L22" t="s">
        <v>1118</v>
      </c>
      <c r="M22" t="s">
        <v>1119</v>
      </c>
      <c r="N22" t="s">
        <v>1120</v>
      </c>
      <c r="O22" t="s">
        <v>1121</v>
      </c>
      <c r="P22" t="s">
        <v>1122</v>
      </c>
      <c r="Q22" t="s">
        <v>1123</v>
      </c>
      <c r="R22" t="s">
        <v>1124</v>
      </c>
      <c r="S22" t="s">
        <v>1125</v>
      </c>
      <c r="T22" t="s">
        <v>1126</v>
      </c>
      <c r="U22" t="s">
        <v>1127</v>
      </c>
      <c r="V22" t="s">
        <v>1128</v>
      </c>
      <c r="W22" t="s">
        <v>1129</v>
      </c>
      <c r="X22" t="s">
        <v>1130</v>
      </c>
      <c r="Y22" t="s">
        <v>1131</v>
      </c>
      <c r="Z22" t="s">
        <v>1132</v>
      </c>
      <c r="AA22" t="s">
        <v>1133</v>
      </c>
      <c r="AB22" t="s">
        <v>1134</v>
      </c>
      <c r="AC22" t="s">
        <v>1135</v>
      </c>
      <c r="AD22" t="s">
        <v>1136</v>
      </c>
      <c r="AE22" t="s">
        <v>1137</v>
      </c>
      <c r="AF22" t="s">
        <v>1138</v>
      </c>
      <c r="AG22" t="s">
        <v>1139</v>
      </c>
      <c r="AH22" t="s">
        <v>1140</v>
      </c>
      <c r="AI22" t="s">
        <v>1141</v>
      </c>
      <c r="AJ22" t="s">
        <v>1142</v>
      </c>
      <c r="AK22" t="s">
        <v>1143</v>
      </c>
      <c r="AL22" t="s">
        <v>1144</v>
      </c>
    </row>
    <row r="23" spans="1:38" x14ac:dyDescent="0.35">
      <c r="A23" s="1" t="s">
        <v>1145</v>
      </c>
      <c r="B23" t="s">
        <v>1146</v>
      </c>
      <c r="C23" t="s">
        <v>1147</v>
      </c>
      <c r="D23" t="s">
        <v>1148</v>
      </c>
      <c r="E23" t="s">
        <v>1149</v>
      </c>
      <c r="F23" t="s">
        <v>1150</v>
      </c>
      <c r="G23" t="s">
        <v>1151</v>
      </c>
      <c r="H23" t="s">
        <v>1071</v>
      </c>
      <c r="I23" t="s">
        <v>1152</v>
      </c>
      <c r="J23" t="s">
        <v>1153</v>
      </c>
      <c r="K23" t="s">
        <v>1154</v>
      </c>
      <c r="L23" t="s">
        <v>1155</v>
      </c>
      <c r="M23" t="s">
        <v>1156</v>
      </c>
      <c r="N23" t="s">
        <v>1157</v>
      </c>
      <c r="O23" t="s">
        <v>1158</v>
      </c>
      <c r="P23" t="s">
        <v>1159</v>
      </c>
      <c r="Q23" t="s">
        <v>1160</v>
      </c>
      <c r="R23" t="s">
        <v>1161</v>
      </c>
      <c r="S23" t="s">
        <v>1162</v>
      </c>
      <c r="T23" t="s">
        <v>1163</v>
      </c>
      <c r="U23" t="s">
        <v>1164</v>
      </c>
      <c r="V23" t="s">
        <v>1165</v>
      </c>
      <c r="W23" t="s">
        <v>1166</v>
      </c>
      <c r="X23" t="s">
        <v>1167</v>
      </c>
      <c r="Y23" t="s">
        <v>1168</v>
      </c>
      <c r="Z23" t="s">
        <v>1169</v>
      </c>
      <c r="AA23" t="s">
        <v>1170</v>
      </c>
      <c r="AB23" t="s">
        <v>1171</v>
      </c>
      <c r="AC23" t="s">
        <v>1172</v>
      </c>
      <c r="AD23" t="s">
        <v>1173</v>
      </c>
      <c r="AE23" t="s">
        <v>1174</v>
      </c>
      <c r="AF23" t="s">
        <v>1175</v>
      </c>
      <c r="AG23" t="s">
        <v>677</v>
      </c>
      <c r="AH23" t="s">
        <v>1176</v>
      </c>
      <c r="AI23" t="s">
        <v>1177</v>
      </c>
      <c r="AJ23" t="s">
        <v>1178</v>
      </c>
      <c r="AK23" t="s">
        <v>1179</v>
      </c>
      <c r="AL23" t="s">
        <v>1180</v>
      </c>
    </row>
    <row r="24" spans="1:38" x14ac:dyDescent="0.35">
      <c r="A24" s="1" t="s">
        <v>1181</v>
      </c>
      <c r="B24" t="s">
        <v>1182</v>
      </c>
      <c r="C24" t="s">
        <v>889</v>
      </c>
      <c r="D24" t="s">
        <v>1183</v>
      </c>
      <c r="E24" t="s">
        <v>1184</v>
      </c>
      <c r="F24" t="s">
        <v>1185</v>
      </c>
      <c r="G24" t="s">
        <v>1186</v>
      </c>
      <c r="H24" t="s">
        <v>568</v>
      </c>
      <c r="I24" t="s">
        <v>1187</v>
      </c>
      <c r="J24" t="s">
        <v>1188</v>
      </c>
      <c r="K24" t="s">
        <v>1189</v>
      </c>
      <c r="L24" t="s">
        <v>1190</v>
      </c>
      <c r="M24" t="s">
        <v>1191</v>
      </c>
      <c r="N24" t="s">
        <v>1192</v>
      </c>
      <c r="O24" t="s">
        <v>1193</v>
      </c>
      <c r="P24" t="s">
        <v>1194</v>
      </c>
      <c r="Q24" t="s">
        <v>1195</v>
      </c>
      <c r="R24" t="s">
        <v>1196</v>
      </c>
      <c r="S24" t="s">
        <v>1197</v>
      </c>
      <c r="T24" t="s">
        <v>1198</v>
      </c>
      <c r="U24" t="s">
        <v>1199</v>
      </c>
      <c r="V24" t="s">
        <v>1200</v>
      </c>
      <c r="W24" t="s">
        <v>332</v>
      </c>
      <c r="X24" t="s">
        <v>333</v>
      </c>
      <c r="Y24" t="s">
        <v>334</v>
      </c>
      <c r="Z24" t="s">
        <v>335</v>
      </c>
      <c r="AA24" t="s">
        <v>336</v>
      </c>
      <c r="AB24" t="s">
        <v>337</v>
      </c>
      <c r="AC24" t="s">
        <v>338</v>
      </c>
      <c r="AD24" t="s">
        <v>339</v>
      </c>
      <c r="AE24" t="s">
        <v>340</v>
      </c>
      <c r="AF24" t="s">
        <v>341</v>
      </c>
      <c r="AG24" t="s">
        <v>342</v>
      </c>
      <c r="AH24" t="s">
        <v>343</v>
      </c>
      <c r="AI24" t="s">
        <v>344</v>
      </c>
      <c r="AJ24" t="s">
        <v>345</v>
      </c>
      <c r="AK24" t="s">
        <v>346</v>
      </c>
      <c r="AL24" t="s">
        <v>347</v>
      </c>
    </row>
    <row r="25" spans="1:38" x14ac:dyDescent="0.35">
      <c r="A25" s="1" t="s">
        <v>1201</v>
      </c>
      <c r="B25" t="s">
        <v>1202</v>
      </c>
      <c r="C25" t="s">
        <v>1203</v>
      </c>
      <c r="D25" t="s">
        <v>1204</v>
      </c>
      <c r="E25" t="s">
        <v>1205</v>
      </c>
      <c r="F25" t="s">
        <v>1206</v>
      </c>
      <c r="G25" t="s">
        <v>1207</v>
      </c>
      <c r="H25" t="s">
        <v>1208</v>
      </c>
      <c r="I25" t="s">
        <v>1209</v>
      </c>
      <c r="J25" t="s">
        <v>1210</v>
      </c>
      <c r="K25" t="s">
        <v>1211</v>
      </c>
      <c r="L25" t="s">
        <v>1212</v>
      </c>
      <c r="M25" t="s">
        <v>1213</v>
      </c>
      <c r="N25" t="s">
        <v>1214</v>
      </c>
      <c r="O25" t="s">
        <v>1215</v>
      </c>
      <c r="P25" t="s">
        <v>1216</v>
      </c>
      <c r="Q25" t="s">
        <v>1217</v>
      </c>
      <c r="R25" t="s">
        <v>1218</v>
      </c>
      <c r="S25" t="s">
        <v>1219</v>
      </c>
      <c r="T25" t="s">
        <v>1220</v>
      </c>
      <c r="U25" t="s">
        <v>1221</v>
      </c>
      <c r="V25" t="s">
        <v>1222</v>
      </c>
      <c r="W25" t="s">
        <v>1223</v>
      </c>
      <c r="X25" t="s">
        <v>1224</v>
      </c>
      <c r="Y25" t="s">
        <v>1225</v>
      </c>
      <c r="Z25" t="s">
        <v>1226</v>
      </c>
      <c r="AA25" t="s">
        <v>1227</v>
      </c>
      <c r="AB25" t="s">
        <v>1228</v>
      </c>
      <c r="AC25" t="s">
        <v>1229</v>
      </c>
      <c r="AD25" t="s">
        <v>1230</v>
      </c>
      <c r="AE25" t="s">
        <v>1231</v>
      </c>
      <c r="AF25" t="s">
        <v>1232</v>
      </c>
      <c r="AG25" t="s">
        <v>1233</v>
      </c>
      <c r="AH25" t="s">
        <v>1234</v>
      </c>
      <c r="AI25" t="s">
        <v>1235</v>
      </c>
      <c r="AJ25" t="s">
        <v>1236</v>
      </c>
      <c r="AK25" t="s">
        <v>1237</v>
      </c>
      <c r="AL25" t="s">
        <v>1003</v>
      </c>
    </row>
    <row r="26" spans="1:38" x14ac:dyDescent="0.35">
      <c r="A26" s="1" t="s">
        <v>43</v>
      </c>
      <c r="B26" t="s">
        <v>1238</v>
      </c>
      <c r="C26" t="s">
        <v>1238</v>
      </c>
      <c r="D26" t="s">
        <v>1239</v>
      </c>
      <c r="E26" t="s">
        <v>1240</v>
      </c>
      <c r="F26" t="s">
        <v>1241</v>
      </c>
      <c r="G26" t="s">
        <v>1242</v>
      </c>
      <c r="H26" t="s">
        <v>1243</v>
      </c>
      <c r="I26" t="s">
        <v>1244</v>
      </c>
      <c r="J26" t="s">
        <v>1245</v>
      </c>
      <c r="K26" t="s">
        <v>1246</v>
      </c>
      <c r="L26" t="s">
        <v>1247</v>
      </c>
      <c r="M26" t="s">
        <v>1248</v>
      </c>
      <c r="N26" t="s">
        <v>1249</v>
      </c>
      <c r="O26" t="s">
        <v>1250</v>
      </c>
      <c r="P26" t="s">
        <v>1251</v>
      </c>
      <c r="Q26" t="s">
        <v>1252</v>
      </c>
      <c r="R26" t="s">
        <v>1253</v>
      </c>
      <c r="S26" t="s">
        <v>1254</v>
      </c>
      <c r="T26" t="s">
        <v>171</v>
      </c>
      <c r="U26" t="s">
        <v>1255</v>
      </c>
      <c r="V26" t="s">
        <v>174</v>
      </c>
      <c r="W26" t="s">
        <v>130</v>
      </c>
      <c r="X26" t="s">
        <v>131</v>
      </c>
      <c r="Y26" t="s">
        <v>132</v>
      </c>
      <c r="Z26" t="s">
        <v>133</v>
      </c>
      <c r="AA26" t="s">
        <v>134</v>
      </c>
      <c r="AB26" t="s">
        <v>135</v>
      </c>
      <c r="AC26" t="s">
        <v>136</v>
      </c>
      <c r="AD26" t="s">
        <v>137</v>
      </c>
      <c r="AE26" t="s">
        <v>138</v>
      </c>
      <c r="AF26" t="s">
        <v>139</v>
      </c>
      <c r="AG26" t="s">
        <v>140</v>
      </c>
      <c r="AH26" t="s">
        <v>141</v>
      </c>
      <c r="AI26" t="s">
        <v>142</v>
      </c>
      <c r="AJ26" t="s">
        <v>143</v>
      </c>
      <c r="AK26" t="s">
        <v>144</v>
      </c>
      <c r="AL26" t="s">
        <v>145</v>
      </c>
    </row>
    <row r="27" spans="1:38" x14ac:dyDescent="0.35">
      <c r="A27" s="1" t="s">
        <v>1256</v>
      </c>
      <c r="B27" t="s">
        <v>1238</v>
      </c>
      <c r="C27" t="s">
        <v>1238</v>
      </c>
      <c r="D27" t="s">
        <v>1239</v>
      </c>
      <c r="E27" t="s">
        <v>1240</v>
      </c>
      <c r="F27" t="s">
        <v>1241</v>
      </c>
      <c r="G27" t="s">
        <v>1242</v>
      </c>
      <c r="H27" t="s">
        <v>1243</v>
      </c>
      <c r="I27" t="s">
        <v>1244</v>
      </c>
      <c r="J27" t="s">
        <v>1245</v>
      </c>
      <c r="K27" t="s">
        <v>1246</v>
      </c>
      <c r="L27" t="s">
        <v>1247</v>
      </c>
      <c r="M27" t="s">
        <v>1248</v>
      </c>
      <c r="N27" t="s">
        <v>1257</v>
      </c>
      <c r="O27" t="s">
        <v>1258</v>
      </c>
      <c r="P27" t="s">
        <v>1259</v>
      </c>
      <c r="Q27" t="s">
        <v>191</v>
      </c>
      <c r="R27" t="s">
        <v>1260</v>
      </c>
      <c r="S27" t="s">
        <v>1261</v>
      </c>
      <c r="T27" t="s">
        <v>1262</v>
      </c>
      <c r="U27" t="s">
        <v>1263</v>
      </c>
      <c r="V27" t="s">
        <v>1264</v>
      </c>
      <c r="W27" t="s">
        <v>1265</v>
      </c>
      <c r="X27" t="s">
        <v>1266</v>
      </c>
      <c r="Y27" t="s">
        <v>1267</v>
      </c>
      <c r="Z27" t="s">
        <v>1268</v>
      </c>
      <c r="AA27" t="s">
        <v>1269</v>
      </c>
      <c r="AB27" t="s">
        <v>1270</v>
      </c>
      <c r="AC27" t="s">
        <v>1271</v>
      </c>
      <c r="AD27" t="s">
        <v>1272</v>
      </c>
      <c r="AE27" t="s">
        <v>1273</v>
      </c>
      <c r="AF27" t="s">
        <v>1268</v>
      </c>
      <c r="AG27" t="s">
        <v>1274</v>
      </c>
      <c r="AH27" t="s">
        <v>133</v>
      </c>
      <c r="AI27" t="s">
        <v>1275</v>
      </c>
      <c r="AJ27" t="s">
        <v>1276</v>
      </c>
      <c r="AK27" t="s">
        <v>1277</v>
      </c>
      <c r="AL27" t="s">
        <v>1278</v>
      </c>
    </row>
    <row r="28" spans="1:38" x14ac:dyDescent="0.35">
      <c r="A28" s="1" t="s">
        <v>1279</v>
      </c>
      <c r="B28" t="s">
        <v>1280</v>
      </c>
      <c r="C28" t="s">
        <v>1281</v>
      </c>
      <c r="D28" t="s">
        <v>1282</v>
      </c>
      <c r="E28" t="s">
        <v>1283</v>
      </c>
      <c r="F28" t="s">
        <v>1284</v>
      </c>
      <c r="G28" t="s">
        <v>1285</v>
      </c>
      <c r="H28" t="s">
        <v>1286</v>
      </c>
      <c r="I28" t="s">
        <v>1287</v>
      </c>
      <c r="J28" t="s">
        <v>1288</v>
      </c>
      <c r="K28" t="s">
        <v>1289</v>
      </c>
      <c r="L28" t="s">
        <v>1290</v>
      </c>
      <c r="M28" t="s">
        <v>1291</v>
      </c>
      <c r="N28" t="s">
        <v>1292</v>
      </c>
      <c r="O28" t="s">
        <v>1293</v>
      </c>
      <c r="P28" t="s">
        <v>1294</v>
      </c>
      <c r="Q28" t="s">
        <v>1295</v>
      </c>
      <c r="R28" t="s">
        <v>1296</v>
      </c>
      <c r="S28" t="s">
        <v>1297</v>
      </c>
      <c r="T28" t="s">
        <v>1298</v>
      </c>
      <c r="U28" t="s">
        <v>1299</v>
      </c>
      <c r="V28" t="s">
        <v>1300</v>
      </c>
      <c r="W28" t="s">
        <v>217</v>
      </c>
      <c r="X28" t="s">
        <v>218</v>
      </c>
      <c r="Y28" t="s">
        <v>219</v>
      </c>
      <c r="Z28" t="s">
        <v>220</v>
      </c>
      <c r="AA28" t="s">
        <v>221</v>
      </c>
      <c r="AB28" t="s">
        <v>222</v>
      </c>
      <c r="AC28" t="s">
        <v>223</v>
      </c>
      <c r="AD28" t="s">
        <v>224</v>
      </c>
      <c r="AE28" t="s">
        <v>225</v>
      </c>
      <c r="AF28" t="s">
        <v>226</v>
      </c>
      <c r="AG28" t="s">
        <v>227</v>
      </c>
      <c r="AH28" t="s">
        <v>228</v>
      </c>
      <c r="AI28" t="s">
        <v>229</v>
      </c>
      <c r="AJ28" t="s">
        <v>230</v>
      </c>
      <c r="AK28" t="s">
        <v>231</v>
      </c>
      <c r="AL28" t="s">
        <v>232</v>
      </c>
    </row>
    <row r="29" spans="1:38" x14ac:dyDescent="0.35">
      <c r="A29" s="1" t="s">
        <v>1301</v>
      </c>
      <c r="B29" t="s">
        <v>1280</v>
      </c>
      <c r="C29" t="s">
        <v>1281</v>
      </c>
      <c r="D29" t="s">
        <v>1282</v>
      </c>
      <c r="E29" t="s">
        <v>1283</v>
      </c>
      <c r="F29" t="s">
        <v>1284</v>
      </c>
      <c r="G29" t="s">
        <v>1285</v>
      </c>
      <c r="H29" t="s">
        <v>1286</v>
      </c>
      <c r="I29" t="s">
        <v>1287</v>
      </c>
      <c r="J29" t="s">
        <v>1288</v>
      </c>
      <c r="K29" t="s">
        <v>1289</v>
      </c>
      <c r="L29" t="s">
        <v>1290</v>
      </c>
      <c r="M29" t="s">
        <v>1291</v>
      </c>
      <c r="N29" t="s">
        <v>1302</v>
      </c>
      <c r="O29" t="s">
        <v>1303</v>
      </c>
      <c r="P29" t="s">
        <v>1304</v>
      </c>
      <c r="Q29" t="s">
        <v>1305</v>
      </c>
      <c r="R29" t="s">
        <v>1306</v>
      </c>
      <c r="S29" t="s">
        <v>1307</v>
      </c>
      <c r="T29" t="s">
        <v>1308</v>
      </c>
      <c r="U29" t="s">
        <v>1309</v>
      </c>
      <c r="V29" t="s">
        <v>1310</v>
      </c>
      <c r="W29" t="s">
        <v>1311</v>
      </c>
      <c r="X29" t="s">
        <v>1312</v>
      </c>
      <c r="Y29" t="s">
        <v>1313</v>
      </c>
      <c r="Z29" t="s">
        <v>1314</v>
      </c>
      <c r="AA29" t="s">
        <v>1315</v>
      </c>
      <c r="AB29" t="s">
        <v>1316</v>
      </c>
      <c r="AC29" t="s">
        <v>1317</v>
      </c>
      <c r="AD29" t="s">
        <v>1318</v>
      </c>
      <c r="AE29" t="s">
        <v>1319</v>
      </c>
      <c r="AF29" t="s">
        <v>1320</v>
      </c>
      <c r="AG29" t="s">
        <v>1321</v>
      </c>
      <c r="AH29" t="s">
        <v>1322</v>
      </c>
      <c r="AI29" t="s">
        <v>1323</v>
      </c>
      <c r="AJ29" t="s">
        <v>1324</v>
      </c>
      <c r="AK29" t="s">
        <v>1325</v>
      </c>
      <c r="AL29" t="s">
        <v>1326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L40"/>
  <sheetViews>
    <sheetView workbookViewId="0">
      <selection activeCell="K47" sqref="K47"/>
    </sheetView>
  </sheetViews>
  <sheetFormatPr defaultRowHeight="14.5" x14ac:dyDescent="0.35"/>
  <sheetData>
    <row r="1" spans="1:38" x14ac:dyDescent="0.35">
      <c r="B1" s="1" t="s">
        <v>514</v>
      </c>
      <c r="C1" s="1" t="s">
        <v>515</v>
      </c>
      <c r="D1" s="1" t="s">
        <v>516</v>
      </c>
      <c r="E1" s="1" t="s">
        <v>517</v>
      </c>
      <c r="F1" s="1" t="s">
        <v>518</v>
      </c>
      <c r="G1" s="1" t="s">
        <v>519</v>
      </c>
      <c r="H1" s="1" t="s">
        <v>520</v>
      </c>
      <c r="I1" s="1" t="s">
        <v>521</v>
      </c>
      <c r="J1" s="1" t="s">
        <v>522</v>
      </c>
      <c r="K1" s="1" t="s">
        <v>523</v>
      </c>
      <c r="L1" s="1" t="s">
        <v>524</v>
      </c>
      <c r="M1" s="1" t="s">
        <v>525</v>
      </c>
      <c r="N1" s="1" t="s">
        <v>526</v>
      </c>
      <c r="O1" s="1" t="s">
        <v>527</v>
      </c>
      <c r="P1" s="1" t="s">
        <v>528</v>
      </c>
      <c r="Q1" s="1" t="s">
        <v>529</v>
      </c>
      <c r="R1" s="1" t="s">
        <v>530</v>
      </c>
      <c r="S1" s="1" t="s">
        <v>531</v>
      </c>
      <c r="T1" s="1" t="s">
        <v>532</v>
      </c>
      <c r="U1" s="1" t="s">
        <v>533</v>
      </c>
      <c r="V1" s="1" t="s">
        <v>534</v>
      </c>
      <c r="W1" s="1" t="s">
        <v>94</v>
      </c>
      <c r="X1" s="1" t="s">
        <v>95</v>
      </c>
      <c r="Y1" s="1" t="s">
        <v>96</v>
      </c>
      <c r="Z1" s="1" t="s">
        <v>97</v>
      </c>
      <c r="AA1" s="1" t="s">
        <v>98</v>
      </c>
      <c r="AB1" s="1" t="s">
        <v>99</v>
      </c>
      <c r="AC1" s="1" t="s">
        <v>100</v>
      </c>
      <c r="AD1" s="1" t="s">
        <v>101</v>
      </c>
      <c r="AE1" s="1" t="s">
        <v>102</v>
      </c>
      <c r="AF1" s="1" t="s">
        <v>103</v>
      </c>
      <c r="AG1" s="1" t="s">
        <v>104</v>
      </c>
      <c r="AH1" s="1" t="s">
        <v>105</v>
      </c>
      <c r="AI1" s="1" t="s">
        <v>106</v>
      </c>
      <c r="AJ1" s="1" t="s">
        <v>107</v>
      </c>
      <c r="AK1" s="1" t="s">
        <v>108</v>
      </c>
      <c r="AL1" s="1" t="s">
        <v>109</v>
      </c>
    </row>
    <row r="2" spans="1:38" x14ac:dyDescent="0.35">
      <c r="A2" s="1" t="s">
        <v>1327</v>
      </c>
      <c r="B2" t="s">
        <v>1328</v>
      </c>
      <c r="C2" t="s">
        <v>1329</v>
      </c>
      <c r="D2" t="s">
        <v>1330</v>
      </c>
      <c r="E2" t="s">
        <v>1331</v>
      </c>
      <c r="F2" t="s">
        <v>1332</v>
      </c>
      <c r="G2" t="s">
        <v>1333</v>
      </c>
      <c r="H2" t="s">
        <v>1334</v>
      </c>
      <c r="I2" t="s">
        <v>1335</v>
      </c>
      <c r="J2" t="s">
        <v>1336</v>
      </c>
      <c r="K2" t="s">
        <v>1337</v>
      </c>
      <c r="L2" t="s">
        <v>1338</v>
      </c>
      <c r="M2" t="s">
        <v>1339</v>
      </c>
      <c r="N2" t="s">
        <v>1340</v>
      </c>
      <c r="O2" t="s">
        <v>1341</v>
      </c>
      <c r="P2" t="s">
        <v>1342</v>
      </c>
      <c r="Q2" t="s">
        <v>1343</v>
      </c>
      <c r="R2" t="s">
        <v>1344</v>
      </c>
      <c r="S2" t="s">
        <v>1345</v>
      </c>
      <c r="T2" t="s">
        <v>1346</v>
      </c>
      <c r="U2" t="s">
        <v>1347</v>
      </c>
      <c r="V2" t="s">
        <v>1348</v>
      </c>
      <c r="W2" t="s">
        <v>1349</v>
      </c>
      <c r="X2" t="s">
        <v>1350</v>
      </c>
      <c r="Y2" t="s">
        <v>1351</v>
      </c>
      <c r="Z2" t="s">
        <v>1352</v>
      </c>
      <c r="AA2" t="s">
        <v>1353</v>
      </c>
      <c r="AB2" t="s">
        <v>1354</v>
      </c>
      <c r="AC2" t="s">
        <v>1160</v>
      </c>
      <c r="AD2" t="s">
        <v>1355</v>
      </c>
      <c r="AE2" t="s">
        <v>1356</v>
      </c>
      <c r="AF2" t="s">
        <v>1357</v>
      </c>
      <c r="AG2" t="s">
        <v>1358</v>
      </c>
      <c r="AH2" t="s">
        <v>1359</v>
      </c>
      <c r="AI2" t="s">
        <v>1360</v>
      </c>
      <c r="AJ2" t="s">
        <v>758</v>
      </c>
      <c r="AK2" t="s">
        <v>1361</v>
      </c>
      <c r="AL2" t="s">
        <v>1362</v>
      </c>
    </row>
    <row r="3" spans="1:38" x14ac:dyDescent="0.35">
      <c r="A3" s="1" t="s">
        <v>1363</v>
      </c>
      <c r="B3" t="s">
        <v>400</v>
      </c>
      <c r="C3" t="s">
        <v>400</v>
      </c>
      <c r="D3" t="s">
        <v>400</v>
      </c>
      <c r="E3" t="s">
        <v>400</v>
      </c>
      <c r="F3" t="s">
        <v>400</v>
      </c>
      <c r="G3" t="s">
        <v>400</v>
      </c>
      <c r="H3" t="s">
        <v>400</v>
      </c>
      <c r="I3" t="s">
        <v>400</v>
      </c>
      <c r="J3" t="s">
        <v>400</v>
      </c>
      <c r="K3" t="s">
        <v>400</v>
      </c>
      <c r="L3" t="s">
        <v>400</v>
      </c>
      <c r="M3" t="s">
        <v>400</v>
      </c>
      <c r="N3" t="s">
        <v>400</v>
      </c>
      <c r="O3" t="s">
        <v>1364</v>
      </c>
      <c r="P3" t="s">
        <v>1365</v>
      </c>
      <c r="Q3" t="s">
        <v>1366</v>
      </c>
      <c r="R3" t="s">
        <v>1367</v>
      </c>
      <c r="S3" t="s">
        <v>1368</v>
      </c>
      <c r="T3" t="s">
        <v>1369</v>
      </c>
      <c r="U3" t="s">
        <v>1370</v>
      </c>
      <c r="V3" t="s">
        <v>1371</v>
      </c>
      <c r="W3" t="s">
        <v>1372</v>
      </c>
      <c r="X3" t="s">
        <v>1373</v>
      </c>
      <c r="Y3" t="s">
        <v>1374</v>
      </c>
      <c r="Z3" t="s">
        <v>1375</v>
      </c>
      <c r="AA3" t="s">
        <v>1376</v>
      </c>
      <c r="AB3" t="s">
        <v>1377</v>
      </c>
      <c r="AC3" t="s">
        <v>1378</v>
      </c>
      <c r="AD3" t="s">
        <v>1379</v>
      </c>
      <c r="AE3" t="s">
        <v>1380</v>
      </c>
      <c r="AF3" t="s">
        <v>1381</v>
      </c>
      <c r="AG3" t="s">
        <v>1382</v>
      </c>
      <c r="AH3" t="s">
        <v>1383</v>
      </c>
      <c r="AI3" t="s">
        <v>1384</v>
      </c>
      <c r="AJ3" t="s">
        <v>1385</v>
      </c>
      <c r="AK3" t="s">
        <v>1386</v>
      </c>
      <c r="AL3" t="s">
        <v>1387</v>
      </c>
    </row>
    <row r="4" spans="1:38" x14ac:dyDescent="0.35">
      <c r="A4" s="1" t="s">
        <v>1388</v>
      </c>
      <c r="B4" t="s">
        <v>1328</v>
      </c>
      <c r="C4" t="s">
        <v>1329</v>
      </c>
      <c r="D4" t="s">
        <v>1330</v>
      </c>
      <c r="E4" t="s">
        <v>1331</v>
      </c>
      <c r="F4" t="s">
        <v>1332</v>
      </c>
      <c r="G4" t="s">
        <v>1333</v>
      </c>
      <c r="H4" t="s">
        <v>1334</v>
      </c>
      <c r="I4" t="s">
        <v>1335</v>
      </c>
      <c r="J4" t="s">
        <v>1336</v>
      </c>
      <c r="K4" t="s">
        <v>1337</v>
      </c>
      <c r="L4" t="s">
        <v>1338</v>
      </c>
      <c r="M4" t="s">
        <v>1339</v>
      </c>
      <c r="N4" t="s">
        <v>1340</v>
      </c>
      <c r="O4" t="s">
        <v>1389</v>
      </c>
      <c r="P4" t="s">
        <v>1390</v>
      </c>
      <c r="Q4" t="s">
        <v>1391</v>
      </c>
      <c r="R4" t="s">
        <v>1392</v>
      </c>
      <c r="S4" t="s">
        <v>1393</v>
      </c>
      <c r="T4" t="s">
        <v>1394</v>
      </c>
      <c r="U4" t="s">
        <v>1395</v>
      </c>
      <c r="V4" t="s">
        <v>1396</v>
      </c>
      <c r="W4" t="s">
        <v>1397</v>
      </c>
      <c r="X4" t="s">
        <v>1398</v>
      </c>
      <c r="Y4" t="s">
        <v>1399</v>
      </c>
      <c r="Z4" t="s">
        <v>1400</v>
      </c>
      <c r="AA4" t="s">
        <v>1401</v>
      </c>
      <c r="AB4" t="s">
        <v>1402</v>
      </c>
      <c r="AC4" t="s">
        <v>1403</v>
      </c>
      <c r="AD4" t="s">
        <v>1404</v>
      </c>
      <c r="AE4" t="s">
        <v>1405</v>
      </c>
      <c r="AF4" t="s">
        <v>1406</v>
      </c>
      <c r="AG4" t="s">
        <v>1407</v>
      </c>
      <c r="AH4" t="s">
        <v>1408</v>
      </c>
      <c r="AI4" t="s">
        <v>1409</v>
      </c>
      <c r="AJ4" t="s">
        <v>1410</v>
      </c>
      <c r="AK4" t="s">
        <v>1411</v>
      </c>
      <c r="AL4" t="s">
        <v>1412</v>
      </c>
    </row>
    <row r="5" spans="1:38" x14ac:dyDescent="0.35">
      <c r="A5" s="1" t="s">
        <v>1413</v>
      </c>
      <c r="B5" t="s">
        <v>558</v>
      </c>
      <c r="C5" t="s">
        <v>1414</v>
      </c>
      <c r="D5" t="s">
        <v>1415</v>
      </c>
      <c r="E5" t="s">
        <v>1416</v>
      </c>
      <c r="F5" t="s">
        <v>1417</v>
      </c>
      <c r="G5" t="s">
        <v>1418</v>
      </c>
      <c r="H5" t="s">
        <v>1419</v>
      </c>
      <c r="I5" t="s">
        <v>1420</v>
      </c>
      <c r="J5" t="s">
        <v>1421</v>
      </c>
      <c r="K5" t="s">
        <v>1422</v>
      </c>
      <c r="L5" t="s">
        <v>1423</v>
      </c>
      <c r="M5" t="s">
        <v>1424</v>
      </c>
      <c r="N5" t="s">
        <v>1425</v>
      </c>
      <c r="O5" t="s">
        <v>1426</v>
      </c>
      <c r="P5" t="s">
        <v>1427</v>
      </c>
      <c r="Q5" t="s">
        <v>1428</v>
      </c>
      <c r="R5" t="s">
        <v>1429</v>
      </c>
      <c r="S5" t="s">
        <v>1430</v>
      </c>
      <c r="T5" t="s">
        <v>1431</v>
      </c>
      <c r="U5" t="s">
        <v>1432</v>
      </c>
      <c r="V5" t="s">
        <v>1433</v>
      </c>
      <c r="W5" t="s">
        <v>1434</v>
      </c>
      <c r="X5" t="s">
        <v>1435</v>
      </c>
      <c r="Y5" t="s">
        <v>1436</v>
      </c>
      <c r="Z5" t="s">
        <v>1437</v>
      </c>
      <c r="AA5" t="s">
        <v>1438</v>
      </c>
      <c r="AB5" t="s">
        <v>1439</v>
      </c>
      <c r="AC5" t="s">
        <v>1440</v>
      </c>
      <c r="AD5" t="s">
        <v>1441</v>
      </c>
      <c r="AE5" t="s">
        <v>1442</v>
      </c>
      <c r="AF5" t="s">
        <v>1443</v>
      </c>
      <c r="AG5" t="s">
        <v>1444</v>
      </c>
      <c r="AH5" t="s">
        <v>1445</v>
      </c>
      <c r="AI5" t="s">
        <v>1446</v>
      </c>
      <c r="AJ5" t="s">
        <v>1447</v>
      </c>
      <c r="AK5" t="s">
        <v>1448</v>
      </c>
      <c r="AL5" t="s">
        <v>1449</v>
      </c>
    </row>
    <row r="6" spans="1:38" x14ac:dyDescent="0.35">
      <c r="A6" s="1" t="s">
        <v>1450</v>
      </c>
      <c r="B6" t="s">
        <v>808</v>
      </c>
      <c r="C6" t="s">
        <v>1044</v>
      </c>
      <c r="D6" t="s">
        <v>1451</v>
      </c>
      <c r="E6" t="s">
        <v>1452</v>
      </c>
      <c r="F6" t="s">
        <v>1453</v>
      </c>
      <c r="G6" t="s">
        <v>1454</v>
      </c>
      <c r="H6" t="s">
        <v>1455</v>
      </c>
      <c r="I6" t="s">
        <v>965</v>
      </c>
      <c r="J6" t="s">
        <v>670</v>
      </c>
      <c r="K6" t="s">
        <v>1456</v>
      </c>
      <c r="L6" t="s">
        <v>400</v>
      </c>
      <c r="M6" t="s">
        <v>400</v>
      </c>
      <c r="N6" t="s">
        <v>400</v>
      </c>
      <c r="O6" t="s">
        <v>400</v>
      </c>
      <c r="P6" t="s">
        <v>400</v>
      </c>
      <c r="Q6" t="s">
        <v>400</v>
      </c>
      <c r="R6" t="s">
        <v>1457</v>
      </c>
      <c r="S6" t="s">
        <v>1458</v>
      </c>
      <c r="T6" t="s">
        <v>1459</v>
      </c>
      <c r="U6" t="s">
        <v>1460</v>
      </c>
      <c r="V6" t="s">
        <v>1461</v>
      </c>
      <c r="W6" t="s">
        <v>1462</v>
      </c>
      <c r="X6" t="s">
        <v>1463</v>
      </c>
      <c r="Y6" t="s">
        <v>1464</v>
      </c>
      <c r="Z6" t="s">
        <v>1465</v>
      </c>
      <c r="AA6" t="s">
        <v>1466</v>
      </c>
      <c r="AB6" t="s">
        <v>1467</v>
      </c>
      <c r="AC6" t="s">
        <v>1468</v>
      </c>
      <c r="AD6" t="s">
        <v>1469</v>
      </c>
      <c r="AE6" t="s">
        <v>1470</v>
      </c>
      <c r="AF6" t="s">
        <v>1471</v>
      </c>
      <c r="AG6" t="s">
        <v>1472</v>
      </c>
      <c r="AH6" t="s">
        <v>1473</v>
      </c>
      <c r="AI6" t="s">
        <v>880</v>
      </c>
      <c r="AJ6" t="s">
        <v>1474</v>
      </c>
      <c r="AK6" t="s">
        <v>1475</v>
      </c>
      <c r="AL6" t="s">
        <v>1476</v>
      </c>
    </row>
    <row r="7" spans="1:38" x14ac:dyDescent="0.35">
      <c r="A7" s="1" t="s">
        <v>1477</v>
      </c>
      <c r="B7" t="s">
        <v>1478</v>
      </c>
      <c r="C7" t="s">
        <v>1043</v>
      </c>
      <c r="D7" t="s">
        <v>1479</v>
      </c>
      <c r="E7" t="s">
        <v>1480</v>
      </c>
      <c r="F7" t="s">
        <v>815</v>
      </c>
      <c r="G7" t="s">
        <v>1481</v>
      </c>
      <c r="H7" t="s">
        <v>1482</v>
      </c>
      <c r="I7" t="s">
        <v>1466</v>
      </c>
      <c r="J7" t="s">
        <v>1483</v>
      </c>
      <c r="K7" t="s">
        <v>1484</v>
      </c>
      <c r="L7" t="s">
        <v>1485</v>
      </c>
      <c r="M7" t="s">
        <v>1486</v>
      </c>
      <c r="N7" t="s">
        <v>1487</v>
      </c>
      <c r="O7" t="s">
        <v>1488</v>
      </c>
      <c r="P7" t="s">
        <v>1489</v>
      </c>
      <c r="Q7" t="s">
        <v>1490</v>
      </c>
      <c r="R7" t="s">
        <v>1491</v>
      </c>
      <c r="S7" t="s">
        <v>1492</v>
      </c>
      <c r="T7" t="s">
        <v>1493</v>
      </c>
      <c r="U7" t="s">
        <v>1494</v>
      </c>
      <c r="V7" t="s">
        <v>1495</v>
      </c>
      <c r="W7" t="s">
        <v>1496</v>
      </c>
      <c r="X7" t="s">
        <v>1497</v>
      </c>
      <c r="Y7" t="s">
        <v>1498</v>
      </c>
      <c r="Z7" t="s">
        <v>1499</v>
      </c>
      <c r="AA7" t="s">
        <v>1500</v>
      </c>
      <c r="AB7" t="s">
        <v>776</v>
      </c>
      <c r="AC7" t="s">
        <v>1501</v>
      </c>
      <c r="AD7" t="s">
        <v>1502</v>
      </c>
      <c r="AE7" t="s">
        <v>1503</v>
      </c>
      <c r="AF7" t="s">
        <v>1504</v>
      </c>
      <c r="AG7" t="s">
        <v>1505</v>
      </c>
      <c r="AH7" t="s">
        <v>1506</v>
      </c>
      <c r="AI7" t="s">
        <v>1507</v>
      </c>
      <c r="AJ7" t="s">
        <v>1508</v>
      </c>
      <c r="AK7" t="s">
        <v>1509</v>
      </c>
      <c r="AL7" t="s">
        <v>1510</v>
      </c>
    </row>
    <row r="8" spans="1:38" x14ac:dyDescent="0.35">
      <c r="A8" s="1" t="s">
        <v>1511</v>
      </c>
      <c r="B8" t="s">
        <v>1512</v>
      </c>
      <c r="C8" t="s">
        <v>1513</v>
      </c>
      <c r="D8" t="s">
        <v>1514</v>
      </c>
      <c r="E8" t="s">
        <v>1515</v>
      </c>
      <c r="F8" t="s">
        <v>1516</v>
      </c>
      <c r="G8" t="s">
        <v>1517</v>
      </c>
      <c r="H8" t="s">
        <v>1518</v>
      </c>
      <c r="I8" t="s">
        <v>1519</v>
      </c>
      <c r="J8" t="s">
        <v>1520</v>
      </c>
      <c r="K8" t="s">
        <v>1521</v>
      </c>
      <c r="L8" t="s">
        <v>1522</v>
      </c>
      <c r="M8" t="s">
        <v>1523</v>
      </c>
      <c r="N8" t="s">
        <v>1524</v>
      </c>
      <c r="O8" t="s">
        <v>1525</v>
      </c>
      <c r="P8" t="s">
        <v>1526</v>
      </c>
      <c r="Q8" t="s">
        <v>1527</v>
      </c>
      <c r="R8" t="s">
        <v>1528</v>
      </c>
      <c r="S8" t="s">
        <v>1529</v>
      </c>
      <c r="T8" t="s">
        <v>1530</v>
      </c>
      <c r="U8" t="s">
        <v>1531</v>
      </c>
      <c r="V8" t="s">
        <v>1532</v>
      </c>
      <c r="W8" t="s">
        <v>1533</v>
      </c>
      <c r="X8" t="s">
        <v>1534</v>
      </c>
      <c r="Y8" t="s">
        <v>1535</v>
      </c>
      <c r="Z8" t="s">
        <v>1536</v>
      </c>
      <c r="AA8" t="s">
        <v>1537</v>
      </c>
      <c r="AB8" t="s">
        <v>1538</v>
      </c>
      <c r="AC8" t="s">
        <v>1539</v>
      </c>
      <c r="AD8" t="s">
        <v>1540</v>
      </c>
      <c r="AE8" t="s">
        <v>1541</v>
      </c>
      <c r="AF8" t="s">
        <v>1542</v>
      </c>
      <c r="AG8" t="s">
        <v>1543</v>
      </c>
      <c r="AH8" t="s">
        <v>1544</v>
      </c>
      <c r="AI8" t="s">
        <v>1545</v>
      </c>
      <c r="AJ8" t="s">
        <v>1546</v>
      </c>
      <c r="AK8" t="s">
        <v>1547</v>
      </c>
      <c r="AL8" t="s">
        <v>1548</v>
      </c>
    </row>
    <row r="9" spans="1:38" x14ac:dyDescent="0.35">
      <c r="A9" s="1" t="s">
        <v>64</v>
      </c>
      <c r="B9" t="s">
        <v>1549</v>
      </c>
      <c r="C9" t="s">
        <v>1550</v>
      </c>
      <c r="D9" t="s">
        <v>1551</v>
      </c>
      <c r="E9" t="s">
        <v>1552</v>
      </c>
      <c r="F9" t="s">
        <v>1553</v>
      </c>
      <c r="G9" t="s">
        <v>1554</v>
      </c>
      <c r="H9" t="s">
        <v>1555</v>
      </c>
      <c r="I9" t="s">
        <v>1556</v>
      </c>
      <c r="J9" t="s">
        <v>1557</v>
      </c>
      <c r="K9" t="s">
        <v>1558</v>
      </c>
      <c r="L9" t="s">
        <v>971</v>
      </c>
      <c r="M9" t="s">
        <v>1559</v>
      </c>
      <c r="N9" t="s">
        <v>1560</v>
      </c>
      <c r="O9" t="s">
        <v>1561</v>
      </c>
      <c r="P9" t="s">
        <v>1562</v>
      </c>
      <c r="Q9" t="s">
        <v>1563</v>
      </c>
      <c r="R9" t="s">
        <v>1564</v>
      </c>
      <c r="S9" t="s">
        <v>1565</v>
      </c>
      <c r="T9" t="s">
        <v>1566</v>
      </c>
      <c r="U9" t="s">
        <v>879</v>
      </c>
      <c r="V9" t="s">
        <v>1567</v>
      </c>
      <c r="W9" t="s">
        <v>1568</v>
      </c>
      <c r="X9" t="s">
        <v>1569</v>
      </c>
      <c r="Y9" t="s">
        <v>1570</v>
      </c>
      <c r="Z9" t="s">
        <v>1571</v>
      </c>
      <c r="AA9" t="s">
        <v>1572</v>
      </c>
      <c r="AB9" t="s">
        <v>1573</v>
      </c>
      <c r="AC9" t="s">
        <v>1574</v>
      </c>
      <c r="AD9" t="s">
        <v>1575</v>
      </c>
      <c r="AE9" t="s">
        <v>1576</v>
      </c>
      <c r="AF9" t="s">
        <v>1577</v>
      </c>
      <c r="AG9" t="s">
        <v>1578</v>
      </c>
      <c r="AH9" t="s">
        <v>1579</v>
      </c>
      <c r="AI9" t="s">
        <v>1580</v>
      </c>
      <c r="AJ9" t="s">
        <v>1581</v>
      </c>
      <c r="AK9" t="s">
        <v>1582</v>
      </c>
      <c r="AL9" t="s">
        <v>1583</v>
      </c>
    </row>
    <row r="10" spans="1:38" x14ac:dyDescent="0.35">
      <c r="A10" s="1" t="s">
        <v>1584</v>
      </c>
      <c r="B10" t="s">
        <v>400</v>
      </c>
      <c r="C10" t="s">
        <v>400</v>
      </c>
      <c r="D10" t="s">
        <v>400</v>
      </c>
      <c r="E10" t="s">
        <v>400</v>
      </c>
      <c r="F10" t="s">
        <v>400</v>
      </c>
      <c r="G10" t="s">
        <v>400</v>
      </c>
      <c r="H10" t="s">
        <v>400</v>
      </c>
      <c r="I10" t="s">
        <v>400</v>
      </c>
      <c r="J10" t="s">
        <v>400</v>
      </c>
      <c r="K10" t="s">
        <v>400</v>
      </c>
      <c r="L10" t="s">
        <v>400</v>
      </c>
      <c r="M10" t="s">
        <v>400</v>
      </c>
      <c r="N10" t="s">
        <v>400</v>
      </c>
      <c r="O10" t="s">
        <v>400</v>
      </c>
      <c r="P10" t="s">
        <v>400</v>
      </c>
      <c r="Q10" t="s">
        <v>400</v>
      </c>
      <c r="R10" t="s">
        <v>400</v>
      </c>
      <c r="S10" t="s">
        <v>400</v>
      </c>
      <c r="T10" t="s">
        <v>400</v>
      </c>
      <c r="U10" t="s">
        <v>400</v>
      </c>
      <c r="V10" t="s">
        <v>1585</v>
      </c>
      <c r="W10" t="s">
        <v>1586</v>
      </c>
      <c r="X10" t="s">
        <v>1587</v>
      </c>
      <c r="Y10" t="s">
        <v>1588</v>
      </c>
      <c r="Z10" t="s">
        <v>1589</v>
      </c>
      <c r="AA10" t="s">
        <v>1590</v>
      </c>
      <c r="AB10" t="s">
        <v>1591</v>
      </c>
      <c r="AC10" t="s">
        <v>1592</v>
      </c>
      <c r="AD10" t="s">
        <v>1593</v>
      </c>
      <c r="AE10" t="s">
        <v>1594</v>
      </c>
      <c r="AF10" t="s">
        <v>1595</v>
      </c>
      <c r="AG10" t="s">
        <v>1596</v>
      </c>
      <c r="AH10" t="s">
        <v>1597</v>
      </c>
      <c r="AI10" t="s">
        <v>1598</v>
      </c>
      <c r="AJ10" t="s">
        <v>1599</v>
      </c>
      <c r="AK10" t="s">
        <v>1600</v>
      </c>
      <c r="AL10" t="s">
        <v>1601</v>
      </c>
    </row>
    <row r="11" spans="1:38" x14ac:dyDescent="0.35">
      <c r="A11" s="1" t="s">
        <v>1602</v>
      </c>
      <c r="B11" t="s">
        <v>400</v>
      </c>
      <c r="C11" t="s">
        <v>400</v>
      </c>
      <c r="D11" t="s">
        <v>808</v>
      </c>
      <c r="E11" t="s">
        <v>400</v>
      </c>
      <c r="F11" t="s">
        <v>400</v>
      </c>
      <c r="G11" t="s">
        <v>400</v>
      </c>
      <c r="H11" t="s">
        <v>400</v>
      </c>
      <c r="I11" t="s">
        <v>400</v>
      </c>
      <c r="J11" t="s">
        <v>400</v>
      </c>
      <c r="K11" t="s">
        <v>400</v>
      </c>
      <c r="L11" t="s">
        <v>400</v>
      </c>
      <c r="M11" t="s">
        <v>400</v>
      </c>
      <c r="N11" t="s">
        <v>400</v>
      </c>
      <c r="O11" t="s">
        <v>400</v>
      </c>
      <c r="P11" t="s">
        <v>400</v>
      </c>
      <c r="Q11" t="s">
        <v>400</v>
      </c>
      <c r="R11" t="s">
        <v>1603</v>
      </c>
      <c r="S11" t="s">
        <v>1604</v>
      </c>
      <c r="T11" t="s">
        <v>1161</v>
      </c>
      <c r="U11" t="s">
        <v>1605</v>
      </c>
      <c r="V11" t="s">
        <v>1606</v>
      </c>
      <c r="W11" t="s">
        <v>1607</v>
      </c>
      <c r="X11" t="s">
        <v>1608</v>
      </c>
      <c r="Y11" t="s">
        <v>1609</v>
      </c>
      <c r="Z11" t="s">
        <v>1610</v>
      </c>
      <c r="AA11" t="s">
        <v>1611</v>
      </c>
      <c r="AB11" t="s">
        <v>1612</v>
      </c>
      <c r="AC11" t="s">
        <v>1613</v>
      </c>
      <c r="AD11" t="s">
        <v>1614</v>
      </c>
      <c r="AE11" t="s">
        <v>1615</v>
      </c>
      <c r="AF11" t="s">
        <v>1616</v>
      </c>
      <c r="AG11" t="s">
        <v>1617</v>
      </c>
      <c r="AH11" t="s">
        <v>1618</v>
      </c>
      <c r="AI11" t="s">
        <v>1619</v>
      </c>
      <c r="AJ11" t="s">
        <v>1620</v>
      </c>
      <c r="AK11" t="s">
        <v>1621</v>
      </c>
      <c r="AL11" t="s">
        <v>1622</v>
      </c>
    </row>
    <row r="12" spans="1:38" x14ac:dyDescent="0.35">
      <c r="A12" s="1" t="s">
        <v>1623</v>
      </c>
      <c r="B12" t="s">
        <v>400</v>
      </c>
      <c r="C12" t="s">
        <v>400</v>
      </c>
      <c r="D12" t="s">
        <v>808</v>
      </c>
      <c r="E12" t="s">
        <v>400</v>
      </c>
      <c r="F12" t="s">
        <v>400</v>
      </c>
      <c r="G12" t="s">
        <v>400</v>
      </c>
      <c r="H12" t="s">
        <v>400</v>
      </c>
      <c r="I12" t="s">
        <v>400</v>
      </c>
      <c r="J12" t="s">
        <v>400</v>
      </c>
      <c r="K12" t="s">
        <v>400</v>
      </c>
      <c r="L12" t="s">
        <v>400</v>
      </c>
      <c r="M12" t="s">
        <v>400</v>
      </c>
      <c r="N12" t="s">
        <v>400</v>
      </c>
      <c r="O12" t="s">
        <v>400</v>
      </c>
      <c r="P12" t="s">
        <v>400</v>
      </c>
      <c r="Q12" t="s">
        <v>400</v>
      </c>
      <c r="R12" t="s">
        <v>1603</v>
      </c>
      <c r="S12" t="s">
        <v>1604</v>
      </c>
      <c r="T12" t="s">
        <v>1161</v>
      </c>
      <c r="U12" t="s">
        <v>1605</v>
      </c>
      <c r="V12" t="s">
        <v>1624</v>
      </c>
      <c r="W12" t="s">
        <v>1625</v>
      </c>
      <c r="X12" t="s">
        <v>1626</v>
      </c>
      <c r="Y12" t="s">
        <v>1627</v>
      </c>
      <c r="Z12" t="s">
        <v>1628</v>
      </c>
      <c r="AA12" t="s">
        <v>1629</v>
      </c>
      <c r="AB12" t="s">
        <v>1630</v>
      </c>
      <c r="AC12" t="s">
        <v>1631</v>
      </c>
      <c r="AD12" t="s">
        <v>1632</v>
      </c>
      <c r="AE12" t="s">
        <v>1633</v>
      </c>
      <c r="AF12" t="s">
        <v>1634</v>
      </c>
      <c r="AG12" t="s">
        <v>1635</v>
      </c>
      <c r="AH12" t="s">
        <v>1636</v>
      </c>
      <c r="AI12" t="s">
        <v>1637</v>
      </c>
      <c r="AJ12" t="s">
        <v>1638</v>
      </c>
      <c r="AK12" t="s">
        <v>1639</v>
      </c>
      <c r="AL12" t="s">
        <v>1640</v>
      </c>
    </row>
    <row r="13" spans="1:38" x14ac:dyDescent="0.35">
      <c r="A13" s="1" t="s">
        <v>1641</v>
      </c>
      <c r="B13" t="s">
        <v>400</v>
      </c>
      <c r="C13" t="s">
        <v>400</v>
      </c>
      <c r="D13" t="s">
        <v>400</v>
      </c>
      <c r="E13" t="s">
        <v>400</v>
      </c>
      <c r="F13" t="s">
        <v>400</v>
      </c>
      <c r="G13" t="s">
        <v>400</v>
      </c>
      <c r="H13" t="s">
        <v>400</v>
      </c>
      <c r="I13" t="s">
        <v>400</v>
      </c>
      <c r="J13" t="s">
        <v>400</v>
      </c>
      <c r="K13" t="s">
        <v>400</v>
      </c>
      <c r="L13" t="s">
        <v>400</v>
      </c>
      <c r="M13" t="s">
        <v>400</v>
      </c>
      <c r="N13" t="s">
        <v>400</v>
      </c>
      <c r="O13" t="s">
        <v>400</v>
      </c>
      <c r="P13" t="s">
        <v>400</v>
      </c>
      <c r="Q13" t="s">
        <v>400</v>
      </c>
      <c r="R13" t="s">
        <v>400</v>
      </c>
      <c r="S13" t="s">
        <v>400</v>
      </c>
      <c r="T13" t="s">
        <v>400</v>
      </c>
      <c r="U13" t="s">
        <v>400</v>
      </c>
      <c r="V13" t="s">
        <v>400</v>
      </c>
      <c r="W13" t="s">
        <v>400</v>
      </c>
      <c r="X13" t="s">
        <v>1642</v>
      </c>
      <c r="Y13" t="s">
        <v>1643</v>
      </c>
      <c r="Z13" t="s">
        <v>1644</v>
      </c>
      <c r="AA13" t="s">
        <v>1645</v>
      </c>
      <c r="AB13" t="s">
        <v>1646</v>
      </c>
      <c r="AC13" t="s">
        <v>1647</v>
      </c>
      <c r="AD13" t="s">
        <v>1648</v>
      </c>
      <c r="AE13" t="s">
        <v>1649</v>
      </c>
      <c r="AF13" t="s">
        <v>1650</v>
      </c>
      <c r="AG13" t="s">
        <v>1651</v>
      </c>
      <c r="AH13" t="s">
        <v>1652</v>
      </c>
      <c r="AI13" t="s">
        <v>1653</v>
      </c>
      <c r="AJ13" t="s">
        <v>1654</v>
      </c>
      <c r="AK13" t="s">
        <v>1655</v>
      </c>
      <c r="AL13" t="s">
        <v>1656</v>
      </c>
    </row>
    <row r="14" spans="1:38" x14ac:dyDescent="0.35">
      <c r="A14" s="1" t="s">
        <v>1657</v>
      </c>
      <c r="B14" t="s">
        <v>400</v>
      </c>
      <c r="C14" t="s">
        <v>400</v>
      </c>
      <c r="D14" t="s">
        <v>400</v>
      </c>
      <c r="E14" t="s">
        <v>400</v>
      </c>
      <c r="F14" t="s">
        <v>400</v>
      </c>
      <c r="G14" t="s">
        <v>400</v>
      </c>
      <c r="H14" t="s">
        <v>400</v>
      </c>
      <c r="I14" t="s">
        <v>400</v>
      </c>
      <c r="J14" t="s">
        <v>400</v>
      </c>
      <c r="K14" t="s">
        <v>400</v>
      </c>
      <c r="L14" t="s">
        <v>400</v>
      </c>
      <c r="M14" t="s">
        <v>400</v>
      </c>
      <c r="N14" t="s">
        <v>400</v>
      </c>
      <c r="O14" t="s">
        <v>400</v>
      </c>
      <c r="P14" t="s">
        <v>400</v>
      </c>
      <c r="Q14" t="s">
        <v>400</v>
      </c>
      <c r="R14" t="s">
        <v>400</v>
      </c>
      <c r="S14" t="s">
        <v>400</v>
      </c>
      <c r="T14" t="s">
        <v>1658</v>
      </c>
      <c r="U14" t="s">
        <v>1659</v>
      </c>
      <c r="V14" t="s">
        <v>1660</v>
      </c>
      <c r="W14" t="s">
        <v>1661</v>
      </c>
      <c r="X14" t="s">
        <v>1662</v>
      </c>
      <c r="Y14" t="s">
        <v>1185</v>
      </c>
      <c r="Z14" t="s">
        <v>400</v>
      </c>
      <c r="AA14" t="s">
        <v>400</v>
      </c>
      <c r="AB14" t="s">
        <v>400</v>
      </c>
      <c r="AC14" t="s">
        <v>400</v>
      </c>
      <c r="AD14" t="s">
        <v>400</v>
      </c>
      <c r="AE14" t="s">
        <v>400</v>
      </c>
      <c r="AF14" t="s">
        <v>400</v>
      </c>
      <c r="AG14" t="s">
        <v>400</v>
      </c>
      <c r="AH14" t="s">
        <v>400</v>
      </c>
      <c r="AI14" t="s">
        <v>400</v>
      </c>
      <c r="AJ14" t="s">
        <v>400</v>
      </c>
      <c r="AK14" t="s">
        <v>400</v>
      </c>
      <c r="AL14" t="s">
        <v>400</v>
      </c>
    </row>
    <row r="15" spans="1:38" x14ac:dyDescent="0.35">
      <c r="A15" s="1" t="s">
        <v>1663</v>
      </c>
      <c r="B15" t="s">
        <v>1478</v>
      </c>
      <c r="C15" t="s">
        <v>1040</v>
      </c>
      <c r="D15" t="s">
        <v>1664</v>
      </c>
      <c r="E15" t="s">
        <v>1665</v>
      </c>
      <c r="F15" t="s">
        <v>1148</v>
      </c>
      <c r="G15" t="s">
        <v>1455</v>
      </c>
      <c r="H15" t="s">
        <v>1666</v>
      </c>
      <c r="I15" t="s">
        <v>1456</v>
      </c>
      <c r="J15" t="s">
        <v>1073</v>
      </c>
      <c r="K15" t="s">
        <v>1667</v>
      </c>
      <c r="L15" t="s">
        <v>1668</v>
      </c>
      <c r="M15" t="s">
        <v>1669</v>
      </c>
      <c r="N15" t="s">
        <v>1670</v>
      </c>
      <c r="O15" t="s">
        <v>1671</v>
      </c>
      <c r="P15" t="s">
        <v>1672</v>
      </c>
      <c r="Q15" t="s">
        <v>1673</v>
      </c>
      <c r="R15" t="s">
        <v>1674</v>
      </c>
      <c r="S15" t="s">
        <v>1675</v>
      </c>
      <c r="T15" t="s">
        <v>1676</v>
      </c>
      <c r="U15" t="s">
        <v>1677</v>
      </c>
      <c r="V15" t="s">
        <v>1678</v>
      </c>
      <c r="W15" t="s">
        <v>1679</v>
      </c>
      <c r="X15" t="s">
        <v>1680</v>
      </c>
      <c r="Y15" t="s">
        <v>1681</v>
      </c>
      <c r="Z15" t="s">
        <v>1682</v>
      </c>
      <c r="AA15" t="s">
        <v>1683</v>
      </c>
      <c r="AB15" t="s">
        <v>1684</v>
      </c>
      <c r="AC15" t="s">
        <v>1685</v>
      </c>
      <c r="AD15" t="s">
        <v>1686</v>
      </c>
      <c r="AE15" t="s">
        <v>1175</v>
      </c>
      <c r="AF15" t="s">
        <v>1687</v>
      </c>
      <c r="AG15" t="s">
        <v>1688</v>
      </c>
      <c r="AH15" t="s">
        <v>1689</v>
      </c>
      <c r="AI15" t="s">
        <v>1690</v>
      </c>
      <c r="AJ15" t="s">
        <v>1691</v>
      </c>
      <c r="AK15" t="s">
        <v>1692</v>
      </c>
      <c r="AL15" t="s">
        <v>1693</v>
      </c>
    </row>
    <row r="16" spans="1:38" x14ac:dyDescent="0.35">
      <c r="A16" s="1" t="s">
        <v>1694</v>
      </c>
      <c r="B16" t="s">
        <v>1695</v>
      </c>
      <c r="C16" t="s">
        <v>1047</v>
      </c>
      <c r="D16" t="s">
        <v>1512</v>
      </c>
      <c r="E16" t="s">
        <v>1696</v>
      </c>
      <c r="F16" t="s">
        <v>1697</v>
      </c>
      <c r="G16" t="s">
        <v>1698</v>
      </c>
      <c r="H16" t="s">
        <v>1699</v>
      </c>
      <c r="I16" t="s">
        <v>1700</v>
      </c>
      <c r="J16" t="s">
        <v>1701</v>
      </c>
      <c r="K16" t="s">
        <v>1702</v>
      </c>
      <c r="L16" t="s">
        <v>572</v>
      </c>
      <c r="M16" t="s">
        <v>1703</v>
      </c>
      <c r="N16" t="s">
        <v>1704</v>
      </c>
      <c r="O16" t="s">
        <v>1705</v>
      </c>
      <c r="P16" t="s">
        <v>1706</v>
      </c>
      <c r="Q16" t="s">
        <v>1707</v>
      </c>
      <c r="R16" t="s">
        <v>1708</v>
      </c>
      <c r="S16" t="s">
        <v>1709</v>
      </c>
      <c r="T16" t="s">
        <v>1710</v>
      </c>
      <c r="U16" t="s">
        <v>1711</v>
      </c>
      <c r="V16" t="s">
        <v>1712</v>
      </c>
      <c r="W16" t="s">
        <v>1713</v>
      </c>
      <c r="X16" t="s">
        <v>1714</v>
      </c>
      <c r="Y16" t="s">
        <v>1715</v>
      </c>
      <c r="Z16" t="s">
        <v>1716</v>
      </c>
      <c r="AA16" t="s">
        <v>1717</v>
      </c>
      <c r="AB16" t="s">
        <v>1718</v>
      </c>
      <c r="AC16" t="s">
        <v>1719</v>
      </c>
      <c r="AD16" t="s">
        <v>1720</v>
      </c>
      <c r="AE16" t="s">
        <v>1721</v>
      </c>
      <c r="AF16" t="s">
        <v>1722</v>
      </c>
      <c r="AG16" t="s">
        <v>1723</v>
      </c>
      <c r="AH16" t="s">
        <v>1724</v>
      </c>
      <c r="AI16" t="s">
        <v>1725</v>
      </c>
      <c r="AJ16" t="s">
        <v>1726</v>
      </c>
      <c r="AK16" t="s">
        <v>1727</v>
      </c>
      <c r="AL16" t="s">
        <v>1728</v>
      </c>
    </row>
    <row r="17" spans="1:38" x14ac:dyDescent="0.35">
      <c r="A17" s="1" t="s">
        <v>1729</v>
      </c>
      <c r="B17" t="s">
        <v>400</v>
      </c>
      <c r="C17" t="s">
        <v>400</v>
      </c>
      <c r="D17" t="s">
        <v>400</v>
      </c>
      <c r="E17" t="s">
        <v>400</v>
      </c>
      <c r="F17" t="s">
        <v>400</v>
      </c>
      <c r="G17" t="s">
        <v>400</v>
      </c>
      <c r="H17" t="s">
        <v>400</v>
      </c>
      <c r="I17" t="s">
        <v>400</v>
      </c>
      <c r="J17" t="s">
        <v>400</v>
      </c>
      <c r="K17" t="s">
        <v>400</v>
      </c>
      <c r="L17" t="s">
        <v>400</v>
      </c>
      <c r="M17" t="s">
        <v>400</v>
      </c>
      <c r="N17" t="s">
        <v>400</v>
      </c>
      <c r="O17" t="s">
        <v>400</v>
      </c>
      <c r="P17" t="s">
        <v>400</v>
      </c>
      <c r="Q17" t="s">
        <v>400</v>
      </c>
      <c r="R17" t="s">
        <v>400</v>
      </c>
      <c r="S17" t="s">
        <v>400</v>
      </c>
      <c r="T17" t="s">
        <v>400</v>
      </c>
      <c r="U17" t="s">
        <v>400</v>
      </c>
      <c r="V17" t="s">
        <v>400</v>
      </c>
      <c r="W17" t="s">
        <v>400</v>
      </c>
      <c r="X17" t="s">
        <v>400</v>
      </c>
      <c r="Y17" t="s">
        <v>400</v>
      </c>
      <c r="Z17" t="s">
        <v>400</v>
      </c>
      <c r="AA17" t="s">
        <v>400</v>
      </c>
      <c r="AB17" t="s">
        <v>400</v>
      </c>
      <c r="AC17" t="s">
        <v>400</v>
      </c>
      <c r="AD17" t="s">
        <v>400</v>
      </c>
      <c r="AE17" t="s">
        <v>400</v>
      </c>
      <c r="AF17" t="s">
        <v>400</v>
      </c>
      <c r="AG17" t="s">
        <v>400</v>
      </c>
      <c r="AH17" t="s">
        <v>400</v>
      </c>
      <c r="AI17" t="s">
        <v>400</v>
      </c>
      <c r="AJ17" t="s">
        <v>400</v>
      </c>
      <c r="AK17" t="s">
        <v>400</v>
      </c>
      <c r="AL17" t="s">
        <v>400</v>
      </c>
    </row>
    <row r="18" spans="1:38" x14ac:dyDescent="0.35">
      <c r="A18" s="1" t="s">
        <v>70</v>
      </c>
      <c r="B18" t="s">
        <v>1184</v>
      </c>
      <c r="C18" t="s">
        <v>1065</v>
      </c>
      <c r="D18" t="s">
        <v>1730</v>
      </c>
      <c r="E18" t="s">
        <v>1731</v>
      </c>
      <c r="F18" t="s">
        <v>1732</v>
      </c>
      <c r="G18" t="s">
        <v>1733</v>
      </c>
      <c r="H18" t="s">
        <v>1734</v>
      </c>
      <c r="I18" t="s">
        <v>1735</v>
      </c>
      <c r="J18" t="s">
        <v>1736</v>
      </c>
      <c r="K18" t="s">
        <v>1737</v>
      </c>
      <c r="L18" t="s">
        <v>1738</v>
      </c>
      <c r="M18" t="s">
        <v>1739</v>
      </c>
      <c r="N18" t="s">
        <v>1740</v>
      </c>
      <c r="O18" t="s">
        <v>1741</v>
      </c>
      <c r="P18" t="s">
        <v>1742</v>
      </c>
      <c r="Q18" t="s">
        <v>1743</v>
      </c>
      <c r="R18" t="s">
        <v>1744</v>
      </c>
      <c r="S18" t="s">
        <v>1745</v>
      </c>
      <c r="T18" t="s">
        <v>1746</v>
      </c>
      <c r="U18" t="s">
        <v>1747</v>
      </c>
      <c r="V18" t="s">
        <v>1748</v>
      </c>
      <c r="W18" t="s">
        <v>1749</v>
      </c>
      <c r="X18" t="s">
        <v>1750</v>
      </c>
      <c r="Y18" t="s">
        <v>1751</v>
      </c>
      <c r="Z18" t="s">
        <v>1752</v>
      </c>
      <c r="AA18" t="s">
        <v>1753</v>
      </c>
      <c r="AB18" t="s">
        <v>1754</v>
      </c>
      <c r="AC18" t="s">
        <v>1755</v>
      </c>
      <c r="AD18" t="s">
        <v>1756</v>
      </c>
      <c r="AE18" t="s">
        <v>1757</v>
      </c>
      <c r="AF18" t="s">
        <v>1758</v>
      </c>
      <c r="AG18" t="s">
        <v>1759</v>
      </c>
      <c r="AH18" t="s">
        <v>1760</v>
      </c>
      <c r="AI18" t="s">
        <v>1761</v>
      </c>
      <c r="AJ18" t="s">
        <v>1762</v>
      </c>
      <c r="AK18" t="s">
        <v>1763</v>
      </c>
      <c r="AL18" t="s">
        <v>1764</v>
      </c>
    </row>
    <row r="19" spans="1:38" x14ac:dyDescent="0.35">
      <c r="A19" s="1" t="s">
        <v>1765</v>
      </c>
      <c r="B19" t="s">
        <v>400</v>
      </c>
      <c r="C19" t="s">
        <v>400</v>
      </c>
      <c r="D19" t="s">
        <v>400</v>
      </c>
      <c r="E19" t="s">
        <v>1766</v>
      </c>
      <c r="F19" t="s">
        <v>1767</v>
      </c>
      <c r="G19" t="s">
        <v>1455</v>
      </c>
      <c r="H19" t="s">
        <v>1768</v>
      </c>
      <c r="I19" t="s">
        <v>1769</v>
      </c>
      <c r="J19" t="s">
        <v>1770</v>
      </c>
      <c r="K19" t="s">
        <v>1771</v>
      </c>
      <c r="L19" t="s">
        <v>1772</v>
      </c>
      <c r="M19" t="s">
        <v>1731</v>
      </c>
      <c r="N19" t="s">
        <v>1773</v>
      </c>
      <c r="O19" t="s">
        <v>1774</v>
      </c>
      <c r="P19" t="s">
        <v>1775</v>
      </c>
      <c r="Q19" t="s">
        <v>1776</v>
      </c>
      <c r="R19" t="s">
        <v>1777</v>
      </c>
      <c r="S19" t="s">
        <v>1778</v>
      </c>
      <c r="T19" t="s">
        <v>1779</v>
      </c>
      <c r="U19" t="s">
        <v>1780</v>
      </c>
      <c r="V19" t="s">
        <v>1781</v>
      </c>
      <c r="W19" t="s">
        <v>1782</v>
      </c>
      <c r="X19" t="s">
        <v>1783</v>
      </c>
      <c r="Y19" t="s">
        <v>1784</v>
      </c>
      <c r="Z19" t="s">
        <v>1785</v>
      </c>
      <c r="AA19" t="s">
        <v>1786</v>
      </c>
      <c r="AB19" t="s">
        <v>1787</v>
      </c>
      <c r="AC19" t="s">
        <v>1788</v>
      </c>
      <c r="AD19" t="s">
        <v>1789</v>
      </c>
      <c r="AE19" t="s">
        <v>1790</v>
      </c>
      <c r="AF19" t="s">
        <v>1791</v>
      </c>
      <c r="AG19" t="s">
        <v>1792</v>
      </c>
      <c r="AH19" t="s">
        <v>1793</v>
      </c>
      <c r="AI19" t="s">
        <v>1794</v>
      </c>
      <c r="AJ19" t="s">
        <v>1795</v>
      </c>
      <c r="AK19" t="s">
        <v>1796</v>
      </c>
      <c r="AL19" t="s">
        <v>1797</v>
      </c>
    </row>
    <row r="20" spans="1:38" x14ac:dyDescent="0.35">
      <c r="A20" s="1" t="s">
        <v>1798</v>
      </c>
      <c r="B20" t="s">
        <v>400</v>
      </c>
      <c r="C20" t="s">
        <v>400</v>
      </c>
      <c r="D20" t="s">
        <v>400</v>
      </c>
      <c r="E20" t="s">
        <v>400</v>
      </c>
      <c r="F20" t="s">
        <v>400</v>
      </c>
      <c r="G20" t="s">
        <v>400</v>
      </c>
      <c r="H20" t="s">
        <v>400</v>
      </c>
      <c r="I20" t="s">
        <v>400</v>
      </c>
      <c r="J20" t="s">
        <v>400</v>
      </c>
      <c r="K20" t="s">
        <v>400</v>
      </c>
      <c r="L20" t="s">
        <v>400</v>
      </c>
      <c r="M20" t="s">
        <v>400</v>
      </c>
      <c r="N20" t="s">
        <v>400</v>
      </c>
      <c r="O20" t="s">
        <v>400</v>
      </c>
      <c r="P20" t="s">
        <v>400</v>
      </c>
      <c r="Q20" t="s">
        <v>400</v>
      </c>
      <c r="R20" t="s">
        <v>400</v>
      </c>
      <c r="S20" t="s">
        <v>400</v>
      </c>
      <c r="T20" t="s">
        <v>400</v>
      </c>
      <c r="U20" t="s">
        <v>400</v>
      </c>
      <c r="V20" t="s">
        <v>400</v>
      </c>
      <c r="W20" t="s">
        <v>400</v>
      </c>
      <c r="X20" t="s">
        <v>400</v>
      </c>
      <c r="Y20" t="s">
        <v>1799</v>
      </c>
      <c r="Z20" t="s">
        <v>1800</v>
      </c>
      <c r="AA20" t="s">
        <v>400</v>
      </c>
      <c r="AB20" t="s">
        <v>1801</v>
      </c>
      <c r="AC20" t="s">
        <v>1802</v>
      </c>
      <c r="AD20" t="s">
        <v>1799</v>
      </c>
      <c r="AE20" t="s">
        <v>1803</v>
      </c>
      <c r="AF20" t="s">
        <v>1804</v>
      </c>
      <c r="AG20" t="s">
        <v>685</v>
      </c>
      <c r="AH20" t="s">
        <v>1805</v>
      </c>
      <c r="AI20" t="s">
        <v>1806</v>
      </c>
      <c r="AJ20" t="s">
        <v>1807</v>
      </c>
      <c r="AK20" t="s">
        <v>1808</v>
      </c>
      <c r="AL20" t="s">
        <v>1809</v>
      </c>
    </row>
    <row r="21" spans="1:38" x14ac:dyDescent="0.35">
      <c r="A21" s="1" t="s">
        <v>1810</v>
      </c>
      <c r="B21" t="s">
        <v>400</v>
      </c>
      <c r="C21" t="s">
        <v>400</v>
      </c>
      <c r="D21" t="s">
        <v>400</v>
      </c>
      <c r="E21" t="s">
        <v>400</v>
      </c>
      <c r="F21" t="s">
        <v>400</v>
      </c>
      <c r="G21" t="s">
        <v>400</v>
      </c>
      <c r="H21" t="s">
        <v>400</v>
      </c>
      <c r="I21" t="s">
        <v>400</v>
      </c>
      <c r="J21" t="s">
        <v>400</v>
      </c>
      <c r="K21" t="s">
        <v>400</v>
      </c>
      <c r="L21" t="s">
        <v>400</v>
      </c>
      <c r="M21" t="s">
        <v>400</v>
      </c>
      <c r="N21" t="s">
        <v>400</v>
      </c>
      <c r="O21" t="s">
        <v>400</v>
      </c>
      <c r="P21" t="s">
        <v>400</v>
      </c>
      <c r="Q21" t="s">
        <v>400</v>
      </c>
      <c r="R21" t="s">
        <v>400</v>
      </c>
      <c r="S21" t="s">
        <v>400</v>
      </c>
      <c r="T21" t="s">
        <v>400</v>
      </c>
      <c r="U21" t="s">
        <v>400</v>
      </c>
      <c r="V21" t="s">
        <v>400</v>
      </c>
      <c r="W21" t="s">
        <v>400</v>
      </c>
      <c r="X21" t="s">
        <v>1811</v>
      </c>
      <c r="Y21" t="s">
        <v>1812</v>
      </c>
      <c r="Z21" t="s">
        <v>1813</v>
      </c>
      <c r="AA21" t="s">
        <v>1814</v>
      </c>
      <c r="AB21" t="s">
        <v>1815</v>
      </c>
      <c r="AC21" t="s">
        <v>1816</v>
      </c>
      <c r="AD21" t="s">
        <v>1817</v>
      </c>
      <c r="AE21" t="s">
        <v>1818</v>
      </c>
      <c r="AF21" t="s">
        <v>1814</v>
      </c>
      <c r="AG21" t="s">
        <v>1819</v>
      </c>
      <c r="AH21" t="s">
        <v>1820</v>
      </c>
      <c r="AI21" t="s">
        <v>1821</v>
      </c>
      <c r="AJ21" t="s">
        <v>1822</v>
      </c>
      <c r="AK21" t="s">
        <v>1823</v>
      </c>
      <c r="AL21" t="s">
        <v>1824</v>
      </c>
    </row>
    <row r="22" spans="1:38" x14ac:dyDescent="0.35">
      <c r="A22" s="1" t="s">
        <v>1825</v>
      </c>
      <c r="B22" t="s">
        <v>400</v>
      </c>
      <c r="C22" t="s">
        <v>400</v>
      </c>
      <c r="D22" t="s">
        <v>400</v>
      </c>
      <c r="E22" t="s">
        <v>400</v>
      </c>
      <c r="F22" t="s">
        <v>400</v>
      </c>
      <c r="G22" t="s">
        <v>400</v>
      </c>
      <c r="H22" t="s">
        <v>400</v>
      </c>
      <c r="I22" t="s">
        <v>400</v>
      </c>
      <c r="J22" t="s">
        <v>400</v>
      </c>
      <c r="K22" t="s">
        <v>400</v>
      </c>
      <c r="L22" t="s">
        <v>400</v>
      </c>
      <c r="M22" t="s">
        <v>400</v>
      </c>
      <c r="N22" t="s">
        <v>400</v>
      </c>
      <c r="O22" t="s">
        <v>400</v>
      </c>
      <c r="P22" t="s">
        <v>400</v>
      </c>
      <c r="Q22" t="s">
        <v>400</v>
      </c>
      <c r="R22" t="s">
        <v>400</v>
      </c>
      <c r="S22" t="s">
        <v>400</v>
      </c>
      <c r="T22" t="s">
        <v>400</v>
      </c>
      <c r="U22" t="s">
        <v>400</v>
      </c>
      <c r="V22" t="s">
        <v>400</v>
      </c>
      <c r="W22" t="s">
        <v>400</v>
      </c>
      <c r="X22" t="s">
        <v>1826</v>
      </c>
      <c r="Y22" t="s">
        <v>1827</v>
      </c>
      <c r="Z22" t="s">
        <v>1828</v>
      </c>
      <c r="AA22" t="s">
        <v>1829</v>
      </c>
      <c r="AB22" t="s">
        <v>1830</v>
      </c>
      <c r="AC22" t="s">
        <v>1831</v>
      </c>
      <c r="AD22" t="s">
        <v>1832</v>
      </c>
      <c r="AE22" t="s">
        <v>1833</v>
      </c>
      <c r="AF22" t="s">
        <v>1834</v>
      </c>
      <c r="AG22" t="s">
        <v>1835</v>
      </c>
      <c r="AH22" t="s">
        <v>1836</v>
      </c>
      <c r="AI22" t="s">
        <v>1837</v>
      </c>
      <c r="AJ22" t="s">
        <v>1838</v>
      </c>
      <c r="AK22" t="s">
        <v>1839</v>
      </c>
      <c r="AL22" t="s">
        <v>1840</v>
      </c>
    </row>
    <row r="23" spans="1:38" x14ac:dyDescent="0.35">
      <c r="A23" s="1" t="s">
        <v>1841</v>
      </c>
      <c r="B23" t="s">
        <v>1842</v>
      </c>
      <c r="C23" t="s">
        <v>1454</v>
      </c>
      <c r="D23" t="s">
        <v>1843</v>
      </c>
      <c r="E23" t="s">
        <v>1844</v>
      </c>
      <c r="F23" t="s">
        <v>1845</v>
      </c>
      <c r="G23" t="s">
        <v>1151</v>
      </c>
      <c r="H23" t="s">
        <v>1846</v>
      </c>
      <c r="I23" t="s">
        <v>1770</v>
      </c>
      <c r="J23" t="s">
        <v>1847</v>
      </c>
      <c r="K23" t="s">
        <v>1848</v>
      </c>
      <c r="L23" t="s">
        <v>1849</v>
      </c>
      <c r="M23" t="s">
        <v>1850</v>
      </c>
      <c r="N23" t="s">
        <v>1851</v>
      </c>
      <c r="O23" t="s">
        <v>1852</v>
      </c>
      <c r="P23" t="s">
        <v>1853</v>
      </c>
      <c r="Q23" t="s">
        <v>1854</v>
      </c>
      <c r="R23" t="s">
        <v>1855</v>
      </c>
      <c r="S23" t="s">
        <v>1856</v>
      </c>
      <c r="T23" t="s">
        <v>1857</v>
      </c>
      <c r="U23" t="s">
        <v>1858</v>
      </c>
      <c r="V23" t="s">
        <v>1859</v>
      </c>
      <c r="W23" t="s">
        <v>1292</v>
      </c>
      <c r="X23" t="s">
        <v>1860</v>
      </c>
      <c r="Y23" t="s">
        <v>1861</v>
      </c>
      <c r="Z23" t="s">
        <v>1862</v>
      </c>
      <c r="AA23" t="s">
        <v>1863</v>
      </c>
      <c r="AB23" t="s">
        <v>1864</v>
      </c>
      <c r="AC23" t="s">
        <v>1865</v>
      </c>
      <c r="AD23" t="s">
        <v>1866</v>
      </c>
      <c r="AE23" t="s">
        <v>1867</v>
      </c>
      <c r="AF23" t="s">
        <v>1868</v>
      </c>
      <c r="AG23" t="s">
        <v>1869</v>
      </c>
      <c r="AH23" t="s">
        <v>1870</v>
      </c>
      <c r="AI23" t="s">
        <v>1871</v>
      </c>
      <c r="AJ23" t="s">
        <v>1872</v>
      </c>
      <c r="AK23" t="s">
        <v>1873</v>
      </c>
      <c r="AL23" t="s">
        <v>1874</v>
      </c>
    </row>
    <row r="24" spans="1:38" x14ac:dyDescent="0.35">
      <c r="A24" s="1" t="s">
        <v>79</v>
      </c>
      <c r="B24" t="s">
        <v>1842</v>
      </c>
      <c r="C24" t="s">
        <v>1454</v>
      </c>
      <c r="D24" t="s">
        <v>1843</v>
      </c>
      <c r="E24" t="s">
        <v>1875</v>
      </c>
      <c r="F24" t="s">
        <v>966</v>
      </c>
      <c r="G24" t="s">
        <v>1876</v>
      </c>
      <c r="H24" t="s">
        <v>1877</v>
      </c>
      <c r="I24" t="s">
        <v>1771</v>
      </c>
      <c r="J24" t="s">
        <v>1878</v>
      </c>
      <c r="K24" t="s">
        <v>1879</v>
      </c>
      <c r="L24" t="s">
        <v>1880</v>
      </c>
      <c r="M24" t="s">
        <v>1881</v>
      </c>
      <c r="N24" t="s">
        <v>1882</v>
      </c>
      <c r="O24" t="s">
        <v>1883</v>
      </c>
      <c r="P24" t="s">
        <v>1884</v>
      </c>
      <c r="Q24" t="s">
        <v>1885</v>
      </c>
      <c r="R24" t="s">
        <v>1886</v>
      </c>
      <c r="S24" t="s">
        <v>1887</v>
      </c>
      <c r="T24" t="s">
        <v>1888</v>
      </c>
      <c r="U24" t="s">
        <v>1889</v>
      </c>
      <c r="V24" t="s">
        <v>1890</v>
      </c>
      <c r="W24" t="s">
        <v>1891</v>
      </c>
      <c r="X24" t="s">
        <v>1892</v>
      </c>
      <c r="Y24" t="s">
        <v>1893</v>
      </c>
      <c r="Z24" t="s">
        <v>1894</v>
      </c>
      <c r="AA24" t="s">
        <v>1895</v>
      </c>
      <c r="AB24" t="s">
        <v>1896</v>
      </c>
      <c r="AC24" t="s">
        <v>1897</v>
      </c>
      <c r="AD24" t="s">
        <v>1898</v>
      </c>
      <c r="AE24" t="s">
        <v>1899</v>
      </c>
      <c r="AF24" t="s">
        <v>1900</v>
      </c>
      <c r="AG24" t="s">
        <v>1901</v>
      </c>
      <c r="AH24" t="s">
        <v>1902</v>
      </c>
      <c r="AI24" t="s">
        <v>1903</v>
      </c>
      <c r="AJ24" t="s">
        <v>1904</v>
      </c>
      <c r="AK24" t="s">
        <v>1905</v>
      </c>
      <c r="AL24" t="s">
        <v>1906</v>
      </c>
    </row>
    <row r="25" spans="1:38" x14ac:dyDescent="0.35">
      <c r="A25" s="1" t="s">
        <v>1907</v>
      </c>
      <c r="B25" t="s">
        <v>1908</v>
      </c>
      <c r="C25" t="s">
        <v>1908</v>
      </c>
      <c r="D25" t="s">
        <v>400</v>
      </c>
      <c r="E25" t="s">
        <v>400</v>
      </c>
      <c r="F25" t="s">
        <v>400</v>
      </c>
      <c r="G25" t="s">
        <v>400</v>
      </c>
      <c r="H25" t="s">
        <v>400</v>
      </c>
      <c r="I25" t="s">
        <v>400</v>
      </c>
      <c r="J25" t="s">
        <v>400</v>
      </c>
      <c r="K25" t="s">
        <v>400</v>
      </c>
      <c r="L25" t="s">
        <v>400</v>
      </c>
      <c r="M25" t="s">
        <v>400</v>
      </c>
      <c r="N25" t="s">
        <v>400</v>
      </c>
      <c r="O25" t="s">
        <v>400</v>
      </c>
      <c r="P25" t="s">
        <v>400</v>
      </c>
      <c r="Q25" t="s">
        <v>400</v>
      </c>
      <c r="R25" t="s">
        <v>400</v>
      </c>
      <c r="S25" t="s">
        <v>400</v>
      </c>
      <c r="T25" t="s">
        <v>400</v>
      </c>
      <c r="U25" t="s">
        <v>400</v>
      </c>
      <c r="V25" t="s">
        <v>400</v>
      </c>
      <c r="W25" t="s">
        <v>400</v>
      </c>
      <c r="X25" t="s">
        <v>400</v>
      </c>
      <c r="Y25" t="s">
        <v>401</v>
      </c>
      <c r="Z25" t="s">
        <v>402</v>
      </c>
      <c r="AA25" t="s">
        <v>403</v>
      </c>
      <c r="AB25" t="s">
        <v>404</v>
      </c>
      <c r="AC25" t="s">
        <v>405</v>
      </c>
      <c r="AD25" t="s">
        <v>406</v>
      </c>
      <c r="AE25" t="s">
        <v>407</v>
      </c>
      <c r="AF25" t="s">
        <v>408</v>
      </c>
      <c r="AG25" t="s">
        <v>409</v>
      </c>
      <c r="AH25" t="s">
        <v>410</v>
      </c>
      <c r="AI25" t="s">
        <v>411</v>
      </c>
      <c r="AJ25" t="s">
        <v>412</v>
      </c>
      <c r="AK25" t="s">
        <v>413</v>
      </c>
      <c r="AL25" t="s">
        <v>414</v>
      </c>
    </row>
    <row r="26" spans="1:38" x14ac:dyDescent="0.35">
      <c r="A26" s="1" t="s">
        <v>1909</v>
      </c>
      <c r="B26" t="s">
        <v>400</v>
      </c>
      <c r="C26" t="s">
        <v>400</v>
      </c>
      <c r="D26" t="s">
        <v>400</v>
      </c>
      <c r="E26" t="s">
        <v>400</v>
      </c>
      <c r="F26" t="s">
        <v>400</v>
      </c>
      <c r="G26" t="s">
        <v>400</v>
      </c>
      <c r="H26" t="s">
        <v>400</v>
      </c>
      <c r="I26" t="s">
        <v>400</v>
      </c>
      <c r="J26" t="s">
        <v>400</v>
      </c>
      <c r="K26" t="s">
        <v>400</v>
      </c>
      <c r="L26" t="s">
        <v>400</v>
      </c>
      <c r="M26" t="s">
        <v>400</v>
      </c>
      <c r="N26" t="s">
        <v>400</v>
      </c>
      <c r="O26" t="s">
        <v>400</v>
      </c>
      <c r="P26" t="s">
        <v>1910</v>
      </c>
      <c r="Q26" t="s">
        <v>1911</v>
      </c>
      <c r="R26" t="s">
        <v>1667</v>
      </c>
      <c r="S26" t="s">
        <v>1912</v>
      </c>
      <c r="T26" t="s">
        <v>400</v>
      </c>
      <c r="U26" t="s">
        <v>400</v>
      </c>
      <c r="V26" t="s">
        <v>400</v>
      </c>
      <c r="W26" t="s">
        <v>400</v>
      </c>
      <c r="X26" t="s">
        <v>400</v>
      </c>
      <c r="Y26" t="s">
        <v>400</v>
      </c>
      <c r="Z26" t="s">
        <v>1913</v>
      </c>
      <c r="AA26" t="s">
        <v>1914</v>
      </c>
      <c r="AB26" t="s">
        <v>1915</v>
      </c>
      <c r="AC26" t="s">
        <v>1916</v>
      </c>
      <c r="AD26" t="s">
        <v>1917</v>
      </c>
      <c r="AE26" t="s">
        <v>1918</v>
      </c>
      <c r="AF26" t="s">
        <v>1919</v>
      </c>
      <c r="AG26" t="s">
        <v>1920</v>
      </c>
      <c r="AH26" t="s">
        <v>1921</v>
      </c>
      <c r="AI26" t="s">
        <v>1922</v>
      </c>
      <c r="AJ26" t="s">
        <v>1923</v>
      </c>
      <c r="AK26" t="s">
        <v>536</v>
      </c>
      <c r="AL26" t="s">
        <v>1924</v>
      </c>
    </row>
    <row r="27" spans="1:38" x14ac:dyDescent="0.35">
      <c r="A27" s="1" t="s">
        <v>1925</v>
      </c>
      <c r="B27" t="s">
        <v>400</v>
      </c>
      <c r="C27" t="s">
        <v>1926</v>
      </c>
      <c r="D27" t="s">
        <v>1927</v>
      </c>
      <c r="E27" t="s">
        <v>400</v>
      </c>
      <c r="F27" t="s">
        <v>1927</v>
      </c>
      <c r="G27" t="s">
        <v>400</v>
      </c>
      <c r="H27" t="s">
        <v>400</v>
      </c>
      <c r="I27" t="s">
        <v>400</v>
      </c>
      <c r="J27" t="s">
        <v>400</v>
      </c>
      <c r="K27" t="s">
        <v>1928</v>
      </c>
      <c r="L27" t="s">
        <v>1929</v>
      </c>
      <c r="M27" t="s">
        <v>400</v>
      </c>
      <c r="N27" t="s">
        <v>400</v>
      </c>
      <c r="O27" t="s">
        <v>1930</v>
      </c>
      <c r="P27" t="s">
        <v>400</v>
      </c>
      <c r="Q27" t="s">
        <v>400</v>
      </c>
      <c r="R27" t="s">
        <v>1931</v>
      </c>
      <c r="S27" t="s">
        <v>1932</v>
      </c>
      <c r="T27" t="s">
        <v>1933</v>
      </c>
      <c r="U27" t="s">
        <v>1934</v>
      </c>
      <c r="V27" t="s">
        <v>1935</v>
      </c>
      <c r="W27" t="s">
        <v>1936</v>
      </c>
      <c r="X27" t="s">
        <v>1937</v>
      </c>
      <c r="Y27" t="s">
        <v>1938</v>
      </c>
      <c r="Z27" t="s">
        <v>1939</v>
      </c>
      <c r="AA27" t="s">
        <v>1808</v>
      </c>
      <c r="AB27" t="s">
        <v>1940</v>
      </c>
      <c r="AC27" t="s">
        <v>1941</v>
      </c>
      <c r="AD27" t="s">
        <v>1942</v>
      </c>
      <c r="AE27" t="s">
        <v>1943</v>
      </c>
      <c r="AF27" t="s">
        <v>1944</v>
      </c>
      <c r="AG27" t="s">
        <v>1945</v>
      </c>
      <c r="AH27" t="s">
        <v>1946</v>
      </c>
      <c r="AI27" t="s">
        <v>1947</v>
      </c>
      <c r="AJ27" t="s">
        <v>1948</v>
      </c>
      <c r="AK27" t="s">
        <v>1949</v>
      </c>
      <c r="AL27" t="s">
        <v>1950</v>
      </c>
    </row>
    <row r="28" spans="1:38" x14ac:dyDescent="0.35">
      <c r="A28" s="1" t="s">
        <v>1951</v>
      </c>
      <c r="B28" t="s">
        <v>1908</v>
      </c>
      <c r="C28" t="s">
        <v>1908</v>
      </c>
      <c r="D28" t="s">
        <v>1927</v>
      </c>
      <c r="E28" t="s">
        <v>400</v>
      </c>
      <c r="F28" t="s">
        <v>1927</v>
      </c>
      <c r="G28" t="s">
        <v>400</v>
      </c>
      <c r="H28" t="s">
        <v>400</v>
      </c>
      <c r="I28" t="s">
        <v>400</v>
      </c>
      <c r="J28" t="s">
        <v>400</v>
      </c>
      <c r="K28" t="s">
        <v>1928</v>
      </c>
      <c r="L28" t="s">
        <v>1929</v>
      </c>
      <c r="M28" t="s">
        <v>400</v>
      </c>
      <c r="N28" t="s">
        <v>400</v>
      </c>
      <c r="O28" t="s">
        <v>1930</v>
      </c>
      <c r="P28" t="s">
        <v>1910</v>
      </c>
      <c r="Q28" t="s">
        <v>1911</v>
      </c>
      <c r="R28" t="s">
        <v>1952</v>
      </c>
      <c r="S28" t="s">
        <v>1953</v>
      </c>
      <c r="T28" t="s">
        <v>1933</v>
      </c>
      <c r="U28" t="s">
        <v>1934</v>
      </c>
      <c r="V28" t="s">
        <v>1935</v>
      </c>
      <c r="W28" t="s">
        <v>1936</v>
      </c>
      <c r="X28" t="s">
        <v>1954</v>
      </c>
      <c r="Y28" t="s">
        <v>1955</v>
      </c>
      <c r="Z28" t="s">
        <v>1956</v>
      </c>
      <c r="AA28" t="s">
        <v>1957</v>
      </c>
      <c r="AB28" t="s">
        <v>1958</v>
      </c>
      <c r="AC28" t="s">
        <v>1959</v>
      </c>
      <c r="AD28" t="s">
        <v>1960</v>
      </c>
      <c r="AE28" t="s">
        <v>618</v>
      </c>
      <c r="AF28" t="s">
        <v>1961</v>
      </c>
      <c r="AG28" t="s">
        <v>1962</v>
      </c>
      <c r="AH28" t="s">
        <v>1963</v>
      </c>
      <c r="AI28" t="s">
        <v>1964</v>
      </c>
      <c r="AJ28" t="s">
        <v>1965</v>
      </c>
      <c r="AK28" t="s">
        <v>1966</v>
      </c>
      <c r="AL28" t="s">
        <v>1967</v>
      </c>
    </row>
    <row r="29" spans="1:38" x14ac:dyDescent="0.35">
      <c r="A29" s="1" t="s">
        <v>1968</v>
      </c>
      <c r="B29" t="s">
        <v>400</v>
      </c>
      <c r="C29" t="s">
        <v>400</v>
      </c>
      <c r="D29" t="s">
        <v>400</v>
      </c>
      <c r="E29" t="s">
        <v>400</v>
      </c>
      <c r="F29" t="s">
        <v>400</v>
      </c>
      <c r="G29" t="s">
        <v>400</v>
      </c>
      <c r="H29" t="s">
        <v>400</v>
      </c>
      <c r="I29" t="s">
        <v>400</v>
      </c>
      <c r="J29" t="s">
        <v>400</v>
      </c>
      <c r="K29" t="s">
        <v>400</v>
      </c>
      <c r="L29" t="s">
        <v>400</v>
      </c>
      <c r="M29" t="s">
        <v>400</v>
      </c>
      <c r="N29" t="s">
        <v>400</v>
      </c>
      <c r="O29" t="s">
        <v>400</v>
      </c>
      <c r="P29" t="s">
        <v>400</v>
      </c>
      <c r="Q29" t="s">
        <v>400</v>
      </c>
      <c r="R29" t="s">
        <v>400</v>
      </c>
      <c r="S29" t="s">
        <v>400</v>
      </c>
      <c r="T29" t="s">
        <v>400</v>
      </c>
      <c r="U29" t="s">
        <v>400</v>
      </c>
      <c r="V29" t="s">
        <v>400</v>
      </c>
      <c r="W29" t="s">
        <v>400</v>
      </c>
      <c r="X29" t="s">
        <v>400</v>
      </c>
      <c r="Y29" t="s">
        <v>400</v>
      </c>
      <c r="Z29" t="s">
        <v>400</v>
      </c>
      <c r="AA29" t="s">
        <v>400</v>
      </c>
      <c r="AB29" t="s">
        <v>400</v>
      </c>
      <c r="AC29" t="s">
        <v>400</v>
      </c>
      <c r="AD29" t="s">
        <v>400</v>
      </c>
      <c r="AE29" t="s">
        <v>400</v>
      </c>
      <c r="AF29" t="s">
        <v>400</v>
      </c>
      <c r="AG29" t="s">
        <v>400</v>
      </c>
      <c r="AH29" t="s">
        <v>400</v>
      </c>
      <c r="AI29" t="s">
        <v>400</v>
      </c>
      <c r="AJ29" t="s">
        <v>400</v>
      </c>
      <c r="AK29" t="s">
        <v>400</v>
      </c>
      <c r="AL29" t="s">
        <v>400</v>
      </c>
    </row>
    <row r="30" spans="1:38" x14ac:dyDescent="0.35">
      <c r="A30" s="1" t="s">
        <v>1969</v>
      </c>
      <c r="B30" t="s">
        <v>400</v>
      </c>
      <c r="C30" t="s">
        <v>400</v>
      </c>
      <c r="D30" t="s">
        <v>400</v>
      </c>
      <c r="E30" t="s">
        <v>400</v>
      </c>
      <c r="F30" t="s">
        <v>400</v>
      </c>
      <c r="G30" t="s">
        <v>400</v>
      </c>
      <c r="H30" t="s">
        <v>400</v>
      </c>
      <c r="I30" t="s">
        <v>400</v>
      </c>
      <c r="J30" t="s">
        <v>400</v>
      </c>
      <c r="K30" t="s">
        <v>400</v>
      </c>
      <c r="L30" t="s">
        <v>400</v>
      </c>
      <c r="M30" t="s">
        <v>400</v>
      </c>
      <c r="N30" t="s">
        <v>400</v>
      </c>
      <c r="O30" t="s">
        <v>400</v>
      </c>
      <c r="P30" t="s">
        <v>400</v>
      </c>
      <c r="Q30" t="s">
        <v>400</v>
      </c>
      <c r="R30" t="s">
        <v>400</v>
      </c>
      <c r="S30" t="s">
        <v>400</v>
      </c>
      <c r="T30" t="s">
        <v>400</v>
      </c>
      <c r="U30" t="s">
        <v>400</v>
      </c>
      <c r="V30" t="s">
        <v>400</v>
      </c>
      <c r="W30" t="s">
        <v>400</v>
      </c>
      <c r="X30" t="s">
        <v>400</v>
      </c>
      <c r="Y30" t="s">
        <v>400</v>
      </c>
      <c r="Z30" t="s">
        <v>400</v>
      </c>
      <c r="AA30" t="s">
        <v>400</v>
      </c>
      <c r="AB30" t="s">
        <v>400</v>
      </c>
      <c r="AC30" t="s">
        <v>400</v>
      </c>
      <c r="AD30" t="s">
        <v>400</v>
      </c>
      <c r="AE30" t="s">
        <v>400</v>
      </c>
      <c r="AF30" t="s">
        <v>400</v>
      </c>
      <c r="AG30" t="s">
        <v>400</v>
      </c>
      <c r="AH30" t="s">
        <v>1970</v>
      </c>
      <c r="AI30" t="s">
        <v>1971</v>
      </c>
      <c r="AJ30" t="s">
        <v>1972</v>
      </c>
      <c r="AK30" t="s">
        <v>1973</v>
      </c>
      <c r="AL30" t="s">
        <v>1974</v>
      </c>
    </row>
    <row r="31" spans="1:38" x14ac:dyDescent="0.35">
      <c r="A31" s="1" t="s">
        <v>85</v>
      </c>
      <c r="B31" t="s">
        <v>1975</v>
      </c>
      <c r="C31" t="s">
        <v>1976</v>
      </c>
      <c r="D31" t="s">
        <v>1843</v>
      </c>
      <c r="E31" t="s">
        <v>1875</v>
      </c>
      <c r="F31" t="s">
        <v>966</v>
      </c>
      <c r="G31" t="s">
        <v>1876</v>
      </c>
      <c r="H31" t="s">
        <v>1877</v>
      </c>
      <c r="I31" t="s">
        <v>1771</v>
      </c>
      <c r="J31" t="s">
        <v>1878</v>
      </c>
      <c r="K31" t="s">
        <v>1977</v>
      </c>
      <c r="L31" t="s">
        <v>1978</v>
      </c>
      <c r="M31" t="s">
        <v>1881</v>
      </c>
      <c r="N31" t="s">
        <v>1882</v>
      </c>
      <c r="O31" t="s">
        <v>1883</v>
      </c>
      <c r="P31" t="s">
        <v>1979</v>
      </c>
      <c r="Q31" t="s">
        <v>1980</v>
      </c>
      <c r="R31" t="s">
        <v>1981</v>
      </c>
      <c r="S31" t="s">
        <v>1982</v>
      </c>
      <c r="T31" t="s">
        <v>1983</v>
      </c>
      <c r="U31" t="s">
        <v>1984</v>
      </c>
      <c r="V31" t="s">
        <v>1985</v>
      </c>
      <c r="W31" t="s">
        <v>1986</v>
      </c>
      <c r="X31" t="s">
        <v>1987</v>
      </c>
      <c r="Y31" t="s">
        <v>1988</v>
      </c>
      <c r="Z31" t="s">
        <v>1989</v>
      </c>
      <c r="AA31" t="s">
        <v>1990</v>
      </c>
      <c r="AB31" t="s">
        <v>1991</v>
      </c>
      <c r="AC31" t="s">
        <v>1992</v>
      </c>
      <c r="AD31" t="s">
        <v>1993</v>
      </c>
      <c r="AE31" t="s">
        <v>1994</v>
      </c>
      <c r="AF31" t="s">
        <v>1995</v>
      </c>
      <c r="AG31" t="s">
        <v>1996</v>
      </c>
      <c r="AH31" t="s">
        <v>1997</v>
      </c>
      <c r="AI31" t="s">
        <v>1998</v>
      </c>
      <c r="AJ31" t="s">
        <v>1999</v>
      </c>
      <c r="AK31" t="s">
        <v>2000</v>
      </c>
      <c r="AL31" t="s">
        <v>2001</v>
      </c>
    </row>
    <row r="32" spans="1:38" x14ac:dyDescent="0.35">
      <c r="A32" s="1" t="s">
        <v>2002</v>
      </c>
      <c r="B32" t="s">
        <v>400</v>
      </c>
      <c r="C32" t="s">
        <v>400</v>
      </c>
      <c r="D32" t="s">
        <v>400</v>
      </c>
      <c r="E32" t="s">
        <v>400</v>
      </c>
      <c r="F32" t="s">
        <v>400</v>
      </c>
      <c r="G32" t="s">
        <v>400</v>
      </c>
      <c r="H32" t="s">
        <v>400</v>
      </c>
      <c r="I32" t="s">
        <v>400</v>
      </c>
      <c r="J32" t="s">
        <v>400</v>
      </c>
      <c r="K32" t="s">
        <v>400</v>
      </c>
      <c r="L32" t="s">
        <v>400</v>
      </c>
      <c r="M32" t="s">
        <v>400</v>
      </c>
      <c r="N32" t="s">
        <v>400</v>
      </c>
      <c r="O32" t="s">
        <v>400</v>
      </c>
      <c r="P32" t="s">
        <v>400</v>
      </c>
      <c r="Q32" t="s">
        <v>400</v>
      </c>
      <c r="R32" t="s">
        <v>400</v>
      </c>
      <c r="S32" t="s">
        <v>400</v>
      </c>
      <c r="T32" t="s">
        <v>400</v>
      </c>
      <c r="U32" t="s">
        <v>400</v>
      </c>
      <c r="V32" t="s">
        <v>400</v>
      </c>
      <c r="W32" t="s">
        <v>400</v>
      </c>
      <c r="X32" t="s">
        <v>400</v>
      </c>
      <c r="Y32" t="s">
        <v>400</v>
      </c>
      <c r="Z32" t="s">
        <v>400</v>
      </c>
      <c r="AA32" t="s">
        <v>400</v>
      </c>
      <c r="AB32" t="s">
        <v>400</v>
      </c>
      <c r="AC32" t="s">
        <v>400</v>
      </c>
      <c r="AD32" t="s">
        <v>400</v>
      </c>
      <c r="AE32" t="s">
        <v>400</v>
      </c>
      <c r="AF32" t="s">
        <v>400</v>
      </c>
      <c r="AG32" t="s">
        <v>400</v>
      </c>
      <c r="AH32" t="s">
        <v>400</v>
      </c>
      <c r="AI32" t="s">
        <v>400</v>
      </c>
      <c r="AJ32" t="s">
        <v>400</v>
      </c>
      <c r="AK32" t="s">
        <v>400</v>
      </c>
      <c r="AL32" t="s">
        <v>400</v>
      </c>
    </row>
    <row r="33" spans="1:38" x14ac:dyDescent="0.35">
      <c r="A33" s="1" t="s">
        <v>2003</v>
      </c>
      <c r="B33" t="s">
        <v>400</v>
      </c>
      <c r="C33" t="s">
        <v>400</v>
      </c>
      <c r="D33" t="s">
        <v>400</v>
      </c>
      <c r="E33" t="s">
        <v>400</v>
      </c>
      <c r="F33" t="s">
        <v>400</v>
      </c>
      <c r="G33" t="s">
        <v>400</v>
      </c>
      <c r="H33" t="s">
        <v>400</v>
      </c>
      <c r="I33" t="s">
        <v>400</v>
      </c>
      <c r="J33" t="s">
        <v>400</v>
      </c>
      <c r="K33" t="s">
        <v>400</v>
      </c>
      <c r="L33" t="s">
        <v>400</v>
      </c>
      <c r="M33" t="s">
        <v>400</v>
      </c>
      <c r="N33" t="s">
        <v>400</v>
      </c>
      <c r="O33" t="s">
        <v>2004</v>
      </c>
      <c r="P33" t="s">
        <v>2005</v>
      </c>
      <c r="Q33" t="s">
        <v>2006</v>
      </c>
      <c r="R33" t="s">
        <v>2007</v>
      </c>
      <c r="S33" t="s">
        <v>2008</v>
      </c>
      <c r="T33" t="s">
        <v>2009</v>
      </c>
      <c r="U33" t="s">
        <v>2010</v>
      </c>
      <c r="V33" t="s">
        <v>2011</v>
      </c>
      <c r="W33" t="s">
        <v>2012</v>
      </c>
      <c r="X33" t="s">
        <v>2013</v>
      </c>
      <c r="Y33" t="s">
        <v>2014</v>
      </c>
      <c r="Z33" t="s">
        <v>2015</v>
      </c>
      <c r="AA33" t="s">
        <v>2016</v>
      </c>
      <c r="AB33" t="s">
        <v>2017</v>
      </c>
      <c r="AC33" t="s">
        <v>2018</v>
      </c>
      <c r="AD33" t="s">
        <v>2019</v>
      </c>
      <c r="AE33" t="s">
        <v>2020</v>
      </c>
      <c r="AF33" t="s">
        <v>2021</v>
      </c>
      <c r="AG33" t="s">
        <v>2022</v>
      </c>
      <c r="AH33" t="s">
        <v>2023</v>
      </c>
      <c r="AI33" t="s">
        <v>2024</v>
      </c>
      <c r="AJ33" t="s">
        <v>2025</v>
      </c>
      <c r="AK33" t="s">
        <v>2026</v>
      </c>
      <c r="AL33" t="s">
        <v>2027</v>
      </c>
    </row>
    <row r="34" spans="1:38" x14ac:dyDescent="0.35">
      <c r="A34" s="1" t="s">
        <v>2028</v>
      </c>
      <c r="B34" t="s">
        <v>2029</v>
      </c>
      <c r="C34" t="s">
        <v>2030</v>
      </c>
      <c r="D34" t="s">
        <v>2031</v>
      </c>
      <c r="E34" t="s">
        <v>2032</v>
      </c>
      <c r="F34" t="s">
        <v>2033</v>
      </c>
      <c r="G34" t="s">
        <v>2034</v>
      </c>
      <c r="H34" t="s">
        <v>882</v>
      </c>
      <c r="I34" t="s">
        <v>2035</v>
      </c>
      <c r="J34" t="s">
        <v>2036</v>
      </c>
      <c r="K34" t="s">
        <v>2037</v>
      </c>
      <c r="L34" t="s">
        <v>2038</v>
      </c>
      <c r="M34" t="s">
        <v>2039</v>
      </c>
      <c r="N34" t="s">
        <v>2040</v>
      </c>
      <c r="O34" t="s">
        <v>2041</v>
      </c>
      <c r="P34" t="s">
        <v>2042</v>
      </c>
      <c r="Q34" t="s">
        <v>2043</v>
      </c>
      <c r="R34" t="s">
        <v>2044</v>
      </c>
      <c r="S34" t="s">
        <v>2045</v>
      </c>
      <c r="T34" t="s">
        <v>2046</v>
      </c>
      <c r="U34" t="s">
        <v>2047</v>
      </c>
      <c r="V34" t="s">
        <v>2048</v>
      </c>
      <c r="W34" t="s">
        <v>2049</v>
      </c>
      <c r="X34" t="s">
        <v>2050</v>
      </c>
      <c r="Y34" t="s">
        <v>2051</v>
      </c>
      <c r="Z34" t="s">
        <v>2052</v>
      </c>
      <c r="AA34" t="s">
        <v>2053</v>
      </c>
      <c r="AB34" t="s">
        <v>2054</v>
      </c>
      <c r="AC34" t="s">
        <v>2055</v>
      </c>
      <c r="AD34" t="s">
        <v>2056</v>
      </c>
      <c r="AE34" t="s">
        <v>2057</v>
      </c>
      <c r="AF34" t="s">
        <v>2058</v>
      </c>
      <c r="AG34" t="s">
        <v>2059</v>
      </c>
      <c r="AH34" t="s">
        <v>2060</v>
      </c>
      <c r="AI34" t="s">
        <v>2061</v>
      </c>
      <c r="AJ34" t="s">
        <v>2062</v>
      </c>
      <c r="AK34" t="s">
        <v>2063</v>
      </c>
      <c r="AL34" t="s">
        <v>2064</v>
      </c>
    </row>
    <row r="35" spans="1:38" x14ac:dyDescent="0.35">
      <c r="A35" s="1" t="s">
        <v>2065</v>
      </c>
      <c r="B35" t="s">
        <v>2066</v>
      </c>
      <c r="C35" t="s">
        <v>2067</v>
      </c>
      <c r="D35" t="s">
        <v>2068</v>
      </c>
      <c r="E35" t="s">
        <v>2069</v>
      </c>
      <c r="F35" t="s">
        <v>2070</v>
      </c>
      <c r="G35" t="s">
        <v>2071</v>
      </c>
      <c r="H35" t="s">
        <v>2072</v>
      </c>
      <c r="I35" t="s">
        <v>2073</v>
      </c>
      <c r="J35" t="s">
        <v>2074</v>
      </c>
      <c r="K35" t="s">
        <v>2075</v>
      </c>
      <c r="L35" t="s">
        <v>2076</v>
      </c>
      <c r="M35" t="s">
        <v>2077</v>
      </c>
      <c r="N35" t="s">
        <v>2078</v>
      </c>
      <c r="O35" t="s">
        <v>2079</v>
      </c>
      <c r="P35" t="s">
        <v>2080</v>
      </c>
      <c r="Q35" t="s">
        <v>2081</v>
      </c>
      <c r="R35" t="s">
        <v>2082</v>
      </c>
      <c r="S35" t="s">
        <v>2083</v>
      </c>
      <c r="T35" t="s">
        <v>2084</v>
      </c>
      <c r="U35" t="s">
        <v>2085</v>
      </c>
      <c r="V35" t="s">
        <v>2086</v>
      </c>
      <c r="W35" t="s">
        <v>2087</v>
      </c>
      <c r="X35" t="s">
        <v>2088</v>
      </c>
      <c r="Y35" t="s">
        <v>2089</v>
      </c>
      <c r="Z35" t="s">
        <v>2090</v>
      </c>
      <c r="AA35" t="s">
        <v>2091</v>
      </c>
      <c r="AB35" t="s">
        <v>2092</v>
      </c>
      <c r="AC35" t="s">
        <v>2093</v>
      </c>
      <c r="AD35" t="s">
        <v>2094</v>
      </c>
      <c r="AE35" t="s">
        <v>2095</v>
      </c>
      <c r="AF35" t="s">
        <v>2096</v>
      </c>
      <c r="AG35" t="s">
        <v>2097</v>
      </c>
      <c r="AH35" t="s">
        <v>2098</v>
      </c>
      <c r="AI35" t="s">
        <v>2099</v>
      </c>
      <c r="AJ35" t="s">
        <v>2100</v>
      </c>
      <c r="AK35" t="s">
        <v>2101</v>
      </c>
      <c r="AL35" t="s">
        <v>2102</v>
      </c>
    </row>
    <row r="36" spans="1:38" x14ac:dyDescent="0.35">
      <c r="A36" s="1" t="s">
        <v>2103</v>
      </c>
      <c r="B36" t="s">
        <v>964</v>
      </c>
      <c r="C36" t="s">
        <v>2104</v>
      </c>
      <c r="D36" t="s">
        <v>1073</v>
      </c>
      <c r="E36" t="s">
        <v>2105</v>
      </c>
      <c r="F36" t="s">
        <v>2106</v>
      </c>
      <c r="G36" t="s">
        <v>2107</v>
      </c>
      <c r="H36" t="s">
        <v>2108</v>
      </c>
      <c r="I36" t="s">
        <v>2109</v>
      </c>
      <c r="J36" t="s">
        <v>2110</v>
      </c>
      <c r="K36" t="s">
        <v>2111</v>
      </c>
      <c r="L36" t="s">
        <v>2112</v>
      </c>
      <c r="M36" t="s">
        <v>2113</v>
      </c>
      <c r="N36" t="s">
        <v>2114</v>
      </c>
      <c r="O36" t="s">
        <v>2115</v>
      </c>
      <c r="P36" t="s">
        <v>2116</v>
      </c>
      <c r="Q36" t="s">
        <v>2117</v>
      </c>
      <c r="R36" t="s">
        <v>2118</v>
      </c>
      <c r="S36" t="s">
        <v>2119</v>
      </c>
      <c r="T36" t="s">
        <v>2120</v>
      </c>
      <c r="U36" t="s">
        <v>400</v>
      </c>
      <c r="V36" t="s">
        <v>400</v>
      </c>
      <c r="W36" t="s">
        <v>400</v>
      </c>
      <c r="X36" t="s">
        <v>400</v>
      </c>
      <c r="Y36" t="s">
        <v>400</v>
      </c>
      <c r="Z36" t="s">
        <v>1864</v>
      </c>
      <c r="AA36" t="s">
        <v>400</v>
      </c>
      <c r="AB36" t="s">
        <v>2121</v>
      </c>
      <c r="AC36" t="s">
        <v>400</v>
      </c>
      <c r="AD36" t="s">
        <v>400</v>
      </c>
      <c r="AE36" t="s">
        <v>400</v>
      </c>
      <c r="AF36" t="s">
        <v>400</v>
      </c>
      <c r="AG36" t="s">
        <v>400</v>
      </c>
      <c r="AH36" t="s">
        <v>400</v>
      </c>
      <c r="AI36" t="s">
        <v>400</v>
      </c>
      <c r="AJ36" t="s">
        <v>400</v>
      </c>
      <c r="AK36" t="s">
        <v>400</v>
      </c>
      <c r="AL36" t="s">
        <v>400</v>
      </c>
    </row>
    <row r="37" spans="1:38" x14ac:dyDescent="0.35">
      <c r="A37" s="1" t="s">
        <v>2122</v>
      </c>
      <c r="B37" t="s">
        <v>2123</v>
      </c>
      <c r="C37" t="s">
        <v>1769</v>
      </c>
      <c r="D37" t="s">
        <v>2124</v>
      </c>
      <c r="E37" t="s">
        <v>2125</v>
      </c>
      <c r="F37" t="s">
        <v>2126</v>
      </c>
      <c r="G37" t="s">
        <v>2127</v>
      </c>
      <c r="H37" t="s">
        <v>2128</v>
      </c>
      <c r="I37" t="s">
        <v>2129</v>
      </c>
      <c r="J37" t="s">
        <v>2130</v>
      </c>
      <c r="K37" t="s">
        <v>2131</v>
      </c>
      <c r="L37" t="s">
        <v>2132</v>
      </c>
      <c r="M37" t="s">
        <v>2133</v>
      </c>
      <c r="N37" t="s">
        <v>2134</v>
      </c>
      <c r="O37" t="s">
        <v>2135</v>
      </c>
      <c r="P37" t="s">
        <v>2136</v>
      </c>
      <c r="Q37" t="s">
        <v>2137</v>
      </c>
      <c r="R37" t="s">
        <v>2138</v>
      </c>
      <c r="S37" t="s">
        <v>2139</v>
      </c>
      <c r="T37" t="s">
        <v>2140</v>
      </c>
      <c r="U37" t="s">
        <v>2141</v>
      </c>
      <c r="V37" t="s">
        <v>2142</v>
      </c>
      <c r="W37" t="s">
        <v>417</v>
      </c>
      <c r="X37" t="s">
        <v>418</v>
      </c>
      <c r="Y37" t="s">
        <v>419</v>
      </c>
      <c r="Z37" t="s">
        <v>420</v>
      </c>
      <c r="AA37" t="s">
        <v>421</v>
      </c>
      <c r="AB37" t="s">
        <v>422</v>
      </c>
      <c r="AC37" t="s">
        <v>423</v>
      </c>
      <c r="AD37" t="s">
        <v>424</v>
      </c>
      <c r="AE37" t="s">
        <v>425</v>
      </c>
      <c r="AF37" t="s">
        <v>426</v>
      </c>
      <c r="AG37" t="s">
        <v>427</v>
      </c>
      <c r="AH37" t="s">
        <v>428</v>
      </c>
      <c r="AI37" t="s">
        <v>429</v>
      </c>
      <c r="AJ37" t="s">
        <v>430</v>
      </c>
      <c r="AK37" t="s">
        <v>431</v>
      </c>
      <c r="AL37" t="s">
        <v>432</v>
      </c>
    </row>
    <row r="38" spans="1:38" x14ac:dyDescent="0.35">
      <c r="A38" s="1" t="s">
        <v>2143</v>
      </c>
      <c r="B38" t="s">
        <v>1184</v>
      </c>
      <c r="C38" t="s">
        <v>1065</v>
      </c>
      <c r="D38" t="s">
        <v>1730</v>
      </c>
      <c r="E38" t="s">
        <v>1731</v>
      </c>
      <c r="F38" t="s">
        <v>1732</v>
      </c>
      <c r="G38" t="s">
        <v>1733</v>
      </c>
      <c r="H38" t="s">
        <v>1734</v>
      </c>
      <c r="I38" t="s">
        <v>1735</v>
      </c>
      <c r="J38" t="s">
        <v>1736</v>
      </c>
      <c r="K38" t="s">
        <v>2144</v>
      </c>
      <c r="L38" t="s">
        <v>2145</v>
      </c>
      <c r="M38" t="s">
        <v>1739</v>
      </c>
      <c r="N38" t="s">
        <v>1740</v>
      </c>
      <c r="O38" t="s">
        <v>1741</v>
      </c>
      <c r="P38" t="s">
        <v>1742</v>
      </c>
      <c r="Q38" t="s">
        <v>1743</v>
      </c>
      <c r="R38" t="s">
        <v>1744</v>
      </c>
      <c r="S38" t="s">
        <v>1745</v>
      </c>
      <c r="T38" t="s">
        <v>1746</v>
      </c>
      <c r="U38" t="s">
        <v>1747</v>
      </c>
      <c r="V38" t="s">
        <v>1748</v>
      </c>
      <c r="W38" t="s">
        <v>1749</v>
      </c>
      <c r="X38" t="s">
        <v>1750</v>
      </c>
      <c r="Y38" t="s">
        <v>1751</v>
      </c>
      <c r="Z38" t="s">
        <v>1752</v>
      </c>
      <c r="AA38" t="s">
        <v>1753</v>
      </c>
      <c r="AB38" t="s">
        <v>1754</v>
      </c>
      <c r="AC38" t="s">
        <v>1755</v>
      </c>
      <c r="AD38" t="s">
        <v>1756</v>
      </c>
      <c r="AE38" t="s">
        <v>1757</v>
      </c>
      <c r="AF38" t="s">
        <v>1758</v>
      </c>
      <c r="AG38" t="s">
        <v>1759</v>
      </c>
      <c r="AH38" t="s">
        <v>1760</v>
      </c>
      <c r="AI38" t="s">
        <v>1761</v>
      </c>
      <c r="AJ38" t="s">
        <v>1762</v>
      </c>
      <c r="AK38" t="s">
        <v>1763</v>
      </c>
      <c r="AL38" t="s">
        <v>1764</v>
      </c>
    </row>
    <row r="39" spans="1:38" x14ac:dyDescent="0.35">
      <c r="A39" s="1" t="s">
        <v>2146</v>
      </c>
      <c r="B39" t="s">
        <v>400</v>
      </c>
      <c r="C39" t="s">
        <v>400</v>
      </c>
      <c r="D39" t="s">
        <v>400</v>
      </c>
      <c r="E39" t="s">
        <v>400</v>
      </c>
      <c r="F39" t="s">
        <v>400</v>
      </c>
      <c r="G39" t="s">
        <v>400</v>
      </c>
      <c r="H39" t="s">
        <v>400</v>
      </c>
      <c r="I39" t="s">
        <v>400</v>
      </c>
      <c r="J39" t="s">
        <v>400</v>
      </c>
      <c r="K39" t="s">
        <v>2147</v>
      </c>
      <c r="L39" t="s">
        <v>2147</v>
      </c>
      <c r="M39" t="s">
        <v>400</v>
      </c>
      <c r="N39" t="s">
        <v>400</v>
      </c>
      <c r="O39" t="s">
        <v>400</v>
      </c>
      <c r="P39" t="s">
        <v>400</v>
      </c>
      <c r="Q39" t="s">
        <v>400</v>
      </c>
      <c r="R39" t="s">
        <v>400</v>
      </c>
      <c r="S39" t="s">
        <v>400</v>
      </c>
      <c r="T39" t="s">
        <v>400</v>
      </c>
      <c r="U39" t="s">
        <v>400</v>
      </c>
      <c r="V39" t="s">
        <v>400</v>
      </c>
      <c r="W39" t="s">
        <v>400</v>
      </c>
      <c r="X39" t="s">
        <v>400</v>
      </c>
      <c r="Y39" t="s">
        <v>400</v>
      </c>
      <c r="Z39" t="s">
        <v>400</v>
      </c>
      <c r="AA39" t="s">
        <v>400</v>
      </c>
      <c r="AB39" t="s">
        <v>400</v>
      </c>
      <c r="AC39" t="s">
        <v>400</v>
      </c>
      <c r="AD39" t="s">
        <v>400</v>
      </c>
      <c r="AE39" t="s">
        <v>400</v>
      </c>
      <c r="AF39" t="s">
        <v>400</v>
      </c>
      <c r="AG39" t="s">
        <v>400</v>
      </c>
      <c r="AH39" t="s">
        <v>400</v>
      </c>
      <c r="AI39" t="s">
        <v>400</v>
      </c>
      <c r="AJ39" t="s">
        <v>400</v>
      </c>
      <c r="AK39" t="s">
        <v>400</v>
      </c>
      <c r="AL39" t="s">
        <v>400</v>
      </c>
    </row>
    <row r="40" spans="1:38" x14ac:dyDescent="0.35">
      <c r="A40" s="1" t="s">
        <v>2148</v>
      </c>
      <c r="B40" t="s">
        <v>1184</v>
      </c>
      <c r="C40" t="s">
        <v>1065</v>
      </c>
      <c r="D40" t="s">
        <v>1730</v>
      </c>
      <c r="E40" t="s">
        <v>1731</v>
      </c>
      <c r="F40" t="s">
        <v>1732</v>
      </c>
      <c r="G40" t="s">
        <v>1733</v>
      </c>
      <c r="H40" t="s">
        <v>1734</v>
      </c>
      <c r="I40" t="s">
        <v>1735</v>
      </c>
      <c r="J40" t="s">
        <v>1736</v>
      </c>
      <c r="K40" t="s">
        <v>1737</v>
      </c>
      <c r="L40" t="s">
        <v>1738</v>
      </c>
      <c r="M40" t="s">
        <v>1739</v>
      </c>
      <c r="N40" t="s">
        <v>1740</v>
      </c>
      <c r="O40" t="s">
        <v>1741</v>
      </c>
      <c r="P40" t="s">
        <v>1742</v>
      </c>
      <c r="Q40" t="s">
        <v>1743</v>
      </c>
      <c r="R40" t="s">
        <v>1744</v>
      </c>
      <c r="S40" t="s">
        <v>1745</v>
      </c>
      <c r="T40" t="s">
        <v>1746</v>
      </c>
      <c r="U40" t="s">
        <v>1747</v>
      </c>
      <c r="V40" t="s">
        <v>1748</v>
      </c>
      <c r="W40" t="s">
        <v>1749</v>
      </c>
      <c r="X40" t="s">
        <v>1750</v>
      </c>
      <c r="Y40" t="s">
        <v>1751</v>
      </c>
      <c r="Z40" t="s">
        <v>1752</v>
      </c>
      <c r="AA40" t="s">
        <v>1753</v>
      </c>
      <c r="AB40" t="s">
        <v>1754</v>
      </c>
      <c r="AC40" t="s">
        <v>1755</v>
      </c>
      <c r="AD40" t="s">
        <v>1756</v>
      </c>
      <c r="AE40" t="s">
        <v>1757</v>
      </c>
      <c r="AF40" t="s">
        <v>1758</v>
      </c>
      <c r="AG40" t="s">
        <v>1759</v>
      </c>
      <c r="AH40" t="s">
        <v>1760</v>
      </c>
      <c r="AI40" t="s">
        <v>1761</v>
      </c>
      <c r="AJ40" t="s">
        <v>1762</v>
      </c>
      <c r="AK40" t="s">
        <v>1763</v>
      </c>
      <c r="AL40" t="s">
        <v>1764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L29"/>
  <sheetViews>
    <sheetView workbookViewId="0">
      <selection activeCell="AF14" sqref="AF14"/>
    </sheetView>
  </sheetViews>
  <sheetFormatPr defaultRowHeight="14.5" x14ac:dyDescent="0.35"/>
  <sheetData>
    <row r="1" spans="1:38" x14ac:dyDescent="0.35">
      <c r="B1" s="1" t="s">
        <v>514</v>
      </c>
      <c r="C1" s="1" t="s">
        <v>515</v>
      </c>
      <c r="D1" s="1" t="s">
        <v>516</v>
      </c>
      <c r="E1" s="1" t="s">
        <v>517</v>
      </c>
      <c r="F1" s="1" t="s">
        <v>518</v>
      </c>
      <c r="G1" s="1" t="s">
        <v>519</v>
      </c>
      <c r="H1" s="1" t="s">
        <v>520</v>
      </c>
      <c r="I1" s="1" t="s">
        <v>521</v>
      </c>
      <c r="J1" s="1" t="s">
        <v>522</v>
      </c>
      <c r="K1" s="1" t="s">
        <v>523</v>
      </c>
      <c r="L1" s="1" t="s">
        <v>524</v>
      </c>
      <c r="M1" s="1" t="s">
        <v>525</v>
      </c>
      <c r="N1" s="1" t="s">
        <v>526</v>
      </c>
      <c r="O1" s="1" t="s">
        <v>527</v>
      </c>
      <c r="P1" s="1" t="s">
        <v>528</v>
      </c>
      <c r="Q1" s="1" t="s">
        <v>529</v>
      </c>
      <c r="R1" s="1" t="s">
        <v>530</v>
      </c>
      <c r="S1" s="1" t="s">
        <v>531</v>
      </c>
      <c r="T1" s="1" t="s">
        <v>532</v>
      </c>
      <c r="U1" s="1" t="s">
        <v>533</v>
      </c>
      <c r="V1" s="1" t="s">
        <v>534</v>
      </c>
      <c r="W1" s="1" t="s">
        <v>94</v>
      </c>
      <c r="X1" s="1" t="s">
        <v>95</v>
      </c>
      <c r="Y1" s="1" t="s">
        <v>96</v>
      </c>
      <c r="Z1" s="1" t="s">
        <v>97</v>
      </c>
      <c r="AA1" s="1" t="s">
        <v>98</v>
      </c>
      <c r="AB1" s="1" t="s">
        <v>99</v>
      </c>
      <c r="AC1" s="1" t="s">
        <v>100</v>
      </c>
      <c r="AD1" s="1" t="s">
        <v>101</v>
      </c>
      <c r="AE1" s="1" t="s">
        <v>102</v>
      </c>
      <c r="AF1" s="1" t="s">
        <v>103</v>
      </c>
      <c r="AG1" s="1" t="s">
        <v>104</v>
      </c>
      <c r="AH1" s="1" t="s">
        <v>105</v>
      </c>
      <c r="AI1" s="1" t="s">
        <v>106</v>
      </c>
      <c r="AJ1" s="1" t="s">
        <v>107</v>
      </c>
      <c r="AK1" s="1" t="s">
        <v>108</v>
      </c>
      <c r="AL1" s="1" t="s">
        <v>109</v>
      </c>
    </row>
    <row r="2" spans="1:38" x14ac:dyDescent="0.35">
      <c r="A2" s="1" t="s">
        <v>1181</v>
      </c>
      <c r="B2" t="s">
        <v>400</v>
      </c>
      <c r="C2" t="s">
        <v>400</v>
      </c>
      <c r="D2" t="s">
        <v>400</v>
      </c>
      <c r="E2" t="s">
        <v>1184</v>
      </c>
      <c r="F2" t="s">
        <v>1185</v>
      </c>
      <c r="G2" t="s">
        <v>1186</v>
      </c>
      <c r="H2" t="s">
        <v>568</v>
      </c>
      <c r="I2" t="s">
        <v>1187</v>
      </c>
      <c r="J2" t="s">
        <v>1188</v>
      </c>
      <c r="K2" t="s">
        <v>1189</v>
      </c>
      <c r="L2" t="s">
        <v>1190</v>
      </c>
      <c r="M2" t="s">
        <v>1191</v>
      </c>
      <c r="N2" t="s">
        <v>1192</v>
      </c>
      <c r="O2" t="s">
        <v>1193</v>
      </c>
      <c r="P2" t="s">
        <v>1194</v>
      </c>
      <c r="Q2" t="s">
        <v>1195</v>
      </c>
      <c r="R2" t="s">
        <v>1196</v>
      </c>
      <c r="S2" t="s">
        <v>1197</v>
      </c>
      <c r="T2" t="s">
        <v>1198</v>
      </c>
      <c r="U2" t="s">
        <v>1199</v>
      </c>
      <c r="V2" t="s">
        <v>1200</v>
      </c>
      <c r="W2" t="s">
        <v>332</v>
      </c>
      <c r="X2" t="s">
        <v>333</v>
      </c>
      <c r="Y2" t="s">
        <v>334</v>
      </c>
      <c r="Z2" t="s">
        <v>335</v>
      </c>
      <c r="AA2" t="s">
        <v>336</v>
      </c>
      <c r="AB2" t="s">
        <v>337</v>
      </c>
      <c r="AC2" t="s">
        <v>338</v>
      </c>
      <c r="AD2" t="s">
        <v>339</v>
      </c>
      <c r="AE2" t="s">
        <v>340</v>
      </c>
      <c r="AF2" t="s">
        <v>341</v>
      </c>
      <c r="AG2" t="s">
        <v>342</v>
      </c>
      <c r="AH2" t="s">
        <v>343</v>
      </c>
      <c r="AI2" t="s">
        <v>344</v>
      </c>
      <c r="AJ2" t="s">
        <v>345</v>
      </c>
      <c r="AK2" t="s">
        <v>346</v>
      </c>
      <c r="AL2" t="s">
        <v>347</v>
      </c>
    </row>
    <row r="3" spans="1:38" x14ac:dyDescent="0.35">
      <c r="A3" s="1" t="s">
        <v>881</v>
      </c>
      <c r="B3" t="s">
        <v>400</v>
      </c>
      <c r="C3" t="s">
        <v>400</v>
      </c>
      <c r="D3" t="s">
        <v>400</v>
      </c>
      <c r="E3" t="s">
        <v>810</v>
      </c>
      <c r="F3" t="s">
        <v>811</v>
      </c>
      <c r="G3" t="s">
        <v>812</v>
      </c>
      <c r="H3" t="s">
        <v>813</v>
      </c>
      <c r="I3" t="s">
        <v>814</v>
      </c>
      <c r="J3" t="s">
        <v>815</v>
      </c>
      <c r="K3" t="s">
        <v>816</v>
      </c>
      <c r="L3" t="s">
        <v>817</v>
      </c>
      <c r="M3" t="s">
        <v>818</v>
      </c>
      <c r="N3" t="s">
        <v>819</v>
      </c>
      <c r="O3" t="s">
        <v>820</v>
      </c>
      <c r="P3" t="s">
        <v>821</v>
      </c>
      <c r="Q3" t="s">
        <v>882</v>
      </c>
      <c r="R3" t="s">
        <v>883</v>
      </c>
      <c r="S3" t="s">
        <v>884</v>
      </c>
      <c r="T3" t="s">
        <v>885</v>
      </c>
      <c r="U3" t="s">
        <v>886</v>
      </c>
      <c r="V3" t="s">
        <v>887</v>
      </c>
      <c r="W3" t="s">
        <v>314</v>
      </c>
      <c r="X3" t="s">
        <v>315</v>
      </c>
      <c r="Y3" t="s">
        <v>316</v>
      </c>
      <c r="Z3" t="s">
        <v>317</v>
      </c>
      <c r="AA3" t="s">
        <v>318</v>
      </c>
      <c r="AB3" t="s">
        <v>319</v>
      </c>
      <c r="AC3" t="s">
        <v>320</v>
      </c>
      <c r="AD3" t="s">
        <v>321</v>
      </c>
      <c r="AE3" t="s">
        <v>322</v>
      </c>
      <c r="AF3" t="s">
        <v>323</v>
      </c>
      <c r="AG3" t="s">
        <v>324</v>
      </c>
      <c r="AH3" t="s">
        <v>325</v>
      </c>
      <c r="AI3" t="s">
        <v>326</v>
      </c>
      <c r="AJ3" t="s">
        <v>327</v>
      </c>
      <c r="AK3" t="s">
        <v>328</v>
      </c>
      <c r="AL3" t="s">
        <v>329</v>
      </c>
    </row>
    <row r="4" spans="1:38" x14ac:dyDescent="0.35">
      <c r="A4" s="1" t="s">
        <v>2149</v>
      </c>
      <c r="B4" t="s">
        <v>400</v>
      </c>
      <c r="C4" t="s">
        <v>400</v>
      </c>
      <c r="D4" t="s">
        <v>400</v>
      </c>
      <c r="E4" t="s">
        <v>400</v>
      </c>
      <c r="F4" t="s">
        <v>400</v>
      </c>
      <c r="G4" t="s">
        <v>400</v>
      </c>
      <c r="H4" t="s">
        <v>400</v>
      </c>
      <c r="I4" t="s">
        <v>400</v>
      </c>
      <c r="J4" t="s">
        <v>400</v>
      </c>
      <c r="K4" t="s">
        <v>400</v>
      </c>
      <c r="L4" t="s">
        <v>400</v>
      </c>
      <c r="M4" t="s">
        <v>400</v>
      </c>
      <c r="N4" t="s">
        <v>400</v>
      </c>
      <c r="O4" t="s">
        <v>400</v>
      </c>
      <c r="P4" t="s">
        <v>400</v>
      </c>
      <c r="Q4" t="s">
        <v>2150</v>
      </c>
      <c r="R4" t="s">
        <v>2151</v>
      </c>
      <c r="S4" t="s">
        <v>2152</v>
      </c>
      <c r="T4" t="s">
        <v>2153</v>
      </c>
      <c r="U4" t="s">
        <v>2154</v>
      </c>
      <c r="V4" t="s">
        <v>824</v>
      </c>
      <c r="W4" t="s">
        <v>1459</v>
      </c>
      <c r="X4" t="s">
        <v>2155</v>
      </c>
      <c r="Y4" t="s">
        <v>2156</v>
      </c>
      <c r="Z4" t="s">
        <v>2157</v>
      </c>
      <c r="AA4" t="s">
        <v>1908</v>
      </c>
      <c r="AB4" t="s">
        <v>2158</v>
      </c>
      <c r="AC4" t="s">
        <v>2067</v>
      </c>
      <c r="AD4" t="s">
        <v>2159</v>
      </c>
      <c r="AE4" t="s">
        <v>2160</v>
      </c>
      <c r="AF4" t="s">
        <v>2161</v>
      </c>
      <c r="AG4" t="s">
        <v>2162</v>
      </c>
      <c r="AH4" t="s">
        <v>2163</v>
      </c>
      <c r="AI4" t="s">
        <v>2164</v>
      </c>
      <c r="AJ4" t="s">
        <v>2165</v>
      </c>
      <c r="AK4" t="s">
        <v>2166</v>
      </c>
      <c r="AL4" t="s">
        <v>2167</v>
      </c>
    </row>
    <row r="5" spans="1:38" x14ac:dyDescent="0.35">
      <c r="A5" s="1" t="s">
        <v>2168</v>
      </c>
      <c r="B5" t="s">
        <v>400</v>
      </c>
      <c r="C5" t="s">
        <v>400</v>
      </c>
      <c r="D5" t="s">
        <v>400</v>
      </c>
      <c r="E5" t="s">
        <v>400</v>
      </c>
      <c r="F5" t="s">
        <v>400</v>
      </c>
      <c r="G5" t="s">
        <v>400</v>
      </c>
      <c r="H5" t="s">
        <v>400</v>
      </c>
      <c r="I5" t="s">
        <v>400</v>
      </c>
      <c r="J5" t="s">
        <v>400</v>
      </c>
      <c r="K5" t="s">
        <v>400</v>
      </c>
      <c r="L5" t="s">
        <v>400</v>
      </c>
      <c r="M5" t="s">
        <v>400</v>
      </c>
      <c r="N5" t="s">
        <v>400</v>
      </c>
      <c r="O5" t="s">
        <v>400</v>
      </c>
      <c r="P5" t="s">
        <v>400</v>
      </c>
      <c r="Q5" t="s">
        <v>400</v>
      </c>
      <c r="R5" t="s">
        <v>400</v>
      </c>
      <c r="S5" t="s">
        <v>400</v>
      </c>
      <c r="T5" t="s">
        <v>400</v>
      </c>
      <c r="U5" t="s">
        <v>400</v>
      </c>
      <c r="V5" t="s">
        <v>400</v>
      </c>
      <c r="W5" t="s">
        <v>400</v>
      </c>
      <c r="X5" t="s">
        <v>2169</v>
      </c>
      <c r="Y5" t="s">
        <v>2170</v>
      </c>
      <c r="Z5" t="s">
        <v>2171</v>
      </c>
      <c r="AA5" t="s">
        <v>2172</v>
      </c>
      <c r="AB5" t="s">
        <v>2173</v>
      </c>
      <c r="AC5" t="s">
        <v>2174</v>
      </c>
      <c r="AD5" t="s">
        <v>2175</v>
      </c>
      <c r="AE5" t="s">
        <v>2176</v>
      </c>
      <c r="AF5" t="s">
        <v>2177</v>
      </c>
      <c r="AG5" t="s">
        <v>2178</v>
      </c>
      <c r="AH5" t="s">
        <v>2179</v>
      </c>
      <c r="AI5" t="s">
        <v>2180</v>
      </c>
      <c r="AJ5" t="s">
        <v>1171</v>
      </c>
      <c r="AK5" t="s">
        <v>2181</v>
      </c>
      <c r="AL5" t="s">
        <v>2182</v>
      </c>
    </row>
    <row r="6" spans="1:38" x14ac:dyDescent="0.35">
      <c r="A6" s="1" t="s">
        <v>2183</v>
      </c>
      <c r="B6" t="s">
        <v>400</v>
      </c>
      <c r="C6" t="s">
        <v>400</v>
      </c>
      <c r="D6" t="s">
        <v>400</v>
      </c>
      <c r="E6" t="s">
        <v>2184</v>
      </c>
      <c r="F6" t="s">
        <v>2185</v>
      </c>
      <c r="G6" t="s">
        <v>2186</v>
      </c>
      <c r="H6" t="s">
        <v>2187</v>
      </c>
      <c r="I6" t="s">
        <v>2068</v>
      </c>
      <c r="J6" t="s">
        <v>2188</v>
      </c>
      <c r="K6" t="s">
        <v>2189</v>
      </c>
      <c r="L6" t="s">
        <v>2190</v>
      </c>
      <c r="M6" t="s">
        <v>2191</v>
      </c>
      <c r="N6" t="s">
        <v>2192</v>
      </c>
      <c r="O6" t="s">
        <v>2193</v>
      </c>
      <c r="P6" t="s">
        <v>2194</v>
      </c>
      <c r="Q6" t="s">
        <v>2195</v>
      </c>
      <c r="R6" t="s">
        <v>2196</v>
      </c>
      <c r="S6" t="s">
        <v>2197</v>
      </c>
      <c r="T6" t="s">
        <v>2198</v>
      </c>
      <c r="U6" t="s">
        <v>2199</v>
      </c>
      <c r="V6" t="s">
        <v>2200</v>
      </c>
      <c r="W6" t="s">
        <v>2201</v>
      </c>
      <c r="X6" t="s">
        <v>2202</v>
      </c>
      <c r="Y6" t="s">
        <v>2203</v>
      </c>
      <c r="Z6" t="s">
        <v>2204</v>
      </c>
      <c r="AA6" t="s">
        <v>2205</v>
      </c>
      <c r="AB6" t="s">
        <v>2206</v>
      </c>
      <c r="AC6" t="s">
        <v>2207</v>
      </c>
      <c r="AD6" t="s">
        <v>2208</v>
      </c>
      <c r="AE6" t="s">
        <v>2209</v>
      </c>
      <c r="AF6" t="s">
        <v>2210</v>
      </c>
      <c r="AG6" t="s">
        <v>2211</v>
      </c>
      <c r="AH6" t="s">
        <v>2212</v>
      </c>
      <c r="AI6" t="s">
        <v>2213</v>
      </c>
      <c r="AJ6" t="s">
        <v>2214</v>
      </c>
      <c r="AK6" t="s">
        <v>2215</v>
      </c>
      <c r="AL6" t="s">
        <v>2216</v>
      </c>
    </row>
    <row r="7" spans="1:38" x14ac:dyDescent="0.35">
      <c r="A7" s="1" t="s">
        <v>2217</v>
      </c>
      <c r="B7" t="s">
        <v>400</v>
      </c>
      <c r="C7" t="s">
        <v>400</v>
      </c>
      <c r="D7" t="s">
        <v>400</v>
      </c>
      <c r="E7" t="s">
        <v>400</v>
      </c>
      <c r="F7" t="s">
        <v>400</v>
      </c>
      <c r="G7" t="s">
        <v>400</v>
      </c>
      <c r="H7" t="s">
        <v>400</v>
      </c>
      <c r="I7" t="s">
        <v>400</v>
      </c>
      <c r="J7" t="s">
        <v>400</v>
      </c>
      <c r="K7" t="s">
        <v>400</v>
      </c>
      <c r="L7" t="s">
        <v>400</v>
      </c>
      <c r="M7" t="s">
        <v>400</v>
      </c>
      <c r="N7" t="s">
        <v>400</v>
      </c>
      <c r="O7" t="s">
        <v>400</v>
      </c>
      <c r="P7" t="s">
        <v>400</v>
      </c>
      <c r="Q7" t="s">
        <v>400</v>
      </c>
      <c r="R7" t="s">
        <v>400</v>
      </c>
      <c r="S7" t="s">
        <v>400</v>
      </c>
      <c r="T7" t="s">
        <v>400</v>
      </c>
      <c r="U7" t="s">
        <v>400</v>
      </c>
      <c r="V7" t="s">
        <v>400</v>
      </c>
      <c r="W7" t="s">
        <v>400</v>
      </c>
      <c r="X7" t="s">
        <v>2218</v>
      </c>
      <c r="Y7" t="s">
        <v>2219</v>
      </c>
      <c r="Z7" t="s">
        <v>2220</v>
      </c>
      <c r="AA7" t="s">
        <v>2221</v>
      </c>
      <c r="AB7" t="s">
        <v>2222</v>
      </c>
      <c r="AC7" t="s">
        <v>2223</v>
      </c>
      <c r="AD7" t="s">
        <v>2224</v>
      </c>
      <c r="AE7" t="s">
        <v>1914</v>
      </c>
      <c r="AF7" t="s">
        <v>2225</v>
      </c>
      <c r="AG7" t="s">
        <v>2226</v>
      </c>
      <c r="AH7" t="s">
        <v>2227</v>
      </c>
      <c r="AI7" t="s">
        <v>2228</v>
      </c>
      <c r="AJ7" t="s">
        <v>2229</v>
      </c>
      <c r="AK7" t="s">
        <v>2230</v>
      </c>
      <c r="AL7" t="s">
        <v>2231</v>
      </c>
    </row>
    <row r="8" spans="1:38" x14ac:dyDescent="0.35">
      <c r="A8" s="1" t="s">
        <v>1450</v>
      </c>
      <c r="B8" t="s">
        <v>400</v>
      </c>
      <c r="C8" t="s">
        <v>400</v>
      </c>
      <c r="D8" t="s">
        <v>400</v>
      </c>
      <c r="E8" t="s">
        <v>1479</v>
      </c>
      <c r="F8" t="s">
        <v>2232</v>
      </c>
      <c r="G8" t="s">
        <v>808</v>
      </c>
      <c r="H8" t="s">
        <v>2233</v>
      </c>
      <c r="I8" t="s">
        <v>2234</v>
      </c>
      <c r="J8" t="s">
        <v>1695</v>
      </c>
      <c r="K8" t="s">
        <v>1479</v>
      </c>
      <c r="L8" t="s">
        <v>400</v>
      </c>
      <c r="M8" t="s">
        <v>400</v>
      </c>
      <c r="N8" t="s">
        <v>400</v>
      </c>
      <c r="O8" t="s">
        <v>400</v>
      </c>
      <c r="P8" t="s">
        <v>400</v>
      </c>
      <c r="Q8" t="s">
        <v>400</v>
      </c>
      <c r="R8" t="s">
        <v>400</v>
      </c>
      <c r="S8" t="s">
        <v>400</v>
      </c>
      <c r="T8" t="s">
        <v>400</v>
      </c>
      <c r="U8" t="s">
        <v>400</v>
      </c>
      <c r="V8" t="s">
        <v>400</v>
      </c>
      <c r="W8" t="s">
        <v>400</v>
      </c>
      <c r="X8" t="s">
        <v>400</v>
      </c>
      <c r="Y8" t="s">
        <v>400</v>
      </c>
      <c r="Z8" t="s">
        <v>400</v>
      </c>
      <c r="AA8" t="s">
        <v>2235</v>
      </c>
      <c r="AB8" t="s">
        <v>1049</v>
      </c>
      <c r="AC8" t="s">
        <v>2236</v>
      </c>
      <c r="AD8" t="s">
        <v>2237</v>
      </c>
      <c r="AE8" t="s">
        <v>2238</v>
      </c>
      <c r="AF8" t="s">
        <v>2239</v>
      </c>
      <c r="AG8" t="s">
        <v>1147</v>
      </c>
      <c r="AH8" t="s">
        <v>2240</v>
      </c>
      <c r="AI8" t="s">
        <v>872</v>
      </c>
      <c r="AJ8" t="s">
        <v>2241</v>
      </c>
      <c r="AK8" t="s">
        <v>2242</v>
      </c>
      <c r="AL8" t="s">
        <v>2243</v>
      </c>
    </row>
    <row r="9" spans="1:38" x14ac:dyDescent="0.35">
      <c r="A9" s="1" t="s">
        <v>1765</v>
      </c>
      <c r="B9" t="s">
        <v>400</v>
      </c>
      <c r="C9" t="s">
        <v>400</v>
      </c>
      <c r="D9" t="s">
        <v>400</v>
      </c>
      <c r="E9" t="s">
        <v>400</v>
      </c>
      <c r="F9" t="s">
        <v>400</v>
      </c>
      <c r="G9" t="s">
        <v>400</v>
      </c>
      <c r="H9" t="s">
        <v>400</v>
      </c>
      <c r="I9" t="s">
        <v>400</v>
      </c>
      <c r="J9" t="s">
        <v>400</v>
      </c>
      <c r="K9" t="s">
        <v>400</v>
      </c>
      <c r="L9" t="s">
        <v>400</v>
      </c>
      <c r="M9" t="s">
        <v>400</v>
      </c>
      <c r="N9" t="s">
        <v>400</v>
      </c>
      <c r="O9" t="s">
        <v>400</v>
      </c>
      <c r="P9" t="s">
        <v>400</v>
      </c>
      <c r="Q9" t="s">
        <v>400</v>
      </c>
      <c r="R9" t="s">
        <v>400</v>
      </c>
      <c r="S9" t="s">
        <v>400</v>
      </c>
      <c r="T9" t="s">
        <v>400</v>
      </c>
      <c r="U9" t="s">
        <v>400</v>
      </c>
      <c r="V9" t="s">
        <v>400</v>
      </c>
      <c r="W9" t="s">
        <v>400</v>
      </c>
      <c r="X9" t="s">
        <v>400</v>
      </c>
      <c r="Y9" t="s">
        <v>400</v>
      </c>
      <c r="Z9" t="s">
        <v>400</v>
      </c>
      <c r="AA9" t="s">
        <v>2244</v>
      </c>
      <c r="AB9" t="s">
        <v>2245</v>
      </c>
      <c r="AC9" t="s">
        <v>2246</v>
      </c>
      <c r="AD9" t="s">
        <v>2247</v>
      </c>
      <c r="AE9" t="s">
        <v>2248</v>
      </c>
      <c r="AF9" t="s">
        <v>1456</v>
      </c>
      <c r="AG9" t="s">
        <v>2249</v>
      </c>
      <c r="AH9" t="s">
        <v>2250</v>
      </c>
      <c r="AI9" t="s">
        <v>2251</v>
      </c>
      <c r="AJ9" t="s">
        <v>2252</v>
      </c>
      <c r="AK9" t="s">
        <v>2253</v>
      </c>
      <c r="AL9" t="s">
        <v>2254</v>
      </c>
    </row>
    <row r="10" spans="1:38" x14ac:dyDescent="0.35">
      <c r="A10" s="1" t="s">
        <v>2255</v>
      </c>
      <c r="B10" t="s">
        <v>400</v>
      </c>
      <c r="C10" t="s">
        <v>400</v>
      </c>
      <c r="D10" t="s">
        <v>400</v>
      </c>
      <c r="E10" t="s">
        <v>2256</v>
      </c>
      <c r="F10" t="s">
        <v>2257</v>
      </c>
      <c r="G10" t="s">
        <v>2258</v>
      </c>
      <c r="H10" t="s">
        <v>2259</v>
      </c>
      <c r="I10" t="s">
        <v>2260</v>
      </c>
      <c r="J10" t="s">
        <v>2261</v>
      </c>
      <c r="K10" t="s">
        <v>2262</v>
      </c>
      <c r="L10" t="s">
        <v>2263</v>
      </c>
      <c r="M10" t="s">
        <v>2264</v>
      </c>
      <c r="N10" t="s">
        <v>2265</v>
      </c>
      <c r="O10" t="s">
        <v>2266</v>
      </c>
      <c r="P10" t="s">
        <v>2267</v>
      </c>
      <c r="Q10" t="s">
        <v>672</v>
      </c>
      <c r="R10" t="s">
        <v>2268</v>
      </c>
      <c r="S10" t="s">
        <v>2269</v>
      </c>
      <c r="T10" t="s">
        <v>2270</v>
      </c>
      <c r="U10" t="s">
        <v>2271</v>
      </c>
      <c r="V10" t="s">
        <v>2272</v>
      </c>
      <c r="W10" t="s">
        <v>2273</v>
      </c>
      <c r="X10" t="s">
        <v>2274</v>
      </c>
      <c r="Y10" t="s">
        <v>2109</v>
      </c>
      <c r="Z10" t="s">
        <v>2275</v>
      </c>
      <c r="AA10" t="s">
        <v>2276</v>
      </c>
      <c r="AB10" t="s">
        <v>2277</v>
      </c>
      <c r="AC10" t="s">
        <v>2278</v>
      </c>
      <c r="AD10" t="s">
        <v>2279</v>
      </c>
      <c r="AE10" t="s">
        <v>2280</v>
      </c>
      <c r="AF10" t="s">
        <v>2281</v>
      </c>
      <c r="AG10" t="s">
        <v>2282</v>
      </c>
      <c r="AH10" t="s">
        <v>2283</v>
      </c>
      <c r="AI10" t="s">
        <v>2284</v>
      </c>
      <c r="AJ10" t="s">
        <v>2285</v>
      </c>
      <c r="AK10" t="s">
        <v>1931</v>
      </c>
      <c r="AL10" t="s">
        <v>2286</v>
      </c>
    </row>
    <row r="11" spans="1:38" x14ac:dyDescent="0.35">
      <c r="A11" s="1" t="s">
        <v>2287</v>
      </c>
      <c r="B11" t="s">
        <v>400</v>
      </c>
      <c r="C11" t="s">
        <v>400</v>
      </c>
      <c r="D11" t="s">
        <v>400</v>
      </c>
      <c r="E11" t="s">
        <v>400</v>
      </c>
      <c r="F11" t="s">
        <v>400</v>
      </c>
      <c r="G11" t="s">
        <v>1926</v>
      </c>
      <c r="H11" t="s">
        <v>400</v>
      </c>
      <c r="I11" t="s">
        <v>400</v>
      </c>
      <c r="J11" t="s">
        <v>400</v>
      </c>
      <c r="K11" t="s">
        <v>400</v>
      </c>
      <c r="L11" t="s">
        <v>400</v>
      </c>
      <c r="M11" t="s">
        <v>400</v>
      </c>
      <c r="N11" t="s">
        <v>2288</v>
      </c>
      <c r="O11" t="s">
        <v>2289</v>
      </c>
      <c r="P11" t="s">
        <v>2290</v>
      </c>
      <c r="Q11" t="s">
        <v>2291</v>
      </c>
      <c r="R11" t="s">
        <v>2292</v>
      </c>
      <c r="S11" t="s">
        <v>2293</v>
      </c>
      <c r="T11" t="s">
        <v>2294</v>
      </c>
      <c r="U11" t="s">
        <v>2295</v>
      </c>
      <c r="V11" t="s">
        <v>2296</v>
      </c>
      <c r="W11" t="s">
        <v>2297</v>
      </c>
      <c r="X11" t="s">
        <v>2298</v>
      </c>
      <c r="Y11" t="s">
        <v>2299</v>
      </c>
      <c r="Z11" t="s">
        <v>2300</v>
      </c>
      <c r="AA11" t="s">
        <v>2301</v>
      </c>
      <c r="AB11" t="s">
        <v>2302</v>
      </c>
      <c r="AC11" t="s">
        <v>2303</v>
      </c>
      <c r="AD11" t="s">
        <v>2304</v>
      </c>
      <c r="AE11" t="s">
        <v>2305</v>
      </c>
      <c r="AF11" t="s">
        <v>2306</v>
      </c>
      <c r="AG11" t="s">
        <v>2307</v>
      </c>
      <c r="AH11" t="s">
        <v>2308</v>
      </c>
      <c r="AI11" t="s">
        <v>2309</v>
      </c>
      <c r="AJ11" t="s">
        <v>2310</v>
      </c>
      <c r="AK11" t="s">
        <v>2311</v>
      </c>
      <c r="AL11" t="s">
        <v>2312</v>
      </c>
    </row>
    <row r="12" spans="1:38" x14ac:dyDescent="0.35">
      <c r="A12" s="1" t="s">
        <v>2313</v>
      </c>
      <c r="B12" t="s">
        <v>400</v>
      </c>
      <c r="C12" t="s">
        <v>400</v>
      </c>
      <c r="D12" t="s">
        <v>400</v>
      </c>
      <c r="E12" t="s">
        <v>2314</v>
      </c>
      <c r="F12" t="s">
        <v>2315</v>
      </c>
      <c r="G12" t="s">
        <v>2316</v>
      </c>
      <c r="H12" t="s">
        <v>675</v>
      </c>
      <c r="I12" t="s">
        <v>1813</v>
      </c>
      <c r="J12" t="s">
        <v>2317</v>
      </c>
      <c r="K12" t="s">
        <v>2318</v>
      </c>
      <c r="L12" t="s">
        <v>2319</v>
      </c>
      <c r="M12" t="s">
        <v>2320</v>
      </c>
      <c r="N12" t="s">
        <v>2321</v>
      </c>
      <c r="O12" t="s">
        <v>2322</v>
      </c>
      <c r="P12" t="s">
        <v>2323</v>
      </c>
      <c r="Q12" t="s">
        <v>2324</v>
      </c>
      <c r="R12" t="s">
        <v>2325</v>
      </c>
      <c r="S12" t="s">
        <v>2326</v>
      </c>
      <c r="T12" t="s">
        <v>2327</v>
      </c>
      <c r="U12" t="s">
        <v>2328</v>
      </c>
      <c r="V12" t="s">
        <v>2329</v>
      </c>
      <c r="W12" t="s">
        <v>2330</v>
      </c>
      <c r="X12" t="s">
        <v>2331</v>
      </c>
      <c r="Y12" t="s">
        <v>2332</v>
      </c>
      <c r="Z12" t="s">
        <v>2333</v>
      </c>
      <c r="AA12" t="s">
        <v>2334</v>
      </c>
      <c r="AB12" t="s">
        <v>2335</v>
      </c>
      <c r="AC12" t="s">
        <v>2336</v>
      </c>
      <c r="AD12" t="s">
        <v>2337</v>
      </c>
      <c r="AE12" t="s">
        <v>2338</v>
      </c>
      <c r="AF12" t="s">
        <v>2339</v>
      </c>
      <c r="AG12" t="s">
        <v>2340</v>
      </c>
      <c r="AH12" t="s">
        <v>2341</v>
      </c>
      <c r="AI12" t="s">
        <v>2342</v>
      </c>
      <c r="AJ12" t="s">
        <v>2343</v>
      </c>
      <c r="AK12" t="s">
        <v>2344</v>
      </c>
      <c r="AL12" t="s">
        <v>2345</v>
      </c>
    </row>
    <row r="13" spans="1:38" x14ac:dyDescent="0.35">
      <c r="A13" s="1" t="s">
        <v>2346</v>
      </c>
      <c r="B13" t="s">
        <v>400</v>
      </c>
      <c r="C13" t="s">
        <v>400</v>
      </c>
      <c r="D13" t="s">
        <v>400</v>
      </c>
      <c r="E13" t="s">
        <v>2347</v>
      </c>
      <c r="F13" t="s">
        <v>2348</v>
      </c>
      <c r="G13" t="s">
        <v>2349</v>
      </c>
      <c r="H13" t="s">
        <v>2350</v>
      </c>
      <c r="I13" t="s">
        <v>2351</v>
      </c>
      <c r="J13" t="s">
        <v>2352</v>
      </c>
      <c r="K13" t="s">
        <v>2353</v>
      </c>
      <c r="L13" t="s">
        <v>2354</v>
      </c>
      <c r="M13" t="s">
        <v>2355</v>
      </c>
      <c r="N13" t="s">
        <v>2356</v>
      </c>
      <c r="O13" t="s">
        <v>2357</v>
      </c>
      <c r="P13" t="s">
        <v>2358</v>
      </c>
      <c r="Q13" t="s">
        <v>2359</v>
      </c>
      <c r="R13" t="s">
        <v>2360</v>
      </c>
      <c r="S13" t="s">
        <v>2361</v>
      </c>
      <c r="T13" t="s">
        <v>2362</v>
      </c>
      <c r="U13" t="s">
        <v>2363</v>
      </c>
      <c r="V13" t="s">
        <v>2364</v>
      </c>
      <c r="W13" t="s">
        <v>2365</v>
      </c>
      <c r="X13" t="s">
        <v>2366</v>
      </c>
      <c r="Y13" t="s">
        <v>2367</v>
      </c>
      <c r="Z13" t="s">
        <v>2368</v>
      </c>
      <c r="AA13" t="s">
        <v>2369</v>
      </c>
      <c r="AB13" t="s">
        <v>2370</v>
      </c>
      <c r="AC13" t="s">
        <v>2371</v>
      </c>
      <c r="AD13" t="s">
        <v>2372</v>
      </c>
      <c r="AE13" t="s">
        <v>2373</v>
      </c>
      <c r="AF13" t="s">
        <v>2374</v>
      </c>
      <c r="AG13" t="s">
        <v>2375</v>
      </c>
      <c r="AH13" t="s">
        <v>2376</v>
      </c>
      <c r="AI13" t="s">
        <v>2377</v>
      </c>
      <c r="AJ13" t="s">
        <v>2378</v>
      </c>
      <c r="AK13" t="s">
        <v>2379</v>
      </c>
      <c r="AL13" t="s">
        <v>2380</v>
      </c>
    </row>
    <row r="14" spans="1:38" x14ac:dyDescent="0.35">
      <c r="A14" s="1" t="s">
        <v>2381</v>
      </c>
      <c r="B14" t="s">
        <v>400</v>
      </c>
      <c r="C14" t="s">
        <v>400</v>
      </c>
      <c r="D14" t="s">
        <v>400</v>
      </c>
      <c r="E14" t="s">
        <v>400</v>
      </c>
      <c r="F14" t="s">
        <v>400</v>
      </c>
      <c r="G14" t="s">
        <v>400</v>
      </c>
      <c r="H14" t="s">
        <v>400</v>
      </c>
      <c r="I14" t="s">
        <v>400</v>
      </c>
      <c r="J14" t="s">
        <v>400</v>
      </c>
      <c r="K14" t="s">
        <v>400</v>
      </c>
      <c r="L14" t="s">
        <v>400</v>
      </c>
      <c r="M14" t="s">
        <v>400</v>
      </c>
      <c r="N14" t="s">
        <v>2382</v>
      </c>
      <c r="O14" t="s">
        <v>400</v>
      </c>
      <c r="P14" t="s">
        <v>400</v>
      </c>
      <c r="Q14" t="s">
        <v>400</v>
      </c>
      <c r="R14" t="s">
        <v>400</v>
      </c>
      <c r="S14" t="s">
        <v>2383</v>
      </c>
      <c r="T14" t="s">
        <v>1042</v>
      </c>
      <c r="U14" t="s">
        <v>2384</v>
      </c>
      <c r="V14" t="s">
        <v>2385</v>
      </c>
      <c r="W14" t="s">
        <v>2386</v>
      </c>
      <c r="X14" t="s">
        <v>2387</v>
      </c>
      <c r="Y14" t="s">
        <v>2388</v>
      </c>
      <c r="Z14" t="s">
        <v>2389</v>
      </c>
      <c r="AA14" t="s">
        <v>2390</v>
      </c>
      <c r="AB14" t="s">
        <v>2391</v>
      </c>
      <c r="AC14" t="s">
        <v>2392</v>
      </c>
      <c r="AD14" t="s">
        <v>2393</v>
      </c>
      <c r="AE14" t="s">
        <v>2394</v>
      </c>
      <c r="AF14" t="s">
        <v>2395</v>
      </c>
      <c r="AG14" t="s">
        <v>2396</v>
      </c>
      <c r="AH14" t="s">
        <v>2397</v>
      </c>
      <c r="AI14" t="s">
        <v>2398</v>
      </c>
      <c r="AJ14" t="s">
        <v>2399</v>
      </c>
      <c r="AK14" t="s">
        <v>2400</v>
      </c>
      <c r="AL14" t="s">
        <v>2401</v>
      </c>
    </row>
    <row r="15" spans="1:38" x14ac:dyDescent="0.35">
      <c r="A15" s="1" t="s">
        <v>2402</v>
      </c>
      <c r="B15" t="s">
        <v>400</v>
      </c>
      <c r="C15" t="s">
        <v>400</v>
      </c>
      <c r="D15" t="s">
        <v>400</v>
      </c>
      <c r="E15" t="s">
        <v>2232</v>
      </c>
      <c r="F15" t="s">
        <v>2403</v>
      </c>
      <c r="G15" t="s">
        <v>2404</v>
      </c>
      <c r="H15" t="s">
        <v>2405</v>
      </c>
      <c r="I15" t="s">
        <v>2406</v>
      </c>
      <c r="J15" t="s">
        <v>2407</v>
      </c>
      <c r="K15" t="s">
        <v>2408</v>
      </c>
      <c r="L15" t="s">
        <v>2409</v>
      </c>
      <c r="M15" t="s">
        <v>2410</v>
      </c>
      <c r="N15" t="s">
        <v>2411</v>
      </c>
      <c r="O15" t="s">
        <v>2412</v>
      </c>
      <c r="P15" t="s">
        <v>2413</v>
      </c>
      <c r="Q15" t="s">
        <v>2414</v>
      </c>
      <c r="R15" t="s">
        <v>2415</v>
      </c>
      <c r="S15" t="s">
        <v>2416</v>
      </c>
      <c r="T15" t="s">
        <v>2417</v>
      </c>
      <c r="U15" t="s">
        <v>2418</v>
      </c>
      <c r="V15" t="s">
        <v>2419</v>
      </c>
      <c r="W15" t="s">
        <v>2420</v>
      </c>
      <c r="X15" t="s">
        <v>2421</v>
      </c>
      <c r="Y15" t="s">
        <v>2422</v>
      </c>
      <c r="Z15" t="s">
        <v>2423</v>
      </c>
      <c r="AA15" t="s">
        <v>2424</v>
      </c>
      <c r="AB15" t="s">
        <v>2425</v>
      </c>
      <c r="AC15" t="s">
        <v>2426</v>
      </c>
      <c r="AD15" t="s">
        <v>2427</v>
      </c>
      <c r="AE15" t="s">
        <v>2428</v>
      </c>
      <c r="AF15" t="s">
        <v>2429</v>
      </c>
      <c r="AG15" t="s">
        <v>2430</v>
      </c>
      <c r="AH15" t="s">
        <v>2431</v>
      </c>
      <c r="AI15" t="s">
        <v>2432</v>
      </c>
      <c r="AJ15" t="s">
        <v>2433</v>
      </c>
      <c r="AK15" t="s">
        <v>2434</v>
      </c>
      <c r="AL15" t="s">
        <v>2435</v>
      </c>
    </row>
    <row r="16" spans="1:38" x14ac:dyDescent="0.35">
      <c r="A16" s="1" t="s">
        <v>2436</v>
      </c>
      <c r="B16" t="s">
        <v>400</v>
      </c>
      <c r="C16" t="s">
        <v>400</v>
      </c>
      <c r="D16" t="s">
        <v>400</v>
      </c>
      <c r="E16" t="s">
        <v>400</v>
      </c>
      <c r="F16" t="s">
        <v>400</v>
      </c>
      <c r="G16" t="s">
        <v>400</v>
      </c>
      <c r="H16" t="s">
        <v>400</v>
      </c>
      <c r="I16" t="s">
        <v>400</v>
      </c>
      <c r="J16" t="s">
        <v>400</v>
      </c>
      <c r="K16" t="s">
        <v>400</v>
      </c>
      <c r="L16" t="s">
        <v>400</v>
      </c>
      <c r="M16" t="s">
        <v>400</v>
      </c>
      <c r="N16" t="s">
        <v>400</v>
      </c>
      <c r="O16" t="s">
        <v>2437</v>
      </c>
      <c r="P16" t="s">
        <v>2438</v>
      </c>
      <c r="Q16" t="s">
        <v>2439</v>
      </c>
      <c r="R16" t="s">
        <v>2440</v>
      </c>
      <c r="S16" t="s">
        <v>2441</v>
      </c>
      <c r="T16" t="s">
        <v>2442</v>
      </c>
      <c r="U16" t="s">
        <v>2443</v>
      </c>
      <c r="V16" t="s">
        <v>2444</v>
      </c>
      <c r="W16" t="s">
        <v>2445</v>
      </c>
      <c r="X16" t="s">
        <v>2446</v>
      </c>
      <c r="Y16" t="s">
        <v>2447</v>
      </c>
      <c r="Z16" t="s">
        <v>2448</v>
      </c>
      <c r="AA16" t="s">
        <v>2449</v>
      </c>
      <c r="AB16" t="s">
        <v>2450</v>
      </c>
      <c r="AC16" t="s">
        <v>2451</v>
      </c>
      <c r="AD16" t="s">
        <v>2452</v>
      </c>
      <c r="AE16" t="s">
        <v>2453</v>
      </c>
      <c r="AF16" t="s">
        <v>2454</v>
      </c>
      <c r="AG16" t="s">
        <v>2455</v>
      </c>
      <c r="AH16" t="s">
        <v>2456</v>
      </c>
      <c r="AI16" t="s">
        <v>2457</v>
      </c>
      <c r="AJ16" t="s">
        <v>2458</v>
      </c>
      <c r="AK16" t="s">
        <v>2459</v>
      </c>
      <c r="AL16" t="s">
        <v>2460</v>
      </c>
    </row>
    <row r="17" spans="1:38" x14ac:dyDescent="0.35">
      <c r="A17" s="1" t="s">
        <v>2461</v>
      </c>
      <c r="B17" t="s">
        <v>400</v>
      </c>
      <c r="C17" t="s">
        <v>400</v>
      </c>
      <c r="D17" t="s">
        <v>400</v>
      </c>
      <c r="E17" t="s">
        <v>2233</v>
      </c>
      <c r="F17" t="s">
        <v>2462</v>
      </c>
      <c r="G17" t="s">
        <v>2233</v>
      </c>
      <c r="H17" t="s">
        <v>2463</v>
      </c>
      <c r="I17" t="s">
        <v>2464</v>
      </c>
      <c r="J17" t="s">
        <v>2465</v>
      </c>
      <c r="K17" t="s">
        <v>2466</v>
      </c>
      <c r="L17" t="s">
        <v>2467</v>
      </c>
      <c r="M17" t="s">
        <v>2468</v>
      </c>
      <c r="N17" t="s">
        <v>2469</v>
      </c>
      <c r="O17" t="s">
        <v>2470</v>
      </c>
      <c r="P17" t="s">
        <v>400</v>
      </c>
      <c r="Q17" t="s">
        <v>400</v>
      </c>
      <c r="R17" t="s">
        <v>400</v>
      </c>
      <c r="S17" t="s">
        <v>400</v>
      </c>
      <c r="T17" t="s">
        <v>400</v>
      </c>
      <c r="U17" t="s">
        <v>400</v>
      </c>
      <c r="V17" t="s">
        <v>2471</v>
      </c>
      <c r="W17" t="s">
        <v>2472</v>
      </c>
      <c r="X17" t="s">
        <v>2473</v>
      </c>
      <c r="Y17" t="s">
        <v>2474</v>
      </c>
      <c r="Z17" t="s">
        <v>2475</v>
      </c>
      <c r="AA17" t="s">
        <v>400</v>
      </c>
      <c r="AB17" t="s">
        <v>2476</v>
      </c>
      <c r="AC17" t="s">
        <v>2477</v>
      </c>
      <c r="AD17" t="s">
        <v>2478</v>
      </c>
      <c r="AE17" t="s">
        <v>2479</v>
      </c>
      <c r="AF17" t="s">
        <v>2480</v>
      </c>
      <c r="AG17" t="s">
        <v>2481</v>
      </c>
      <c r="AH17" t="s">
        <v>2482</v>
      </c>
      <c r="AI17" t="s">
        <v>400</v>
      </c>
      <c r="AJ17" t="s">
        <v>2483</v>
      </c>
      <c r="AK17" t="s">
        <v>2484</v>
      </c>
      <c r="AL17" t="s">
        <v>2485</v>
      </c>
    </row>
    <row r="18" spans="1:38" x14ac:dyDescent="0.35">
      <c r="A18" s="1" t="s">
        <v>2486</v>
      </c>
      <c r="B18" t="s">
        <v>400</v>
      </c>
      <c r="C18" t="s">
        <v>400</v>
      </c>
      <c r="D18" t="s">
        <v>400</v>
      </c>
      <c r="E18" t="s">
        <v>2487</v>
      </c>
      <c r="F18" t="s">
        <v>2274</v>
      </c>
      <c r="G18" t="s">
        <v>2488</v>
      </c>
      <c r="H18" t="s">
        <v>2489</v>
      </c>
      <c r="I18" t="s">
        <v>2490</v>
      </c>
      <c r="J18" t="s">
        <v>2491</v>
      </c>
      <c r="K18" t="s">
        <v>2492</v>
      </c>
      <c r="L18" t="s">
        <v>2493</v>
      </c>
      <c r="M18" t="s">
        <v>2494</v>
      </c>
      <c r="N18" t="s">
        <v>2495</v>
      </c>
      <c r="O18" t="s">
        <v>2496</v>
      </c>
      <c r="P18" t="s">
        <v>2497</v>
      </c>
      <c r="Q18" t="s">
        <v>2498</v>
      </c>
      <c r="R18" t="s">
        <v>2499</v>
      </c>
      <c r="S18" t="s">
        <v>2500</v>
      </c>
      <c r="T18" t="s">
        <v>2501</v>
      </c>
      <c r="U18" t="s">
        <v>2502</v>
      </c>
      <c r="V18" t="s">
        <v>2503</v>
      </c>
      <c r="W18" t="s">
        <v>2504</v>
      </c>
      <c r="X18" t="s">
        <v>2505</v>
      </c>
      <c r="Y18" t="s">
        <v>2506</v>
      </c>
      <c r="Z18" t="s">
        <v>2507</v>
      </c>
      <c r="AA18" t="s">
        <v>2508</v>
      </c>
      <c r="AB18" t="s">
        <v>2509</v>
      </c>
      <c r="AC18" t="s">
        <v>2510</v>
      </c>
      <c r="AD18" t="s">
        <v>2511</v>
      </c>
      <c r="AE18" t="s">
        <v>2512</v>
      </c>
      <c r="AF18" t="s">
        <v>2513</v>
      </c>
      <c r="AG18" t="s">
        <v>2514</v>
      </c>
      <c r="AH18" t="s">
        <v>2515</v>
      </c>
      <c r="AI18" t="s">
        <v>2516</v>
      </c>
      <c r="AJ18" t="s">
        <v>2517</v>
      </c>
      <c r="AK18" t="s">
        <v>2518</v>
      </c>
      <c r="AL18" t="s">
        <v>2519</v>
      </c>
    </row>
    <row r="19" spans="1:38" x14ac:dyDescent="0.35">
      <c r="A19" s="1" t="s">
        <v>2520</v>
      </c>
      <c r="B19" t="s">
        <v>400</v>
      </c>
      <c r="C19" t="s">
        <v>400</v>
      </c>
      <c r="D19" t="s">
        <v>400</v>
      </c>
      <c r="E19" t="s">
        <v>400</v>
      </c>
      <c r="F19" t="s">
        <v>400</v>
      </c>
      <c r="G19" t="s">
        <v>400</v>
      </c>
      <c r="H19" t="s">
        <v>400</v>
      </c>
      <c r="I19" t="s">
        <v>400</v>
      </c>
      <c r="J19" t="s">
        <v>400</v>
      </c>
      <c r="K19" t="s">
        <v>400</v>
      </c>
      <c r="L19" t="s">
        <v>400</v>
      </c>
      <c r="M19" t="s">
        <v>400</v>
      </c>
      <c r="N19" t="s">
        <v>400</v>
      </c>
      <c r="O19" t="s">
        <v>400</v>
      </c>
      <c r="P19" t="s">
        <v>400</v>
      </c>
      <c r="Q19" t="s">
        <v>400</v>
      </c>
      <c r="R19" t="s">
        <v>400</v>
      </c>
      <c r="S19" t="s">
        <v>400</v>
      </c>
      <c r="T19" t="s">
        <v>400</v>
      </c>
      <c r="U19" t="s">
        <v>400</v>
      </c>
      <c r="V19" t="s">
        <v>400</v>
      </c>
      <c r="W19" t="s">
        <v>400</v>
      </c>
      <c r="X19" t="s">
        <v>400</v>
      </c>
      <c r="Y19" t="s">
        <v>2521</v>
      </c>
      <c r="Z19" t="s">
        <v>2522</v>
      </c>
      <c r="AA19" t="s">
        <v>2523</v>
      </c>
      <c r="AB19" t="s">
        <v>400</v>
      </c>
      <c r="AC19" t="s">
        <v>2524</v>
      </c>
      <c r="AD19" t="s">
        <v>2525</v>
      </c>
      <c r="AE19" t="s">
        <v>2526</v>
      </c>
      <c r="AF19" t="s">
        <v>2527</v>
      </c>
      <c r="AG19" t="s">
        <v>2528</v>
      </c>
      <c r="AH19" t="s">
        <v>2529</v>
      </c>
      <c r="AI19" t="s">
        <v>2530</v>
      </c>
      <c r="AJ19" t="s">
        <v>2531</v>
      </c>
      <c r="AK19" t="s">
        <v>2532</v>
      </c>
      <c r="AL19" t="s">
        <v>2533</v>
      </c>
    </row>
    <row r="20" spans="1:38" x14ac:dyDescent="0.35">
      <c r="A20" s="1" t="s">
        <v>2534</v>
      </c>
      <c r="B20" t="s">
        <v>400</v>
      </c>
      <c r="C20" t="s">
        <v>400</v>
      </c>
      <c r="D20" t="s">
        <v>400</v>
      </c>
      <c r="E20" t="s">
        <v>807</v>
      </c>
      <c r="F20" t="s">
        <v>2535</v>
      </c>
      <c r="G20" t="s">
        <v>561</v>
      </c>
      <c r="H20" t="s">
        <v>2536</v>
      </c>
      <c r="I20" t="s">
        <v>2537</v>
      </c>
      <c r="J20" t="s">
        <v>2097</v>
      </c>
      <c r="K20" t="s">
        <v>2161</v>
      </c>
      <c r="L20" t="s">
        <v>1064</v>
      </c>
      <c r="M20" t="s">
        <v>2538</v>
      </c>
      <c r="N20" t="s">
        <v>2539</v>
      </c>
      <c r="O20" t="s">
        <v>2540</v>
      </c>
      <c r="P20" t="s">
        <v>2541</v>
      </c>
      <c r="Q20" t="s">
        <v>2542</v>
      </c>
      <c r="R20" t="s">
        <v>2543</v>
      </c>
      <c r="S20" t="s">
        <v>2544</v>
      </c>
      <c r="T20" t="s">
        <v>2545</v>
      </c>
      <c r="U20" t="s">
        <v>2546</v>
      </c>
      <c r="V20" t="s">
        <v>2547</v>
      </c>
      <c r="W20" t="s">
        <v>2548</v>
      </c>
      <c r="X20" t="s">
        <v>2549</v>
      </c>
      <c r="Y20" t="s">
        <v>2550</v>
      </c>
      <c r="Z20" t="s">
        <v>2551</v>
      </c>
      <c r="AA20" t="s">
        <v>2552</v>
      </c>
      <c r="AB20" t="s">
        <v>2301</v>
      </c>
      <c r="AC20" t="s">
        <v>2553</v>
      </c>
      <c r="AD20" t="s">
        <v>2554</v>
      </c>
      <c r="AE20" t="s">
        <v>2555</v>
      </c>
      <c r="AF20" t="s">
        <v>2556</v>
      </c>
      <c r="AG20" t="s">
        <v>2557</v>
      </c>
      <c r="AH20" t="s">
        <v>2558</v>
      </c>
      <c r="AI20" t="s">
        <v>2559</v>
      </c>
      <c r="AJ20" t="s">
        <v>2560</v>
      </c>
      <c r="AK20" t="s">
        <v>2561</v>
      </c>
      <c r="AL20" t="s">
        <v>2562</v>
      </c>
    </row>
    <row r="21" spans="1:38" x14ac:dyDescent="0.35">
      <c r="A21" s="1" t="s">
        <v>2563</v>
      </c>
      <c r="B21" t="s">
        <v>400</v>
      </c>
      <c r="C21" t="s">
        <v>400</v>
      </c>
      <c r="D21" t="s">
        <v>400</v>
      </c>
      <c r="E21" t="s">
        <v>400</v>
      </c>
      <c r="F21" t="s">
        <v>2185</v>
      </c>
      <c r="G21" t="s">
        <v>2481</v>
      </c>
      <c r="H21" t="s">
        <v>2564</v>
      </c>
      <c r="I21" t="s">
        <v>2565</v>
      </c>
      <c r="J21" t="s">
        <v>2566</v>
      </c>
      <c r="K21" t="s">
        <v>2385</v>
      </c>
      <c r="L21" t="s">
        <v>2567</v>
      </c>
      <c r="M21" t="s">
        <v>2568</v>
      </c>
      <c r="N21" t="s">
        <v>2569</v>
      </c>
      <c r="O21" t="s">
        <v>2570</v>
      </c>
      <c r="P21" t="s">
        <v>2571</v>
      </c>
      <c r="Q21" t="s">
        <v>2572</v>
      </c>
      <c r="R21" t="s">
        <v>2573</v>
      </c>
      <c r="S21" t="s">
        <v>2574</v>
      </c>
      <c r="T21" t="s">
        <v>2575</v>
      </c>
      <c r="U21" t="s">
        <v>2576</v>
      </c>
      <c r="V21" t="s">
        <v>2577</v>
      </c>
      <c r="W21" t="s">
        <v>2578</v>
      </c>
      <c r="X21" t="s">
        <v>2579</v>
      </c>
      <c r="Y21" t="s">
        <v>2580</v>
      </c>
      <c r="Z21" t="s">
        <v>2581</v>
      </c>
      <c r="AA21" t="s">
        <v>2582</v>
      </c>
      <c r="AB21" t="s">
        <v>2583</v>
      </c>
      <c r="AC21" t="s">
        <v>2584</v>
      </c>
      <c r="AD21" t="s">
        <v>2585</v>
      </c>
      <c r="AE21" t="s">
        <v>2586</v>
      </c>
      <c r="AF21" t="s">
        <v>2587</v>
      </c>
      <c r="AG21" t="s">
        <v>2588</v>
      </c>
      <c r="AH21" t="s">
        <v>2589</v>
      </c>
      <c r="AI21" t="s">
        <v>2590</v>
      </c>
      <c r="AJ21" t="s">
        <v>2591</v>
      </c>
      <c r="AK21" t="s">
        <v>2592</v>
      </c>
      <c r="AL21" t="s">
        <v>2593</v>
      </c>
    </row>
    <row r="22" spans="1:38" x14ac:dyDescent="0.35">
      <c r="A22" s="1" t="s">
        <v>2594</v>
      </c>
      <c r="B22" t="s">
        <v>400</v>
      </c>
      <c r="C22" t="s">
        <v>400</v>
      </c>
      <c r="D22" t="s">
        <v>400</v>
      </c>
      <c r="E22" t="s">
        <v>400</v>
      </c>
      <c r="F22" t="s">
        <v>400</v>
      </c>
      <c r="G22" t="s">
        <v>400</v>
      </c>
      <c r="H22" t="s">
        <v>400</v>
      </c>
      <c r="I22" t="s">
        <v>400</v>
      </c>
      <c r="J22" t="s">
        <v>400</v>
      </c>
      <c r="K22" t="s">
        <v>400</v>
      </c>
      <c r="L22" t="s">
        <v>400</v>
      </c>
      <c r="M22" t="s">
        <v>2595</v>
      </c>
      <c r="N22" t="s">
        <v>2596</v>
      </c>
      <c r="O22" t="s">
        <v>2596</v>
      </c>
      <c r="P22" t="s">
        <v>2597</v>
      </c>
      <c r="Q22" t="s">
        <v>400</v>
      </c>
      <c r="R22" t="s">
        <v>400</v>
      </c>
      <c r="S22" t="s">
        <v>2598</v>
      </c>
      <c r="T22" t="s">
        <v>2599</v>
      </c>
      <c r="U22" t="s">
        <v>2600</v>
      </c>
      <c r="V22" t="s">
        <v>2601</v>
      </c>
      <c r="W22" t="s">
        <v>2602</v>
      </c>
      <c r="X22" t="s">
        <v>2603</v>
      </c>
      <c r="Y22" t="s">
        <v>2604</v>
      </c>
      <c r="Z22" t="s">
        <v>2605</v>
      </c>
      <c r="AA22" t="s">
        <v>2606</v>
      </c>
      <c r="AB22" t="s">
        <v>2607</v>
      </c>
      <c r="AC22" t="s">
        <v>2608</v>
      </c>
      <c r="AD22" t="s">
        <v>2609</v>
      </c>
      <c r="AE22" t="s">
        <v>2610</v>
      </c>
      <c r="AF22" t="s">
        <v>2611</v>
      </c>
      <c r="AG22" t="s">
        <v>2612</v>
      </c>
      <c r="AH22" t="s">
        <v>2613</v>
      </c>
      <c r="AI22" t="s">
        <v>2614</v>
      </c>
      <c r="AJ22" t="s">
        <v>2615</v>
      </c>
      <c r="AK22" t="s">
        <v>2616</v>
      </c>
      <c r="AL22" t="s">
        <v>2617</v>
      </c>
    </row>
    <row r="23" spans="1:38" x14ac:dyDescent="0.35">
      <c r="A23" s="1" t="s">
        <v>2618</v>
      </c>
      <c r="B23" t="s">
        <v>400</v>
      </c>
      <c r="C23" t="s">
        <v>400</v>
      </c>
      <c r="D23" t="s">
        <v>400</v>
      </c>
      <c r="E23" t="s">
        <v>2186</v>
      </c>
      <c r="F23" t="s">
        <v>2619</v>
      </c>
      <c r="G23" t="s">
        <v>2620</v>
      </c>
      <c r="H23" t="s">
        <v>2066</v>
      </c>
      <c r="I23" t="s">
        <v>400</v>
      </c>
      <c r="J23" t="s">
        <v>400</v>
      </c>
      <c r="K23" t="s">
        <v>2621</v>
      </c>
      <c r="L23" t="s">
        <v>2622</v>
      </c>
      <c r="M23" t="s">
        <v>2623</v>
      </c>
      <c r="N23" t="s">
        <v>2624</v>
      </c>
      <c r="O23" t="s">
        <v>2625</v>
      </c>
      <c r="P23" t="s">
        <v>400</v>
      </c>
      <c r="Q23" t="s">
        <v>2626</v>
      </c>
      <c r="R23" t="s">
        <v>400</v>
      </c>
      <c r="S23" t="s">
        <v>400</v>
      </c>
      <c r="T23" t="s">
        <v>400</v>
      </c>
      <c r="U23" t="s">
        <v>2462</v>
      </c>
      <c r="V23" t="s">
        <v>2029</v>
      </c>
      <c r="W23" t="s">
        <v>1451</v>
      </c>
      <c r="X23" t="s">
        <v>2627</v>
      </c>
      <c r="Y23" t="s">
        <v>2628</v>
      </c>
      <c r="Z23" t="s">
        <v>2629</v>
      </c>
      <c r="AA23" t="s">
        <v>1506</v>
      </c>
      <c r="AB23" t="s">
        <v>2630</v>
      </c>
      <c r="AC23" t="s">
        <v>2631</v>
      </c>
      <c r="AD23" t="s">
        <v>2632</v>
      </c>
      <c r="AE23" t="s">
        <v>2633</v>
      </c>
      <c r="AF23" t="s">
        <v>2634</v>
      </c>
      <c r="AG23" t="s">
        <v>2635</v>
      </c>
      <c r="AH23" t="s">
        <v>2636</v>
      </c>
      <c r="AI23" t="s">
        <v>2637</v>
      </c>
      <c r="AJ23" t="s">
        <v>2638</v>
      </c>
      <c r="AK23" t="s">
        <v>2639</v>
      </c>
      <c r="AL23" t="s">
        <v>2640</v>
      </c>
    </row>
    <row r="24" spans="1:38" x14ac:dyDescent="0.35">
      <c r="A24" s="1" t="s">
        <v>2641</v>
      </c>
      <c r="B24" t="s">
        <v>400</v>
      </c>
      <c r="C24" t="s">
        <v>400</v>
      </c>
      <c r="D24" t="s">
        <v>400</v>
      </c>
      <c r="E24" t="s">
        <v>2642</v>
      </c>
      <c r="F24" t="s">
        <v>2643</v>
      </c>
      <c r="G24" t="s">
        <v>1042</v>
      </c>
      <c r="H24" t="s">
        <v>2644</v>
      </c>
      <c r="I24" t="s">
        <v>2645</v>
      </c>
      <c r="J24" t="s">
        <v>2646</v>
      </c>
      <c r="K24" t="s">
        <v>2647</v>
      </c>
      <c r="L24" t="s">
        <v>2648</v>
      </c>
      <c r="M24" t="s">
        <v>2649</v>
      </c>
      <c r="N24" t="s">
        <v>2650</v>
      </c>
      <c r="O24" t="s">
        <v>1426</v>
      </c>
      <c r="P24" t="s">
        <v>2651</v>
      </c>
      <c r="Q24" t="s">
        <v>2652</v>
      </c>
      <c r="R24" t="s">
        <v>2653</v>
      </c>
      <c r="S24" t="s">
        <v>2654</v>
      </c>
      <c r="T24" t="s">
        <v>2655</v>
      </c>
      <c r="U24" t="s">
        <v>2656</v>
      </c>
      <c r="V24" t="s">
        <v>2657</v>
      </c>
      <c r="W24" t="s">
        <v>2658</v>
      </c>
      <c r="X24" t="s">
        <v>2659</v>
      </c>
      <c r="Y24" t="s">
        <v>2660</v>
      </c>
      <c r="Z24" t="s">
        <v>2661</v>
      </c>
      <c r="AA24" t="s">
        <v>2662</v>
      </c>
      <c r="AB24" t="s">
        <v>2663</v>
      </c>
      <c r="AC24" t="s">
        <v>2664</v>
      </c>
      <c r="AD24" t="s">
        <v>2665</v>
      </c>
      <c r="AE24" t="s">
        <v>2666</v>
      </c>
      <c r="AF24" t="s">
        <v>2667</v>
      </c>
      <c r="AG24" t="s">
        <v>2668</v>
      </c>
      <c r="AH24" t="s">
        <v>2669</v>
      </c>
      <c r="AI24" t="s">
        <v>2670</v>
      </c>
      <c r="AJ24" t="s">
        <v>2671</v>
      </c>
      <c r="AK24" t="s">
        <v>2672</v>
      </c>
      <c r="AL24" t="s">
        <v>2673</v>
      </c>
    </row>
    <row r="25" spans="1:38" x14ac:dyDescent="0.35">
      <c r="A25" s="1" t="s">
        <v>2674</v>
      </c>
      <c r="B25" t="s">
        <v>400</v>
      </c>
      <c r="C25" t="s">
        <v>400</v>
      </c>
      <c r="D25" t="s">
        <v>400</v>
      </c>
      <c r="E25" t="s">
        <v>2675</v>
      </c>
      <c r="F25" t="s">
        <v>1478</v>
      </c>
      <c r="G25" t="s">
        <v>2676</v>
      </c>
      <c r="H25" t="s">
        <v>2677</v>
      </c>
      <c r="I25" t="s">
        <v>2678</v>
      </c>
      <c r="J25" t="s">
        <v>2677</v>
      </c>
      <c r="K25" t="s">
        <v>1043</v>
      </c>
      <c r="L25" t="s">
        <v>2679</v>
      </c>
      <c r="M25" t="s">
        <v>807</v>
      </c>
      <c r="N25" t="s">
        <v>2680</v>
      </c>
      <c r="O25" t="s">
        <v>2681</v>
      </c>
      <c r="P25" t="s">
        <v>2682</v>
      </c>
      <c r="Q25" t="s">
        <v>2683</v>
      </c>
      <c r="R25" t="s">
        <v>1908</v>
      </c>
      <c r="S25" t="s">
        <v>964</v>
      </c>
      <c r="T25" t="s">
        <v>1146</v>
      </c>
      <c r="U25" t="s">
        <v>2684</v>
      </c>
      <c r="V25" t="s">
        <v>2685</v>
      </c>
      <c r="W25" t="s">
        <v>1453</v>
      </c>
      <c r="X25" t="s">
        <v>823</v>
      </c>
      <c r="Y25" t="s">
        <v>2686</v>
      </c>
      <c r="Z25" t="s">
        <v>2687</v>
      </c>
      <c r="AA25" t="s">
        <v>1328</v>
      </c>
      <c r="AB25" t="s">
        <v>2688</v>
      </c>
      <c r="AC25" t="s">
        <v>2689</v>
      </c>
      <c r="AD25" t="s">
        <v>2690</v>
      </c>
      <c r="AE25" t="s">
        <v>2691</v>
      </c>
      <c r="AF25" t="s">
        <v>2686</v>
      </c>
      <c r="AG25" t="s">
        <v>2186</v>
      </c>
      <c r="AH25" t="s">
        <v>1147</v>
      </c>
      <c r="AI25" t="s">
        <v>2692</v>
      </c>
      <c r="AJ25" t="s">
        <v>2693</v>
      </c>
      <c r="AK25" t="s">
        <v>2680</v>
      </c>
      <c r="AL25" t="s">
        <v>2694</v>
      </c>
    </row>
    <row r="26" spans="1:38" x14ac:dyDescent="0.35">
      <c r="A26" s="1" t="s">
        <v>2695</v>
      </c>
      <c r="B26" t="s">
        <v>400</v>
      </c>
      <c r="C26" t="s">
        <v>400</v>
      </c>
      <c r="D26" t="s">
        <v>400</v>
      </c>
      <c r="E26" t="s">
        <v>2642</v>
      </c>
      <c r="F26" t="s">
        <v>2643</v>
      </c>
      <c r="G26" t="s">
        <v>1042</v>
      </c>
      <c r="H26" t="s">
        <v>2644</v>
      </c>
      <c r="I26" t="s">
        <v>2645</v>
      </c>
      <c r="J26" t="s">
        <v>2646</v>
      </c>
      <c r="K26" t="s">
        <v>2647</v>
      </c>
      <c r="L26" t="s">
        <v>2648</v>
      </c>
      <c r="M26" t="s">
        <v>2649</v>
      </c>
      <c r="N26" t="s">
        <v>1329</v>
      </c>
      <c r="O26" t="s">
        <v>2696</v>
      </c>
      <c r="P26" t="s">
        <v>2697</v>
      </c>
      <c r="Q26" t="s">
        <v>2698</v>
      </c>
      <c r="R26" t="s">
        <v>2699</v>
      </c>
      <c r="S26" t="s">
        <v>1686</v>
      </c>
      <c r="T26" t="s">
        <v>2700</v>
      </c>
      <c r="U26" t="s">
        <v>2701</v>
      </c>
      <c r="V26" t="s">
        <v>2091</v>
      </c>
      <c r="W26" t="s">
        <v>2702</v>
      </c>
      <c r="X26" t="s">
        <v>2703</v>
      </c>
      <c r="Y26" t="s">
        <v>2704</v>
      </c>
      <c r="Z26" t="s">
        <v>2705</v>
      </c>
      <c r="AA26" t="s">
        <v>2706</v>
      </c>
      <c r="AB26" t="s">
        <v>2707</v>
      </c>
      <c r="AC26" t="s">
        <v>2708</v>
      </c>
      <c r="AD26" t="s">
        <v>2709</v>
      </c>
      <c r="AE26" t="s">
        <v>2710</v>
      </c>
      <c r="AF26" t="s">
        <v>1062</v>
      </c>
      <c r="AG26" t="s">
        <v>2711</v>
      </c>
      <c r="AH26" t="s">
        <v>2712</v>
      </c>
      <c r="AI26" t="s">
        <v>2713</v>
      </c>
      <c r="AJ26" t="s">
        <v>2714</v>
      </c>
      <c r="AK26" t="s">
        <v>2715</v>
      </c>
      <c r="AL26" t="s">
        <v>2716</v>
      </c>
    </row>
    <row r="27" spans="1:38" x14ac:dyDescent="0.35">
      <c r="A27" s="1" t="s">
        <v>2717</v>
      </c>
      <c r="B27" t="s">
        <v>400</v>
      </c>
      <c r="C27" t="s">
        <v>400</v>
      </c>
      <c r="D27" t="s">
        <v>400</v>
      </c>
      <c r="E27" t="s">
        <v>400</v>
      </c>
      <c r="F27" t="s">
        <v>400</v>
      </c>
      <c r="G27" t="s">
        <v>400</v>
      </c>
      <c r="H27" t="s">
        <v>400</v>
      </c>
      <c r="I27" t="s">
        <v>400</v>
      </c>
      <c r="J27" t="s">
        <v>400</v>
      </c>
      <c r="K27" t="s">
        <v>400</v>
      </c>
      <c r="L27" t="s">
        <v>400</v>
      </c>
      <c r="M27" t="s">
        <v>400</v>
      </c>
      <c r="N27" t="s">
        <v>1340</v>
      </c>
      <c r="O27" t="s">
        <v>1341</v>
      </c>
      <c r="P27" t="s">
        <v>1342</v>
      </c>
      <c r="Q27" t="s">
        <v>1343</v>
      </c>
      <c r="R27" t="s">
        <v>1344</v>
      </c>
      <c r="S27" t="s">
        <v>1345</v>
      </c>
      <c r="T27" t="s">
        <v>1346</v>
      </c>
      <c r="U27" t="s">
        <v>1347</v>
      </c>
      <c r="V27" t="s">
        <v>1348</v>
      </c>
      <c r="W27" t="s">
        <v>1349</v>
      </c>
      <c r="X27" t="s">
        <v>1350</v>
      </c>
      <c r="Y27" t="s">
        <v>1351</v>
      </c>
      <c r="Z27" t="s">
        <v>1352</v>
      </c>
      <c r="AA27" t="s">
        <v>1353</v>
      </c>
      <c r="AB27" t="s">
        <v>1354</v>
      </c>
      <c r="AC27" t="s">
        <v>1160</v>
      </c>
      <c r="AD27" t="s">
        <v>1355</v>
      </c>
      <c r="AE27" t="s">
        <v>1356</v>
      </c>
      <c r="AF27" t="s">
        <v>1357</v>
      </c>
      <c r="AG27" t="s">
        <v>1358</v>
      </c>
      <c r="AH27" t="s">
        <v>1359</v>
      </c>
      <c r="AI27" t="s">
        <v>1360</v>
      </c>
      <c r="AJ27" t="s">
        <v>758</v>
      </c>
      <c r="AK27" t="s">
        <v>1361</v>
      </c>
      <c r="AL27" t="s">
        <v>1362</v>
      </c>
    </row>
    <row r="28" spans="1:38" x14ac:dyDescent="0.35">
      <c r="A28" s="1" t="s">
        <v>2718</v>
      </c>
      <c r="B28" t="s">
        <v>400</v>
      </c>
      <c r="C28" t="s">
        <v>400</v>
      </c>
      <c r="D28" t="s">
        <v>400</v>
      </c>
      <c r="E28" t="s">
        <v>2719</v>
      </c>
      <c r="F28" t="s">
        <v>1331</v>
      </c>
      <c r="G28" t="s">
        <v>1332</v>
      </c>
      <c r="H28" t="s">
        <v>1333</v>
      </c>
      <c r="I28" t="s">
        <v>1334</v>
      </c>
      <c r="J28" t="s">
        <v>1335</v>
      </c>
      <c r="K28" t="s">
        <v>1336</v>
      </c>
      <c r="L28" t="s">
        <v>1337</v>
      </c>
      <c r="M28" t="s">
        <v>1338</v>
      </c>
      <c r="N28" t="s">
        <v>1339</v>
      </c>
      <c r="O28" t="s">
        <v>1340</v>
      </c>
      <c r="P28" t="s">
        <v>1341</v>
      </c>
      <c r="Q28" t="s">
        <v>1342</v>
      </c>
      <c r="R28" t="s">
        <v>1343</v>
      </c>
      <c r="S28" t="s">
        <v>1344</v>
      </c>
      <c r="T28" t="s">
        <v>1345</v>
      </c>
      <c r="U28" t="s">
        <v>2720</v>
      </c>
      <c r="V28" t="s">
        <v>1347</v>
      </c>
      <c r="W28" t="s">
        <v>1348</v>
      </c>
      <c r="X28" t="s">
        <v>1349</v>
      </c>
      <c r="Y28" t="s">
        <v>1350</v>
      </c>
      <c r="Z28" t="s">
        <v>1351</v>
      </c>
      <c r="AA28" t="s">
        <v>1352</v>
      </c>
      <c r="AB28" t="s">
        <v>1353</v>
      </c>
      <c r="AC28" t="s">
        <v>1354</v>
      </c>
      <c r="AD28" t="s">
        <v>1160</v>
      </c>
      <c r="AE28" t="s">
        <v>1355</v>
      </c>
      <c r="AF28" t="s">
        <v>1356</v>
      </c>
      <c r="AG28" t="s">
        <v>1357</v>
      </c>
      <c r="AH28" t="s">
        <v>1358</v>
      </c>
      <c r="AI28" t="s">
        <v>1359</v>
      </c>
      <c r="AJ28" t="s">
        <v>1360</v>
      </c>
      <c r="AK28" t="s">
        <v>758</v>
      </c>
      <c r="AL28" t="s">
        <v>1361</v>
      </c>
    </row>
    <row r="29" spans="1:38" x14ac:dyDescent="0.35">
      <c r="A29" s="1" t="s">
        <v>2721</v>
      </c>
      <c r="B29" t="s">
        <v>400</v>
      </c>
      <c r="C29" t="s">
        <v>400</v>
      </c>
      <c r="D29" t="s">
        <v>400</v>
      </c>
      <c r="E29" t="s">
        <v>1329</v>
      </c>
      <c r="F29" t="s">
        <v>2627</v>
      </c>
      <c r="G29" t="s">
        <v>2722</v>
      </c>
      <c r="H29" t="s">
        <v>2723</v>
      </c>
      <c r="I29" t="s">
        <v>2724</v>
      </c>
      <c r="J29" t="s">
        <v>2725</v>
      </c>
      <c r="K29" t="s">
        <v>2726</v>
      </c>
      <c r="L29" t="s">
        <v>2727</v>
      </c>
      <c r="M29" t="s">
        <v>2728</v>
      </c>
      <c r="N29" t="s">
        <v>2729</v>
      </c>
      <c r="O29" t="s">
        <v>2730</v>
      </c>
      <c r="P29" t="s">
        <v>2731</v>
      </c>
      <c r="Q29" t="s">
        <v>2732</v>
      </c>
      <c r="R29" t="s">
        <v>2733</v>
      </c>
      <c r="S29" t="s">
        <v>2734</v>
      </c>
      <c r="T29" t="s">
        <v>2735</v>
      </c>
      <c r="U29" t="s">
        <v>2736</v>
      </c>
      <c r="V29" t="s">
        <v>2737</v>
      </c>
      <c r="W29" t="s">
        <v>2738</v>
      </c>
      <c r="X29" t="s">
        <v>2739</v>
      </c>
      <c r="Y29" t="s">
        <v>2740</v>
      </c>
      <c r="Z29" t="s">
        <v>2741</v>
      </c>
      <c r="AA29" t="s">
        <v>2742</v>
      </c>
      <c r="AB29" t="s">
        <v>2743</v>
      </c>
      <c r="AC29" t="s">
        <v>2744</v>
      </c>
      <c r="AD29" t="s">
        <v>2745</v>
      </c>
      <c r="AE29" t="s">
        <v>2746</v>
      </c>
      <c r="AF29" t="s">
        <v>2747</v>
      </c>
      <c r="AG29" t="s">
        <v>2748</v>
      </c>
      <c r="AH29" t="s">
        <v>2749</v>
      </c>
      <c r="AI29" t="s">
        <v>2750</v>
      </c>
      <c r="AJ29" t="s">
        <v>2751</v>
      </c>
      <c r="AK29" t="s">
        <v>2752</v>
      </c>
      <c r="AL29" t="s">
        <v>2753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Main</vt:lpstr>
      <vt:lpstr>Info</vt:lpstr>
      <vt:lpstr>Model</vt:lpstr>
      <vt:lpstr>Summary</vt:lpstr>
      <vt:lpstr>Income Statement</vt:lpstr>
      <vt:lpstr>Balance Sheet</vt:lpstr>
      <vt:lpstr>Cash Flow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William Kruta</cp:lastModifiedBy>
  <dcterms:created xsi:type="dcterms:W3CDTF">2022-08-15T23:28:16Z</dcterms:created>
  <dcterms:modified xsi:type="dcterms:W3CDTF">2023-10-26T22:05:01Z</dcterms:modified>
</cp:coreProperties>
</file>