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NET/"/>
    </mc:Choice>
  </mc:AlternateContent>
  <xr:revisionPtr revIDLastSave="1579" documentId="8_{7239F05B-22EA-4323-83C5-91E85A77BA1A}" xr6:coauthVersionLast="47" xr6:coauthVersionMax="47" xr10:uidLastSave="{A173B92D-3931-45D8-9593-27F8338FD813}"/>
  <bookViews>
    <workbookView xWindow="2720" yWindow="3880" windowWidth="26720" windowHeight="17120" activeTab="2" xr2:uid="{ACC552BE-353E-4B65-8ED5-31C4C53B403D}"/>
  </bookViews>
  <sheets>
    <sheet name="Main" sheetId="3" r:id="rId1"/>
    <sheet name="Info" sheetId="2" r:id="rId2"/>
    <sheet name="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48" i="1" l="1" a="1"/>
  <c r="AU148" i="1" s="1"/>
  <c r="AU150" i="1" s="1"/>
  <c r="AU149" i="1" a="1"/>
  <c r="AU149" i="1" s="1"/>
  <c r="AR151" i="1"/>
  <c r="AR150" i="1"/>
  <c r="AR148" i="1"/>
  <c r="AR14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D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I69" i="1"/>
  <c r="H137" i="1"/>
  <c r="L137" i="1"/>
  <c r="H134" i="1"/>
  <c r="I120" i="1"/>
  <c r="I119" i="1"/>
  <c r="I118" i="1"/>
  <c r="I117" i="1"/>
  <c r="I116" i="1"/>
  <c r="I115" i="1"/>
  <c r="I114" i="1"/>
  <c r="I112" i="1"/>
  <c r="I108" i="1"/>
  <c r="I107" i="1"/>
  <c r="I105" i="1"/>
  <c r="I106" i="1"/>
  <c r="I102" i="1"/>
  <c r="I101" i="1"/>
  <c r="I100" i="1"/>
  <c r="I99" i="1"/>
  <c r="I98" i="1"/>
  <c r="I97" i="1"/>
  <c r="I96" i="1"/>
  <c r="I92" i="1"/>
  <c r="I91" i="1"/>
  <c r="I90" i="1"/>
  <c r="I89" i="1"/>
  <c r="I88" i="1"/>
  <c r="I87" i="1"/>
  <c r="I86" i="1"/>
  <c r="I83" i="1"/>
  <c r="I82" i="1"/>
  <c r="I81" i="1"/>
  <c r="I80" i="1"/>
  <c r="I79" i="1"/>
  <c r="I78" i="1"/>
  <c r="N137" i="1"/>
  <c r="N134" i="1"/>
  <c r="N135" i="1" s="1"/>
  <c r="J134" i="1"/>
  <c r="K137" i="1"/>
  <c r="O137" i="1"/>
  <c r="T145" i="1"/>
  <c r="U145" i="1"/>
  <c r="R144" i="1"/>
  <c r="R143" i="1"/>
  <c r="R145" i="1" s="1"/>
  <c r="S144" i="1"/>
  <c r="S143" i="1"/>
  <c r="K134" i="1"/>
  <c r="K135" i="1" s="1"/>
  <c r="D126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G23" i="1"/>
  <c r="G22" i="1"/>
  <c r="E16" i="1"/>
  <c r="E18" i="1" s="1"/>
  <c r="E20" i="1" s="1"/>
  <c r="F16" i="1"/>
  <c r="F18" i="1" s="1"/>
  <c r="F20" i="1" s="1"/>
  <c r="G16" i="1"/>
  <c r="G24" i="1" s="1"/>
  <c r="H16" i="1"/>
  <c r="I16" i="1"/>
  <c r="I24" i="1" s="1"/>
  <c r="J16" i="1"/>
  <c r="J24" i="1" s="1"/>
  <c r="K16" i="1"/>
  <c r="L16" i="1"/>
  <c r="L24" i="1" s="1"/>
  <c r="M16" i="1"/>
  <c r="M18" i="1" s="1"/>
  <c r="M20" i="1" s="1"/>
  <c r="N16" i="1"/>
  <c r="O16" i="1"/>
  <c r="O19" i="1" s="1"/>
  <c r="P16" i="1"/>
  <c r="P19" i="1" s="1"/>
  <c r="Q16" i="1"/>
  <c r="Q19" i="1" s="1"/>
  <c r="R16" i="1"/>
  <c r="R18" i="1" s="1"/>
  <c r="S16" i="1"/>
  <c r="S18" i="1" s="1"/>
  <c r="T16" i="1"/>
  <c r="T18" i="1" s="1"/>
  <c r="T20" i="1" s="1"/>
  <c r="U16" i="1"/>
  <c r="U18" i="1" s="1"/>
  <c r="U20" i="1" s="1"/>
  <c r="V16" i="1"/>
  <c r="V18" i="1" s="1"/>
  <c r="V20" i="1" s="1"/>
  <c r="W16" i="1"/>
  <c r="W18" i="1" s="1"/>
  <c r="W20" i="1" s="1"/>
  <c r="D16" i="1"/>
  <c r="D19" i="1" s="1"/>
  <c r="G41" i="1"/>
  <c r="G40" i="1"/>
  <c r="G39" i="1"/>
  <c r="G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H41" i="1"/>
  <c r="H40" i="1"/>
  <c r="H39" i="1"/>
  <c r="H38" i="1"/>
  <c r="D41" i="1"/>
  <c r="D40" i="1"/>
  <c r="D39" i="1"/>
  <c r="D38" i="1"/>
  <c r="E30" i="1"/>
  <c r="E32" i="1" s="1"/>
  <c r="E36" i="1" s="1"/>
  <c r="F30" i="1"/>
  <c r="F35" i="1" s="1"/>
  <c r="G30" i="1"/>
  <c r="G32" i="1" s="1"/>
  <c r="G36" i="1" s="1"/>
  <c r="H30" i="1"/>
  <c r="I30" i="1"/>
  <c r="I35" i="1" s="1"/>
  <c r="J30" i="1"/>
  <c r="J35" i="1" s="1"/>
  <c r="K30" i="1"/>
  <c r="K34" i="1" s="1"/>
  <c r="L30" i="1"/>
  <c r="L33" i="1" s="1"/>
  <c r="M30" i="1"/>
  <c r="M33" i="1" s="1"/>
  <c r="N30" i="1"/>
  <c r="N33" i="1" s="1"/>
  <c r="O30" i="1"/>
  <c r="O34" i="1" s="1"/>
  <c r="P30" i="1"/>
  <c r="P32" i="1" s="1"/>
  <c r="Q30" i="1"/>
  <c r="Q32" i="1" s="1"/>
  <c r="Q36" i="1" s="1"/>
  <c r="R30" i="1"/>
  <c r="R32" i="1" s="1"/>
  <c r="S30" i="1"/>
  <c r="S32" i="1" s="1"/>
  <c r="T30" i="1"/>
  <c r="T32" i="1" s="1"/>
  <c r="T36" i="1" s="1"/>
  <c r="U30" i="1"/>
  <c r="U32" i="1" s="1"/>
  <c r="U36" i="1" s="1"/>
  <c r="V30" i="1"/>
  <c r="V32" i="1" s="1"/>
  <c r="V36" i="1" s="1"/>
  <c r="W30" i="1"/>
  <c r="W35" i="1" s="1"/>
  <c r="D30" i="1"/>
  <c r="D42" i="1" s="1"/>
  <c r="E135" i="1"/>
  <c r="F135" i="1"/>
  <c r="G135" i="1"/>
  <c r="H135" i="1"/>
  <c r="I135" i="1"/>
  <c r="J135" i="1"/>
  <c r="L135" i="1"/>
  <c r="M135" i="1"/>
  <c r="O135" i="1"/>
  <c r="P135" i="1"/>
  <c r="Q135" i="1"/>
  <c r="R135" i="1"/>
  <c r="S135" i="1"/>
  <c r="T135" i="1"/>
  <c r="U135" i="1"/>
  <c r="V135" i="1"/>
  <c r="W135" i="1"/>
  <c r="D135" i="1"/>
  <c r="Q112" i="1"/>
  <c r="M112" i="1"/>
  <c r="M120" i="1"/>
  <c r="M119" i="1"/>
  <c r="M118" i="1"/>
  <c r="M117" i="1"/>
  <c r="M116" i="1"/>
  <c r="M115" i="1"/>
  <c r="M114" i="1"/>
  <c r="E121" i="1"/>
  <c r="F121" i="1"/>
  <c r="G121" i="1"/>
  <c r="H121" i="1"/>
  <c r="J121" i="1"/>
  <c r="K121" i="1"/>
  <c r="L121" i="1"/>
  <c r="N121" i="1"/>
  <c r="O121" i="1"/>
  <c r="P121" i="1"/>
  <c r="R121" i="1"/>
  <c r="S121" i="1"/>
  <c r="T121" i="1"/>
  <c r="U121" i="1"/>
  <c r="V121" i="1"/>
  <c r="W121" i="1"/>
  <c r="D121" i="1"/>
  <c r="Q120" i="1"/>
  <c r="Q119" i="1"/>
  <c r="Q118" i="1"/>
  <c r="Q117" i="1"/>
  <c r="Q116" i="1"/>
  <c r="Q115" i="1"/>
  <c r="Q114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D61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D53" i="1"/>
  <c r="E47" i="1"/>
  <c r="E48" i="1" s="1"/>
  <c r="F47" i="1"/>
  <c r="F48" i="1" s="1"/>
  <c r="G47" i="1"/>
  <c r="H47" i="1"/>
  <c r="I47" i="1"/>
  <c r="J47" i="1"/>
  <c r="K47" i="1"/>
  <c r="L47" i="1"/>
  <c r="M47" i="1"/>
  <c r="M48" i="1" s="1"/>
  <c r="N47" i="1"/>
  <c r="N48" i="1" s="1"/>
  <c r="O47" i="1"/>
  <c r="O48" i="1" s="1"/>
  <c r="P47" i="1"/>
  <c r="P48" i="1" s="1"/>
  <c r="Q47" i="1"/>
  <c r="Q48" i="1" s="1"/>
  <c r="R47" i="1"/>
  <c r="R48" i="1" s="1"/>
  <c r="S47" i="1"/>
  <c r="S48" i="1" s="1"/>
  <c r="T47" i="1"/>
  <c r="T48" i="1" s="1"/>
  <c r="U47" i="1"/>
  <c r="U48" i="1" s="1"/>
  <c r="V47" i="1"/>
  <c r="W47" i="1"/>
  <c r="W48" i="1" s="1"/>
  <c r="D47" i="1"/>
  <c r="D48" i="1" s="1"/>
  <c r="Q108" i="1"/>
  <c r="Q107" i="1"/>
  <c r="Q106" i="1"/>
  <c r="Q105" i="1"/>
  <c r="E109" i="1"/>
  <c r="F109" i="1"/>
  <c r="G109" i="1"/>
  <c r="H109" i="1"/>
  <c r="J109" i="1"/>
  <c r="K109" i="1"/>
  <c r="L109" i="1"/>
  <c r="N109" i="1"/>
  <c r="O109" i="1"/>
  <c r="P109" i="1"/>
  <c r="R109" i="1"/>
  <c r="S109" i="1"/>
  <c r="T109" i="1"/>
  <c r="U109" i="1"/>
  <c r="V109" i="1"/>
  <c r="W109" i="1"/>
  <c r="D109" i="1"/>
  <c r="M108" i="1"/>
  <c r="M107" i="1"/>
  <c r="M106" i="1"/>
  <c r="M105" i="1"/>
  <c r="M102" i="1"/>
  <c r="M101" i="1"/>
  <c r="M100" i="1"/>
  <c r="M99" i="1"/>
  <c r="M98" i="1"/>
  <c r="M97" i="1"/>
  <c r="M96" i="1"/>
  <c r="M92" i="1"/>
  <c r="M91" i="1"/>
  <c r="M90" i="1"/>
  <c r="M89" i="1"/>
  <c r="M88" i="1"/>
  <c r="M87" i="1"/>
  <c r="M86" i="1"/>
  <c r="E103" i="1"/>
  <c r="F103" i="1"/>
  <c r="G103" i="1"/>
  <c r="H103" i="1"/>
  <c r="J103" i="1"/>
  <c r="K103" i="1"/>
  <c r="L103" i="1"/>
  <c r="N103" i="1"/>
  <c r="O103" i="1"/>
  <c r="P103" i="1"/>
  <c r="R103" i="1"/>
  <c r="S103" i="1"/>
  <c r="T103" i="1"/>
  <c r="U103" i="1"/>
  <c r="V103" i="1"/>
  <c r="W103" i="1"/>
  <c r="D103" i="1"/>
  <c r="Q102" i="1"/>
  <c r="Q101" i="1"/>
  <c r="Q100" i="1"/>
  <c r="Q99" i="1"/>
  <c r="Q98" i="1"/>
  <c r="Q97" i="1"/>
  <c r="Q96" i="1"/>
  <c r="E93" i="1"/>
  <c r="F93" i="1"/>
  <c r="G93" i="1"/>
  <c r="H93" i="1"/>
  <c r="J93" i="1"/>
  <c r="K93" i="1"/>
  <c r="L93" i="1"/>
  <c r="N93" i="1"/>
  <c r="O93" i="1"/>
  <c r="P93" i="1"/>
  <c r="R93" i="1"/>
  <c r="S93" i="1"/>
  <c r="T93" i="1"/>
  <c r="U93" i="1"/>
  <c r="V93" i="1"/>
  <c r="W93" i="1"/>
  <c r="D93" i="1"/>
  <c r="Q92" i="1"/>
  <c r="Q91" i="1"/>
  <c r="Q90" i="1"/>
  <c r="Q89" i="1"/>
  <c r="Q88" i="1"/>
  <c r="Q87" i="1"/>
  <c r="Q86" i="1"/>
  <c r="E84" i="1"/>
  <c r="E126" i="1" s="1"/>
  <c r="F84" i="1"/>
  <c r="F126" i="1" s="1"/>
  <c r="G84" i="1"/>
  <c r="G126" i="1" s="1"/>
  <c r="H84" i="1"/>
  <c r="H126" i="1" s="1"/>
  <c r="J84" i="1"/>
  <c r="J126" i="1" s="1"/>
  <c r="K84" i="1"/>
  <c r="L84" i="1"/>
  <c r="N84" i="1"/>
  <c r="O84" i="1"/>
  <c r="P84" i="1"/>
  <c r="R84" i="1"/>
  <c r="R126" i="1" s="1"/>
  <c r="S84" i="1"/>
  <c r="S126" i="1" s="1"/>
  <c r="T84" i="1"/>
  <c r="T126" i="1" s="1"/>
  <c r="U84" i="1"/>
  <c r="U126" i="1" s="1"/>
  <c r="V84" i="1"/>
  <c r="V126" i="1" s="1"/>
  <c r="W84" i="1"/>
  <c r="W126" i="1" s="1"/>
  <c r="D84" i="1"/>
  <c r="M83" i="1"/>
  <c r="M82" i="1"/>
  <c r="M81" i="1"/>
  <c r="M80" i="1"/>
  <c r="M79" i="1"/>
  <c r="M78" i="1"/>
  <c r="Q83" i="1"/>
  <c r="Q82" i="1"/>
  <c r="Q81" i="1"/>
  <c r="Q80" i="1"/>
  <c r="Q79" i="1"/>
  <c r="Q78" i="1"/>
  <c r="AM28" i="1"/>
  <c r="AM40" i="1" s="1"/>
  <c r="AN28" i="1"/>
  <c r="AN30" i="1" s="1"/>
  <c r="AN32" i="1" s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I121" i="1"/>
  <c r="AN108" i="1"/>
  <c r="AN109" i="1" s="1"/>
  <c r="AN97" i="1"/>
  <c r="AN103" i="1" s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I23" i="1"/>
  <c r="AI22" i="1"/>
  <c r="AJ16" i="1"/>
  <c r="AJ18" i="1" s="1"/>
  <c r="AJ20" i="1" s="1"/>
  <c r="AK16" i="1"/>
  <c r="AK19" i="1" s="1"/>
  <c r="AL16" i="1"/>
  <c r="AL18" i="1" s="1"/>
  <c r="AL20" i="1" s="1"/>
  <c r="AM16" i="1"/>
  <c r="AM18" i="1" s="1"/>
  <c r="AN16" i="1"/>
  <c r="AN18" i="1" s="1"/>
  <c r="AO16" i="1"/>
  <c r="AO18" i="1" s="1"/>
  <c r="AP16" i="1"/>
  <c r="AP18" i="1" s="1"/>
  <c r="AQ16" i="1"/>
  <c r="AQ18" i="1" s="1"/>
  <c r="AR16" i="1"/>
  <c r="AR18" i="1" s="1"/>
  <c r="AS16" i="1"/>
  <c r="AS18" i="1" s="1"/>
  <c r="AS20" i="1" s="1"/>
  <c r="AT16" i="1"/>
  <c r="AT18" i="1" s="1"/>
  <c r="AT20" i="1" s="1"/>
  <c r="AU16" i="1"/>
  <c r="AU19" i="1" s="1"/>
  <c r="AV16" i="1"/>
  <c r="AV18" i="1" s="1"/>
  <c r="AV20" i="1" s="1"/>
  <c r="AW16" i="1"/>
  <c r="AW19" i="1" s="1"/>
  <c r="AX16" i="1"/>
  <c r="AX19" i="1" s="1"/>
  <c r="AY16" i="1"/>
  <c r="AY18" i="1" s="1"/>
  <c r="AY20" i="1" s="1"/>
  <c r="AI16" i="1"/>
  <c r="AI19" i="1" s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I135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I61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I53" i="1"/>
  <c r="AJ47" i="1"/>
  <c r="AJ48" i="1" s="1"/>
  <c r="AK47" i="1"/>
  <c r="AK48" i="1" s="1"/>
  <c r="AL47" i="1"/>
  <c r="AL48" i="1" s="1"/>
  <c r="AM47" i="1"/>
  <c r="AM48" i="1" s="1"/>
  <c r="AN47" i="1"/>
  <c r="AN48" i="1" s="1"/>
  <c r="AO47" i="1"/>
  <c r="AO48" i="1" s="1"/>
  <c r="AP47" i="1"/>
  <c r="AP48" i="1" s="1"/>
  <c r="AQ47" i="1"/>
  <c r="AQ48" i="1" s="1"/>
  <c r="AR47" i="1"/>
  <c r="AR48" i="1" s="1"/>
  <c r="AS47" i="1"/>
  <c r="AS48" i="1" s="1"/>
  <c r="AT47" i="1"/>
  <c r="AT48" i="1" s="1"/>
  <c r="AU47" i="1"/>
  <c r="AU48" i="1" s="1"/>
  <c r="AV47" i="1"/>
  <c r="AV48" i="1" s="1"/>
  <c r="AW47" i="1"/>
  <c r="AW48" i="1" s="1"/>
  <c r="AX47" i="1"/>
  <c r="AX48" i="1" s="1"/>
  <c r="AY47" i="1"/>
  <c r="AY48" i="1" s="1"/>
  <c r="AI47" i="1"/>
  <c r="AI48" i="1" s="1"/>
  <c r="AJ109" i="1"/>
  <c r="AK109" i="1"/>
  <c r="AL109" i="1"/>
  <c r="AM109" i="1"/>
  <c r="AO109" i="1"/>
  <c r="AP109" i="1"/>
  <c r="AQ109" i="1"/>
  <c r="AR109" i="1"/>
  <c r="AS109" i="1"/>
  <c r="AT109" i="1"/>
  <c r="AU109" i="1"/>
  <c r="AV109" i="1"/>
  <c r="AW109" i="1"/>
  <c r="AX109" i="1"/>
  <c r="AY109" i="1"/>
  <c r="AI109" i="1"/>
  <c r="AJ103" i="1"/>
  <c r="AK103" i="1"/>
  <c r="AL103" i="1"/>
  <c r="AM103" i="1"/>
  <c r="AO103" i="1"/>
  <c r="AP103" i="1"/>
  <c r="AQ103" i="1"/>
  <c r="AR103" i="1"/>
  <c r="AS103" i="1"/>
  <c r="AT103" i="1"/>
  <c r="AU103" i="1"/>
  <c r="AV103" i="1"/>
  <c r="AW103" i="1"/>
  <c r="AX103" i="1"/>
  <c r="AX126" i="1" s="1"/>
  <c r="AY103" i="1"/>
  <c r="AI10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I93" i="1"/>
  <c r="AJ84" i="1"/>
  <c r="AJ126" i="1" s="1"/>
  <c r="AK84" i="1"/>
  <c r="AK126" i="1" s="1"/>
  <c r="AL84" i="1"/>
  <c r="AL126" i="1" s="1"/>
  <c r="AM84" i="1"/>
  <c r="AN84" i="1"/>
  <c r="AN126" i="1" s="1"/>
  <c r="AO84" i="1"/>
  <c r="AO126" i="1" s="1"/>
  <c r="AP84" i="1"/>
  <c r="AQ84" i="1"/>
  <c r="AR84" i="1"/>
  <c r="AS84" i="1"/>
  <c r="AS126" i="1" s="1"/>
  <c r="AT84" i="1"/>
  <c r="AT126" i="1" s="1"/>
  <c r="AU84" i="1"/>
  <c r="AU126" i="1" s="1"/>
  <c r="AV84" i="1"/>
  <c r="AV126" i="1" s="1"/>
  <c r="AW84" i="1"/>
  <c r="AW126" i="1" s="1"/>
  <c r="AX84" i="1"/>
  <c r="AY84" i="1"/>
  <c r="AI84" i="1"/>
  <c r="AI126" i="1" s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J40" i="1"/>
  <c r="AK40" i="1"/>
  <c r="AL40" i="1"/>
  <c r="AP40" i="1"/>
  <c r="AQ40" i="1"/>
  <c r="AR40" i="1"/>
  <c r="AS40" i="1"/>
  <c r="AT40" i="1"/>
  <c r="AU40" i="1"/>
  <c r="AV40" i="1"/>
  <c r="AW40" i="1"/>
  <c r="AX40" i="1"/>
  <c r="AY40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I41" i="1"/>
  <c r="AI40" i="1"/>
  <c r="AI39" i="1"/>
  <c r="AI38" i="1"/>
  <c r="AW30" i="1"/>
  <c r="AW32" i="1" s="1"/>
  <c r="AW36" i="1" s="1"/>
  <c r="AX30" i="1"/>
  <c r="AX32" i="1" s="1"/>
  <c r="AX36" i="1" s="1"/>
  <c r="AY30" i="1"/>
  <c r="AY32" i="1" s="1"/>
  <c r="AY36" i="1" s="1"/>
  <c r="AJ30" i="1"/>
  <c r="AJ32" i="1" s="1"/>
  <c r="AJ36" i="1" s="1"/>
  <c r="AK30" i="1"/>
  <c r="AK32" i="1" s="1"/>
  <c r="AK36" i="1" s="1"/>
  <c r="AL30" i="1"/>
  <c r="AL32" i="1" s="1"/>
  <c r="AL36" i="1" s="1"/>
  <c r="AO30" i="1"/>
  <c r="AO32" i="1" s="1"/>
  <c r="AP30" i="1"/>
  <c r="AP32" i="1" s="1"/>
  <c r="AQ30" i="1"/>
  <c r="AQ35" i="1" s="1"/>
  <c r="AR30" i="1"/>
  <c r="AR35" i="1" s="1"/>
  <c r="AS30" i="1"/>
  <c r="AS35" i="1" s="1"/>
  <c r="AT30" i="1"/>
  <c r="AT32" i="1" s="1"/>
  <c r="AT36" i="1" s="1"/>
  <c r="AU30" i="1"/>
  <c r="AU35" i="1" s="1"/>
  <c r="AV30" i="1"/>
  <c r="AV34" i="1" s="1"/>
  <c r="AI30" i="1"/>
  <c r="AI35" i="1" s="1"/>
  <c r="B3" i="3" a="1"/>
  <c r="B3" i="3" s="1"/>
  <c r="B2" i="3" a="1"/>
  <c r="B2" i="3" s="1"/>
  <c r="S145" i="1" l="1"/>
  <c r="AR126" i="1"/>
  <c r="K24" i="1"/>
  <c r="AM126" i="1"/>
  <c r="AQ126" i="1"/>
  <c r="AP126" i="1"/>
  <c r="AY126" i="1"/>
  <c r="L110" i="1"/>
  <c r="H54" i="1"/>
  <c r="H62" i="1" s="1"/>
  <c r="H64" i="1" s="1"/>
  <c r="H66" i="1" s="1"/>
  <c r="K126" i="1"/>
  <c r="L126" i="1"/>
  <c r="I121" i="1"/>
  <c r="I109" i="1"/>
  <c r="I103" i="1"/>
  <c r="I93" i="1"/>
  <c r="I84" i="1"/>
  <c r="N126" i="1"/>
  <c r="O126" i="1"/>
  <c r="P126" i="1"/>
  <c r="N24" i="1"/>
  <c r="O94" i="1"/>
  <c r="N94" i="1"/>
  <c r="K110" i="1"/>
  <c r="K122" i="1" s="1"/>
  <c r="G54" i="1"/>
  <c r="F94" i="1"/>
  <c r="E110" i="1"/>
  <c r="Q109" i="1"/>
  <c r="L94" i="1"/>
  <c r="K94" i="1"/>
  <c r="J94" i="1"/>
  <c r="T94" i="1"/>
  <c r="P94" i="1"/>
  <c r="H110" i="1"/>
  <c r="H122" i="1" s="1"/>
  <c r="Q18" i="1"/>
  <c r="Q20" i="1" s="1"/>
  <c r="G110" i="1"/>
  <c r="G122" i="1" s="1"/>
  <c r="F110" i="1"/>
  <c r="F122" i="1" s="1"/>
  <c r="R35" i="1"/>
  <c r="M109" i="1"/>
  <c r="M121" i="1"/>
  <c r="G35" i="1"/>
  <c r="T54" i="1"/>
  <c r="T55" i="1" s="1"/>
  <c r="E35" i="1"/>
  <c r="J34" i="1"/>
  <c r="I34" i="1"/>
  <c r="N19" i="1"/>
  <c r="M19" i="1"/>
  <c r="V110" i="1"/>
  <c r="V122" i="1" s="1"/>
  <c r="L54" i="1"/>
  <c r="L62" i="1" s="1"/>
  <c r="L64" i="1" s="1"/>
  <c r="L66" i="1" s="1"/>
  <c r="K33" i="1"/>
  <c r="P110" i="1"/>
  <c r="P122" i="1" s="1"/>
  <c r="U110" i="1"/>
  <c r="U122" i="1" s="1"/>
  <c r="K54" i="1"/>
  <c r="K55" i="1" s="1"/>
  <c r="Q121" i="1"/>
  <c r="I32" i="1"/>
  <c r="I36" i="1" s="1"/>
  <c r="N18" i="1"/>
  <c r="W94" i="1"/>
  <c r="E94" i="1"/>
  <c r="O110" i="1"/>
  <c r="O122" i="1" s="1"/>
  <c r="J54" i="1"/>
  <c r="J55" i="1" s="1"/>
  <c r="L42" i="1"/>
  <c r="N110" i="1"/>
  <c r="N122" i="1" s="1"/>
  <c r="I54" i="1"/>
  <c r="I62" i="1" s="1"/>
  <c r="I64" i="1" s="1"/>
  <c r="I66" i="1" s="1"/>
  <c r="V94" i="1"/>
  <c r="Q103" i="1"/>
  <c r="M103" i="1"/>
  <c r="T110" i="1"/>
  <c r="T122" i="1" s="1"/>
  <c r="P34" i="1"/>
  <c r="P18" i="1"/>
  <c r="P20" i="1" s="1"/>
  <c r="G94" i="1"/>
  <c r="U94" i="1"/>
  <c r="O18" i="1"/>
  <c r="O20" i="1" s="1"/>
  <c r="R33" i="1"/>
  <c r="V54" i="1"/>
  <c r="V55" i="1" s="1"/>
  <c r="Q84" i="1"/>
  <c r="V48" i="1"/>
  <c r="J33" i="1"/>
  <c r="K42" i="1"/>
  <c r="W24" i="1"/>
  <c r="I33" i="1"/>
  <c r="J42" i="1"/>
  <c r="V24" i="1"/>
  <c r="W110" i="1"/>
  <c r="W122" i="1" s="1"/>
  <c r="J110" i="1"/>
  <c r="J122" i="1" s="1"/>
  <c r="G48" i="1"/>
  <c r="N32" i="1"/>
  <c r="I42" i="1"/>
  <c r="U24" i="1"/>
  <c r="Q93" i="1"/>
  <c r="H42" i="1"/>
  <c r="M32" i="1"/>
  <c r="M36" i="1" s="1"/>
  <c r="H24" i="1"/>
  <c r="T24" i="1"/>
  <c r="F54" i="1"/>
  <c r="F55" i="1" s="1"/>
  <c r="L32" i="1"/>
  <c r="S24" i="1"/>
  <c r="E54" i="1"/>
  <c r="E55" i="1" s="1"/>
  <c r="K32" i="1"/>
  <c r="R24" i="1"/>
  <c r="M84" i="1"/>
  <c r="M126" i="1" s="1"/>
  <c r="H94" i="1"/>
  <c r="W54" i="1"/>
  <c r="W55" i="1" s="1"/>
  <c r="J32" i="1"/>
  <c r="Q24" i="1"/>
  <c r="H55" i="1"/>
  <c r="G62" i="1"/>
  <c r="G64" i="1" s="1"/>
  <c r="G66" i="1" s="1"/>
  <c r="G55" i="1"/>
  <c r="L122" i="1"/>
  <c r="E122" i="1"/>
  <c r="K48" i="1"/>
  <c r="G34" i="1"/>
  <c r="G42" i="1"/>
  <c r="K19" i="1"/>
  <c r="V35" i="1"/>
  <c r="J48" i="1"/>
  <c r="D32" i="1"/>
  <c r="D36" i="1" s="1"/>
  <c r="U35" i="1"/>
  <c r="W34" i="1"/>
  <c r="F34" i="1"/>
  <c r="H33" i="1"/>
  <c r="W42" i="1"/>
  <c r="J19" i="1"/>
  <c r="L48" i="1"/>
  <c r="I48" i="1"/>
  <c r="D33" i="1"/>
  <c r="T35" i="1"/>
  <c r="V34" i="1"/>
  <c r="E34" i="1"/>
  <c r="G33" i="1"/>
  <c r="V42" i="1"/>
  <c r="I19" i="1"/>
  <c r="L18" i="1"/>
  <c r="L20" i="1" s="1"/>
  <c r="H35" i="1"/>
  <c r="H48" i="1"/>
  <c r="S54" i="1"/>
  <c r="S55" i="1" s="1"/>
  <c r="D34" i="1"/>
  <c r="S35" i="1"/>
  <c r="U34" i="1"/>
  <c r="W33" i="1"/>
  <c r="F33" i="1"/>
  <c r="H32" i="1"/>
  <c r="U42" i="1"/>
  <c r="H19" i="1"/>
  <c r="K18" i="1"/>
  <c r="H34" i="1"/>
  <c r="U54" i="1"/>
  <c r="R54" i="1"/>
  <c r="R55" i="1" s="1"/>
  <c r="T62" i="1"/>
  <c r="T64" i="1" s="1"/>
  <c r="T66" i="1" s="1"/>
  <c r="D35" i="1"/>
  <c r="T34" i="1"/>
  <c r="V33" i="1"/>
  <c r="E33" i="1"/>
  <c r="T42" i="1"/>
  <c r="W19" i="1"/>
  <c r="G19" i="1"/>
  <c r="J18" i="1"/>
  <c r="P24" i="1"/>
  <c r="Q54" i="1"/>
  <c r="Q35" i="1"/>
  <c r="S34" i="1"/>
  <c r="U33" i="1"/>
  <c r="W32" i="1"/>
  <c r="W36" i="1" s="1"/>
  <c r="F32" i="1"/>
  <c r="F36" i="1" s="1"/>
  <c r="S42" i="1"/>
  <c r="D18" i="1"/>
  <c r="D20" i="1" s="1"/>
  <c r="V19" i="1"/>
  <c r="F19" i="1"/>
  <c r="I18" i="1"/>
  <c r="I20" i="1" s="1"/>
  <c r="O24" i="1"/>
  <c r="M54" i="1"/>
  <c r="P54" i="1"/>
  <c r="P35" i="1"/>
  <c r="R34" i="1"/>
  <c r="T33" i="1"/>
  <c r="R42" i="1"/>
  <c r="U19" i="1"/>
  <c r="E19" i="1"/>
  <c r="H18" i="1"/>
  <c r="L19" i="1"/>
  <c r="D54" i="1"/>
  <c r="D55" i="1" s="1"/>
  <c r="N35" i="1"/>
  <c r="Q34" i="1"/>
  <c r="S33" i="1"/>
  <c r="Q42" i="1"/>
  <c r="T19" i="1"/>
  <c r="G18" i="1"/>
  <c r="G20" i="1" s="1"/>
  <c r="M24" i="1"/>
  <c r="M35" i="1"/>
  <c r="P42" i="1"/>
  <c r="S19" i="1"/>
  <c r="S20" i="1" s="1"/>
  <c r="L35" i="1"/>
  <c r="N34" i="1"/>
  <c r="Q33" i="1"/>
  <c r="O42" i="1"/>
  <c r="R19" i="1"/>
  <c r="R20" i="1" s="1"/>
  <c r="K35" i="1"/>
  <c r="M34" i="1"/>
  <c r="P33" i="1"/>
  <c r="N42" i="1"/>
  <c r="D110" i="1"/>
  <c r="D122" i="1" s="1"/>
  <c r="L34" i="1"/>
  <c r="M42" i="1"/>
  <c r="D94" i="1"/>
  <c r="N54" i="1"/>
  <c r="N55" i="1" s="1"/>
  <c r="B4" i="3"/>
  <c r="R110" i="1"/>
  <c r="R122" i="1" s="1"/>
  <c r="R94" i="1"/>
  <c r="O32" i="1"/>
  <c r="O33" i="1"/>
  <c r="O35" i="1"/>
  <c r="O54" i="1"/>
  <c r="O55" i="1" s="1"/>
  <c r="S110" i="1"/>
  <c r="S122" i="1" s="1"/>
  <c r="S94" i="1"/>
  <c r="M93" i="1"/>
  <c r="AR19" i="1"/>
  <c r="AR20" i="1" s="1"/>
  <c r="AR24" i="1"/>
  <c r="AY42" i="1"/>
  <c r="AX42" i="1"/>
  <c r="AW42" i="1"/>
  <c r="AV42" i="1"/>
  <c r="AU42" i="1"/>
  <c r="AT42" i="1"/>
  <c r="AS42" i="1"/>
  <c r="AR42" i="1"/>
  <c r="AP19" i="1"/>
  <c r="AP20" i="1" s="1"/>
  <c r="AQ42" i="1"/>
  <c r="AX18" i="1"/>
  <c r="AX20" i="1" s="1"/>
  <c r="AP42" i="1"/>
  <c r="AW18" i="1"/>
  <c r="AW20" i="1" s="1"/>
  <c r="AO42" i="1"/>
  <c r="AI24" i="1"/>
  <c r="AL42" i="1"/>
  <c r="AY24" i="1"/>
  <c r="AK42" i="1"/>
  <c r="AX24" i="1"/>
  <c r="AI42" i="1"/>
  <c r="AJ42" i="1"/>
  <c r="AM30" i="1"/>
  <c r="AO40" i="1"/>
  <c r="AN40" i="1"/>
  <c r="AS19" i="1"/>
  <c r="AW24" i="1"/>
  <c r="AQ19" i="1"/>
  <c r="AQ20" i="1" s="1"/>
  <c r="AV24" i="1"/>
  <c r="AU24" i="1"/>
  <c r="AT24" i="1"/>
  <c r="AS24" i="1"/>
  <c r="AU18" i="1"/>
  <c r="AU20" i="1" s="1"/>
  <c r="AQ24" i="1"/>
  <c r="AN24" i="1"/>
  <c r="AM24" i="1"/>
  <c r="AL24" i="1"/>
  <c r="AK24" i="1"/>
  <c r="AV19" i="1"/>
  <c r="AJ24" i="1"/>
  <c r="AO19" i="1"/>
  <c r="AO20" i="1" s="1"/>
  <c r="AP24" i="1"/>
  <c r="AO24" i="1"/>
  <c r="AT19" i="1"/>
  <c r="AI18" i="1"/>
  <c r="AI20" i="1" s="1"/>
  <c r="AN19" i="1"/>
  <c r="AN20" i="1" s="1"/>
  <c r="AM19" i="1"/>
  <c r="AM20" i="1" s="1"/>
  <c r="AL19" i="1"/>
  <c r="AK18" i="1"/>
  <c r="AK20" i="1" s="1"/>
  <c r="AJ19" i="1"/>
  <c r="AY19" i="1"/>
  <c r="AK54" i="1"/>
  <c r="AK55" i="1" s="1"/>
  <c r="AJ54" i="1"/>
  <c r="AJ55" i="1" s="1"/>
  <c r="AI54" i="1"/>
  <c r="AI55" i="1" s="1"/>
  <c r="AR54" i="1"/>
  <c r="AY54" i="1"/>
  <c r="AY55" i="1" s="1"/>
  <c r="AJ94" i="1"/>
  <c r="AS54" i="1"/>
  <c r="AS55" i="1" s="1"/>
  <c r="AN54" i="1"/>
  <c r="AM54" i="1"/>
  <c r="AM55" i="1" s="1"/>
  <c r="AQ54" i="1"/>
  <c r="AQ55" i="1" s="1"/>
  <c r="AL54" i="1"/>
  <c r="AP54" i="1"/>
  <c r="AP55" i="1" s="1"/>
  <c r="AV54" i="1"/>
  <c r="AW54" i="1"/>
  <c r="AT54" i="1"/>
  <c r="AU54" i="1"/>
  <c r="AU55" i="1" s="1"/>
  <c r="AO54" i="1"/>
  <c r="AX54" i="1"/>
  <c r="AX55" i="1" s="1"/>
  <c r="AX110" i="1"/>
  <c r="AX122" i="1" s="1"/>
  <c r="AJ110" i="1"/>
  <c r="AJ122" i="1" s="1"/>
  <c r="AO94" i="1"/>
  <c r="AM110" i="1"/>
  <c r="AM122" i="1" s="1"/>
  <c r="AL110" i="1"/>
  <c r="AL122" i="1" s="1"/>
  <c r="AI110" i="1"/>
  <c r="AI122" i="1" s="1"/>
  <c r="AT110" i="1"/>
  <c r="AT122" i="1" s="1"/>
  <c r="AS94" i="1"/>
  <c r="AW110" i="1"/>
  <c r="AW122" i="1" s="1"/>
  <c r="AK94" i="1"/>
  <c r="AK110" i="1"/>
  <c r="AK122" i="1" s="1"/>
  <c r="AV110" i="1"/>
  <c r="AV122" i="1" s="1"/>
  <c r="AL94" i="1"/>
  <c r="AP94" i="1"/>
  <c r="AN94" i="1"/>
  <c r="AR110" i="1"/>
  <c r="AR122" i="1" s="1"/>
  <c r="AM94" i="1"/>
  <c r="AP110" i="1"/>
  <c r="AP122" i="1" s="1"/>
  <c r="AU110" i="1"/>
  <c r="AU122" i="1" s="1"/>
  <c r="AX94" i="1"/>
  <c r="AW94" i="1"/>
  <c r="AR94" i="1"/>
  <c r="AU94" i="1"/>
  <c r="AV94" i="1"/>
  <c r="AO110" i="1"/>
  <c r="AO122" i="1" s="1"/>
  <c r="AQ110" i="1"/>
  <c r="AQ122" i="1" s="1"/>
  <c r="AT94" i="1"/>
  <c r="AN110" i="1"/>
  <c r="AN122" i="1" s="1"/>
  <c r="AI94" i="1"/>
  <c r="AQ94" i="1"/>
  <c r="AY110" i="1"/>
  <c r="AY122" i="1" s="1"/>
  <c r="AY94" i="1"/>
  <c r="AS110" i="1"/>
  <c r="AS122" i="1" s="1"/>
  <c r="AV32" i="1"/>
  <c r="AV36" i="1" s="1"/>
  <c r="AW35" i="1"/>
  <c r="AV35" i="1"/>
  <c r="AY34" i="1"/>
  <c r="AX34" i="1"/>
  <c r="AX35" i="1"/>
  <c r="AW34" i="1"/>
  <c r="AY33" i="1"/>
  <c r="AX33" i="1"/>
  <c r="AW33" i="1"/>
  <c r="AV33" i="1"/>
  <c r="AY35" i="1"/>
  <c r="AU32" i="1"/>
  <c r="AU36" i="1" s="1"/>
  <c r="AS32" i="1"/>
  <c r="AS36" i="1" s="1"/>
  <c r="AR32" i="1"/>
  <c r="AU33" i="1"/>
  <c r="AQ32" i="1"/>
  <c r="AU34" i="1"/>
  <c r="AS34" i="1"/>
  <c r="AQ33" i="1"/>
  <c r="AP35" i="1"/>
  <c r="AP34" i="1"/>
  <c r="AP33" i="1"/>
  <c r="AT35" i="1"/>
  <c r="AR33" i="1"/>
  <c r="AQ34" i="1"/>
  <c r="AO35" i="1"/>
  <c r="AO34" i="1"/>
  <c r="AO33" i="1"/>
  <c r="AO36" i="1" s="1"/>
  <c r="AT34" i="1"/>
  <c r="AR34" i="1"/>
  <c r="AN35" i="1"/>
  <c r="AN34" i="1"/>
  <c r="AN33" i="1"/>
  <c r="AS33" i="1"/>
  <c r="AI32" i="1"/>
  <c r="AI36" i="1" s="1"/>
  <c r="AT33" i="1"/>
  <c r="AI33" i="1"/>
  <c r="AL35" i="1"/>
  <c r="AL34" i="1"/>
  <c r="AL33" i="1"/>
  <c r="AI34" i="1"/>
  <c r="AK35" i="1"/>
  <c r="AK34" i="1"/>
  <c r="AK33" i="1"/>
  <c r="AJ35" i="1"/>
  <c r="AJ34" i="1"/>
  <c r="AJ33" i="1"/>
  <c r="P36" i="1" l="1"/>
  <c r="I110" i="1"/>
  <c r="I122" i="1" s="1"/>
  <c r="Q126" i="1"/>
  <c r="H20" i="1"/>
  <c r="H36" i="1"/>
  <c r="I126" i="1"/>
  <c r="I94" i="1"/>
  <c r="K20" i="1"/>
  <c r="K36" i="1"/>
  <c r="J20" i="1"/>
  <c r="J36" i="1"/>
  <c r="L36" i="1"/>
  <c r="N20" i="1"/>
  <c r="N36" i="1"/>
  <c r="R36" i="1"/>
  <c r="J62" i="1"/>
  <c r="J64" i="1" s="1"/>
  <c r="J66" i="1" s="1"/>
  <c r="M110" i="1"/>
  <c r="M122" i="1" s="1"/>
  <c r="Q110" i="1"/>
  <c r="Q122" i="1"/>
  <c r="K62" i="1"/>
  <c r="K64" i="1" s="1"/>
  <c r="K66" i="1" s="1"/>
  <c r="E62" i="1"/>
  <c r="E64" i="1" s="1"/>
  <c r="E66" i="1" s="1"/>
  <c r="L55" i="1"/>
  <c r="Q94" i="1"/>
  <c r="I55" i="1"/>
  <c r="F62" i="1"/>
  <c r="F64" i="1" s="1"/>
  <c r="F66" i="1" s="1"/>
  <c r="D62" i="1"/>
  <c r="D64" i="1" s="1"/>
  <c r="D66" i="1" s="1"/>
  <c r="V62" i="1"/>
  <c r="V64" i="1" s="1"/>
  <c r="V66" i="1" s="1"/>
  <c r="W62" i="1"/>
  <c r="W64" i="1" s="1"/>
  <c r="W66" i="1" s="1"/>
  <c r="S36" i="1"/>
  <c r="M94" i="1"/>
  <c r="M55" i="1"/>
  <c r="M62" i="1"/>
  <c r="M64" i="1" s="1"/>
  <c r="M66" i="1" s="1"/>
  <c r="U55" i="1"/>
  <c r="U62" i="1"/>
  <c r="U64" i="1" s="1"/>
  <c r="U66" i="1" s="1"/>
  <c r="P55" i="1"/>
  <c r="P62" i="1"/>
  <c r="P64" i="1" s="1"/>
  <c r="P66" i="1" s="1"/>
  <c r="R62" i="1"/>
  <c r="R64" i="1" s="1"/>
  <c r="R66" i="1" s="1"/>
  <c r="O36" i="1"/>
  <c r="S62" i="1"/>
  <c r="S64" i="1" s="1"/>
  <c r="S66" i="1" s="1"/>
  <c r="Q55" i="1"/>
  <c r="Q62" i="1"/>
  <c r="Q64" i="1" s="1"/>
  <c r="Q66" i="1" s="1"/>
  <c r="N62" i="1"/>
  <c r="N64" i="1" s="1"/>
  <c r="N66" i="1" s="1"/>
  <c r="O62" i="1"/>
  <c r="O64" i="1" s="1"/>
  <c r="O66" i="1" s="1"/>
  <c r="AM32" i="1"/>
  <c r="AM42" i="1"/>
  <c r="AN42" i="1"/>
  <c r="AN36" i="1"/>
  <c r="AM33" i="1"/>
  <c r="AM34" i="1"/>
  <c r="AM35" i="1"/>
  <c r="AX62" i="1"/>
  <c r="AX64" i="1" s="1"/>
  <c r="AX66" i="1" s="1"/>
  <c r="AJ62" i="1"/>
  <c r="AJ64" i="1" s="1"/>
  <c r="AJ66" i="1" s="1"/>
  <c r="AK62" i="1"/>
  <c r="AK64" i="1" s="1"/>
  <c r="AK66" i="1" s="1"/>
  <c r="AI62" i="1"/>
  <c r="AI64" i="1" s="1"/>
  <c r="AI66" i="1" s="1"/>
  <c r="AP36" i="1"/>
  <c r="AP62" i="1"/>
  <c r="AP64" i="1" s="1"/>
  <c r="AP66" i="1" s="1"/>
  <c r="AY62" i="1"/>
  <c r="AY64" i="1" s="1"/>
  <c r="AY66" i="1" s="1"/>
  <c r="AL55" i="1"/>
  <c r="AL62" i="1"/>
  <c r="AL64" i="1" s="1"/>
  <c r="AL66" i="1" s="1"/>
  <c r="AM62" i="1"/>
  <c r="AM64" i="1" s="1"/>
  <c r="AM66" i="1" s="1"/>
  <c r="AS62" i="1"/>
  <c r="AS64" i="1" s="1"/>
  <c r="AS66" i="1" s="1"/>
  <c r="AT55" i="1"/>
  <c r="AT62" i="1"/>
  <c r="AT64" i="1" s="1"/>
  <c r="AT66" i="1" s="1"/>
  <c r="AV55" i="1"/>
  <c r="AV62" i="1"/>
  <c r="AV64" i="1" s="1"/>
  <c r="AV66" i="1" s="1"/>
  <c r="AN55" i="1"/>
  <c r="AN62" i="1"/>
  <c r="AN64" i="1" s="1"/>
  <c r="AN66" i="1" s="1"/>
  <c r="AW55" i="1"/>
  <c r="AW62" i="1"/>
  <c r="AW64" i="1" s="1"/>
  <c r="AW66" i="1" s="1"/>
  <c r="AO55" i="1"/>
  <c r="AO62" i="1"/>
  <c r="AO64" i="1" s="1"/>
  <c r="AO66" i="1" s="1"/>
  <c r="AU62" i="1"/>
  <c r="AU64" i="1" s="1"/>
  <c r="AU66" i="1" s="1"/>
  <c r="AQ62" i="1"/>
  <c r="AQ64" i="1" s="1"/>
  <c r="AQ66" i="1" s="1"/>
  <c r="AR55" i="1"/>
  <c r="AR62" i="1"/>
  <c r="AR64" i="1" s="1"/>
  <c r="AR66" i="1" s="1"/>
  <c r="AR36" i="1"/>
  <c r="AQ36" i="1"/>
  <c r="AM3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37" authorId="0" shapeId="0" xr:uid="{9C955CA1-D9DE-43AA-9B2B-DCB49D37AEE2}">
      <text>
        <r>
          <rPr>
            <b/>
            <sz val="9"/>
            <color indexed="81"/>
            <rFont val="Tahoma"/>
            <charset val="1"/>
          </rPr>
          <t>William:</t>
        </r>
        <r>
          <rPr>
            <sz val="9"/>
            <color indexed="81"/>
            <rFont val="Tahoma"/>
            <charset val="1"/>
          </rPr>
          <t xml:space="preserve">
Includes: 
- Proceeds from exercise of stock options: This represents the cash generated from employees exercising stock options. 
- Proceeds from the early exercise of stock options: Similar to the above, this represents cash generated from early exercises of stock options. 
- Proceeds from the issuance of common stock for employee stock purchase plan: This represents cash generated from the issuance of common stock as part of an employee stock purchase plan.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<sst xmlns="http://schemas.openxmlformats.org/spreadsheetml/2006/main" count="152" uniqueCount="133">
  <si>
    <t>Company Name</t>
  </si>
  <si>
    <t>Ticker</t>
  </si>
  <si>
    <t>Country</t>
  </si>
  <si>
    <t>Sector</t>
  </si>
  <si>
    <t>Industry</t>
  </si>
  <si>
    <t>Price</t>
  </si>
  <si>
    <t>Shares</t>
  </si>
  <si>
    <t>MC</t>
  </si>
  <si>
    <t>Cash</t>
  </si>
  <si>
    <t>Debt</t>
  </si>
  <si>
    <t>EV</t>
  </si>
  <si>
    <t>NET</t>
  </si>
  <si>
    <t>*in millions</t>
  </si>
  <si>
    <t>Cloudflare Inc</t>
  </si>
  <si>
    <t>USA</t>
  </si>
  <si>
    <t>Information Technology</t>
  </si>
  <si>
    <t>Software Infrastructure</t>
  </si>
  <si>
    <t>Quarter</t>
  </si>
  <si>
    <t>Filing Date</t>
  </si>
  <si>
    <t>Period of Report</t>
  </si>
  <si>
    <t>Stock Prices</t>
  </si>
  <si>
    <t>High</t>
  </si>
  <si>
    <t>Low</t>
  </si>
  <si>
    <t>Average</t>
  </si>
  <si>
    <t>United States</t>
  </si>
  <si>
    <t>Europe, Middle East, and Africa</t>
  </si>
  <si>
    <t>Asia Pacific</t>
  </si>
  <si>
    <t>Other</t>
  </si>
  <si>
    <t>Total Revenue</t>
  </si>
  <si>
    <t>Mix</t>
  </si>
  <si>
    <t>Total %</t>
  </si>
  <si>
    <t>Income Statement *in thousands, USD</t>
  </si>
  <si>
    <t>Revenue by Region *in thousands, USD</t>
  </si>
  <si>
    <t>Growth</t>
  </si>
  <si>
    <t>Balance Sheet *in thousands, USD</t>
  </si>
  <si>
    <t>Current Assets</t>
  </si>
  <si>
    <t>Available-for-sale securities</t>
  </si>
  <si>
    <t>AR</t>
  </si>
  <si>
    <t>Contract assets</t>
  </si>
  <si>
    <t>Restricted cash short-term</t>
  </si>
  <si>
    <t>Prepaid expenses and other current assets</t>
  </si>
  <si>
    <t>Total Current Assets</t>
  </si>
  <si>
    <t>Non-current Assets</t>
  </si>
  <si>
    <t>PP&amp;E</t>
  </si>
  <si>
    <t>Goodwill</t>
  </si>
  <si>
    <t>Acquired intangible assets</t>
  </si>
  <si>
    <t>Deferred contract acquisition costs</t>
  </si>
  <si>
    <t xml:space="preserve">Restricted cash  </t>
  </si>
  <si>
    <t>Other noncurrent assets</t>
  </si>
  <si>
    <t>Total Non-current Assets</t>
  </si>
  <si>
    <t>Total Assets</t>
  </si>
  <si>
    <t>Current Liabilities</t>
  </si>
  <si>
    <t>Equity</t>
  </si>
  <si>
    <t>Non-current Liabilities</t>
  </si>
  <si>
    <t>AP</t>
  </si>
  <si>
    <t>Accrued expenses and other liabilities</t>
  </si>
  <si>
    <t>Accrued compensation</t>
  </si>
  <si>
    <t>Operating leases liabilities</t>
  </si>
  <si>
    <t>Liability for early exercise of unvested stock options</t>
  </si>
  <si>
    <t>Deferred revenue</t>
  </si>
  <si>
    <t>Current potion of convertible senior notes</t>
  </si>
  <si>
    <t>Total Current Liabilities</t>
  </si>
  <si>
    <t>Convertible senior notes</t>
  </si>
  <si>
    <t>Operating lease liabilities</t>
  </si>
  <si>
    <t>Other noncurrent liabilities</t>
  </si>
  <si>
    <t>Total Non-current Liabilities</t>
  </si>
  <si>
    <t>Total Liabilities</t>
  </si>
  <si>
    <t>Temporary equity, convertible senior notes</t>
  </si>
  <si>
    <t>Class A common stock</t>
  </si>
  <si>
    <t>Class B common stock</t>
  </si>
  <si>
    <t>Additional paid-in capital</t>
  </si>
  <si>
    <t>Accumulated deficit</t>
  </si>
  <si>
    <t>Accumulated other comprehensive loss</t>
  </si>
  <si>
    <t>Total Equity</t>
  </si>
  <si>
    <t>Noncontrolling interests</t>
  </si>
  <si>
    <t>Total Equity &amp; Liabilities</t>
  </si>
  <si>
    <t>Operating lease right-of-use assets</t>
  </si>
  <si>
    <t>Revenue</t>
  </si>
  <si>
    <t>COGs</t>
  </si>
  <si>
    <t>Gross Profit</t>
  </si>
  <si>
    <t>Gross Margin</t>
  </si>
  <si>
    <t>Operating Expenses</t>
  </si>
  <si>
    <t>S&amp;M</t>
  </si>
  <si>
    <t>R&amp;D</t>
  </si>
  <si>
    <t>G&amp;A</t>
  </si>
  <si>
    <t>Total Operating Expenses</t>
  </si>
  <si>
    <t>Operating Margin</t>
  </si>
  <si>
    <t>Other income/expenses</t>
  </si>
  <si>
    <t>Interest income</t>
  </si>
  <si>
    <t>Loss on extinguishment of debt</t>
  </si>
  <si>
    <t>Other income (expense)</t>
  </si>
  <si>
    <t>Total non-operating income</t>
  </si>
  <si>
    <t>Income before tax</t>
  </si>
  <si>
    <t>Net Income</t>
  </si>
  <si>
    <t>Operating Profit</t>
  </si>
  <si>
    <t>Interest expense</t>
  </si>
  <si>
    <t>Taxes (benefit)</t>
  </si>
  <si>
    <t>EPS</t>
  </si>
  <si>
    <t>CFFO</t>
  </si>
  <si>
    <t>CapEx</t>
  </si>
  <si>
    <t>FCF</t>
  </si>
  <si>
    <t>SBI</t>
  </si>
  <si>
    <t>SBC</t>
  </si>
  <si>
    <t>SBB</t>
  </si>
  <si>
    <t>Dividends</t>
  </si>
  <si>
    <t>Revenue by Customer Type *in thousands, USD</t>
  </si>
  <si>
    <t>Channel partners</t>
  </si>
  <si>
    <t>Direct customers</t>
  </si>
  <si>
    <t>Total Growth</t>
  </si>
  <si>
    <t>Channel partners growth</t>
  </si>
  <si>
    <t>Direct customers growth</t>
  </si>
  <si>
    <t>Redeemable preferred stock</t>
  </si>
  <si>
    <t>Total Revenue Growth</t>
  </si>
  <si>
    <t>Q122</t>
  </si>
  <si>
    <t>Q222</t>
  </si>
  <si>
    <t>Q322</t>
  </si>
  <si>
    <t>Q123</t>
  </si>
  <si>
    <t>Q223</t>
  </si>
  <si>
    <t>Q323</t>
  </si>
  <si>
    <t>Q422</t>
  </si>
  <si>
    <t>Q421</t>
  </si>
  <si>
    <t>Q321</t>
  </si>
  <si>
    <t>Q221</t>
  </si>
  <si>
    <t>Q121</t>
  </si>
  <si>
    <t>Adjusted</t>
  </si>
  <si>
    <t>Cash Flow *in thousands, USD</t>
  </si>
  <si>
    <t>Balance Sheet Analysis</t>
  </si>
  <si>
    <t>Current Ratio</t>
  </si>
  <si>
    <t>EBITDA</t>
  </si>
  <si>
    <t>Tax Rate</t>
  </si>
  <si>
    <t>Stock Statistics</t>
  </si>
  <si>
    <t>Marketcap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</si>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</sst>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0" fillId="0" borderId="1" xfId="0" applyBorder="1"/>
    <xf numFmtId="0" fontId="0" fillId="4" borderId="0" xfId="0" applyFill="1"/>
    <xf numFmtId="3" fontId="0" fillId="0" borderId="0" xfId="0" applyNumberFormat="1"/>
    <xf numFmtId="3" fontId="0" fillId="0" borderId="1" xfId="0" applyNumberFormat="1" applyBorder="1"/>
    <xf numFmtId="3" fontId="2" fillId="0" borderId="0" xfId="0" applyNumberFormat="1" applyFont="1"/>
    <xf numFmtId="10" fontId="0" fillId="0" borderId="0" xfId="0" applyNumberFormat="1"/>
    <xf numFmtId="10" fontId="0" fillId="0" borderId="1" xfId="0" applyNumberFormat="1" applyBorder="1"/>
    <xf numFmtId="10" fontId="3" fillId="3" borderId="0" xfId="0" applyNumberFormat="1" applyFont="1" applyFill="1"/>
    <xf numFmtId="3" fontId="3" fillId="3" borderId="0" xfId="0" applyNumberFormat="1" applyFont="1" applyFill="1"/>
    <xf numFmtId="3" fontId="0" fillId="0" borderId="2" xfId="0" applyNumberFormat="1" applyBorder="1"/>
    <xf numFmtId="3" fontId="1" fillId="2" borderId="0" xfId="0" applyNumberFormat="1" applyFont="1" applyFill="1"/>
    <xf numFmtId="2" fontId="0" fillId="0" borderId="0" xfId="0" applyNumberFormat="1"/>
    <xf numFmtId="3" fontId="2" fillId="0" borderId="2" xfId="0" applyNumberFormat="1" applyFont="1" applyBorder="1"/>
    <xf numFmtId="3" fontId="2" fillId="4" borderId="0" xfId="0" applyNumberFormat="1" applyFont="1" applyFill="1"/>
    <xf numFmtId="3" fontId="2" fillId="5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en-US</v>
    <v>brh6oc</v>
    <v>268435456</v>
    <v>1</v>
    <v>Powered by Refinitiv</v>
    <v>0</v>
    <v>CLOUDFLARE, INC. (XNYS:NET)</v>
    <v>2</v>
    <v>3</v>
    <v>Finance</v>
    <v>4</v>
    <v>76.069999999999993</v>
    <v>37.369999999999997</v>
    <v>0.97150000000000003</v>
    <v>-1.61</v>
    <v>-2.8399999999999998E-2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3389</v>
    <v>New York Stock Exchange</v>
    <v>XNYS</v>
    <v>XNYS</v>
    <v>101 Townsend St, SAN FRANCISCO, CA, 94107-1934 US</v>
    <v>56.55</v>
    <v>Software &amp; IT Services</v>
    <v>Stock</v>
    <v>45231.821875219532</v>
    <v>0</v>
    <v>53.881399999999999</v>
    <v>18408754980</v>
    <v>CLOUDFLARE, INC.</v>
    <v>CLOUDFLARE, INC.</v>
    <v>56.53</v>
    <v>56.69</v>
    <v>55.08</v>
    <v>334218500</v>
    <v>NET</v>
    <v>CLOUDFLARE, INC. (XNYS:NET)</v>
    <v>2884755</v>
    <v>3597276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614-14BA-4893-A94D-B0AEE6788900}">
  <dimension ref="A1:C7"/>
  <sheetViews>
    <sheetView workbookViewId="0">
      <selection activeCell="C7" sqref="C7"/>
    </sheetView>
  </sheetViews>
  <sheetFormatPr defaultRowHeight="14.5" x14ac:dyDescent="0.35"/>
  <cols>
    <col min="2" max="2" width="11.08984375" bestFit="1" customWidth="1"/>
  </cols>
  <sheetData>
    <row r="1" spans="1:3" x14ac:dyDescent="0.35">
      <c r="A1" t="e" vm="1">
        <v>#VALUE!</v>
      </c>
    </row>
    <row r="2" spans="1:3" x14ac:dyDescent="0.35">
      <c r="A2" t="s">
        <v>5</v>
      </c>
      <c r="B2" s="1" cm="1">
        <f t="array" ref="B2">_FV(A1,"Price")</f>
        <v>55.08</v>
      </c>
    </row>
    <row r="3" spans="1:3" x14ac:dyDescent="0.35">
      <c r="A3" t="s">
        <v>6</v>
      </c>
      <c r="B3" cm="1">
        <f t="array" ref="B3">_FV(A1,"Shares outstanding",TRUE)/1000000</f>
        <v>334.21850000000001</v>
      </c>
      <c r="C3" t="s">
        <v>12</v>
      </c>
    </row>
    <row r="4" spans="1:3" x14ac:dyDescent="0.35">
      <c r="A4" t="s">
        <v>7</v>
      </c>
      <c r="B4" s="1">
        <f>B2*B3</f>
        <v>18408.754980000002</v>
      </c>
      <c r="C4" t="s">
        <v>12</v>
      </c>
    </row>
    <row r="5" spans="1:3" x14ac:dyDescent="0.35">
      <c r="A5" t="s">
        <v>8</v>
      </c>
    </row>
    <row r="6" spans="1:3" x14ac:dyDescent="0.35">
      <c r="A6" t="s">
        <v>9</v>
      </c>
    </row>
    <row r="7" spans="1:3" x14ac:dyDescent="0.35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804F-BBEA-4EC5-A224-C107A7444E49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53C-54D3-4348-A7D9-962FD4800E0C}">
  <dimension ref="B1:AY151"/>
  <sheetViews>
    <sheetView tabSelected="1" workbookViewId="0">
      <pane xSplit="2" ySplit="7" topLeftCell="AB125" activePane="bottomRight" state="frozen"/>
      <selection pane="topRight" activeCell="C1" sqref="C1"/>
      <selection pane="bottomLeft" activeCell="A6" sqref="A6"/>
      <selection pane="bottomRight" activeCell="AL151" sqref="AL151"/>
    </sheetView>
  </sheetViews>
  <sheetFormatPr defaultRowHeight="14.5" x14ac:dyDescent="0.35"/>
  <cols>
    <col min="2" max="2" width="20.1796875" customWidth="1"/>
    <col min="6" max="8" width="9.453125" bestFit="1" customWidth="1"/>
    <col min="10" max="12" width="9.453125" bestFit="1" customWidth="1"/>
    <col min="13" max="13" width="10.453125" bestFit="1" customWidth="1"/>
    <col min="14" max="16" width="9.453125" bestFit="1" customWidth="1"/>
    <col min="18" max="19" width="9.453125" bestFit="1" customWidth="1"/>
    <col min="42" max="42" width="9.453125" bestFit="1" customWidth="1"/>
    <col min="44" max="44" width="9.7265625" bestFit="1" customWidth="1"/>
    <col min="47" max="47" width="9.7265625" bestFit="1" customWidth="1"/>
  </cols>
  <sheetData>
    <row r="1" spans="2:51" x14ac:dyDescent="0.35">
      <c r="B1" t="s">
        <v>17</v>
      </c>
      <c r="J1" t="s">
        <v>123</v>
      </c>
      <c r="K1" t="s">
        <v>122</v>
      </c>
      <c r="L1" t="s">
        <v>121</v>
      </c>
      <c r="M1" t="s">
        <v>120</v>
      </c>
      <c r="N1" t="s">
        <v>113</v>
      </c>
      <c r="O1" t="s">
        <v>114</v>
      </c>
      <c r="P1" t="s">
        <v>115</v>
      </c>
      <c r="Q1" t="s">
        <v>119</v>
      </c>
      <c r="R1" t="s">
        <v>116</v>
      </c>
      <c r="S1" t="s">
        <v>117</v>
      </c>
      <c r="T1" t="s">
        <v>118</v>
      </c>
    </row>
    <row r="2" spans="2:51" x14ac:dyDescent="0.35">
      <c r="B2" t="s">
        <v>18</v>
      </c>
      <c r="J2" s="3">
        <v>44323</v>
      </c>
      <c r="K2" s="3">
        <v>44414</v>
      </c>
      <c r="L2" s="3">
        <v>44505</v>
      </c>
      <c r="N2" s="3">
        <v>44686</v>
      </c>
      <c r="O2" s="3">
        <v>44777</v>
      </c>
      <c r="P2" s="3">
        <v>44868</v>
      </c>
      <c r="R2" s="3">
        <v>45043</v>
      </c>
      <c r="S2" s="3">
        <v>45141</v>
      </c>
      <c r="AO2" s="3">
        <v>43894</v>
      </c>
      <c r="AP2" s="3">
        <v>44252</v>
      </c>
      <c r="AQ2" s="3">
        <v>44621</v>
      </c>
      <c r="AR2" s="3">
        <v>44981</v>
      </c>
    </row>
    <row r="3" spans="2:51" x14ac:dyDescent="0.35">
      <c r="B3" t="s">
        <v>19</v>
      </c>
      <c r="F3" s="3">
        <v>43921</v>
      </c>
      <c r="G3" s="3">
        <v>44012</v>
      </c>
      <c r="H3" s="3">
        <v>44104</v>
      </c>
      <c r="J3" s="3">
        <v>44286</v>
      </c>
      <c r="K3" s="3">
        <v>44377</v>
      </c>
      <c r="L3" s="3">
        <v>44469</v>
      </c>
      <c r="M3" s="3">
        <v>44561</v>
      </c>
      <c r="N3" s="3">
        <v>44651</v>
      </c>
      <c r="O3" s="3">
        <v>44742</v>
      </c>
      <c r="P3" s="3">
        <v>44834</v>
      </c>
      <c r="R3" s="3">
        <v>45016</v>
      </c>
      <c r="S3" s="3">
        <v>45107</v>
      </c>
      <c r="AM3">
        <v>2017</v>
      </c>
      <c r="AN3">
        <v>2018</v>
      </c>
      <c r="AO3">
        <v>2019</v>
      </c>
      <c r="AP3">
        <v>2020</v>
      </c>
      <c r="AQ3">
        <v>2021</v>
      </c>
      <c r="AR3">
        <v>2022</v>
      </c>
    </row>
    <row r="4" spans="2:51" s="2" customFormat="1" x14ac:dyDescent="0.35">
      <c r="B4" s="2" t="s">
        <v>20</v>
      </c>
    </row>
    <row r="5" spans="2:51" x14ac:dyDescent="0.35">
      <c r="B5" t="s">
        <v>21</v>
      </c>
      <c r="AO5">
        <v>22.08</v>
      </c>
      <c r="AP5">
        <v>88.77</v>
      </c>
      <c r="AQ5">
        <v>221.64</v>
      </c>
      <c r="AR5">
        <v>132.44999999999999</v>
      </c>
    </row>
    <row r="6" spans="2:51" x14ac:dyDescent="0.35">
      <c r="B6" t="s">
        <v>22</v>
      </c>
      <c r="AO6">
        <v>14.5</v>
      </c>
      <c r="AP6">
        <v>15.05</v>
      </c>
      <c r="AQ6">
        <v>60.96</v>
      </c>
      <c r="AR6">
        <v>37.369999999999997</v>
      </c>
    </row>
    <row r="7" spans="2:51" x14ac:dyDescent="0.35">
      <c r="B7" t="s">
        <v>23</v>
      </c>
      <c r="AO7">
        <v>17.399999999999999</v>
      </c>
      <c r="AP7">
        <v>37.840000000000003</v>
      </c>
      <c r="AQ7">
        <v>112.17</v>
      </c>
      <c r="AR7">
        <v>71.099999999999994</v>
      </c>
    </row>
    <row r="10" spans="2:51" s="2" customFormat="1" x14ac:dyDescent="0.35"/>
    <row r="13" spans="2:51" s="2" customFormat="1" x14ac:dyDescent="0.35">
      <c r="B13" s="2" t="s">
        <v>105</v>
      </c>
    </row>
    <row r="14" spans="2:51" s="8" customFormat="1" x14ac:dyDescent="0.35">
      <c r="B14" s="8" t="s">
        <v>106</v>
      </c>
      <c r="H14" s="8">
        <v>12159</v>
      </c>
      <c r="J14" s="8">
        <v>15362</v>
      </c>
      <c r="K14" s="8">
        <v>16872</v>
      </c>
      <c r="L14" s="8">
        <v>19527</v>
      </c>
      <c r="N14" s="8">
        <v>24356</v>
      </c>
      <c r="O14" s="8">
        <v>28933</v>
      </c>
      <c r="P14" s="8">
        <v>32634</v>
      </c>
      <c r="R14" s="8">
        <v>41003</v>
      </c>
      <c r="S14" s="8">
        <v>47148</v>
      </c>
      <c r="AM14" s="8">
        <v>7849</v>
      </c>
      <c r="AN14" s="8">
        <v>13231</v>
      </c>
      <c r="AO14" s="8">
        <v>26496</v>
      </c>
      <c r="AP14" s="8">
        <v>45300</v>
      </c>
      <c r="AQ14" s="8">
        <v>73802</v>
      </c>
      <c r="AR14" s="8">
        <v>122522</v>
      </c>
    </row>
    <row r="15" spans="2:51" s="9" customFormat="1" x14ac:dyDescent="0.35">
      <c r="B15" s="9" t="s">
        <v>107</v>
      </c>
      <c r="H15" s="9">
        <v>102003</v>
      </c>
      <c r="J15" s="9">
        <v>122693</v>
      </c>
      <c r="K15" s="9">
        <v>135556</v>
      </c>
      <c r="L15" s="9">
        <v>152820</v>
      </c>
      <c r="N15" s="9">
        <v>187811</v>
      </c>
      <c r="O15" s="9">
        <v>205584</v>
      </c>
      <c r="P15" s="9">
        <v>221223</v>
      </c>
      <c r="R15" s="9">
        <v>249172</v>
      </c>
      <c r="S15" s="9">
        <v>261346</v>
      </c>
      <c r="AM15" s="9">
        <v>127066</v>
      </c>
      <c r="AN15" s="9">
        <v>179443</v>
      </c>
      <c r="AO15" s="9">
        <v>260526</v>
      </c>
      <c r="AP15" s="9">
        <v>385759</v>
      </c>
      <c r="AQ15" s="9">
        <v>582624</v>
      </c>
      <c r="AR15" s="9">
        <v>852719</v>
      </c>
    </row>
    <row r="16" spans="2:51" s="10" customFormat="1" x14ac:dyDescent="0.35">
      <c r="B16" s="10" t="s">
        <v>28</v>
      </c>
      <c r="D16" s="10">
        <f>SUM(D14:D15)</f>
        <v>0</v>
      </c>
      <c r="E16" s="10">
        <f t="shared" ref="E16:W16" si="0">SUM(E14:E15)</f>
        <v>0</v>
      </c>
      <c r="F16" s="10">
        <f t="shared" si="0"/>
        <v>0</v>
      </c>
      <c r="G16" s="10">
        <f t="shared" si="0"/>
        <v>0</v>
      </c>
      <c r="H16" s="10">
        <f t="shared" si="0"/>
        <v>114162</v>
      </c>
      <c r="I16" s="10">
        <f t="shared" si="0"/>
        <v>0</v>
      </c>
      <c r="J16" s="10">
        <f t="shared" si="0"/>
        <v>138055</v>
      </c>
      <c r="K16" s="10">
        <f t="shared" si="0"/>
        <v>152428</v>
      </c>
      <c r="L16" s="10">
        <f t="shared" si="0"/>
        <v>172347</v>
      </c>
      <c r="M16" s="10">
        <f t="shared" si="0"/>
        <v>0</v>
      </c>
      <c r="N16" s="10">
        <f t="shared" si="0"/>
        <v>212167</v>
      </c>
      <c r="O16" s="10">
        <f t="shared" si="0"/>
        <v>234517</v>
      </c>
      <c r="P16" s="10">
        <f t="shared" si="0"/>
        <v>253857</v>
      </c>
      <c r="Q16" s="10">
        <f t="shared" si="0"/>
        <v>0</v>
      </c>
      <c r="R16" s="10">
        <f t="shared" si="0"/>
        <v>290175</v>
      </c>
      <c r="S16" s="10">
        <f t="shared" si="0"/>
        <v>308494</v>
      </c>
      <c r="T16" s="10">
        <f t="shared" si="0"/>
        <v>0</v>
      </c>
      <c r="U16" s="10">
        <f t="shared" si="0"/>
        <v>0</v>
      </c>
      <c r="V16" s="10">
        <f t="shared" si="0"/>
        <v>0</v>
      </c>
      <c r="W16" s="10">
        <f t="shared" si="0"/>
        <v>0</v>
      </c>
      <c r="AI16" s="10">
        <f>SUM(AI14:AI15)</f>
        <v>0</v>
      </c>
      <c r="AJ16" s="10">
        <f t="shared" ref="AJ16:AY16" si="1">SUM(AJ14:AJ15)</f>
        <v>0</v>
      </c>
      <c r="AK16" s="10">
        <f t="shared" si="1"/>
        <v>0</v>
      </c>
      <c r="AL16" s="10">
        <f t="shared" si="1"/>
        <v>0</v>
      </c>
      <c r="AM16" s="10">
        <f t="shared" si="1"/>
        <v>134915</v>
      </c>
      <c r="AN16" s="10">
        <f t="shared" si="1"/>
        <v>192674</v>
      </c>
      <c r="AO16" s="10">
        <f t="shared" si="1"/>
        <v>287022</v>
      </c>
      <c r="AP16" s="10">
        <f t="shared" si="1"/>
        <v>431059</v>
      </c>
      <c r="AQ16" s="10">
        <f t="shared" si="1"/>
        <v>656426</v>
      </c>
      <c r="AR16" s="10">
        <f t="shared" si="1"/>
        <v>975241</v>
      </c>
      <c r="AS16" s="10">
        <f t="shared" si="1"/>
        <v>0</v>
      </c>
      <c r="AT16" s="10">
        <f t="shared" si="1"/>
        <v>0</v>
      </c>
      <c r="AU16" s="10">
        <f t="shared" si="1"/>
        <v>0</v>
      </c>
      <c r="AV16" s="10">
        <f t="shared" si="1"/>
        <v>0</v>
      </c>
      <c r="AW16" s="10">
        <f t="shared" si="1"/>
        <v>0</v>
      </c>
      <c r="AX16" s="10">
        <f t="shared" si="1"/>
        <v>0</v>
      </c>
      <c r="AY16" s="10">
        <f t="shared" si="1"/>
        <v>0</v>
      </c>
    </row>
    <row r="17" spans="2:51" s="4" customFormat="1" x14ac:dyDescent="0.35">
      <c r="B17" s="5" t="s">
        <v>29</v>
      </c>
    </row>
    <row r="18" spans="2:51" s="11" customFormat="1" x14ac:dyDescent="0.35">
      <c r="B18" s="11" t="s">
        <v>106</v>
      </c>
      <c r="D18" s="11" t="e">
        <f>D14/D16</f>
        <v>#DIV/0!</v>
      </c>
      <c r="E18" s="11" t="e">
        <f t="shared" ref="E18:W18" si="2">E14/E16</f>
        <v>#DIV/0!</v>
      </c>
      <c r="F18" s="11" t="e">
        <f t="shared" si="2"/>
        <v>#DIV/0!</v>
      </c>
      <c r="G18" s="11" t="e">
        <f t="shared" si="2"/>
        <v>#DIV/0!</v>
      </c>
      <c r="H18" s="11">
        <f t="shared" si="2"/>
        <v>0.10650654333315815</v>
      </c>
      <c r="I18" s="11" t="e">
        <f t="shared" si="2"/>
        <v>#DIV/0!</v>
      </c>
      <c r="J18" s="11">
        <f t="shared" si="2"/>
        <v>0.11127449205026982</v>
      </c>
      <c r="K18" s="11">
        <f t="shared" si="2"/>
        <v>0.11068832497966252</v>
      </c>
      <c r="L18" s="11">
        <f t="shared" si="2"/>
        <v>0.11330049261083744</v>
      </c>
      <c r="M18" s="11" t="e">
        <f t="shared" si="2"/>
        <v>#DIV/0!</v>
      </c>
      <c r="N18" s="11">
        <f t="shared" si="2"/>
        <v>0.11479636324216301</v>
      </c>
      <c r="O18" s="11">
        <f t="shared" si="2"/>
        <v>0.12337271924849798</v>
      </c>
      <c r="P18" s="11">
        <f t="shared" si="2"/>
        <v>0.1285526891123743</v>
      </c>
      <c r="Q18" s="11" t="e">
        <f t="shared" si="2"/>
        <v>#DIV/0!</v>
      </c>
      <c r="R18" s="11">
        <f t="shared" si="2"/>
        <v>0.14130438528474196</v>
      </c>
      <c r="S18" s="11">
        <f t="shared" si="2"/>
        <v>0.15283279415482959</v>
      </c>
      <c r="T18" s="11" t="e">
        <f t="shared" si="2"/>
        <v>#DIV/0!</v>
      </c>
      <c r="U18" s="11" t="e">
        <f t="shared" si="2"/>
        <v>#DIV/0!</v>
      </c>
      <c r="V18" s="11" t="e">
        <f t="shared" si="2"/>
        <v>#DIV/0!</v>
      </c>
      <c r="W18" s="11" t="e">
        <f t="shared" si="2"/>
        <v>#DIV/0!</v>
      </c>
      <c r="AI18" s="11" t="e">
        <f>AI14/AI16</f>
        <v>#DIV/0!</v>
      </c>
      <c r="AJ18" s="11" t="e">
        <f t="shared" ref="AJ18:AY18" si="3">AJ14/AJ16</f>
        <v>#DIV/0!</v>
      </c>
      <c r="AK18" s="11" t="e">
        <f t="shared" si="3"/>
        <v>#DIV/0!</v>
      </c>
      <c r="AL18" s="11" t="e">
        <f t="shared" si="3"/>
        <v>#DIV/0!</v>
      </c>
      <c r="AM18" s="11">
        <f t="shared" si="3"/>
        <v>5.8177370937256792E-2</v>
      </c>
      <c r="AN18" s="11">
        <f t="shared" si="3"/>
        <v>6.8670396628502023E-2</v>
      </c>
      <c r="AO18" s="11">
        <f t="shared" si="3"/>
        <v>9.2313481196563324E-2</v>
      </c>
      <c r="AP18" s="11">
        <f t="shared" si="3"/>
        <v>0.10509002247952136</v>
      </c>
      <c r="AQ18" s="11">
        <f t="shared" si="3"/>
        <v>0.11243003781081189</v>
      </c>
      <c r="AR18" s="11">
        <f t="shared" si="3"/>
        <v>0.12563253595777865</v>
      </c>
      <c r="AS18" s="11" t="e">
        <f t="shared" si="3"/>
        <v>#DIV/0!</v>
      </c>
      <c r="AT18" s="11" t="e">
        <f t="shared" si="3"/>
        <v>#DIV/0!</v>
      </c>
      <c r="AU18" s="11" t="e">
        <f t="shared" si="3"/>
        <v>#DIV/0!</v>
      </c>
      <c r="AV18" s="11" t="e">
        <f t="shared" si="3"/>
        <v>#DIV/0!</v>
      </c>
      <c r="AW18" s="11" t="e">
        <f t="shared" si="3"/>
        <v>#DIV/0!</v>
      </c>
      <c r="AX18" s="11" t="e">
        <f t="shared" si="3"/>
        <v>#DIV/0!</v>
      </c>
      <c r="AY18" s="11" t="e">
        <f t="shared" si="3"/>
        <v>#DIV/0!</v>
      </c>
    </row>
    <row r="19" spans="2:51" s="12" customFormat="1" x14ac:dyDescent="0.35">
      <c r="B19" s="12" t="s">
        <v>107</v>
      </c>
      <c r="D19" s="12" t="e">
        <f>D15/D16</f>
        <v>#DIV/0!</v>
      </c>
      <c r="E19" s="12" t="e">
        <f t="shared" ref="E19:W19" si="4">E15/E16</f>
        <v>#DIV/0!</v>
      </c>
      <c r="F19" s="12" t="e">
        <f t="shared" si="4"/>
        <v>#DIV/0!</v>
      </c>
      <c r="G19" s="12" t="e">
        <f t="shared" si="4"/>
        <v>#DIV/0!</v>
      </c>
      <c r="H19" s="12">
        <f t="shared" si="4"/>
        <v>0.89349345666684188</v>
      </c>
      <c r="I19" s="12" t="e">
        <f t="shared" si="4"/>
        <v>#DIV/0!</v>
      </c>
      <c r="J19" s="12">
        <f t="shared" si="4"/>
        <v>0.88872550794973015</v>
      </c>
      <c r="K19" s="12">
        <f t="shared" si="4"/>
        <v>0.88931167502033748</v>
      </c>
      <c r="L19" s="12">
        <f t="shared" si="4"/>
        <v>0.88669950738916259</v>
      </c>
      <c r="M19" s="12" t="e">
        <f t="shared" si="4"/>
        <v>#DIV/0!</v>
      </c>
      <c r="N19" s="12">
        <f t="shared" si="4"/>
        <v>0.88520363675783698</v>
      </c>
      <c r="O19" s="12">
        <f t="shared" si="4"/>
        <v>0.87662728075150198</v>
      </c>
      <c r="P19" s="12">
        <f t="shared" si="4"/>
        <v>0.87144731088762573</v>
      </c>
      <c r="Q19" s="12" t="e">
        <f t="shared" si="4"/>
        <v>#DIV/0!</v>
      </c>
      <c r="R19" s="12">
        <f t="shared" si="4"/>
        <v>0.85869561471525802</v>
      </c>
      <c r="S19" s="12">
        <f t="shared" si="4"/>
        <v>0.84716720584517036</v>
      </c>
      <c r="T19" s="12" t="e">
        <f t="shared" si="4"/>
        <v>#DIV/0!</v>
      </c>
      <c r="U19" s="12" t="e">
        <f t="shared" si="4"/>
        <v>#DIV/0!</v>
      </c>
      <c r="V19" s="12" t="e">
        <f t="shared" si="4"/>
        <v>#DIV/0!</v>
      </c>
      <c r="W19" s="12" t="e">
        <f t="shared" si="4"/>
        <v>#DIV/0!</v>
      </c>
      <c r="AI19" s="12" t="e">
        <f>AI15/AI16</f>
        <v>#DIV/0!</v>
      </c>
      <c r="AJ19" s="12" t="e">
        <f t="shared" ref="AJ19:AY19" si="5">AJ15/AJ16</f>
        <v>#DIV/0!</v>
      </c>
      <c r="AK19" s="12" t="e">
        <f t="shared" si="5"/>
        <v>#DIV/0!</v>
      </c>
      <c r="AL19" s="12" t="e">
        <f t="shared" si="5"/>
        <v>#DIV/0!</v>
      </c>
      <c r="AM19" s="12">
        <f t="shared" si="5"/>
        <v>0.94182262906274317</v>
      </c>
      <c r="AN19" s="12">
        <f t="shared" si="5"/>
        <v>0.93132960337149795</v>
      </c>
      <c r="AO19" s="12">
        <f t="shared" si="5"/>
        <v>0.90768651880343665</v>
      </c>
      <c r="AP19" s="12">
        <f t="shared" si="5"/>
        <v>0.89490997752047863</v>
      </c>
      <c r="AQ19" s="12">
        <f t="shared" si="5"/>
        <v>0.88756996218918816</v>
      </c>
      <c r="AR19" s="12">
        <f t="shared" si="5"/>
        <v>0.87436746404222132</v>
      </c>
      <c r="AS19" s="12" t="e">
        <f t="shared" si="5"/>
        <v>#DIV/0!</v>
      </c>
      <c r="AT19" s="12" t="e">
        <f t="shared" si="5"/>
        <v>#DIV/0!</v>
      </c>
      <c r="AU19" s="12" t="e">
        <f t="shared" si="5"/>
        <v>#DIV/0!</v>
      </c>
      <c r="AV19" s="12" t="e">
        <f t="shared" si="5"/>
        <v>#DIV/0!</v>
      </c>
      <c r="AW19" s="12" t="e">
        <f t="shared" si="5"/>
        <v>#DIV/0!</v>
      </c>
      <c r="AX19" s="12" t="e">
        <f t="shared" si="5"/>
        <v>#DIV/0!</v>
      </c>
      <c r="AY19" s="12" t="e">
        <f t="shared" si="5"/>
        <v>#DIV/0!</v>
      </c>
    </row>
    <row r="20" spans="2:51" s="11" customFormat="1" x14ac:dyDescent="0.35">
      <c r="B20" s="11" t="s">
        <v>30</v>
      </c>
      <c r="D20" s="11" t="e">
        <f>SUM(D18:D19)</f>
        <v>#DIV/0!</v>
      </c>
      <c r="E20" s="11" t="e">
        <f t="shared" ref="E20:W20" si="6">SUM(E18:E19)</f>
        <v>#DIV/0!</v>
      </c>
      <c r="F20" s="11" t="e">
        <f t="shared" si="6"/>
        <v>#DIV/0!</v>
      </c>
      <c r="G20" s="11" t="e">
        <f t="shared" si="6"/>
        <v>#DIV/0!</v>
      </c>
      <c r="H20" s="11">
        <f t="shared" si="6"/>
        <v>1</v>
      </c>
      <c r="I20" s="11" t="e">
        <f t="shared" si="6"/>
        <v>#DIV/0!</v>
      </c>
      <c r="J20" s="11">
        <f t="shared" si="6"/>
        <v>1</v>
      </c>
      <c r="K20" s="11">
        <f t="shared" si="6"/>
        <v>1</v>
      </c>
      <c r="L20" s="11">
        <f t="shared" si="6"/>
        <v>1</v>
      </c>
      <c r="M20" s="11" t="e">
        <f t="shared" si="6"/>
        <v>#DIV/0!</v>
      </c>
      <c r="N20" s="11">
        <f t="shared" si="6"/>
        <v>1</v>
      </c>
      <c r="O20" s="11">
        <f t="shared" si="6"/>
        <v>1</v>
      </c>
      <c r="P20" s="11">
        <f t="shared" si="6"/>
        <v>1</v>
      </c>
      <c r="Q20" s="11" t="e">
        <f t="shared" si="6"/>
        <v>#DIV/0!</v>
      </c>
      <c r="R20" s="11">
        <f t="shared" si="6"/>
        <v>1</v>
      </c>
      <c r="S20" s="11">
        <f t="shared" si="6"/>
        <v>1</v>
      </c>
      <c r="T20" s="11" t="e">
        <f t="shared" si="6"/>
        <v>#DIV/0!</v>
      </c>
      <c r="U20" s="11" t="e">
        <f t="shared" si="6"/>
        <v>#DIV/0!</v>
      </c>
      <c r="V20" s="11" t="e">
        <f t="shared" si="6"/>
        <v>#DIV/0!</v>
      </c>
      <c r="W20" s="11" t="e">
        <f t="shared" si="6"/>
        <v>#DIV/0!</v>
      </c>
      <c r="AI20" s="11" t="e">
        <f>SUM(AI18:AI19)</f>
        <v>#DIV/0!</v>
      </c>
      <c r="AJ20" s="11" t="e">
        <f t="shared" ref="AJ20:AY20" si="7">SUM(AJ18:AJ19)</f>
        <v>#DIV/0!</v>
      </c>
      <c r="AK20" s="11" t="e">
        <f t="shared" si="7"/>
        <v>#DIV/0!</v>
      </c>
      <c r="AL20" s="11" t="e">
        <f t="shared" si="7"/>
        <v>#DIV/0!</v>
      </c>
      <c r="AM20" s="11">
        <f t="shared" si="7"/>
        <v>1</v>
      </c>
      <c r="AN20" s="11">
        <f t="shared" si="7"/>
        <v>1</v>
      </c>
      <c r="AO20" s="11">
        <f t="shared" si="7"/>
        <v>1</v>
      </c>
      <c r="AP20" s="11">
        <f t="shared" si="7"/>
        <v>1</v>
      </c>
      <c r="AQ20" s="11">
        <f t="shared" si="7"/>
        <v>1</v>
      </c>
      <c r="AR20" s="11">
        <f t="shared" si="7"/>
        <v>1</v>
      </c>
      <c r="AS20" s="11" t="e">
        <f t="shared" si="7"/>
        <v>#DIV/0!</v>
      </c>
      <c r="AT20" s="11" t="e">
        <f t="shared" si="7"/>
        <v>#DIV/0!</v>
      </c>
      <c r="AU20" s="11" t="e">
        <f t="shared" si="7"/>
        <v>#DIV/0!</v>
      </c>
      <c r="AV20" s="11" t="e">
        <f t="shared" si="7"/>
        <v>#DIV/0!</v>
      </c>
      <c r="AW20" s="11" t="e">
        <f t="shared" si="7"/>
        <v>#DIV/0!</v>
      </c>
      <c r="AX20" s="11" t="e">
        <f t="shared" si="7"/>
        <v>#DIV/0!</v>
      </c>
      <c r="AY20" s="11" t="e">
        <f t="shared" si="7"/>
        <v>#DIV/0!</v>
      </c>
    </row>
    <row r="21" spans="2:51" s="5" customFormat="1" x14ac:dyDescent="0.35">
      <c r="B21" s="5" t="s">
        <v>33</v>
      </c>
    </row>
    <row r="22" spans="2:51" s="11" customFormat="1" x14ac:dyDescent="0.35">
      <c r="B22" s="11" t="s">
        <v>109</v>
      </c>
      <c r="G22" s="11" t="e">
        <f>(G14-C14)/ABS(C14)</f>
        <v>#DIV/0!</v>
      </c>
      <c r="H22" s="11" t="e">
        <f t="shared" ref="H22:W22" si="8">(H14-D14)/ABS(D14)</f>
        <v>#DIV/0!</v>
      </c>
      <c r="I22" s="11" t="e">
        <f t="shared" si="8"/>
        <v>#DIV/0!</v>
      </c>
      <c r="J22" s="11" t="e">
        <f t="shared" si="8"/>
        <v>#DIV/0!</v>
      </c>
      <c r="K22" s="11" t="e">
        <f t="shared" si="8"/>
        <v>#DIV/0!</v>
      </c>
      <c r="L22" s="11">
        <f t="shared" si="8"/>
        <v>0.60597088576363189</v>
      </c>
      <c r="M22" s="11" t="e">
        <f t="shared" si="8"/>
        <v>#DIV/0!</v>
      </c>
      <c r="N22" s="11">
        <f t="shared" si="8"/>
        <v>0.58547064184350994</v>
      </c>
      <c r="O22" s="11">
        <f t="shared" si="8"/>
        <v>0.71485301090564246</v>
      </c>
      <c r="P22" s="11">
        <f t="shared" si="8"/>
        <v>0.67122445844215706</v>
      </c>
      <c r="Q22" s="11" t="e">
        <f t="shared" si="8"/>
        <v>#DIV/0!</v>
      </c>
      <c r="R22" s="11">
        <f t="shared" si="8"/>
        <v>0.68348661520775167</v>
      </c>
      <c r="S22" s="11">
        <f t="shared" si="8"/>
        <v>0.62955794421594724</v>
      </c>
      <c r="T22" s="11">
        <f t="shared" si="8"/>
        <v>-1</v>
      </c>
      <c r="U22" s="11" t="e">
        <f t="shared" si="8"/>
        <v>#DIV/0!</v>
      </c>
      <c r="V22" s="11">
        <f t="shared" si="8"/>
        <v>-1</v>
      </c>
      <c r="W22" s="11">
        <f t="shared" si="8"/>
        <v>-1</v>
      </c>
      <c r="AI22" s="11" t="e">
        <f>(AI14-AH14)/ABS(AH14)</f>
        <v>#DIV/0!</v>
      </c>
      <c r="AJ22" s="11" t="e">
        <f t="shared" ref="AJ22:AY22" si="9">(AJ14-AI14)/ABS(AI14)</f>
        <v>#DIV/0!</v>
      </c>
      <c r="AK22" s="11" t="e">
        <f t="shared" si="9"/>
        <v>#DIV/0!</v>
      </c>
      <c r="AL22" s="11" t="e">
        <f t="shared" si="9"/>
        <v>#DIV/0!</v>
      </c>
      <c r="AM22" s="11" t="e">
        <f t="shared" si="9"/>
        <v>#DIV/0!</v>
      </c>
      <c r="AN22" s="11">
        <f t="shared" si="9"/>
        <v>0.68569244489743919</v>
      </c>
      <c r="AO22" s="11">
        <f t="shared" si="9"/>
        <v>1.002569722621117</v>
      </c>
      <c r="AP22" s="11">
        <f t="shared" si="9"/>
        <v>0.70969202898550721</v>
      </c>
      <c r="AQ22" s="11">
        <f t="shared" si="9"/>
        <v>0.6291832229580574</v>
      </c>
      <c r="AR22" s="11">
        <f t="shared" si="9"/>
        <v>0.66014471152543297</v>
      </c>
      <c r="AS22" s="11">
        <f t="shared" si="9"/>
        <v>-1</v>
      </c>
      <c r="AT22" s="11" t="e">
        <f t="shared" si="9"/>
        <v>#DIV/0!</v>
      </c>
      <c r="AU22" s="11" t="e">
        <f t="shared" si="9"/>
        <v>#DIV/0!</v>
      </c>
      <c r="AV22" s="11" t="e">
        <f t="shared" si="9"/>
        <v>#DIV/0!</v>
      </c>
      <c r="AW22" s="11" t="e">
        <f t="shared" si="9"/>
        <v>#DIV/0!</v>
      </c>
      <c r="AX22" s="11" t="e">
        <f t="shared" si="9"/>
        <v>#DIV/0!</v>
      </c>
      <c r="AY22" s="11" t="e">
        <f t="shared" si="9"/>
        <v>#DIV/0!</v>
      </c>
    </row>
    <row r="23" spans="2:51" s="11" customFormat="1" x14ac:dyDescent="0.35">
      <c r="B23" s="11" t="s">
        <v>110</v>
      </c>
      <c r="G23" s="11" t="e">
        <f>(G15-C15)/ABS(C15)</f>
        <v>#DIV/0!</v>
      </c>
      <c r="H23" s="11" t="e">
        <f t="shared" ref="H23:W23" si="10">(H15-D15)/ABS(D15)</f>
        <v>#DIV/0!</v>
      </c>
      <c r="I23" s="11" t="e">
        <f t="shared" si="10"/>
        <v>#DIV/0!</v>
      </c>
      <c r="J23" s="11" t="e">
        <f t="shared" si="10"/>
        <v>#DIV/0!</v>
      </c>
      <c r="K23" s="11" t="e">
        <f t="shared" si="10"/>
        <v>#DIV/0!</v>
      </c>
      <c r="L23" s="11">
        <f t="shared" si="10"/>
        <v>0.49819122966971557</v>
      </c>
      <c r="M23" s="11" t="e">
        <f t="shared" si="10"/>
        <v>#DIV/0!</v>
      </c>
      <c r="N23" s="11">
        <f t="shared" si="10"/>
        <v>0.53073932498186527</v>
      </c>
      <c r="O23" s="11">
        <f t="shared" si="10"/>
        <v>0.51659830623506153</v>
      </c>
      <c r="P23" s="11">
        <f t="shared" si="10"/>
        <v>0.44760502552021986</v>
      </c>
      <c r="Q23" s="11" t="e">
        <f t="shared" si="10"/>
        <v>#DIV/0!</v>
      </c>
      <c r="R23" s="11">
        <f t="shared" si="10"/>
        <v>0.32671675247988669</v>
      </c>
      <c r="S23" s="11">
        <f t="shared" si="10"/>
        <v>0.27123706124990271</v>
      </c>
      <c r="T23" s="11">
        <f t="shared" si="10"/>
        <v>-1</v>
      </c>
      <c r="U23" s="11" t="e">
        <f t="shared" si="10"/>
        <v>#DIV/0!</v>
      </c>
      <c r="V23" s="11">
        <f t="shared" si="10"/>
        <v>-1</v>
      </c>
      <c r="W23" s="11">
        <f t="shared" si="10"/>
        <v>-1</v>
      </c>
      <c r="AI23" s="11" t="e">
        <f>(AI15-AH15)/ABS(AH15)</f>
        <v>#DIV/0!</v>
      </c>
      <c r="AJ23" s="11" t="e">
        <f t="shared" ref="AJ23:AY23" si="11">(AJ15-AI15)/ABS(AI15)</f>
        <v>#DIV/0!</v>
      </c>
      <c r="AK23" s="11" t="e">
        <f t="shared" si="11"/>
        <v>#DIV/0!</v>
      </c>
      <c r="AL23" s="11" t="e">
        <f t="shared" si="11"/>
        <v>#DIV/0!</v>
      </c>
      <c r="AM23" s="11" t="e">
        <f t="shared" si="11"/>
        <v>#DIV/0!</v>
      </c>
      <c r="AN23" s="11">
        <f t="shared" si="11"/>
        <v>0.41220310704673163</v>
      </c>
      <c r="AO23" s="11">
        <f t="shared" si="11"/>
        <v>0.4518593648122245</v>
      </c>
      <c r="AP23" s="11">
        <f t="shared" si="11"/>
        <v>0.48069290589039099</v>
      </c>
      <c r="AQ23" s="11">
        <f t="shared" si="11"/>
        <v>0.51033158007979074</v>
      </c>
      <c r="AR23" s="11">
        <f t="shared" si="11"/>
        <v>0.46358371780084584</v>
      </c>
      <c r="AS23" s="11">
        <f t="shared" si="11"/>
        <v>-1</v>
      </c>
      <c r="AT23" s="11" t="e">
        <f t="shared" si="11"/>
        <v>#DIV/0!</v>
      </c>
      <c r="AU23" s="11" t="e">
        <f t="shared" si="11"/>
        <v>#DIV/0!</v>
      </c>
      <c r="AV23" s="11" t="e">
        <f t="shared" si="11"/>
        <v>#DIV/0!</v>
      </c>
      <c r="AW23" s="11" t="e">
        <f t="shared" si="11"/>
        <v>#DIV/0!</v>
      </c>
      <c r="AX23" s="11" t="e">
        <f t="shared" si="11"/>
        <v>#DIV/0!</v>
      </c>
      <c r="AY23" s="11" t="e">
        <f t="shared" si="11"/>
        <v>#DIV/0!</v>
      </c>
    </row>
    <row r="24" spans="2:51" s="11" customFormat="1" x14ac:dyDescent="0.35">
      <c r="B24" s="11" t="s">
        <v>108</v>
      </c>
      <c r="G24" s="11" t="e">
        <f>(G16-C16)/ABS(C16)</f>
        <v>#DIV/0!</v>
      </c>
      <c r="H24" s="11" t="e">
        <f t="shared" ref="H24:W24" si="12">(H16-D16)/ABS(D16)</f>
        <v>#DIV/0!</v>
      </c>
      <c r="I24" s="11" t="e">
        <f t="shared" si="12"/>
        <v>#DIV/0!</v>
      </c>
      <c r="J24" s="11" t="e">
        <f t="shared" si="12"/>
        <v>#DIV/0!</v>
      </c>
      <c r="K24" s="11" t="e">
        <f t="shared" si="12"/>
        <v>#DIV/0!</v>
      </c>
      <c r="L24" s="11">
        <f t="shared" si="12"/>
        <v>0.5096704682819152</v>
      </c>
      <c r="M24" s="11" t="e">
        <f t="shared" si="12"/>
        <v>#DIV/0!</v>
      </c>
      <c r="N24" s="11">
        <f t="shared" si="12"/>
        <v>0.53682952446488719</v>
      </c>
      <c r="O24" s="11">
        <f t="shared" si="12"/>
        <v>0.53854278741438577</v>
      </c>
      <c r="P24" s="11">
        <f t="shared" si="12"/>
        <v>0.47294121742763146</v>
      </c>
      <c r="Q24" s="11" t="e">
        <f t="shared" si="12"/>
        <v>#DIV/0!</v>
      </c>
      <c r="R24" s="11">
        <f t="shared" si="12"/>
        <v>0.36767263523545129</v>
      </c>
      <c r="S24" s="11">
        <f t="shared" si="12"/>
        <v>0.31544408294494641</v>
      </c>
      <c r="T24" s="11">
        <f t="shared" si="12"/>
        <v>-1</v>
      </c>
      <c r="U24" s="11" t="e">
        <f t="shared" si="12"/>
        <v>#DIV/0!</v>
      </c>
      <c r="V24" s="11">
        <f t="shared" si="12"/>
        <v>-1</v>
      </c>
      <c r="W24" s="11">
        <f t="shared" si="12"/>
        <v>-1</v>
      </c>
      <c r="AI24" s="11" t="e">
        <f>(AI16-AH16)/ABS(AH16)</f>
        <v>#DIV/0!</v>
      </c>
      <c r="AJ24" s="11" t="e">
        <f t="shared" ref="AJ24:AY24" si="13">(AJ16-AI16)/ABS(AI16)</f>
        <v>#DIV/0!</v>
      </c>
      <c r="AK24" s="11" t="e">
        <f t="shared" si="13"/>
        <v>#DIV/0!</v>
      </c>
      <c r="AL24" s="11" t="e">
        <f t="shared" si="13"/>
        <v>#DIV/0!</v>
      </c>
      <c r="AM24" s="11" t="e">
        <f t="shared" si="13"/>
        <v>#DIV/0!</v>
      </c>
      <c r="AN24" s="11">
        <f t="shared" si="13"/>
        <v>0.428113997702257</v>
      </c>
      <c r="AO24" s="11">
        <f t="shared" si="13"/>
        <v>0.48967686351038542</v>
      </c>
      <c r="AP24" s="11">
        <f t="shared" si="13"/>
        <v>0.50183261213426145</v>
      </c>
      <c r="AQ24" s="11">
        <f t="shared" si="13"/>
        <v>0.52282170190159583</v>
      </c>
      <c r="AR24" s="11">
        <f t="shared" si="13"/>
        <v>0.48568307775743191</v>
      </c>
      <c r="AS24" s="11">
        <f t="shared" si="13"/>
        <v>-1</v>
      </c>
      <c r="AT24" s="11" t="e">
        <f t="shared" si="13"/>
        <v>#DIV/0!</v>
      </c>
      <c r="AU24" s="11" t="e">
        <f t="shared" si="13"/>
        <v>#DIV/0!</v>
      </c>
      <c r="AV24" s="11" t="e">
        <f t="shared" si="13"/>
        <v>#DIV/0!</v>
      </c>
      <c r="AW24" s="11" t="e">
        <f t="shared" si="13"/>
        <v>#DIV/0!</v>
      </c>
      <c r="AX24" s="11" t="e">
        <f t="shared" si="13"/>
        <v>#DIV/0!</v>
      </c>
      <c r="AY24" s="11" t="e">
        <f t="shared" si="13"/>
        <v>#DIV/0!</v>
      </c>
    </row>
    <row r="25" spans="2:51" s="2" customFormat="1" x14ac:dyDescent="0.35">
      <c r="B25" s="2" t="s">
        <v>32</v>
      </c>
    </row>
    <row r="26" spans="2:51" s="8" customFormat="1" x14ac:dyDescent="0.35">
      <c r="B26" s="8" t="s">
        <v>24</v>
      </c>
      <c r="H26" s="8">
        <v>59277</v>
      </c>
      <c r="J26" s="8">
        <v>71222</v>
      </c>
      <c r="K26" s="8">
        <v>79944</v>
      </c>
      <c r="L26" s="8">
        <v>90734</v>
      </c>
      <c r="N26" s="8">
        <v>111350</v>
      </c>
      <c r="O26" s="8">
        <v>124259</v>
      </c>
      <c r="P26" s="8">
        <v>135280</v>
      </c>
      <c r="R26" s="8">
        <v>152918</v>
      </c>
      <c r="S26" s="8">
        <v>161692</v>
      </c>
      <c r="AM26" s="8">
        <v>64940</v>
      </c>
      <c r="AN26" s="8">
        <v>92652</v>
      </c>
      <c r="AO26" s="8">
        <v>144575</v>
      </c>
      <c r="AP26" s="8">
        <v>218191</v>
      </c>
      <c r="AQ26" s="8">
        <v>342578</v>
      </c>
      <c r="AR26" s="8">
        <v>515722</v>
      </c>
    </row>
    <row r="27" spans="2:51" s="8" customFormat="1" x14ac:dyDescent="0.35">
      <c r="B27" s="8" t="s">
        <v>25</v>
      </c>
      <c r="H27" s="8">
        <v>27943</v>
      </c>
      <c r="J27" s="8">
        <v>35532</v>
      </c>
      <c r="K27" s="8">
        <v>39696</v>
      </c>
      <c r="L27" s="8">
        <v>45264</v>
      </c>
      <c r="N27" s="8">
        <v>55792</v>
      </c>
      <c r="O27" s="8">
        <v>61147</v>
      </c>
      <c r="P27" s="8">
        <v>68149</v>
      </c>
      <c r="R27" s="8">
        <v>78331</v>
      </c>
      <c r="S27" s="8">
        <v>84346</v>
      </c>
      <c r="AM27" s="8">
        <v>31882</v>
      </c>
      <c r="AN27" s="8">
        <v>48438</v>
      </c>
      <c r="AO27" s="8">
        <v>68418</v>
      </c>
      <c r="AP27" s="8">
        <v>109274</v>
      </c>
      <c r="AQ27" s="8">
        <v>172129</v>
      </c>
      <c r="AR27" s="8">
        <v>258291</v>
      </c>
    </row>
    <row r="28" spans="2:51" s="8" customFormat="1" x14ac:dyDescent="0.35">
      <c r="B28" s="8" t="s">
        <v>26</v>
      </c>
      <c r="H28" s="8">
        <v>19634</v>
      </c>
      <c r="J28" s="8">
        <v>22879</v>
      </c>
      <c r="K28" s="8">
        <v>22841</v>
      </c>
      <c r="L28" s="8">
        <v>24519</v>
      </c>
      <c r="N28" s="8">
        <v>29925</v>
      </c>
      <c r="O28" s="8">
        <v>32755</v>
      </c>
      <c r="P28" s="8">
        <v>33801</v>
      </c>
      <c r="R28" s="8">
        <v>39218</v>
      </c>
      <c r="S28" s="8">
        <v>40399</v>
      </c>
      <c r="AM28" s="8">
        <f>15465+14425</f>
        <v>29890</v>
      </c>
      <c r="AN28" s="8">
        <f>26305+12546</f>
        <v>38851</v>
      </c>
      <c r="AO28" s="8">
        <v>55131</v>
      </c>
      <c r="AP28" s="8">
        <v>76177</v>
      </c>
      <c r="AQ28" s="8">
        <v>96537</v>
      </c>
      <c r="AR28" s="8">
        <v>133353</v>
      </c>
    </row>
    <row r="29" spans="2:51" s="9" customFormat="1" x14ac:dyDescent="0.35">
      <c r="B29" s="9" t="s">
        <v>27</v>
      </c>
      <c r="H29" s="9">
        <v>7308</v>
      </c>
      <c r="J29" s="9">
        <v>8422</v>
      </c>
      <c r="K29" s="9">
        <v>9947</v>
      </c>
      <c r="L29" s="9">
        <v>11830</v>
      </c>
      <c r="N29" s="9">
        <v>15100</v>
      </c>
      <c r="O29" s="9">
        <v>16356</v>
      </c>
      <c r="P29" s="9">
        <v>16627</v>
      </c>
      <c r="R29" s="9">
        <v>19708</v>
      </c>
      <c r="S29" s="9">
        <v>22057</v>
      </c>
      <c r="AM29" s="9">
        <v>8203</v>
      </c>
      <c r="AN29" s="9">
        <v>12733</v>
      </c>
      <c r="AO29" s="9">
        <v>18898</v>
      </c>
      <c r="AP29" s="9">
        <v>27417</v>
      </c>
      <c r="AQ29" s="9">
        <v>45182</v>
      </c>
      <c r="AR29" s="9">
        <v>67875</v>
      </c>
    </row>
    <row r="30" spans="2:51" s="10" customFormat="1" x14ac:dyDescent="0.35">
      <c r="B30" s="10" t="s">
        <v>28</v>
      </c>
      <c r="D30" s="10">
        <f>SUM(D26:D29)</f>
        <v>0</v>
      </c>
      <c r="E30" s="10">
        <f t="shared" ref="E30:W30" si="14">SUM(E26:E29)</f>
        <v>0</v>
      </c>
      <c r="F30" s="10">
        <f t="shared" si="14"/>
        <v>0</v>
      </c>
      <c r="G30" s="10">
        <f t="shared" si="14"/>
        <v>0</v>
      </c>
      <c r="H30" s="10">
        <f t="shared" si="14"/>
        <v>114162</v>
      </c>
      <c r="I30" s="10">
        <f t="shared" si="14"/>
        <v>0</v>
      </c>
      <c r="J30" s="10">
        <f t="shared" si="14"/>
        <v>138055</v>
      </c>
      <c r="K30" s="10">
        <f t="shared" si="14"/>
        <v>152428</v>
      </c>
      <c r="L30" s="10">
        <f t="shared" si="14"/>
        <v>172347</v>
      </c>
      <c r="M30" s="10">
        <f t="shared" si="14"/>
        <v>0</v>
      </c>
      <c r="N30" s="10">
        <f t="shared" si="14"/>
        <v>212167</v>
      </c>
      <c r="O30" s="10">
        <f t="shared" si="14"/>
        <v>234517</v>
      </c>
      <c r="P30" s="10">
        <f t="shared" si="14"/>
        <v>253857</v>
      </c>
      <c r="Q30" s="10">
        <f t="shared" si="14"/>
        <v>0</v>
      </c>
      <c r="R30" s="10">
        <f t="shared" si="14"/>
        <v>290175</v>
      </c>
      <c r="S30" s="10">
        <f t="shared" si="14"/>
        <v>308494</v>
      </c>
      <c r="T30" s="10">
        <f t="shared" si="14"/>
        <v>0</v>
      </c>
      <c r="U30" s="10">
        <f t="shared" si="14"/>
        <v>0</v>
      </c>
      <c r="V30" s="10">
        <f t="shared" si="14"/>
        <v>0</v>
      </c>
      <c r="W30" s="10">
        <f t="shared" si="14"/>
        <v>0</v>
      </c>
      <c r="AI30" s="10">
        <f>SUM(AI26:AI29)</f>
        <v>0</v>
      </c>
      <c r="AJ30" s="10">
        <f t="shared" ref="AJ30:AV30" si="15">SUM(AJ26:AJ29)</f>
        <v>0</v>
      </c>
      <c r="AK30" s="10">
        <f t="shared" si="15"/>
        <v>0</v>
      </c>
      <c r="AL30" s="10">
        <f t="shared" si="15"/>
        <v>0</v>
      </c>
      <c r="AM30" s="10">
        <f t="shared" si="15"/>
        <v>134915</v>
      </c>
      <c r="AN30" s="10">
        <f t="shared" si="15"/>
        <v>192674</v>
      </c>
      <c r="AO30" s="10">
        <f t="shared" si="15"/>
        <v>287022</v>
      </c>
      <c r="AP30" s="10">
        <f t="shared" si="15"/>
        <v>431059</v>
      </c>
      <c r="AQ30" s="10">
        <f t="shared" si="15"/>
        <v>656426</v>
      </c>
      <c r="AR30" s="10">
        <f t="shared" si="15"/>
        <v>975241</v>
      </c>
      <c r="AS30" s="10">
        <f t="shared" si="15"/>
        <v>0</v>
      </c>
      <c r="AT30" s="10">
        <f t="shared" si="15"/>
        <v>0</v>
      </c>
      <c r="AU30" s="10">
        <f t="shared" si="15"/>
        <v>0</v>
      </c>
      <c r="AV30" s="10">
        <f t="shared" si="15"/>
        <v>0</v>
      </c>
      <c r="AW30" s="10">
        <f t="shared" ref="AW30" si="16">SUM(AW26:AW29)</f>
        <v>0</v>
      </c>
      <c r="AX30" s="10">
        <f t="shared" ref="AX30" si="17">SUM(AX26:AX29)</f>
        <v>0</v>
      </c>
      <c r="AY30" s="10">
        <f t="shared" ref="AY30" si="18">SUM(AY26:AY29)</f>
        <v>0</v>
      </c>
    </row>
    <row r="31" spans="2:51" s="5" customFormat="1" x14ac:dyDescent="0.35">
      <c r="B31" s="5" t="s">
        <v>29</v>
      </c>
    </row>
    <row r="32" spans="2:51" s="11" customFormat="1" x14ac:dyDescent="0.35">
      <c r="B32" s="11" t="s">
        <v>24</v>
      </c>
      <c r="D32" s="11" t="e">
        <f>D26/D30</f>
        <v>#DIV/0!</v>
      </c>
      <c r="E32" s="11" t="e">
        <f t="shared" ref="E32:W32" si="19">E26/E30</f>
        <v>#DIV/0!</v>
      </c>
      <c r="F32" s="11" t="e">
        <f t="shared" si="19"/>
        <v>#DIV/0!</v>
      </c>
      <c r="G32" s="11" t="e">
        <f t="shared" si="19"/>
        <v>#DIV/0!</v>
      </c>
      <c r="H32" s="11">
        <f t="shared" si="19"/>
        <v>0.51923582277815739</v>
      </c>
      <c r="I32" s="11" t="e">
        <f t="shared" si="19"/>
        <v>#DIV/0!</v>
      </c>
      <c r="J32" s="11">
        <f t="shared" si="19"/>
        <v>0.51589583861504473</v>
      </c>
      <c r="K32" s="11">
        <f t="shared" si="19"/>
        <v>0.52447056971160155</v>
      </c>
      <c r="L32" s="11">
        <f t="shared" si="19"/>
        <v>0.52646115104991675</v>
      </c>
      <c r="M32" s="11" t="e">
        <f t="shared" si="19"/>
        <v>#DIV/0!</v>
      </c>
      <c r="N32" s="11">
        <f t="shared" si="19"/>
        <v>0.52482242761598175</v>
      </c>
      <c r="O32" s="11">
        <f t="shared" si="19"/>
        <v>0.52985071444714027</v>
      </c>
      <c r="P32" s="11">
        <f t="shared" si="19"/>
        <v>0.53289844282410959</v>
      </c>
      <c r="Q32" s="11" t="e">
        <f t="shared" si="19"/>
        <v>#DIV/0!</v>
      </c>
      <c r="R32" s="11">
        <f t="shared" si="19"/>
        <v>0.52698543982079782</v>
      </c>
      <c r="S32" s="11">
        <f t="shared" si="19"/>
        <v>0.52413337050315401</v>
      </c>
      <c r="T32" s="11" t="e">
        <f t="shared" si="19"/>
        <v>#DIV/0!</v>
      </c>
      <c r="U32" s="11" t="e">
        <f t="shared" si="19"/>
        <v>#DIV/0!</v>
      </c>
      <c r="V32" s="11" t="e">
        <f t="shared" si="19"/>
        <v>#DIV/0!</v>
      </c>
      <c r="W32" s="11" t="e">
        <f t="shared" si="19"/>
        <v>#DIV/0!</v>
      </c>
      <c r="AI32" s="11" t="e">
        <f>AI26/AI30</f>
        <v>#DIV/0!</v>
      </c>
      <c r="AJ32" s="11" t="e">
        <f t="shared" ref="AJ32:AY32" si="20">AJ26/AJ30</f>
        <v>#DIV/0!</v>
      </c>
      <c r="AK32" s="11" t="e">
        <f t="shared" si="20"/>
        <v>#DIV/0!</v>
      </c>
      <c r="AL32" s="11" t="e">
        <f t="shared" si="20"/>
        <v>#DIV/0!</v>
      </c>
      <c r="AM32" s="11">
        <f t="shared" si="20"/>
        <v>0.48134010302783231</v>
      </c>
      <c r="AN32" s="11">
        <f t="shared" si="20"/>
        <v>0.48087443038500266</v>
      </c>
      <c r="AO32" s="11">
        <f t="shared" si="20"/>
        <v>0.50370703291036922</v>
      </c>
      <c r="AP32" s="11">
        <f t="shared" si="20"/>
        <v>0.50617432880417756</v>
      </c>
      <c r="AQ32" s="11">
        <f t="shared" si="20"/>
        <v>0.52188365482171639</v>
      </c>
      <c r="AR32" s="11">
        <f t="shared" si="20"/>
        <v>0.52881492882272174</v>
      </c>
      <c r="AS32" s="11" t="e">
        <f t="shared" si="20"/>
        <v>#DIV/0!</v>
      </c>
      <c r="AT32" s="11" t="e">
        <f t="shared" si="20"/>
        <v>#DIV/0!</v>
      </c>
      <c r="AU32" s="11" t="e">
        <f t="shared" si="20"/>
        <v>#DIV/0!</v>
      </c>
      <c r="AV32" s="11" t="e">
        <f t="shared" si="20"/>
        <v>#DIV/0!</v>
      </c>
      <c r="AW32" s="11" t="e">
        <f t="shared" si="20"/>
        <v>#DIV/0!</v>
      </c>
      <c r="AX32" s="11" t="e">
        <f t="shared" si="20"/>
        <v>#DIV/0!</v>
      </c>
      <c r="AY32" s="11" t="e">
        <f t="shared" si="20"/>
        <v>#DIV/0!</v>
      </c>
    </row>
    <row r="33" spans="2:51" s="11" customFormat="1" x14ac:dyDescent="0.35">
      <c r="B33" s="11" t="s">
        <v>25</v>
      </c>
      <c r="D33" s="11" t="e">
        <f>D27/D30</f>
        <v>#DIV/0!</v>
      </c>
      <c r="E33" s="11" t="e">
        <f t="shared" ref="E33:W33" si="21">E27/E30</f>
        <v>#DIV/0!</v>
      </c>
      <c r="F33" s="11" t="e">
        <f t="shared" si="21"/>
        <v>#DIV/0!</v>
      </c>
      <c r="G33" s="11" t="e">
        <f t="shared" si="21"/>
        <v>#DIV/0!</v>
      </c>
      <c r="H33" s="11">
        <f t="shared" si="21"/>
        <v>0.24476620942169899</v>
      </c>
      <c r="I33" s="11" t="e">
        <f t="shared" si="21"/>
        <v>#DIV/0!</v>
      </c>
      <c r="J33" s="11">
        <f t="shared" si="21"/>
        <v>0.25737568360436058</v>
      </c>
      <c r="K33" s="11">
        <f t="shared" si="21"/>
        <v>0.26042459390663131</v>
      </c>
      <c r="L33" s="11">
        <f t="shared" si="21"/>
        <v>0.26263294400250659</v>
      </c>
      <c r="M33" s="11" t="e">
        <f t="shared" si="21"/>
        <v>#DIV/0!</v>
      </c>
      <c r="N33" s="11">
        <f t="shared" si="21"/>
        <v>0.26296266620162417</v>
      </c>
      <c r="O33" s="11">
        <f t="shared" si="21"/>
        <v>0.26073589547879256</v>
      </c>
      <c r="P33" s="11">
        <f t="shared" si="21"/>
        <v>0.26845428725621118</v>
      </c>
      <c r="Q33" s="11" t="e">
        <f t="shared" si="21"/>
        <v>#DIV/0!</v>
      </c>
      <c r="R33" s="11">
        <f t="shared" si="21"/>
        <v>0.26994399931076074</v>
      </c>
      <c r="S33" s="11">
        <f t="shared" si="21"/>
        <v>0.2734121247090705</v>
      </c>
      <c r="T33" s="11" t="e">
        <f t="shared" si="21"/>
        <v>#DIV/0!</v>
      </c>
      <c r="U33" s="11" t="e">
        <f t="shared" si="21"/>
        <v>#DIV/0!</v>
      </c>
      <c r="V33" s="11" t="e">
        <f t="shared" si="21"/>
        <v>#DIV/0!</v>
      </c>
      <c r="W33" s="11" t="e">
        <f t="shared" si="21"/>
        <v>#DIV/0!</v>
      </c>
      <c r="AI33" s="11" t="e">
        <f>AI27/AI30</f>
        <v>#DIV/0!</v>
      </c>
      <c r="AJ33" s="11" t="e">
        <f t="shared" ref="AJ33:AY33" si="22">AJ27/AJ30</f>
        <v>#DIV/0!</v>
      </c>
      <c r="AK33" s="11" t="e">
        <f t="shared" si="22"/>
        <v>#DIV/0!</v>
      </c>
      <c r="AL33" s="11" t="e">
        <f t="shared" si="22"/>
        <v>#DIV/0!</v>
      </c>
      <c r="AM33" s="11">
        <f t="shared" si="22"/>
        <v>0.23631175184375347</v>
      </c>
      <c r="AN33" s="11">
        <f t="shared" si="22"/>
        <v>0.25139873568826099</v>
      </c>
      <c r="AO33" s="11">
        <f t="shared" si="22"/>
        <v>0.23837197148650627</v>
      </c>
      <c r="AP33" s="11">
        <f t="shared" si="22"/>
        <v>0.25350126084828295</v>
      </c>
      <c r="AQ33" s="11">
        <f t="shared" si="22"/>
        <v>0.26222148421908942</v>
      </c>
      <c r="AR33" s="11">
        <f t="shared" si="22"/>
        <v>0.26484838106683373</v>
      </c>
      <c r="AS33" s="11" t="e">
        <f t="shared" si="22"/>
        <v>#DIV/0!</v>
      </c>
      <c r="AT33" s="11" t="e">
        <f t="shared" si="22"/>
        <v>#DIV/0!</v>
      </c>
      <c r="AU33" s="11" t="e">
        <f t="shared" si="22"/>
        <v>#DIV/0!</v>
      </c>
      <c r="AV33" s="11" t="e">
        <f t="shared" si="22"/>
        <v>#DIV/0!</v>
      </c>
      <c r="AW33" s="11" t="e">
        <f t="shared" si="22"/>
        <v>#DIV/0!</v>
      </c>
      <c r="AX33" s="11" t="e">
        <f t="shared" si="22"/>
        <v>#DIV/0!</v>
      </c>
      <c r="AY33" s="11" t="e">
        <f t="shared" si="22"/>
        <v>#DIV/0!</v>
      </c>
    </row>
    <row r="34" spans="2:51" s="11" customFormat="1" x14ac:dyDescent="0.35">
      <c r="B34" s="11" t="s">
        <v>26</v>
      </c>
      <c r="D34" s="11" t="e">
        <f>D28/D30</f>
        <v>#DIV/0!</v>
      </c>
      <c r="E34" s="11" t="e">
        <f t="shared" ref="E34:W34" si="23">E28/E30</f>
        <v>#DIV/0!</v>
      </c>
      <c r="F34" s="11" t="e">
        <f t="shared" si="23"/>
        <v>#DIV/0!</v>
      </c>
      <c r="G34" s="11" t="e">
        <f t="shared" si="23"/>
        <v>#DIV/0!</v>
      </c>
      <c r="H34" s="11">
        <f t="shared" si="23"/>
        <v>0.17198367232529213</v>
      </c>
      <c r="I34" s="11" t="e">
        <f t="shared" si="23"/>
        <v>#DIV/0!</v>
      </c>
      <c r="J34" s="11">
        <f t="shared" si="23"/>
        <v>0.16572380572960052</v>
      </c>
      <c r="K34" s="11">
        <f t="shared" si="23"/>
        <v>0.1498477969926785</v>
      </c>
      <c r="L34" s="11">
        <f t="shared" si="23"/>
        <v>0.14226531358248184</v>
      </c>
      <c r="M34" s="11" t="e">
        <f t="shared" si="23"/>
        <v>#DIV/0!</v>
      </c>
      <c r="N34" s="11">
        <f t="shared" si="23"/>
        <v>0.14104455452544457</v>
      </c>
      <c r="O34" s="11">
        <f t="shared" si="23"/>
        <v>0.13967004524192275</v>
      </c>
      <c r="P34" s="11">
        <f t="shared" si="23"/>
        <v>0.13314976541911391</v>
      </c>
      <c r="Q34" s="11" t="e">
        <f t="shared" si="23"/>
        <v>#DIV/0!</v>
      </c>
      <c r="R34" s="11">
        <f t="shared" si="23"/>
        <v>0.13515292495907641</v>
      </c>
      <c r="S34" s="11">
        <f t="shared" si="23"/>
        <v>0.13095554532665141</v>
      </c>
      <c r="T34" s="11" t="e">
        <f t="shared" si="23"/>
        <v>#DIV/0!</v>
      </c>
      <c r="U34" s="11" t="e">
        <f t="shared" si="23"/>
        <v>#DIV/0!</v>
      </c>
      <c r="V34" s="11" t="e">
        <f t="shared" si="23"/>
        <v>#DIV/0!</v>
      </c>
      <c r="W34" s="11" t="e">
        <f t="shared" si="23"/>
        <v>#DIV/0!</v>
      </c>
      <c r="AI34" s="11" t="e">
        <f>AI28/AI30</f>
        <v>#DIV/0!</v>
      </c>
      <c r="AJ34" s="11" t="e">
        <f t="shared" ref="AJ34:AY34" si="24">AJ28/AJ30</f>
        <v>#DIV/0!</v>
      </c>
      <c r="AK34" s="11" t="e">
        <f t="shared" si="24"/>
        <v>#DIV/0!</v>
      </c>
      <c r="AL34" s="11" t="e">
        <f t="shared" si="24"/>
        <v>#DIV/0!</v>
      </c>
      <c r="AM34" s="11">
        <f t="shared" si="24"/>
        <v>0.22154689989993701</v>
      </c>
      <c r="AN34" s="11">
        <f t="shared" si="24"/>
        <v>0.20164111400604129</v>
      </c>
      <c r="AO34" s="11">
        <f t="shared" si="24"/>
        <v>0.19207935280222421</v>
      </c>
      <c r="AP34" s="11">
        <f t="shared" si="24"/>
        <v>0.176720588132947</v>
      </c>
      <c r="AQ34" s="11">
        <f t="shared" si="24"/>
        <v>0.14706455868597526</v>
      </c>
      <c r="AR34" s="11">
        <f t="shared" si="24"/>
        <v>0.13673850873784019</v>
      </c>
      <c r="AS34" s="11" t="e">
        <f t="shared" si="24"/>
        <v>#DIV/0!</v>
      </c>
      <c r="AT34" s="11" t="e">
        <f t="shared" si="24"/>
        <v>#DIV/0!</v>
      </c>
      <c r="AU34" s="11" t="e">
        <f t="shared" si="24"/>
        <v>#DIV/0!</v>
      </c>
      <c r="AV34" s="11" t="e">
        <f t="shared" si="24"/>
        <v>#DIV/0!</v>
      </c>
      <c r="AW34" s="11" t="e">
        <f t="shared" si="24"/>
        <v>#DIV/0!</v>
      </c>
      <c r="AX34" s="11" t="e">
        <f t="shared" si="24"/>
        <v>#DIV/0!</v>
      </c>
      <c r="AY34" s="11" t="e">
        <f t="shared" si="24"/>
        <v>#DIV/0!</v>
      </c>
    </row>
    <row r="35" spans="2:51" s="12" customFormat="1" x14ac:dyDescent="0.35">
      <c r="B35" s="12" t="s">
        <v>27</v>
      </c>
      <c r="D35" s="12" t="e">
        <f>D29/D30</f>
        <v>#DIV/0!</v>
      </c>
      <c r="E35" s="12" t="e">
        <f t="shared" ref="E35:W35" si="25">E29/E30</f>
        <v>#DIV/0!</v>
      </c>
      <c r="F35" s="12" t="e">
        <f t="shared" si="25"/>
        <v>#DIV/0!</v>
      </c>
      <c r="G35" s="12" t="e">
        <f t="shared" si="25"/>
        <v>#DIV/0!</v>
      </c>
      <c r="H35" s="12">
        <f t="shared" si="25"/>
        <v>6.4014295474851532E-2</v>
      </c>
      <c r="I35" s="12" t="e">
        <f t="shared" si="25"/>
        <v>#DIV/0!</v>
      </c>
      <c r="J35" s="12">
        <f t="shared" si="25"/>
        <v>6.100467205099417E-2</v>
      </c>
      <c r="K35" s="12">
        <f t="shared" si="25"/>
        <v>6.5257039389088625E-2</v>
      </c>
      <c r="L35" s="12">
        <f t="shared" si="25"/>
        <v>6.8640591365094844E-2</v>
      </c>
      <c r="M35" s="12" t="e">
        <f t="shared" si="25"/>
        <v>#DIV/0!</v>
      </c>
      <c r="N35" s="12">
        <f t="shared" si="25"/>
        <v>7.1170351656949474E-2</v>
      </c>
      <c r="O35" s="12">
        <f t="shared" si="25"/>
        <v>6.9743344832144366E-2</v>
      </c>
      <c r="P35" s="12">
        <f t="shared" si="25"/>
        <v>6.5497504500565282E-2</v>
      </c>
      <c r="Q35" s="12" t="e">
        <f t="shared" si="25"/>
        <v>#DIV/0!</v>
      </c>
      <c r="R35" s="12">
        <f t="shared" si="25"/>
        <v>6.7917635909365032E-2</v>
      </c>
      <c r="S35" s="12">
        <f t="shared" si="25"/>
        <v>7.1498959461124043E-2</v>
      </c>
      <c r="T35" s="12" t="e">
        <f t="shared" si="25"/>
        <v>#DIV/0!</v>
      </c>
      <c r="U35" s="12" t="e">
        <f t="shared" si="25"/>
        <v>#DIV/0!</v>
      </c>
      <c r="V35" s="12" t="e">
        <f t="shared" si="25"/>
        <v>#DIV/0!</v>
      </c>
      <c r="W35" s="12" t="e">
        <f t="shared" si="25"/>
        <v>#DIV/0!</v>
      </c>
      <c r="AI35" s="12" t="e">
        <f>AI29/AI30</f>
        <v>#DIV/0!</v>
      </c>
      <c r="AJ35" s="12" t="e">
        <f t="shared" ref="AJ35:AY35" si="26">AJ29/AJ30</f>
        <v>#DIV/0!</v>
      </c>
      <c r="AK35" s="12" t="e">
        <f t="shared" si="26"/>
        <v>#DIV/0!</v>
      </c>
      <c r="AL35" s="12" t="e">
        <f t="shared" si="26"/>
        <v>#DIV/0!</v>
      </c>
      <c r="AM35" s="12">
        <f t="shared" si="26"/>
        <v>6.0801245228477192E-2</v>
      </c>
      <c r="AN35" s="12">
        <f t="shared" si="26"/>
        <v>6.6085719920695063E-2</v>
      </c>
      <c r="AO35" s="12">
        <f t="shared" si="26"/>
        <v>6.5841642800900282E-2</v>
      </c>
      <c r="AP35" s="12">
        <f t="shared" si="26"/>
        <v>6.3603822214592431E-2</v>
      </c>
      <c r="AQ35" s="12">
        <f t="shared" si="26"/>
        <v>6.8830302273218916E-2</v>
      </c>
      <c r="AR35" s="12">
        <f t="shared" si="26"/>
        <v>6.9598181372604304E-2</v>
      </c>
      <c r="AS35" s="12" t="e">
        <f t="shared" si="26"/>
        <v>#DIV/0!</v>
      </c>
      <c r="AT35" s="12" t="e">
        <f t="shared" si="26"/>
        <v>#DIV/0!</v>
      </c>
      <c r="AU35" s="12" t="e">
        <f t="shared" si="26"/>
        <v>#DIV/0!</v>
      </c>
      <c r="AV35" s="12" t="e">
        <f t="shared" si="26"/>
        <v>#DIV/0!</v>
      </c>
      <c r="AW35" s="12" t="e">
        <f t="shared" si="26"/>
        <v>#DIV/0!</v>
      </c>
      <c r="AX35" s="12" t="e">
        <f t="shared" si="26"/>
        <v>#DIV/0!</v>
      </c>
      <c r="AY35" s="12" t="e">
        <f t="shared" si="26"/>
        <v>#DIV/0!</v>
      </c>
    </row>
    <row r="36" spans="2:51" s="11" customFormat="1" x14ac:dyDescent="0.35">
      <c r="B36" s="11" t="s">
        <v>30</v>
      </c>
      <c r="D36" s="11" t="e">
        <f>SUM(D32:D35)</f>
        <v>#DIV/0!</v>
      </c>
      <c r="E36" s="11" t="e">
        <f t="shared" ref="E36:W36" si="27">SUM(E32:E35)</f>
        <v>#DIV/0!</v>
      </c>
      <c r="F36" s="11" t="e">
        <f t="shared" si="27"/>
        <v>#DIV/0!</v>
      </c>
      <c r="G36" s="11" t="e">
        <f t="shared" si="27"/>
        <v>#DIV/0!</v>
      </c>
      <c r="H36" s="11">
        <f t="shared" si="27"/>
        <v>1</v>
      </c>
      <c r="I36" s="11" t="e">
        <f t="shared" si="27"/>
        <v>#DIV/0!</v>
      </c>
      <c r="J36" s="11">
        <f t="shared" si="27"/>
        <v>1</v>
      </c>
      <c r="K36" s="11">
        <f t="shared" si="27"/>
        <v>1</v>
      </c>
      <c r="L36" s="11">
        <f t="shared" si="27"/>
        <v>1</v>
      </c>
      <c r="M36" s="11" t="e">
        <f t="shared" si="27"/>
        <v>#DIV/0!</v>
      </c>
      <c r="N36" s="11">
        <f t="shared" si="27"/>
        <v>1</v>
      </c>
      <c r="O36" s="11">
        <f t="shared" si="27"/>
        <v>1</v>
      </c>
      <c r="P36" s="11">
        <f t="shared" si="27"/>
        <v>0.99999999999999989</v>
      </c>
      <c r="Q36" s="11" t="e">
        <f t="shared" si="27"/>
        <v>#DIV/0!</v>
      </c>
      <c r="R36" s="11">
        <f t="shared" si="27"/>
        <v>1</v>
      </c>
      <c r="S36" s="11">
        <f t="shared" si="27"/>
        <v>1</v>
      </c>
      <c r="T36" s="11" t="e">
        <f t="shared" si="27"/>
        <v>#DIV/0!</v>
      </c>
      <c r="U36" s="11" t="e">
        <f t="shared" si="27"/>
        <v>#DIV/0!</v>
      </c>
      <c r="V36" s="11" t="e">
        <f t="shared" si="27"/>
        <v>#DIV/0!</v>
      </c>
      <c r="W36" s="11" t="e">
        <f t="shared" si="27"/>
        <v>#DIV/0!</v>
      </c>
      <c r="AI36" s="11" t="e">
        <f>SUM(AI32:AI35)</f>
        <v>#DIV/0!</v>
      </c>
      <c r="AJ36" s="11" t="e">
        <f t="shared" ref="AJ36:AY36" si="28">SUM(AJ32:AJ35)</f>
        <v>#DIV/0!</v>
      </c>
      <c r="AK36" s="11" t="e">
        <f t="shared" si="28"/>
        <v>#DIV/0!</v>
      </c>
      <c r="AL36" s="11" t="e">
        <f t="shared" si="28"/>
        <v>#DIV/0!</v>
      </c>
      <c r="AM36" s="11">
        <f t="shared" si="28"/>
        <v>1</v>
      </c>
      <c r="AN36" s="11">
        <f t="shared" si="28"/>
        <v>1</v>
      </c>
      <c r="AO36" s="11">
        <f t="shared" si="28"/>
        <v>1</v>
      </c>
      <c r="AP36" s="11">
        <f t="shared" si="28"/>
        <v>1</v>
      </c>
      <c r="AQ36" s="11">
        <f t="shared" si="28"/>
        <v>1</v>
      </c>
      <c r="AR36" s="11">
        <f t="shared" si="28"/>
        <v>1</v>
      </c>
      <c r="AS36" s="11" t="e">
        <f t="shared" si="28"/>
        <v>#DIV/0!</v>
      </c>
      <c r="AT36" s="11" t="e">
        <f t="shared" si="28"/>
        <v>#DIV/0!</v>
      </c>
      <c r="AU36" s="11" t="e">
        <f t="shared" si="28"/>
        <v>#DIV/0!</v>
      </c>
      <c r="AV36" s="11" t="e">
        <f t="shared" si="28"/>
        <v>#DIV/0!</v>
      </c>
      <c r="AW36" s="11" t="e">
        <f t="shared" si="28"/>
        <v>#DIV/0!</v>
      </c>
      <c r="AX36" s="11" t="e">
        <f t="shared" si="28"/>
        <v>#DIV/0!</v>
      </c>
      <c r="AY36" s="11" t="e">
        <f t="shared" si="28"/>
        <v>#DIV/0!</v>
      </c>
    </row>
    <row r="37" spans="2:51" s="13" customFormat="1" x14ac:dyDescent="0.35">
      <c r="B37" s="13" t="s">
        <v>33</v>
      </c>
    </row>
    <row r="38" spans="2:51" s="11" customFormat="1" x14ac:dyDescent="0.35">
      <c r="B38" s="11" t="s">
        <v>24</v>
      </c>
      <c r="D38" s="11" t="e">
        <f>(D26-#REF!)/ABS(#REF!)</f>
        <v>#REF!</v>
      </c>
      <c r="G38" s="11" t="e">
        <f t="shared" ref="G38:H42" si="29">(G26-C26)/ABS(C26)</f>
        <v>#DIV/0!</v>
      </c>
      <c r="H38" s="11" t="e">
        <f t="shared" si="29"/>
        <v>#DIV/0!</v>
      </c>
      <c r="I38" s="11" t="e">
        <f t="shared" ref="I38:W38" si="30">(I26-E26)/ABS(E26)</f>
        <v>#DIV/0!</v>
      </c>
      <c r="J38" s="11" t="e">
        <f t="shared" si="30"/>
        <v>#DIV/0!</v>
      </c>
      <c r="K38" s="11" t="e">
        <f t="shared" si="30"/>
        <v>#DIV/0!</v>
      </c>
      <c r="L38" s="11">
        <f t="shared" si="30"/>
        <v>0.53067800327277026</v>
      </c>
      <c r="M38" s="11" t="e">
        <f t="shared" si="30"/>
        <v>#DIV/0!</v>
      </c>
      <c r="N38" s="11">
        <f t="shared" si="30"/>
        <v>0.56342141473140317</v>
      </c>
      <c r="O38" s="11">
        <f t="shared" si="30"/>
        <v>0.55432552786950862</v>
      </c>
      <c r="P38" s="11">
        <f t="shared" si="30"/>
        <v>0.49095157272907619</v>
      </c>
      <c r="Q38" s="11" t="e">
        <f t="shared" si="30"/>
        <v>#DIV/0!</v>
      </c>
      <c r="R38" s="11">
        <f t="shared" si="30"/>
        <v>0.37330938482263132</v>
      </c>
      <c r="S38" s="11">
        <f t="shared" si="30"/>
        <v>0.30124980886696334</v>
      </c>
      <c r="T38" s="11">
        <f t="shared" si="30"/>
        <v>-1</v>
      </c>
      <c r="U38" s="11" t="e">
        <f t="shared" si="30"/>
        <v>#DIV/0!</v>
      </c>
      <c r="V38" s="11">
        <f t="shared" si="30"/>
        <v>-1</v>
      </c>
      <c r="W38" s="11">
        <f t="shared" si="30"/>
        <v>-1</v>
      </c>
      <c r="AI38" s="11" t="e">
        <f>(AI26-AH26)/ABS(AH26)</f>
        <v>#DIV/0!</v>
      </c>
      <c r="AJ38" s="11" t="e">
        <f t="shared" ref="AJ38:AY38" si="31">(AJ26-AI26)/ABS(AI26)</f>
        <v>#DIV/0!</v>
      </c>
      <c r="AK38" s="11" t="e">
        <f t="shared" si="31"/>
        <v>#DIV/0!</v>
      </c>
      <c r="AL38" s="11" t="e">
        <f t="shared" si="31"/>
        <v>#DIV/0!</v>
      </c>
      <c r="AM38" s="11" t="e">
        <f t="shared" si="31"/>
        <v>#DIV/0!</v>
      </c>
      <c r="AN38" s="11">
        <f t="shared" si="31"/>
        <v>0.42673236834000616</v>
      </c>
      <c r="AO38" s="11">
        <f t="shared" si="31"/>
        <v>0.56040884168717353</v>
      </c>
      <c r="AP38" s="11">
        <f t="shared" si="31"/>
        <v>0.50918900224796815</v>
      </c>
      <c r="AQ38" s="11">
        <f t="shared" si="31"/>
        <v>0.57008309233653087</v>
      </c>
      <c r="AR38" s="11">
        <f t="shared" si="31"/>
        <v>0.50541482523688031</v>
      </c>
      <c r="AS38" s="11">
        <f t="shared" si="31"/>
        <v>-1</v>
      </c>
      <c r="AT38" s="11" t="e">
        <f t="shared" si="31"/>
        <v>#DIV/0!</v>
      </c>
      <c r="AU38" s="11" t="e">
        <f t="shared" si="31"/>
        <v>#DIV/0!</v>
      </c>
      <c r="AV38" s="11" t="e">
        <f t="shared" si="31"/>
        <v>#DIV/0!</v>
      </c>
      <c r="AW38" s="11" t="e">
        <f t="shared" si="31"/>
        <v>#DIV/0!</v>
      </c>
      <c r="AX38" s="11" t="e">
        <f t="shared" si="31"/>
        <v>#DIV/0!</v>
      </c>
      <c r="AY38" s="11" t="e">
        <f t="shared" si="31"/>
        <v>#DIV/0!</v>
      </c>
    </row>
    <row r="39" spans="2:51" s="11" customFormat="1" x14ac:dyDescent="0.35">
      <c r="B39" s="11" t="s">
        <v>25</v>
      </c>
      <c r="D39" s="11" t="e">
        <f>(D27-#REF!)/ABS(#REF!)</f>
        <v>#REF!</v>
      </c>
      <c r="G39" s="11" t="e">
        <f t="shared" si="29"/>
        <v>#DIV/0!</v>
      </c>
      <c r="H39" s="11" t="e">
        <f t="shared" si="29"/>
        <v>#DIV/0!</v>
      </c>
      <c r="I39" s="11" t="e">
        <f t="shared" ref="I39:W39" si="32">(I27-E27)/ABS(E27)</f>
        <v>#DIV/0!</v>
      </c>
      <c r="J39" s="11" t="e">
        <f t="shared" si="32"/>
        <v>#DIV/0!</v>
      </c>
      <c r="K39" s="11" t="e">
        <f t="shared" si="32"/>
        <v>#DIV/0!</v>
      </c>
      <c r="L39" s="11">
        <f t="shared" si="32"/>
        <v>0.61986901907454461</v>
      </c>
      <c r="M39" s="11" t="e">
        <f t="shared" si="32"/>
        <v>#DIV/0!</v>
      </c>
      <c r="N39" s="11">
        <f t="shared" si="32"/>
        <v>0.57019025104131482</v>
      </c>
      <c r="O39" s="11">
        <f t="shared" si="32"/>
        <v>0.540381902458686</v>
      </c>
      <c r="P39" s="11">
        <f t="shared" si="32"/>
        <v>0.50558943089430897</v>
      </c>
      <c r="Q39" s="11" t="e">
        <f t="shared" si="32"/>
        <v>#DIV/0!</v>
      </c>
      <c r="R39" s="11">
        <f t="shared" si="32"/>
        <v>0.40398264984227128</v>
      </c>
      <c r="S39" s="11">
        <f t="shared" si="32"/>
        <v>0.37939719037728753</v>
      </c>
      <c r="T39" s="11">
        <f t="shared" si="32"/>
        <v>-1</v>
      </c>
      <c r="U39" s="11" t="e">
        <f t="shared" si="32"/>
        <v>#DIV/0!</v>
      </c>
      <c r="V39" s="11">
        <f t="shared" si="32"/>
        <v>-1</v>
      </c>
      <c r="W39" s="11">
        <f t="shared" si="32"/>
        <v>-1</v>
      </c>
      <c r="AI39" s="11" t="e">
        <f>(AI27-AH27)/ABS(AH27)</f>
        <v>#DIV/0!</v>
      </c>
      <c r="AJ39" s="11" t="e">
        <f t="shared" ref="AJ39:AY39" si="33">(AJ27-AI27)/ABS(AI27)</f>
        <v>#DIV/0!</v>
      </c>
      <c r="AK39" s="11" t="e">
        <f t="shared" si="33"/>
        <v>#DIV/0!</v>
      </c>
      <c r="AL39" s="11" t="e">
        <f t="shared" si="33"/>
        <v>#DIV/0!</v>
      </c>
      <c r="AM39" s="11" t="e">
        <f t="shared" si="33"/>
        <v>#DIV/0!</v>
      </c>
      <c r="AN39" s="11">
        <f t="shared" si="33"/>
        <v>0.51928988143780186</v>
      </c>
      <c r="AO39" s="11">
        <f t="shared" si="33"/>
        <v>0.41248606465997772</v>
      </c>
      <c r="AP39" s="11">
        <f t="shared" si="33"/>
        <v>0.59715279604782368</v>
      </c>
      <c r="AQ39" s="11">
        <f t="shared" si="33"/>
        <v>0.57520544685835606</v>
      </c>
      <c r="AR39" s="11">
        <f t="shared" si="33"/>
        <v>0.50056643563838754</v>
      </c>
      <c r="AS39" s="11">
        <f t="shared" si="33"/>
        <v>-1</v>
      </c>
      <c r="AT39" s="11" t="e">
        <f t="shared" si="33"/>
        <v>#DIV/0!</v>
      </c>
      <c r="AU39" s="11" t="e">
        <f t="shared" si="33"/>
        <v>#DIV/0!</v>
      </c>
      <c r="AV39" s="11" t="e">
        <f t="shared" si="33"/>
        <v>#DIV/0!</v>
      </c>
      <c r="AW39" s="11" t="e">
        <f t="shared" si="33"/>
        <v>#DIV/0!</v>
      </c>
      <c r="AX39" s="11" t="e">
        <f t="shared" si="33"/>
        <v>#DIV/0!</v>
      </c>
      <c r="AY39" s="11" t="e">
        <f t="shared" si="33"/>
        <v>#DIV/0!</v>
      </c>
    </row>
    <row r="40" spans="2:51" s="11" customFormat="1" x14ac:dyDescent="0.35">
      <c r="B40" s="11" t="s">
        <v>26</v>
      </c>
      <c r="D40" s="11" t="e">
        <f>(D28-#REF!)/ABS(#REF!)</f>
        <v>#REF!</v>
      </c>
      <c r="G40" s="11" t="e">
        <f t="shared" si="29"/>
        <v>#DIV/0!</v>
      </c>
      <c r="H40" s="11" t="e">
        <f t="shared" si="29"/>
        <v>#DIV/0!</v>
      </c>
      <c r="I40" s="11" t="e">
        <f t="shared" ref="I40:W40" si="34">(I28-E28)/ABS(E28)</f>
        <v>#DIV/0!</v>
      </c>
      <c r="J40" s="11" t="e">
        <f t="shared" si="34"/>
        <v>#DIV/0!</v>
      </c>
      <c r="K40" s="11" t="e">
        <f t="shared" si="34"/>
        <v>#DIV/0!</v>
      </c>
      <c r="L40" s="11">
        <f t="shared" si="34"/>
        <v>0.24880309666904349</v>
      </c>
      <c r="M40" s="11" t="e">
        <f t="shared" si="34"/>
        <v>#DIV/0!</v>
      </c>
      <c r="N40" s="11">
        <f t="shared" si="34"/>
        <v>0.3079680055946501</v>
      </c>
      <c r="O40" s="11">
        <f t="shared" si="34"/>
        <v>0.43404404360579657</v>
      </c>
      <c r="P40" s="11">
        <f t="shared" si="34"/>
        <v>0.37856356295118071</v>
      </c>
      <c r="Q40" s="11" t="e">
        <f t="shared" si="34"/>
        <v>#DIV/0!</v>
      </c>
      <c r="R40" s="11">
        <f t="shared" si="34"/>
        <v>0.31054302422723473</v>
      </c>
      <c r="S40" s="11">
        <f t="shared" si="34"/>
        <v>0.23336895130514426</v>
      </c>
      <c r="T40" s="11">
        <f t="shared" si="34"/>
        <v>-1</v>
      </c>
      <c r="U40" s="11" t="e">
        <f t="shared" si="34"/>
        <v>#DIV/0!</v>
      </c>
      <c r="V40" s="11">
        <f t="shared" si="34"/>
        <v>-1</v>
      </c>
      <c r="W40" s="11">
        <f t="shared" si="34"/>
        <v>-1</v>
      </c>
      <c r="AI40" s="11" t="e">
        <f>(AI28-AH28)/ABS(AH28)</f>
        <v>#DIV/0!</v>
      </c>
      <c r="AJ40" s="11" t="e">
        <f t="shared" ref="AJ40:AY40" si="35">(AJ28-AI28)/ABS(AI28)</f>
        <v>#DIV/0!</v>
      </c>
      <c r="AK40" s="11" t="e">
        <f t="shared" si="35"/>
        <v>#DIV/0!</v>
      </c>
      <c r="AL40" s="11" t="e">
        <f t="shared" si="35"/>
        <v>#DIV/0!</v>
      </c>
      <c r="AM40" s="11" t="e">
        <f t="shared" si="35"/>
        <v>#DIV/0!</v>
      </c>
      <c r="AN40" s="11">
        <f t="shared" si="35"/>
        <v>0.29979926396788226</v>
      </c>
      <c r="AO40" s="11">
        <f t="shared" si="35"/>
        <v>0.41903683302875089</v>
      </c>
      <c r="AP40" s="11">
        <f t="shared" si="35"/>
        <v>0.38174529756398395</v>
      </c>
      <c r="AQ40" s="11">
        <f t="shared" si="35"/>
        <v>0.26727227378342544</v>
      </c>
      <c r="AR40" s="11">
        <f t="shared" si="35"/>
        <v>0.3813667298548743</v>
      </c>
      <c r="AS40" s="11">
        <f t="shared" si="35"/>
        <v>-1</v>
      </c>
      <c r="AT40" s="11" t="e">
        <f t="shared" si="35"/>
        <v>#DIV/0!</v>
      </c>
      <c r="AU40" s="11" t="e">
        <f t="shared" si="35"/>
        <v>#DIV/0!</v>
      </c>
      <c r="AV40" s="11" t="e">
        <f t="shared" si="35"/>
        <v>#DIV/0!</v>
      </c>
      <c r="AW40" s="11" t="e">
        <f t="shared" si="35"/>
        <v>#DIV/0!</v>
      </c>
      <c r="AX40" s="11" t="e">
        <f t="shared" si="35"/>
        <v>#DIV/0!</v>
      </c>
      <c r="AY40" s="11" t="e">
        <f t="shared" si="35"/>
        <v>#DIV/0!</v>
      </c>
    </row>
    <row r="41" spans="2:51" s="12" customFormat="1" x14ac:dyDescent="0.35">
      <c r="B41" s="12" t="s">
        <v>27</v>
      </c>
      <c r="D41" s="12" t="e">
        <f>(D29-#REF!)/ABS(#REF!)</f>
        <v>#REF!</v>
      </c>
      <c r="G41" s="12" t="e">
        <f t="shared" si="29"/>
        <v>#DIV/0!</v>
      </c>
      <c r="H41" s="12" t="e">
        <f t="shared" si="29"/>
        <v>#DIV/0!</v>
      </c>
      <c r="I41" s="12" t="e">
        <f t="shared" ref="I41:W41" si="36">(I29-E29)/ABS(E29)</f>
        <v>#DIV/0!</v>
      </c>
      <c r="J41" s="12" t="e">
        <f t="shared" si="36"/>
        <v>#DIV/0!</v>
      </c>
      <c r="K41" s="12" t="e">
        <f t="shared" si="36"/>
        <v>#DIV/0!</v>
      </c>
      <c r="L41" s="12">
        <f t="shared" si="36"/>
        <v>0.61877394636015326</v>
      </c>
      <c r="M41" s="12" t="e">
        <f t="shared" si="36"/>
        <v>#DIV/0!</v>
      </c>
      <c r="N41" s="12">
        <f t="shared" si="36"/>
        <v>0.79292329612918544</v>
      </c>
      <c r="O41" s="12">
        <f t="shared" si="36"/>
        <v>0.64431486880466471</v>
      </c>
      <c r="P41" s="12">
        <f t="shared" si="36"/>
        <v>0.4054945054945055</v>
      </c>
      <c r="Q41" s="12" t="e">
        <f t="shared" si="36"/>
        <v>#DIV/0!</v>
      </c>
      <c r="R41" s="12">
        <f t="shared" si="36"/>
        <v>0.30516556291390728</v>
      </c>
      <c r="S41" s="12">
        <f t="shared" si="36"/>
        <v>0.34855710442651017</v>
      </c>
      <c r="T41" s="12">
        <f t="shared" si="36"/>
        <v>-1</v>
      </c>
      <c r="U41" s="12" t="e">
        <f t="shared" si="36"/>
        <v>#DIV/0!</v>
      </c>
      <c r="V41" s="12">
        <f t="shared" si="36"/>
        <v>-1</v>
      </c>
      <c r="W41" s="12">
        <f t="shared" si="36"/>
        <v>-1</v>
      </c>
      <c r="AI41" s="12" t="e">
        <f>(AI29-AH29)/ABS(AH29)</f>
        <v>#DIV/0!</v>
      </c>
      <c r="AJ41" s="12" t="e">
        <f t="shared" ref="AJ41:AY41" si="37">(AJ29-AI29)/ABS(AI29)</f>
        <v>#DIV/0!</v>
      </c>
      <c r="AK41" s="12" t="e">
        <f t="shared" si="37"/>
        <v>#DIV/0!</v>
      </c>
      <c r="AL41" s="12" t="e">
        <f t="shared" si="37"/>
        <v>#DIV/0!</v>
      </c>
      <c r="AM41" s="12" t="e">
        <f t="shared" si="37"/>
        <v>#DIV/0!</v>
      </c>
      <c r="AN41" s="12">
        <f t="shared" si="37"/>
        <v>0.55223698646836528</v>
      </c>
      <c r="AO41" s="12">
        <f t="shared" si="37"/>
        <v>0.48417497840257601</v>
      </c>
      <c r="AP41" s="12">
        <f t="shared" si="37"/>
        <v>0.45078844322150491</v>
      </c>
      <c r="AQ41" s="12">
        <f t="shared" si="37"/>
        <v>0.64795564795564797</v>
      </c>
      <c r="AR41" s="12">
        <f t="shared" si="37"/>
        <v>0.5022575361869771</v>
      </c>
      <c r="AS41" s="12">
        <f t="shared" si="37"/>
        <v>-1</v>
      </c>
      <c r="AT41" s="12" t="e">
        <f t="shared" si="37"/>
        <v>#DIV/0!</v>
      </c>
      <c r="AU41" s="12" t="e">
        <f t="shared" si="37"/>
        <v>#DIV/0!</v>
      </c>
      <c r="AV41" s="12" t="e">
        <f t="shared" si="37"/>
        <v>#DIV/0!</v>
      </c>
      <c r="AW41" s="12" t="e">
        <f t="shared" si="37"/>
        <v>#DIV/0!</v>
      </c>
      <c r="AX41" s="12" t="e">
        <f t="shared" si="37"/>
        <v>#DIV/0!</v>
      </c>
      <c r="AY41" s="12" t="e">
        <f t="shared" si="37"/>
        <v>#DIV/0!</v>
      </c>
    </row>
    <row r="42" spans="2:51" s="11" customFormat="1" x14ac:dyDescent="0.35">
      <c r="B42" s="11" t="s">
        <v>112</v>
      </c>
      <c r="D42" s="11" t="e">
        <f>(D30-#REF!)/ABS(#REF!)</f>
        <v>#REF!</v>
      </c>
      <c r="G42" s="11" t="e">
        <f t="shared" si="29"/>
        <v>#DIV/0!</v>
      </c>
      <c r="H42" s="11" t="e">
        <f t="shared" si="29"/>
        <v>#DIV/0!</v>
      </c>
      <c r="I42" s="11" t="e">
        <f t="shared" ref="I42:W42" si="38">(I30-E30)/ABS(E30)</f>
        <v>#DIV/0!</v>
      </c>
      <c r="J42" s="11" t="e">
        <f t="shared" si="38"/>
        <v>#DIV/0!</v>
      </c>
      <c r="K42" s="11" t="e">
        <f t="shared" si="38"/>
        <v>#DIV/0!</v>
      </c>
      <c r="L42" s="11">
        <f t="shared" si="38"/>
        <v>0.5096704682819152</v>
      </c>
      <c r="M42" s="11" t="e">
        <f t="shared" si="38"/>
        <v>#DIV/0!</v>
      </c>
      <c r="N42" s="11">
        <f t="shared" si="38"/>
        <v>0.53682952446488719</v>
      </c>
      <c r="O42" s="11">
        <f t="shared" si="38"/>
        <v>0.53854278741438577</v>
      </c>
      <c r="P42" s="11">
        <f t="shared" si="38"/>
        <v>0.47294121742763146</v>
      </c>
      <c r="Q42" s="11" t="e">
        <f t="shared" si="38"/>
        <v>#DIV/0!</v>
      </c>
      <c r="R42" s="11">
        <f t="shared" si="38"/>
        <v>0.36767263523545129</v>
      </c>
      <c r="S42" s="11">
        <f t="shared" si="38"/>
        <v>0.31544408294494641</v>
      </c>
      <c r="T42" s="11">
        <f t="shared" si="38"/>
        <v>-1</v>
      </c>
      <c r="U42" s="11" t="e">
        <f t="shared" si="38"/>
        <v>#DIV/0!</v>
      </c>
      <c r="V42" s="11">
        <f t="shared" si="38"/>
        <v>-1</v>
      </c>
      <c r="W42" s="11">
        <f t="shared" si="38"/>
        <v>-1</v>
      </c>
      <c r="AI42" s="11" t="e">
        <f>(AI30-AH30)/ABS(AH30)</f>
        <v>#DIV/0!</v>
      </c>
      <c r="AJ42" s="11" t="e">
        <f t="shared" ref="AJ42:AY42" si="39">(AJ30-AI30)/ABS(AI30)</f>
        <v>#DIV/0!</v>
      </c>
      <c r="AK42" s="11" t="e">
        <f t="shared" si="39"/>
        <v>#DIV/0!</v>
      </c>
      <c r="AL42" s="11" t="e">
        <f t="shared" si="39"/>
        <v>#DIV/0!</v>
      </c>
      <c r="AM42" s="11" t="e">
        <f t="shared" si="39"/>
        <v>#DIV/0!</v>
      </c>
      <c r="AN42" s="11">
        <f t="shared" si="39"/>
        <v>0.428113997702257</v>
      </c>
      <c r="AO42" s="11">
        <f t="shared" si="39"/>
        <v>0.48967686351038542</v>
      </c>
      <c r="AP42" s="11">
        <f t="shared" si="39"/>
        <v>0.50183261213426145</v>
      </c>
      <c r="AQ42" s="11">
        <f t="shared" si="39"/>
        <v>0.52282170190159583</v>
      </c>
      <c r="AR42" s="11">
        <f t="shared" si="39"/>
        <v>0.48568307775743191</v>
      </c>
      <c r="AS42" s="11">
        <f t="shared" si="39"/>
        <v>-1</v>
      </c>
      <c r="AT42" s="11" t="e">
        <f t="shared" si="39"/>
        <v>#DIV/0!</v>
      </c>
      <c r="AU42" s="11" t="e">
        <f t="shared" si="39"/>
        <v>#DIV/0!</v>
      </c>
      <c r="AV42" s="11" t="e">
        <f t="shared" si="39"/>
        <v>#DIV/0!</v>
      </c>
      <c r="AW42" s="11" t="e">
        <f t="shared" si="39"/>
        <v>#DIV/0!</v>
      </c>
      <c r="AX42" s="11" t="e">
        <f t="shared" si="39"/>
        <v>#DIV/0!</v>
      </c>
      <c r="AY42" s="11" t="e">
        <f t="shared" si="39"/>
        <v>#DIV/0!</v>
      </c>
    </row>
    <row r="43" spans="2:51" s="7" customFormat="1" x14ac:dyDescent="0.35"/>
    <row r="44" spans="2:51" s="2" customFormat="1" x14ac:dyDescent="0.35">
      <c r="B44" s="2" t="s">
        <v>31</v>
      </c>
    </row>
    <row r="45" spans="2:51" s="10" customFormat="1" x14ac:dyDescent="0.35">
      <c r="B45" s="10" t="s">
        <v>77</v>
      </c>
      <c r="H45" s="10">
        <v>114162</v>
      </c>
      <c r="J45" s="10">
        <v>138055</v>
      </c>
      <c r="K45" s="10">
        <v>152428</v>
      </c>
      <c r="L45" s="10">
        <v>172347</v>
      </c>
      <c r="N45" s="10">
        <v>212167</v>
      </c>
      <c r="O45" s="10">
        <v>234517</v>
      </c>
      <c r="P45" s="10">
        <v>253857</v>
      </c>
      <c r="R45" s="10">
        <v>290175</v>
      </c>
      <c r="S45" s="10">
        <v>308494</v>
      </c>
      <c r="AM45" s="10">
        <v>134915</v>
      </c>
      <c r="AN45" s="10">
        <v>192674</v>
      </c>
      <c r="AO45" s="10">
        <v>287022</v>
      </c>
      <c r="AP45" s="10">
        <v>431059</v>
      </c>
      <c r="AQ45" s="10">
        <v>656426</v>
      </c>
      <c r="AR45" s="10">
        <v>975241</v>
      </c>
    </row>
    <row r="46" spans="2:51" s="9" customFormat="1" x14ac:dyDescent="0.35">
      <c r="B46" s="9" t="s">
        <v>78</v>
      </c>
      <c r="H46" s="9">
        <v>27005</v>
      </c>
      <c r="J46" s="9">
        <v>32084</v>
      </c>
      <c r="K46" s="9">
        <v>35029</v>
      </c>
      <c r="L46" s="9">
        <v>37525</v>
      </c>
      <c r="N46" s="9">
        <v>47051</v>
      </c>
      <c r="O46" s="9">
        <v>55804</v>
      </c>
      <c r="P46" s="9">
        <v>61967</v>
      </c>
      <c r="R46" s="9">
        <v>70432</v>
      </c>
      <c r="S46" s="9">
        <v>75221</v>
      </c>
      <c r="AM46" s="9">
        <v>28788</v>
      </c>
      <c r="AN46" s="9">
        <v>43537</v>
      </c>
      <c r="AO46" s="9">
        <v>63423</v>
      </c>
      <c r="AP46" s="9">
        <v>101055</v>
      </c>
      <c r="AQ46" s="9">
        <v>147134</v>
      </c>
      <c r="AR46" s="9">
        <v>232610</v>
      </c>
    </row>
    <row r="47" spans="2:51" s="8" customFormat="1" x14ac:dyDescent="0.35">
      <c r="B47" s="8" t="s">
        <v>79</v>
      </c>
      <c r="D47" s="8">
        <f>D45-D46</f>
        <v>0</v>
      </c>
      <c r="E47" s="8">
        <f t="shared" ref="E47:W47" si="40">E45-E46</f>
        <v>0</v>
      </c>
      <c r="F47" s="8">
        <f t="shared" si="40"/>
        <v>0</v>
      </c>
      <c r="G47" s="8">
        <f t="shared" si="40"/>
        <v>0</v>
      </c>
      <c r="H47" s="8">
        <f t="shared" si="40"/>
        <v>87157</v>
      </c>
      <c r="I47" s="8">
        <f t="shared" si="40"/>
        <v>0</v>
      </c>
      <c r="J47" s="8">
        <f t="shared" si="40"/>
        <v>105971</v>
      </c>
      <c r="K47" s="8">
        <f t="shared" si="40"/>
        <v>117399</v>
      </c>
      <c r="L47" s="8">
        <f t="shared" si="40"/>
        <v>134822</v>
      </c>
      <c r="M47" s="8">
        <f t="shared" si="40"/>
        <v>0</v>
      </c>
      <c r="N47" s="8">
        <f t="shared" si="40"/>
        <v>165116</v>
      </c>
      <c r="O47" s="8">
        <f t="shared" si="40"/>
        <v>178713</v>
      </c>
      <c r="P47" s="8">
        <f t="shared" si="40"/>
        <v>191890</v>
      </c>
      <c r="Q47" s="8">
        <f t="shared" si="40"/>
        <v>0</v>
      </c>
      <c r="R47" s="8">
        <f t="shared" si="40"/>
        <v>219743</v>
      </c>
      <c r="S47" s="8">
        <f t="shared" si="40"/>
        <v>233273</v>
      </c>
      <c r="T47" s="8">
        <f t="shared" si="40"/>
        <v>0</v>
      </c>
      <c r="U47" s="8">
        <f t="shared" si="40"/>
        <v>0</v>
      </c>
      <c r="V47" s="8">
        <f t="shared" si="40"/>
        <v>0</v>
      </c>
      <c r="W47" s="8">
        <f t="shared" si="40"/>
        <v>0</v>
      </c>
      <c r="AI47" s="8">
        <f>AI45-AI46</f>
        <v>0</v>
      </c>
      <c r="AJ47" s="8">
        <f t="shared" ref="AJ47:AY47" si="41">AJ45-AJ46</f>
        <v>0</v>
      </c>
      <c r="AK47" s="8">
        <f t="shared" si="41"/>
        <v>0</v>
      </c>
      <c r="AL47" s="8">
        <f t="shared" si="41"/>
        <v>0</v>
      </c>
      <c r="AM47" s="8">
        <f t="shared" si="41"/>
        <v>106127</v>
      </c>
      <c r="AN47" s="8">
        <f t="shared" si="41"/>
        <v>149137</v>
      </c>
      <c r="AO47" s="8">
        <f t="shared" si="41"/>
        <v>223599</v>
      </c>
      <c r="AP47" s="8">
        <f t="shared" si="41"/>
        <v>330004</v>
      </c>
      <c r="AQ47" s="8">
        <f t="shared" si="41"/>
        <v>509292</v>
      </c>
      <c r="AR47" s="8">
        <f t="shared" si="41"/>
        <v>742631</v>
      </c>
      <c r="AS47" s="8">
        <f t="shared" si="41"/>
        <v>0</v>
      </c>
      <c r="AT47" s="8">
        <f t="shared" si="41"/>
        <v>0</v>
      </c>
      <c r="AU47" s="8">
        <f t="shared" si="41"/>
        <v>0</v>
      </c>
      <c r="AV47" s="8">
        <f t="shared" si="41"/>
        <v>0</v>
      </c>
      <c r="AW47" s="8">
        <f t="shared" si="41"/>
        <v>0</v>
      </c>
      <c r="AX47" s="8">
        <f t="shared" si="41"/>
        <v>0</v>
      </c>
      <c r="AY47" s="8">
        <f t="shared" si="41"/>
        <v>0</v>
      </c>
    </row>
    <row r="48" spans="2:51" s="11" customFormat="1" x14ac:dyDescent="0.35">
      <c r="B48" s="11" t="s">
        <v>80</v>
      </c>
      <c r="D48" s="11" t="e">
        <f>D47/D45</f>
        <v>#DIV/0!</v>
      </c>
      <c r="E48" s="11" t="e">
        <f t="shared" ref="E48:W48" si="42">E47/E45</f>
        <v>#DIV/0!</v>
      </c>
      <c r="F48" s="11" t="e">
        <f t="shared" si="42"/>
        <v>#DIV/0!</v>
      </c>
      <c r="G48" s="11" t="e">
        <f t="shared" si="42"/>
        <v>#DIV/0!</v>
      </c>
      <c r="H48" s="11">
        <f t="shared" si="42"/>
        <v>0.7634501848250731</v>
      </c>
      <c r="I48" s="11" t="e">
        <f t="shared" si="42"/>
        <v>#DIV/0!</v>
      </c>
      <c r="J48" s="11">
        <f t="shared" si="42"/>
        <v>0.76759986961718152</v>
      </c>
      <c r="K48" s="11">
        <f t="shared" si="42"/>
        <v>0.77019314036791142</v>
      </c>
      <c r="L48" s="11">
        <f t="shared" si="42"/>
        <v>0.7822706516504494</v>
      </c>
      <c r="M48" s="11" t="e">
        <f t="shared" si="42"/>
        <v>#DIV/0!</v>
      </c>
      <c r="N48" s="11">
        <f t="shared" si="42"/>
        <v>0.77823601219793836</v>
      </c>
      <c r="O48" s="11">
        <f t="shared" si="42"/>
        <v>0.76204710106303597</v>
      </c>
      <c r="P48" s="11">
        <f t="shared" si="42"/>
        <v>0.75589800557006503</v>
      </c>
      <c r="Q48" s="11" t="e">
        <f t="shared" si="42"/>
        <v>#DIV/0!</v>
      </c>
      <c r="R48" s="11">
        <f t="shared" si="42"/>
        <v>0.75727750495390711</v>
      </c>
      <c r="S48" s="11">
        <f t="shared" si="42"/>
        <v>0.75616705673368034</v>
      </c>
      <c r="T48" s="11" t="e">
        <f t="shared" si="42"/>
        <v>#DIV/0!</v>
      </c>
      <c r="U48" s="11" t="e">
        <f t="shared" si="42"/>
        <v>#DIV/0!</v>
      </c>
      <c r="V48" s="11" t="e">
        <f t="shared" si="42"/>
        <v>#DIV/0!</v>
      </c>
      <c r="W48" s="11" t="e">
        <f t="shared" si="42"/>
        <v>#DIV/0!</v>
      </c>
      <c r="AI48" s="11" t="e">
        <f>AI47/AI45</f>
        <v>#DIV/0!</v>
      </c>
      <c r="AJ48" s="11" t="e">
        <f t="shared" ref="AJ48:AY48" si="43">AJ47/AJ45</f>
        <v>#DIV/0!</v>
      </c>
      <c r="AK48" s="11" t="e">
        <f t="shared" si="43"/>
        <v>#DIV/0!</v>
      </c>
      <c r="AL48" s="11" t="e">
        <f t="shared" si="43"/>
        <v>#DIV/0!</v>
      </c>
      <c r="AM48" s="11">
        <f t="shared" si="43"/>
        <v>0.78662120594448359</v>
      </c>
      <c r="AN48" s="11">
        <f t="shared" si="43"/>
        <v>0.77403801239399195</v>
      </c>
      <c r="AO48" s="11">
        <f t="shared" si="43"/>
        <v>0.77903087568200347</v>
      </c>
      <c r="AP48" s="11">
        <f t="shared" si="43"/>
        <v>0.76556573462101474</v>
      </c>
      <c r="AQ48" s="11">
        <f t="shared" si="43"/>
        <v>0.7758559228306009</v>
      </c>
      <c r="AR48" s="11">
        <f t="shared" si="43"/>
        <v>0.76148459714060424</v>
      </c>
      <c r="AS48" s="11" t="e">
        <f t="shared" si="43"/>
        <v>#DIV/0!</v>
      </c>
      <c r="AT48" s="11" t="e">
        <f t="shared" si="43"/>
        <v>#DIV/0!</v>
      </c>
      <c r="AU48" s="11" t="e">
        <f t="shared" si="43"/>
        <v>#DIV/0!</v>
      </c>
      <c r="AV48" s="11" t="e">
        <f t="shared" si="43"/>
        <v>#DIV/0!</v>
      </c>
      <c r="AW48" s="11" t="e">
        <f t="shared" si="43"/>
        <v>#DIV/0!</v>
      </c>
      <c r="AX48" s="11" t="e">
        <f t="shared" si="43"/>
        <v>#DIV/0!</v>
      </c>
      <c r="AY48" s="11" t="e">
        <f t="shared" si="43"/>
        <v>#DIV/0!</v>
      </c>
    </row>
    <row r="49" spans="2:51" s="14" customFormat="1" x14ac:dyDescent="0.35">
      <c r="B49" s="14" t="s">
        <v>81</v>
      </c>
    </row>
    <row r="50" spans="2:51" s="8" customFormat="1" x14ac:dyDescent="0.35">
      <c r="B50" s="8" t="s">
        <v>82</v>
      </c>
      <c r="H50" s="8">
        <v>55982</v>
      </c>
      <c r="J50" s="8">
        <v>69974</v>
      </c>
      <c r="K50" s="8">
        <v>75995</v>
      </c>
      <c r="L50" s="8">
        <v>85877</v>
      </c>
      <c r="N50" s="8">
        <v>100057</v>
      </c>
      <c r="O50" s="8">
        <v>117622</v>
      </c>
      <c r="P50" s="8">
        <v>116033</v>
      </c>
      <c r="R50" s="8">
        <v>137001</v>
      </c>
      <c r="S50" s="8">
        <v>146688</v>
      </c>
      <c r="AM50" s="8">
        <v>61899</v>
      </c>
      <c r="AN50" s="8">
        <v>94394</v>
      </c>
      <c r="AO50" s="8">
        <v>159298</v>
      </c>
      <c r="AP50" s="8">
        <v>217875</v>
      </c>
      <c r="AQ50" s="8">
        <v>328065</v>
      </c>
      <c r="AR50" s="8">
        <v>465762</v>
      </c>
    </row>
    <row r="51" spans="2:51" s="8" customFormat="1" x14ac:dyDescent="0.35">
      <c r="B51" s="8" t="s">
        <v>83</v>
      </c>
      <c r="H51" s="8">
        <v>30902</v>
      </c>
      <c r="J51" s="8">
        <v>39527</v>
      </c>
      <c r="K51" s="8">
        <v>41349</v>
      </c>
      <c r="L51" s="8">
        <v>46770</v>
      </c>
      <c r="N51" s="8">
        <v>67054</v>
      </c>
      <c r="O51" s="8">
        <v>75114</v>
      </c>
      <c r="P51" s="8">
        <v>76432</v>
      </c>
      <c r="R51" s="8">
        <v>81539</v>
      </c>
      <c r="S51" s="8">
        <v>89610</v>
      </c>
      <c r="AM51" s="8">
        <v>33650</v>
      </c>
      <c r="AN51" s="8">
        <v>54463</v>
      </c>
      <c r="AO51" s="8">
        <v>90669</v>
      </c>
      <c r="AP51" s="8">
        <v>127144</v>
      </c>
      <c r="AQ51" s="8">
        <v>189408</v>
      </c>
      <c r="AR51" s="8">
        <v>298303</v>
      </c>
    </row>
    <row r="52" spans="2:51" s="9" customFormat="1" x14ac:dyDescent="0.35">
      <c r="B52" s="9" t="s">
        <v>84</v>
      </c>
      <c r="H52" s="9">
        <v>21525</v>
      </c>
      <c r="J52" s="9">
        <v>27724</v>
      </c>
      <c r="K52" s="9">
        <v>28927</v>
      </c>
      <c r="L52" s="9">
        <v>28669</v>
      </c>
      <c r="N52" s="9">
        <v>38029</v>
      </c>
      <c r="O52" s="9">
        <v>50518</v>
      </c>
      <c r="P52" s="9">
        <v>45372</v>
      </c>
      <c r="R52" s="9">
        <v>48475</v>
      </c>
      <c r="S52" s="9">
        <v>53147</v>
      </c>
      <c r="AM52" s="9">
        <v>20308</v>
      </c>
      <c r="AN52" s="9">
        <v>85179</v>
      </c>
      <c r="AO52" s="9">
        <v>81578</v>
      </c>
      <c r="AP52" s="9">
        <v>91753</v>
      </c>
      <c r="AQ52" s="9">
        <v>119503</v>
      </c>
      <c r="AR52" s="9">
        <v>179769</v>
      </c>
    </row>
    <row r="53" spans="2:51" s="15" customFormat="1" x14ac:dyDescent="0.35">
      <c r="B53" s="15" t="s">
        <v>85</v>
      </c>
      <c r="D53" s="15">
        <f>SUM(D50:D52)</f>
        <v>0</v>
      </c>
      <c r="E53" s="15">
        <f t="shared" ref="E53:W53" si="44">SUM(E50:E52)</f>
        <v>0</v>
      </c>
      <c r="F53" s="15">
        <f t="shared" si="44"/>
        <v>0</v>
      </c>
      <c r="G53" s="15">
        <f t="shared" si="44"/>
        <v>0</v>
      </c>
      <c r="H53" s="15">
        <f t="shared" si="44"/>
        <v>108409</v>
      </c>
      <c r="I53" s="15">
        <f t="shared" si="44"/>
        <v>0</v>
      </c>
      <c r="J53" s="15">
        <f t="shared" si="44"/>
        <v>137225</v>
      </c>
      <c r="K53" s="15">
        <f t="shared" si="44"/>
        <v>146271</v>
      </c>
      <c r="L53" s="15">
        <f t="shared" si="44"/>
        <v>161316</v>
      </c>
      <c r="M53" s="15">
        <f t="shared" si="44"/>
        <v>0</v>
      </c>
      <c r="N53" s="15">
        <f t="shared" si="44"/>
        <v>205140</v>
      </c>
      <c r="O53" s="15">
        <f t="shared" si="44"/>
        <v>243254</v>
      </c>
      <c r="P53" s="15">
        <f t="shared" si="44"/>
        <v>237837</v>
      </c>
      <c r="Q53" s="15">
        <f t="shared" si="44"/>
        <v>0</v>
      </c>
      <c r="R53" s="15">
        <f t="shared" si="44"/>
        <v>267015</v>
      </c>
      <c r="S53" s="15">
        <f t="shared" si="44"/>
        <v>289445</v>
      </c>
      <c r="T53" s="15">
        <f t="shared" si="44"/>
        <v>0</v>
      </c>
      <c r="U53" s="15">
        <f t="shared" si="44"/>
        <v>0</v>
      </c>
      <c r="V53" s="15">
        <f t="shared" si="44"/>
        <v>0</v>
      </c>
      <c r="W53" s="15">
        <f t="shared" si="44"/>
        <v>0</v>
      </c>
      <c r="AI53" s="15">
        <f>SUM(AI50:AI52)</f>
        <v>0</v>
      </c>
      <c r="AJ53" s="15">
        <f t="shared" ref="AJ53:AY53" si="45">SUM(AJ50:AJ52)</f>
        <v>0</v>
      </c>
      <c r="AK53" s="15">
        <f t="shared" si="45"/>
        <v>0</v>
      </c>
      <c r="AL53" s="15">
        <f t="shared" si="45"/>
        <v>0</v>
      </c>
      <c r="AM53" s="15">
        <f t="shared" si="45"/>
        <v>115857</v>
      </c>
      <c r="AN53" s="15">
        <f t="shared" si="45"/>
        <v>234036</v>
      </c>
      <c r="AO53" s="15">
        <f t="shared" si="45"/>
        <v>331545</v>
      </c>
      <c r="AP53" s="15">
        <f t="shared" si="45"/>
        <v>436772</v>
      </c>
      <c r="AQ53" s="15">
        <f t="shared" si="45"/>
        <v>636976</v>
      </c>
      <c r="AR53" s="15">
        <f t="shared" si="45"/>
        <v>943834</v>
      </c>
      <c r="AS53" s="15">
        <f t="shared" si="45"/>
        <v>0</v>
      </c>
      <c r="AT53" s="15">
        <f t="shared" si="45"/>
        <v>0</v>
      </c>
      <c r="AU53" s="15">
        <f t="shared" si="45"/>
        <v>0</v>
      </c>
      <c r="AV53" s="15">
        <f t="shared" si="45"/>
        <v>0</v>
      </c>
      <c r="AW53" s="15">
        <f t="shared" si="45"/>
        <v>0</v>
      </c>
      <c r="AX53" s="15">
        <f t="shared" si="45"/>
        <v>0</v>
      </c>
      <c r="AY53" s="15">
        <f t="shared" si="45"/>
        <v>0</v>
      </c>
    </row>
    <row r="54" spans="2:51" s="8" customFormat="1" x14ac:dyDescent="0.35">
      <c r="B54" s="8" t="s">
        <v>94</v>
      </c>
      <c r="D54" s="8">
        <f>D47-D53</f>
        <v>0</v>
      </c>
      <c r="E54" s="8">
        <f t="shared" ref="E54:W54" si="46">E47-E53</f>
        <v>0</v>
      </c>
      <c r="F54" s="8">
        <f t="shared" si="46"/>
        <v>0</v>
      </c>
      <c r="G54" s="8">
        <f t="shared" si="46"/>
        <v>0</v>
      </c>
      <c r="H54" s="8">
        <f t="shared" si="46"/>
        <v>-21252</v>
      </c>
      <c r="I54" s="8">
        <f t="shared" si="46"/>
        <v>0</v>
      </c>
      <c r="J54" s="8">
        <f t="shared" si="46"/>
        <v>-31254</v>
      </c>
      <c r="K54" s="8">
        <f t="shared" si="46"/>
        <v>-28872</v>
      </c>
      <c r="L54" s="8">
        <f t="shared" si="46"/>
        <v>-26494</v>
      </c>
      <c r="M54" s="8">
        <f t="shared" si="46"/>
        <v>0</v>
      </c>
      <c r="N54" s="8">
        <f t="shared" si="46"/>
        <v>-40024</v>
      </c>
      <c r="O54" s="8">
        <f t="shared" si="46"/>
        <v>-64541</v>
      </c>
      <c r="P54" s="8">
        <f t="shared" si="46"/>
        <v>-45947</v>
      </c>
      <c r="Q54" s="8">
        <f t="shared" si="46"/>
        <v>0</v>
      </c>
      <c r="R54" s="8">
        <f t="shared" si="46"/>
        <v>-47272</v>
      </c>
      <c r="S54" s="8">
        <f t="shared" si="46"/>
        <v>-56172</v>
      </c>
      <c r="T54" s="8">
        <f t="shared" si="46"/>
        <v>0</v>
      </c>
      <c r="U54" s="8">
        <f t="shared" si="46"/>
        <v>0</v>
      </c>
      <c r="V54" s="8">
        <f t="shared" si="46"/>
        <v>0</v>
      </c>
      <c r="W54" s="8">
        <f t="shared" si="46"/>
        <v>0</v>
      </c>
      <c r="AI54" s="8">
        <f>AI47-AI53</f>
        <v>0</v>
      </c>
      <c r="AJ54" s="8">
        <f t="shared" ref="AJ54:AY54" si="47">AJ47-AJ53</f>
        <v>0</v>
      </c>
      <c r="AK54" s="8">
        <f t="shared" si="47"/>
        <v>0</v>
      </c>
      <c r="AL54" s="8">
        <f t="shared" si="47"/>
        <v>0</v>
      </c>
      <c r="AM54" s="8">
        <f t="shared" si="47"/>
        <v>-9730</v>
      </c>
      <c r="AN54" s="8">
        <f t="shared" si="47"/>
        <v>-84899</v>
      </c>
      <c r="AO54" s="8">
        <f t="shared" si="47"/>
        <v>-107946</v>
      </c>
      <c r="AP54" s="8">
        <f t="shared" si="47"/>
        <v>-106768</v>
      </c>
      <c r="AQ54" s="8">
        <f t="shared" si="47"/>
        <v>-127684</v>
      </c>
      <c r="AR54" s="8">
        <f t="shared" si="47"/>
        <v>-201203</v>
      </c>
      <c r="AS54" s="8">
        <f t="shared" si="47"/>
        <v>0</v>
      </c>
      <c r="AT54" s="8">
        <f t="shared" si="47"/>
        <v>0</v>
      </c>
      <c r="AU54" s="8">
        <f t="shared" si="47"/>
        <v>0</v>
      </c>
      <c r="AV54" s="8">
        <f t="shared" si="47"/>
        <v>0</v>
      </c>
      <c r="AW54" s="8">
        <f t="shared" si="47"/>
        <v>0</v>
      </c>
      <c r="AX54" s="8">
        <f t="shared" si="47"/>
        <v>0</v>
      </c>
      <c r="AY54" s="8">
        <f t="shared" si="47"/>
        <v>0</v>
      </c>
    </row>
    <row r="55" spans="2:51" s="11" customFormat="1" x14ac:dyDescent="0.35">
      <c r="B55" s="11" t="s">
        <v>86</v>
      </c>
      <c r="D55" s="11" t="e">
        <f>D54/D45</f>
        <v>#DIV/0!</v>
      </c>
      <c r="E55" s="11" t="e">
        <f t="shared" ref="E55:W55" si="48">E54/E45</f>
        <v>#DIV/0!</v>
      </c>
      <c r="F55" s="11" t="e">
        <f t="shared" si="48"/>
        <v>#DIV/0!</v>
      </c>
      <c r="G55" s="11" t="e">
        <f t="shared" si="48"/>
        <v>#DIV/0!</v>
      </c>
      <c r="H55" s="11">
        <f t="shared" si="48"/>
        <v>-0.18615651442686709</v>
      </c>
      <c r="I55" s="11" t="e">
        <f t="shared" si="48"/>
        <v>#DIV/0!</v>
      </c>
      <c r="J55" s="11">
        <f t="shared" si="48"/>
        <v>-0.22638803375466299</v>
      </c>
      <c r="K55" s="11">
        <f t="shared" si="48"/>
        <v>-0.18941401842181227</v>
      </c>
      <c r="L55" s="11">
        <f t="shared" si="48"/>
        <v>-0.1537247529693003</v>
      </c>
      <c r="M55" s="11" t="e">
        <f t="shared" si="48"/>
        <v>#DIV/0!</v>
      </c>
      <c r="N55" s="11">
        <f t="shared" si="48"/>
        <v>-0.18864385130581099</v>
      </c>
      <c r="O55" s="11">
        <f t="shared" si="48"/>
        <v>-0.27520819386227863</v>
      </c>
      <c r="P55" s="11">
        <f t="shared" si="48"/>
        <v>-0.1809955998849746</v>
      </c>
      <c r="Q55" s="11" t="e">
        <f t="shared" si="48"/>
        <v>#DIV/0!</v>
      </c>
      <c r="R55" s="11">
        <f t="shared" si="48"/>
        <v>-0.16290858964418023</v>
      </c>
      <c r="S55" s="11">
        <f t="shared" si="48"/>
        <v>-0.18208457863037855</v>
      </c>
      <c r="T55" s="11" t="e">
        <f t="shared" si="48"/>
        <v>#DIV/0!</v>
      </c>
      <c r="U55" s="11" t="e">
        <f t="shared" si="48"/>
        <v>#DIV/0!</v>
      </c>
      <c r="V55" s="11" t="e">
        <f t="shared" si="48"/>
        <v>#DIV/0!</v>
      </c>
      <c r="W55" s="11" t="e">
        <f t="shared" si="48"/>
        <v>#DIV/0!</v>
      </c>
      <c r="AI55" s="11" t="e">
        <f>AI54/AI45</f>
        <v>#DIV/0!</v>
      </c>
      <c r="AJ55" s="11" t="e">
        <f t="shared" ref="AJ55:AY55" si="49">AJ54/AJ45</f>
        <v>#DIV/0!</v>
      </c>
      <c r="AK55" s="11" t="e">
        <f t="shared" si="49"/>
        <v>#DIV/0!</v>
      </c>
      <c r="AL55" s="11" t="e">
        <f t="shared" si="49"/>
        <v>#DIV/0!</v>
      </c>
      <c r="AM55" s="11">
        <f t="shared" si="49"/>
        <v>-7.2119482637216029E-2</v>
      </c>
      <c r="AN55" s="11">
        <f t="shared" si="49"/>
        <v>-0.44063547754237731</v>
      </c>
      <c r="AO55" s="11">
        <f t="shared" si="49"/>
        <v>-0.37608963772811838</v>
      </c>
      <c r="AP55" s="11">
        <f t="shared" si="49"/>
        <v>-0.24768767152524365</v>
      </c>
      <c r="AQ55" s="11">
        <f t="shared" si="49"/>
        <v>-0.19451392845499721</v>
      </c>
      <c r="AR55" s="11">
        <f t="shared" si="49"/>
        <v>-0.20631105542117281</v>
      </c>
      <c r="AS55" s="11" t="e">
        <f t="shared" si="49"/>
        <v>#DIV/0!</v>
      </c>
      <c r="AT55" s="11" t="e">
        <f t="shared" si="49"/>
        <v>#DIV/0!</v>
      </c>
      <c r="AU55" s="11" t="e">
        <f t="shared" si="49"/>
        <v>#DIV/0!</v>
      </c>
      <c r="AV55" s="11" t="e">
        <f t="shared" si="49"/>
        <v>#DIV/0!</v>
      </c>
      <c r="AW55" s="11" t="e">
        <f t="shared" si="49"/>
        <v>#DIV/0!</v>
      </c>
      <c r="AX55" s="11" t="e">
        <f t="shared" si="49"/>
        <v>#DIV/0!</v>
      </c>
      <c r="AY55" s="11" t="e">
        <f t="shared" si="49"/>
        <v>#DIV/0!</v>
      </c>
    </row>
    <row r="56" spans="2:51" s="14" customFormat="1" x14ac:dyDescent="0.35">
      <c r="B56" s="14" t="s">
        <v>87</v>
      </c>
    </row>
    <row r="57" spans="2:51" s="8" customFormat="1" x14ac:dyDescent="0.35">
      <c r="B57" s="8" t="s">
        <v>88</v>
      </c>
      <c r="H57" s="8">
        <v>1316</v>
      </c>
      <c r="J57" s="8">
        <v>544</v>
      </c>
      <c r="K57" s="8">
        <v>373</v>
      </c>
      <c r="L57" s="8">
        <v>385</v>
      </c>
      <c r="N57" s="8">
        <v>1061</v>
      </c>
      <c r="O57" s="8">
        <v>1641</v>
      </c>
      <c r="P57" s="8">
        <v>3852</v>
      </c>
      <c r="R57" s="8">
        <v>13487</v>
      </c>
      <c r="S57" s="8">
        <v>16536</v>
      </c>
      <c r="AM57" s="8">
        <v>762</v>
      </c>
      <c r="AN57" s="8">
        <v>1895</v>
      </c>
      <c r="AO57" s="8">
        <v>5787</v>
      </c>
      <c r="AP57" s="8">
        <v>6588</v>
      </c>
      <c r="AQ57" s="8">
        <v>1970</v>
      </c>
      <c r="AR57" s="8">
        <v>14877</v>
      </c>
    </row>
    <row r="58" spans="2:51" s="8" customFormat="1" x14ac:dyDescent="0.35">
      <c r="B58" s="8" t="s">
        <v>95</v>
      </c>
      <c r="H58" s="8">
        <v>-9828</v>
      </c>
      <c r="J58" s="8">
        <v>-10234</v>
      </c>
      <c r="K58" s="8">
        <v>-10444</v>
      </c>
      <c r="L58" s="8">
        <v>-12448</v>
      </c>
      <c r="N58" s="8">
        <v>-1557</v>
      </c>
      <c r="O58" s="8">
        <v>-1040</v>
      </c>
      <c r="P58" s="8">
        <v>-1512</v>
      </c>
      <c r="R58" s="8">
        <v>-2126</v>
      </c>
      <c r="S58" s="8">
        <v>-1539</v>
      </c>
      <c r="AM58" s="8">
        <v>-862</v>
      </c>
      <c r="AN58" s="8">
        <v>-992</v>
      </c>
      <c r="AO58" s="8">
        <v>-1112</v>
      </c>
      <c r="AP58" s="8">
        <v>-24964</v>
      </c>
      <c r="AQ58" s="8">
        <v>-49234</v>
      </c>
      <c r="AR58" s="8">
        <v>-4984</v>
      </c>
    </row>
    <row r="59" spans="2:51" s="8" customFormat="1" x14ac:dyDescent="0.35">
      <c r="B59" s="8" t="s">
        <v>89</v>
      </c>
      <c r="H59" s="8">
        <v>0</v>
      </c>
      <c r="J59" s="8">
        <v>0</v>
      </c>
      <c r="K59" s="8">
        <v>0</v>
      </c>
      <c r="L59" s="8">
        <v>-72234</v>
      </c>
      <c r="N59" s="8">
        <v>0</v>
      </c>
      <c r="O59" s="8">
        <v>0</v>
      </c>
      <c r="P59" s="8">
        <v>0</v>
      </c>
      <c r="R59" s="8">
        <v>0</v>
      </c>
      <c r="S59" s="8">
        <v>-50300</v>
      </c>
      <c r="AM59" s="8">
        <v>0</v>
      </c>
      <c r="AN59" s="8">
        <v>0</v>
      </c>
      <c r="AO59" s="8">
        <v>0</v>
      </c>
      <c r="AP59" s="8">
        <v>0</v>
      </c>
      <c r="AQ59" s="8">
        <v>-72234</v>
      </c>
      <c r="AR59" s="8">
        <v>0</v>
      </c>
    </row>
    <row r="60" spans="2:51" s="9" customFormat="1" x14ac:dyDescent="0.35">
      <c r="B60" s="9" t="s">
        <v>90</v>
      </c>
      <c r="H60" s="9">
        <v>-208</v>
      </c>
      <c r="J60" s="9">
        <v>148</v>
      </c>
      <c r="K60" s="9">
        <v>-877</v>
      </c>
      <c r="L60" s="9">
        <v>361</v>
      </c>
      <c r="N60" s="9">
        <v>-487</v>
      </c>
      <c r="O60" s="9">
        <v>233</v>
      </c>
      <c r="P60" s="9">
        <v>2433</v>
      </c>
      <c r="R60" s="9">
        <v>-857</v>
      </c>
      <c r="S60" s="9">
        <v>-1527</v>
      </c>
      <c r="AM60" s="9">
        <v>115</v>
      </c>
      <c r="AN60" s="9">
        <v>-2091</v>
      </c>
      <c r="AO60" s="9">
        <v>-1442</v>
      </c>
      <c r="AP60" s="9">
        <v>171</v>
      </c>
      <c r="AQ60" s="9">
        <v>-794</v>
      </c>
      <c r="AR60" s="9">
        <v>577</v>
      </c>
    </row>
    <row r="61" spans="2:51" s="9" customFormat="1" x14ac:dyDescent="0.35">
      <c r="B61" s="9" t="s">
        <v>91</v>
      </c>
      <c r="D61" s="9">
        <f>SUM(D57:D60)</f>
        <v>0</v>
      </c>
      <c r="E61" s="9">
        <f t="shared" ref="E61:W61" si="50">SUM(E57:E60)</f>
        <v>0</v>
      </c>
      <c r="F61" s="9">
        <f t="shared" si="50"/>
        <v>0</v>
      </c>
      <c r="G61" s="9">
        <f t="shared" si="50"/>
        <v>0</v>
      </c>
      <c r="H61" s="9">
        <f t="shared" si="50"/>
        <v>-8720</v>
      </c>
      <c r="I61" s="9">
        <f t="shared" si="50"/>
        <v>0</v>
      </c>
      <c r="J61" s="9">
        <f t="shared" si="50"/>
        <v>-9542</v>
      </c>
      <c r="K61" s="9">
        <f t="shared" si="50"/>
        <v>-10948</v>
      </c>
      <c r="L61" s="9">
        <f t="shared" si="50"/>
        <v>-83936</v>
      </c>
      <c r="M61" s="9">
        <f t="shared" si="50"/>
        <v>0</v>
      </c>
      <c r="N61" s="9">
        <f t="shared" si="50"/>
        <v>-983</v>
      </c>
      <c r="O61" s="9">
        <f t="shared" si="50"/>
        <v>834</v>
      </c>
      <c r="P61" s="9">
        <f t="shared" si="50"/>
        <v>4773</v>
      </c>
      <c r="Q61" s="9">
        <f t="shared" si="50"/>
        <v>0</v>
      </c>
      <c r="R61" s="9">
        <f t="shared" si="50"/>
        <v>10504</v>
      </c>
      <c r="S61" s="9">
        <f t="shared" si="50"/>
        <v>-36830</v>
      </c>
      <c r="T61" s="9">
        <f t="shared" si="50"/>
        <v>0</v>
      </c>
      <c r="U61" s="9">
        <f t="shared" si="50"/>
        <v>0</v>
      </c>
      <c r="V61" s="9">
        <f t="shared" si="50"/>
        <v>0</v>
      </c>
      <c r="W61" s="9">
        <f t="shared" si="50"/>
        <v>0</v>
      </c>
      <c r="AI61" s="9">
        <f>SUM(AI57:AI60)</f>
        <v>0</v>
      </c>
      <c r="AJ61" s="9">
        <f t="shared" ref="AJ61:AY61" si="51">SUM(AJ57:AJ60)</f>
        <v>0</v>
      </c>
      <c r="AK61" s="9">
        <f t="shared" si="51"/>
        <v>0</v>
      </c>
      <c r="AL61" s="9">
        <f t="shared" si="51"/>
        <v>0</v>
      </c>
      <c r="AM61" s="9">
        <f t="shared" si="51"/>
        <v>15</v>
      </c>
      <c r="AN61" s="9">
        <f t="shared" si="51"/>
        <v>-1188</v>
      </c>
      <c r="AO61" s="9">
        <f t="shared" si="51"/>
        <v>3233</v>
      </c>
      <c r="AP61" s="9">
        <f t="shared" si="51"/>
        <v>-18205</v>
      </c>
      <c r="AQ61" s="9">
        <f t="shared" si="51"/>
        <v>-120292</v>
      </c>
      <c r="AR61" s="9">
        <f t="shared" si="51"/>
        <v>10470</v>
      </c>
      <c r="AS61" s="9">
        <f t="shared" si="51"/>
        <v>0</v>
      </c>
      <c r="AT61" s="9">
        <f t="shared" si="51"/>
        <v>0</v>
      </c>
      <c r="AU61" s="9">
        <f t="shared" si="51"/>
        <v>0</v>
      </c>
      <c r="AV61" s="9">
        <f t="shared" si="51"/>
        <v>0</v>
      </c>
      <c r="AW61" s="9">
        <f t="shared" si="51"/>
        <v>0</v>
      </c>
      <c r="AX61" s="9">
        <f t="shared" si="51"/>
        <v>0</v>
      </c>
      <c r="AY61" s="9">
        <f t="shared" si="51"/>
        <v>0</v>
      </c>
    </row>
    <row r="62" spans="2:51" s="8" customFormat="1" x14ac:dyDescent="0.35">
      <c r="B62" s="8" t="s">
        <v>92</v>
      </c>
      <c r="D62" s="8">
        <f>D54+D61</f>
        <v>0</v>
      </c>
      <c r="E62" s="8">
        <f t="shared" ref="E62:W62" si="52">E54+E61</f>
        <v>0</v>
      </c>
      <c r="F62" s="8">
        <f t="shared" si="52"/>
        <v>0</v>
      </c>
      <c r="G62" s="8">
        <f t="shared" si="52"/>
        <v>0</v>
      </c>
      <c r="H62" s="8">
        <f t="shared" si="52"/>
        <v>-29972</v>
      </c>
      <c r="I62" s="8">
        <f t="shared" si="52"/>
        <v>0</v>
      </c>
      <c r="J62" s="8">
        <f t="shared" si="52"/>
        <v>-40796</v>
      </c>
      <c r="K62" s="8">
        <f t="shared" si="52"/>
        <v>-39820</v>
      </c>
      <c r="L62" s="8">
        <f t="shared" si="52"/>
        <v>-110430</v>
      </c>
      <c r="M62" s="8">
        <f t="shared" si="52"/>
        <v>0</v>
      </c>
      <c r="N62" s="8">
        <f t="shared" si="52"/>
        <v>-41007</v>
      </c>
      <c r="O62" s="8">
        <f t="shared" si="52"/>
        <v>-63707</v>
      </c>
      <c r="P62" s="8">
        <f t="shared" si="52"/>
        <v>-41174</v>
      </c>
      <c r="Q62" s="8">
        <f t="shared" si="52"/>
        <v>0</v>
      </c>
      <c r="R62" s="8">
        <f t="shared" si="52"/>
        <v>-36768</v>
      </c>
      <c r="S62" s="8">
        <f t="shared" si="52"/>
        <v>-93002</v>
      </c>
      <c r="T62" s="8">
        <f t="shared" si="52"/>
        <v>0</v>
      </c>
      <c r="U62" s="8">
        <f t="shared" si="52"/>
        <v>0</v>
      </c>
      <c r="V62" s="8">
        <f t="shared" si="52"/>
        <v>0</v>
      </c>
      <c r="W62" s="8">
        <f t="shared" si="52"/>
        <v>0</v>
      </c>
      <c r="AI62" s="8">
        <f>AI54+AI61</f>
        <v>0</v>
      </c>
      <c r="AJ62" s="8">
        <f t="shared" ref="AJ62:AY62" si="53">AJ54+AJ61</f>
        <v>0</v>
      </c>
      <c r="AK62" s="8">
        <f t="shared" si="53"/>
        <v>0</v>
      </c>
      <c r="AL62" s="8">
        <f t="shared" si="53"/>
        <v>0</v>
      </c>
      <c r="AM62" s="8">
        <f t="shared" si="53"/>
        <v>-9715</v>
      </c>
      <c r="AN62" s="8">
        <f t="shared" si="53"/>
        <v>-86087</v>
      </c>
      <c r="AO62" s="8">
        <f t="shared" si="53"/>
        <v>-104713</v>
      </c>
      <c r="AP62" s="8">
        <f t="shared" si="53"/>
        <v>-124973</v>
      </c>
      <c r="AQ62" s="8">
        <f t="shared" si="53"/>
        <v>-247976</v>
      </c>
      <c r="AR62" s="8">
        <f t="shared" si="53"/>
        <v>-190733</v>
      </c>
      <c r="AS62" s="8">
        <f t="shared" si="53"/>
        <v>0</v>
      </c>
      <c r="AT62" s="8">
        <f t="shared" si="53"/>
        <v>0</v>
      </c>
      <c r="AU62" s="8">
        <f t="shared" si="53"/>
        <v>0</v>
      </c>
      <c r="AV62" s="8">
        <f t="shared" si="53"/>
        <v>0</v>
      </c>
      <c r="AW62" s="8">
        <f t="shared" si="53"/>
        <v>0</v>
      </c>
      <c r="AX62" s="8">
        <f t="shared" si="53"/>
        <v>0</v>
      </c>
      <c r="AY62" s="8">
        <f t="shared" si="53"/>
        <v>0</v>
      </c>
    </row>
    <row r="63" spans="2:51" s="9" customFormat="1" x14ac:dyDescent="0.35">
      <c r="B63" s="9" t="s">
        <v>96</v>
      </c>
      <c r="H63" s="9">
        <v>-3504</v>
      </c>
      <c r="J63" s="9">
        <v>-833</v>
      </c>
      <c r="K63" s="9">
        <v>-4310</v>
      </c>
      <c r="L63" s="9">
        <v>-3095</v>
      </c>
      <c r="N63" s="9">
        <v>374</v>
      </c>
      <c r="O63" s="9">
        <v>-170</v>
      </c>
      <c r="P63" s="9">
        <v>1372</v>
      </c>
      <c r="R63" s="9">
        <v>1314</v>
      </c>
      <c r="S63" s="9">
        <v>1465</v>
      </c>
      <c r="AM63" s="9">
        <v>1033</v>
      </c>
      <c r="AN63" s="9">
        <v>1077</v>
      </c>
      <c r="AO63" s="9">
        <v>1115</v>
      </c>
      <c r="AP63" s="9">
        <v>-5603</v>
      </c>
      <c r="AQ63" s="9">
        <v>12333</v>
      </c>
      <c r="AR63" s="9">
        <v>2648</v>
      </c>
    </row>
    <row r="64" spans="2:51" s="8" customFormat="1" x14ac:dyDescent="0.35">
      <c r="B64" s="8" t="s">
        <v>93</v>
      </c>
      <c r="D64" s="8">
        <f>D62-D63</f>
        <v>0</v>
      </c>
      <c r="E64" s="8">
        <f t="shared" ref="E64:W64" si="54">E62-E63</f>
        <v>0</v>
      </c>
      <c r="F64" s="8">
        <f t="shared" si="54"/>
        <v>0</v>
      </c>
      <c r="G64" s="8">
        <f t="shared" si="54"/>
        <v>0</v>
      </c>
      <c r="H64" s="8">
        <f t="shared" si="54"/>
        <v>-26468</v>
      </c>
      <c r="I64" s="8">
        <f t="shared" si="54"/>
        <v>0</v>
      </c>
      <c r="J64" s="8">
        <f t="shared" si="54"/>
        <v>-39963</v>
      </c>
      <c r="K64" s="8">
        <f t="shared" si="54"/>
        <v>-35510</v>
      </c>
      <c r="L64" s="8">
        <f t="shared" si="54"/>
        <v>-107335</v>
      </c>
      <c r="M64" s="8">
        <f t="shared" si="54"/>
        <v>0</v>
      </c>
      <c r="N64" s="8">
        <f t="shared" si="54"/>
        <v>-41381</v>
      </c>
      <c r="O64" s="8">
        <f t="shared" si="54"/>
        <v>-63537</v>
      </c>
      <c r="P64" s="8">
        <f t="shared" si="54"/>
        <v>-42546</v>
      </c>
      <c r="Q64" s="8">
        <f t="shared" si="54"/>
        <v>0</v>
      </c>
      <c r="R64" s="8">
        <f t="shared" si="54"/>
        <v>-38082</v>
      </c>
      <c r="S64" s="8">
        <f t="shared" si="54"/>
        <v>-94467</v>
      </c>
      <c r="T64" s="8">
        <f t="shared" si="54"/>
        <v>0</v>
      </c>
      <c r="U64" s="8">
        <f t="shared" si="54"/>
        <v>0</v>
      </c>
      <c r="V64" s="8">
        <f t="shared" si="54"/>
        <v>0</v>
      </c>
      <c r="W64" s="8">
        <f t="shared" si="54"/>
        <v>0</v>
      </c>
      <c r="AI64" s="8">
        <f>AI62-AI63</f>
        <v>0</v>
      </c>
      <c r="AJ64" s="8">
        <f t="shared" ref="AJ64:AY64" si="55">AJ62-AJ63</f>
        <v>0</v>
      </c>
      <c r="AK64" s="8">
        <f t="shared" si="55"/>
        <v>0</v>
      </c>
      <c r="AL64" s="8">
        <f t="shared" si="55"/>
        <v>0</v>
      </c>
      <c r="AM64" s="8">
        <f t="shared" si="55"/>
        <v>-10748</v>
      </c>
      <c r="AN64" s="8">
        <f t="shared" si="55"/>
        <v>-87164</v>
      </c>
      <c r="AO64" s="8">
        <f t="shared" si="55"/>
        <v>-105828</v>
      </c>
      <c r="AP64" s="8">
        <f t="shared" si="55"/>
        <v>-119370</v>
      </c>
      <c r="AQ64" s="8">
        <f t="shared" si="55"/>
        <v>-260309</v>
      </c>
      <c r="AR64" s="8">
        <f t="shared" si="55"/>
        <v>-193381</v>
      </c>
      <c r="AS64" s="8">
        <f t="shared" si="55"/>
        <v>0</v>
      </c>
      <c r="AT64" s="8">
        <f t="shared" si="55"/>
        <v>0</v>
      </c>
      <c r="AU64" s="8">
        <f t="shared" si="55"/>
        <v>0</v>
      </c>
      <c r="AV64" s="8">
        <f t="shared" si="55"/>
        <v>0</v>
      </c>
      <c r="AW64" s="8">
        <f t="shared" si="55"/>
        <v>0</v>
      </c>
      <c r="AX64" s="8">
        <f t="shared" si="55"/>
        <v>0</v>
      </c>
      <c r="AY64" s="8">
        <f t="shared" si="55"/>
        <v>0</v>
      </c>
    </row>
    <row r="66" spans="2:51" s="17" customFormat="1" x14ac:dyDescent="0.35">
      <c r="B66" s="17" t="s">
        <v>97</v>
      </c>
      <c r="D66" s="17" t="e">
        <f t="shared" ref="D66" si="56">D64/D67</f>
        <v>#DIV/0!</v>
      </c>
      <c r="E66" s="17" t="e">
        <f t="shared" ref="E66" si="57">E64/E67</f>
        <v>#DIV/0!</v>
      </c>
      <c r="F66" s="17" t="e">
        <f t="shared" ref="F66" si="58">F64/F67</f>
        <v>#DIV/0!</v>
      </c>
      <c r="G66" s="17" t="e">
        <f t="shared" ref="G66" si="59">G64/G67</f>
        <v>#DIV/0!</v>
      </c>
      <c r="H66" s="17">
        <f t="shared" ref="H66" si="60">H64/H67</f>
        <v>-8.7732731388946897E-2</v>
      </c>
      <c r="I66" s="17" t="e">
        <f t="shared" ref="I66" si="61">I64/I67</f>
        <v>#DIV/0!</v>
      </c>
      <c r="J66" s="17">
        <f t="shared" ref="J66" si="62">J64/J67</f>
        <v>-0.13062066305601952</v>
      </c>
      <c r="K66" s="17">
        <f t="shared" ref="K66" si="63">K64/K67</f>
        <v>-0.11519384421743771</v>
      </c>
      <c r="L66" s="17">
        <f t="shared" ref="L66" si="64">L64/L67</f>
        <v>-0.34124110217045045</v>
      </c>
      <c r="M66" s="17" t="e">
        <f t="shared" ref="M66" si="65">M64/M67</f>
        <v>#DIV/0!</v>
      </c>
      <c r="N66" s="17">
        <f t="shared" ref="N66" si="66">N64/N67</f>
        <v>-0.12798221034595805</v>
      </c>
      <c r="O66" s="17">
        <f t="shared" ref="O66" si="67">O64/O67</f>
        <v>-0.19538003118109945</v>
      </c>
      <c r="P66" s="17">
        <f t="shared" ref="P66" si="68">P64/P67</f>
        <v>-0.13027343151964235</v>
      </c>
      <c r="Q66" s="17" t="e">
        <f t="shared" ref="Q66" si="69">Q64/Q67</f>
        <v>#DIV/0!</v>
      </c>
      <c r="R66" s="17">
        <f t="shared" ref="R66" si="70">R64/R67</f>
        <v>-0.11526412804300386</v>
      </c>
      <c r="S66" s="17">
        <f t="shared" ref="S66" si="71">S64/S67</f>
        <v>-0.28428484157244877</v>
      </c>
      <c r="T66" s="17" t="e">
        <f t="shared" ref="T66" si="72">T64/T67</f>
        <v>#DIV/0!</v>
      </c>
      <c r="U66" s="17" t="e">
        <f t="shared" ref="U66" si="73">U64/U67</f>
        <v>#DIV/0!</v>
      </c>
      <c r="V66" s="17" t="e">
        <f t="shared" ref="V66" si="74">V64/V67</f>
        <v>#DIV/0!</v>
      </c>
      <c r="W66" s="17" t="e">
        <f t="shared" ref="W66" si="75">W64/W67</f>
        <v>#DIV/0!</v>
      </c>
      <c r="AI66" s="17" t="e">
        <f>AI64/AI67</f>
        <v>#DIV/0!</v>
      </c>
      <c r="AJ66" s="17" t="e">
        <f t="shared" ref="AJ66:AY66" si="76">AJ64/AJ67</f>
        <v>#DIV/0!</v>
      </c>
      <c r="AK66" s="17" t="e">
        <f t="shared" si="76"/>
        <v>#DIV/0!</v>
      </c>
      <c r="AL66" s="17" t="e">
        <f t="shared" si="76"/>
        <v>#DIV/0!</v>
      </c>
      <c r="AM66" s="17">
        <f t="shared" si="76"/>
        <v>-0.13931844400948837</v>
      </c>
      <c r="AN66" s="17">
        <f t="shared" si="76"/>
        <v>-1.0763512428841333</v>
      </c>
      <c r="AO66" s="17">
        <f t="shared" si="76"/>
        <v>-0.72333328776673544</v>
      </c>
      <c r="AP66" s="17">
        <f t="shared" si="76"/>
        <v>-0.3981999773162449</v>
      </c>
      <c r="AQ66" s="17">
        <f t="shared" si="76"/>
        <v>-0.83346620944477001</v>
      </c>
      <c r="AR66" s="17">
        <f t="shared" si="76"/>
        <v>-0.59258975521861168</v>
      </c>
      <c r="AS66" s="17" t="e">
        <f t="shared" si="76"/>
        <v>#DIV/0!</v>
      </c>
      <c r="AT66" s="17" t="e">
        <f t="shared" si="76"/>
        <v>#DIV/0!</v>
      </c>
      <c r="AU66" s="17" t="e">
        <f t="shared" si="76"/>
        <v>#DIV/0!</v>
      </c>
      <c r="AV66" s="17" t="e">
        <f t="shared" si="76"/>
        <v>#DIV/0!</v>
      </c>
      <c r="AW66" s="17" t="e">
        <f t="shared" si="76"/>
        <v>#DIV/0!</v>
      </c>
      <c r="AX66" s="17" t="e">
        <f t="shared" si="76"/>
        <v>#DIV/0!</v>
      </c>
      <c r="AY66" s="17" t="e">
        <f t="shared" si="76"/>
        <v>#DIV/0!</v>
      </c>
    </row>
    <row r="67" spans="2:51" s="8" customFormat="1" x14ac:dyDescent="0.35">
      <c r="B67" s="8" t="s">
        <v>6</v>
      </c>
      <c r="H67" s="8">
        <v>301689</v>
      </c>
      <c r="J67" s="8">
        <v>305947</v>
      </c>
      <c r="K67" s="8">
        <v>308263</v>
      </c>
      <c r="L67" s="8">
        <v>314543</v>
      </c>
      <c r="N67" s="8">
        <v>323334</v>
      </c>
      <c r="O67" s="8">
        <v>325197</v>
      </c>
      <c r="P67" s="8">
        <v>326590</v>
      </c>
      <c r="R67" s="8">
        <v>330389</v>
      </c>
      <c r="S67" s="8">
        <v>332297</v>
      </c>
      <c r="AM67" s="8">
        <v>77147</v>
      </c>
      <c r="AN67" s="8">
        <v>80981</v>
      </c>
      <c r="AO67" s="8">
        <v>146306</v>
      </c>
      <c r="AP67" s="8">
        <v>299774</v>
      </c>
      <c r="AQ67" s="8">
        <v>312321</v>
      </c>
      <c r="AR67" s="8">
        <v>326332</v>
      </c>
    </row>
    <row r="68" spans="2:51" s="8" customFormat="1" x14ac:dyDescent="0.35"/>
    <row r="69" spans="2:51" s="11" customFormat="1" x14ac:dyDescent="0.35">
      <c r="B69" s="11" t="s">
        <v>129</v>
      </c>
      <c r="D69" s="11" t="e">
        <f t="shared" ref="D69:W69" si="77">D63/D62</f>
        <v>#DIV/0!</v>
      </c>
      <c r="E69" s="11" t="e">
        <f t="shared" si="77"/>
        <v>#DIV/0!</v>
      </c>
      <c r="F69" s="11" t="e">
        <f t="shared" si="77"/>
        <v>#DIV/0!</v>
      </c>
      <c r="G69" s="11" t="e">
        <f t="shared" si="77"/>
        <v>#DIV/0!</v>
      </c>
      <c r="H69" s="11">
        <f t="shared" si="77"/>
        <v>0.11690911517416255</v>
      </c>
      <c r="I69" s="11" t="e">
        <f t="shared" si="77"/>
        <v>#DIV/0!</v>
      </c>
      <c r="J69" s="11">
        <f t="shared" si="77"/>
        <v>2.0418668496911461E-2</v>
      </c>
      <c r="K69" s="11">
        <f t="shared" si="77"/>
        <v>0.10823706680060272</v>
      </c>
      <c r="L69" s="11">
        <f t="shared" si="77"/>
        <v>2.8026804310422891E-2</v>
      </c>
      <c r="M69" s="11" t="e">
        <f t="shared" si="77"/>
        <v>#DIV/0!</v>
      </c>
      <c r="N69" s="11">
        <f t="shared" si="77"/>
        <v>-9.1203940790596724E-3</v>
      </c>
      <c r="O69" s="11">
        <f t="shared" si="77"/>
        <v>2.6684665735319511E-3</v>
      </c>
      <c r="P69" s="11">
        <f t="shared" si="77"/>
        <v>-3.3321999319959196E-2</v>
      </c>
      <c r="Q69" s="11" t="e">
        <f t="shared" si="77"/>
        <v>#DIV/0!</v>
      </c>
      <c r="R69" s="11">
        <f t="shared" si="77"/>
        <v>-3.5737597911227152E-2</v>
      </c>
      <c r="S69" s="11">
        <f t="shared" si="77"/>
        <v>-1.5752349411840606E-2</v>
      </c>
      <c r="T69" s="11" t="e">
        <f t="shared" si="77"/>
        <v>#DIV/0!</v>
      </c>
      <c r="U69" s="11" t="e">
        <f t="shared" si="77"/>
        <v>#DIV/0!</v>
      </c>
      <c r="V69" s="11" t="e">
        <f t="shared" si="77"/>
        <v>#DIV/0!</v>
      </c>
      <c r="W69" s="11" t="e">
        <f t="shared" si="77"/>
        <v>#DIV/0!</v>
      </c>
      <c r="AI69" s="11" t="e">
        <f>AI63/AI62</f>
        <v>#DIV/0!</v>
      </c>
      <c r="AJ69" s="11" t="e">
        <f t="shared" ref="AJ69:AY69" si="78">AJ63/AJ62</f>
        <v>#DIV/0!</v>
      </c>
      <c r="AK69" s="11" t="e">
        <f t="shared" si="78"/>
        <v>#DIV/0!</v>
      </c>
      <c r="AL69" s="11" t="e">
        <f t="shared" si="78"/>
        <v>#DIV/0!</v>
      </c>
      <c r="AM69" s="11">
        <f t="shared" si="78"/>
        <v>-0.10633041688111168</v>
      </c>
      <c r="AN69" s="11">
        <f t="shared" si="78"/>
        <v>-1.2510599742121343E-2</v>
      </c>
      <c r="AO69" s="11">
        <f t="shared" si="78"/>
        <v>-1.064815256940399E-2</v>
      </c>
      <c r="AP69" s="11">
        <f t="shared" si="78"/>
        <v>4.4833684075760362E-2</v>
      </c>
      <c r="AQ69" s="11">
        <f t="shared" si="78"/>
        <v>-4.9734651740491014E-2</v>
      </c>
      <c r="AR69" s="11">
        <f t="shared" si="78"/>
        <v>-1.388328186522521E-2</v>
      </c>
      <c r="AS69" s="11" t="e">
        <f t="shared" si="78"/>
        <v>#DIV/0!</v>
      </c>
      <c r="AT69" s="11" t="e">
        <f t="shared" si="78"/>
        <v>#DIV/0!</v>
      </c>
      <c r="AU69" s="11" t="e">
        <f t="shared" si="78"/>
        <v>#DIV/0!</v>
      </c>
      <c r="AV69" s="11" t="e">
        <f t="shared" si="78"/>
        <v>#DIV/0!</v>
      </c>
      <c r="AW69" s="11" t="e">
        <f t="shared" si="78"/>
        <v>#DIV/0!</v>
      </c>
      <c r="AX69" s="11" t="e">
        <f t="shared" si="78"/>
        <v>#DIV/0!</v>
      </c>
      <c r="AY69" s="11" t="e">
        <f t="shared" si="78"/>
        <v>#DIV/0!</v>
      </c>
    </row>
    <row r="70" spans="2:51" s="8" customFormat="1" x14ac:dyDescent="0.35"/>
    <row r="71" spans="2:51" s="8" customFormat="1" x14ac:dyDescent="0.35">
      <c r="B71" s="8" t="s">
        <v>128</v>
      </c>
    </row>
    <row r="72" spans="2:51" s="8" customFormat="1" x14ac:dyDescent="0.35"/>
    <row r="73" spans="2:51" s="8" customFormat="1" x14ac:dyDescent="0.35"/>
    <row r="75" spans="2:51" s="7" customFormat="1" x14ac:dyDescent="0.35"/>
    <row r="76" spans="2:51" s="2" customFormat="1" x14ac:dyDescent="0.35">
      <c r="B76" s="2" t="s">
        <v>34</v>
      </c>
    </row>
    <row r="77" spans="2:51" s="5" customFormat="1" x14ac:dyDescent="0.35">
      <c r="B77" s="5" t="s">
        <v>35</v>
      </c>
    </row>
    <row r="78" spans="2:51" s="8" customFormat="1" x14ac:dyDescent="0.35">
      <c r="B78" s="8" t="s">
        <v>8</v>
      </c>
      <c r="I78" s="8">
        <f>AP78</f>
        <v>108895</v>
      </c>
      <c r="K78" s="8">
        <v>247551</v>
      </c>
      <c r="L78" s="8">
        <v>618231</v>
      </c>
      <c r="M78" s="8">
        <f t="shared" ref="M78:M83" si="79">AQ78</f>
        <v>313777</v>
      </c>
      <c r="N78" s="8">
        <v>151976</v>
      </c>
      <c r="O78" s="8">
        <v>142675</v>
      </c>
      <c r="P78" s="8">
        <v>137838</v>
      </c>
      <c r="Q78" s="8">
        <f t="shared" ref="Q78:Q83" si="80">AR78</f>
        <v>204178</v>
      </c>
      <c r="R78" s="8">
        <v>256363</v>
      </c>
      <c r="S78" s="8">
        <v>159318</v>
      </c>
      <c r="AN78" s="8">
        <v>25055</v>
      </c>
      <c r="AO78" s="8">
        <v>138976</v>
      </c>
      <c r="AP78" s="8">
        <v>108895</v>
      </c>
      <c r="AQ78" s="8">
        <v>313777</v>
      </c>
      <c r="AR78" s="8">
        <v>204178</v>
      </c>
    </row>
    <row r="79" spans="2:51" s="8" customFormat="1" x14ac:dyDescent="0.35">
      <c r="B79" s="8" t="s">
        <v>36</v>
      </c>
      <c r="I79" s="8">
        <f>AP79</f>
        <v>923201</v>
      </c>
      <c r="K79" s="8">
        <v>785991</v>
      </c>
      <c r="L79" s="8">
        <v>1195646</v>
      </c>
      <c r="M79" s="8">
        <f t="shared" si="79"/>
        <v>1508066</v>
      </c>
      <c r="N79" s="8">
        <v>1573264</v>
      </c>
      <c r="O79" s="8">
        <v>1499173</v>
      </c>
      <c r="P79" s="8">
        <v>1498424</v>
      </c>
      <c r="Q79" s="8">
        <f t="shared" si="80"/>
        <v>1445759</v>
      </c>
      <c r="R79" s="8">
        <v>1459229</v>
      </c>
      <c r="S79" s="8">
        <v>1425302</v>
      </c>
      <c r="AN79" s="8">
        <v>135602</v>
      </c>
      <c r="AO79" s="8">
        <v>497972</v>
      </c>
      <c r="AP79" s="8">
        <v>923201</v>
      </c>
      <c r="AQ79" s="8">
        <v>1508066</v>
      </c>
      <c r="AR79" s="8">
        <v>1445759</v>
      </c>
    </row>
    <row r="80" spans="2:51" s="8" customFormat="1" x14ac:dyDescent="0.35">
      <c r="B80" s="8" t="s">
        <v>37</v>
      </c>
      <c r="I80" s="8">
        <f>AP80</f>
        <v>63499</v>
      </c>
      <c r="K80" s="8">
        <v>75853</v>
      </c>
      <c r="L80" s="8">
        <v>84705</v>
      </c>
      <c r="M80" s="8">
        <f t="shared" si="79"/>
        <v>95543</v>
      </c>
      <c r="N80" s="8">
        <v>125350</v>
      </c>
      <c r="O80" s="8">
        <v>122114</v>
      </c>
      <c r="P80" s="8">
        <v>126868</v>
      </c>
      <c r="Q80" s="8">
        <f t="shared" si="80"/>
        <v>148544</v>
      </c>
      <c r="R80" s="8">
        <v>179749</v>
      </c>
      <c r="S80" s="8">
        <v>177920</v>
      </c>
      <c r="AN80" s="8">
        <v>25155</v>
      </c>
      <c r="AO80" s="8">
        <v>33867</v>
      </c>
      <c r="AP80" s="8">
        <v>63499</v>
      </c>
      <c r="AQ80" s="8">
        <v>95543</v>
      </c>
      <c r="AR80" s="8">
        <v>148544</v>
      </c>
    </row>
    <row r="81" spans="2:51" s="8" customFormat="1" x14ac:dyDescent="0.35">
      <c r="B81" s="8" t="s">
        <v>38</v>
      </c>
      <c r="I81" s="8">
        <f>AP81</f>
        <v>3538</v>
      </c>
      <c r="K81" s="8">
        <v>5249</v>
      </c>
      <c r="L81" s="8">
        <v>5049</v>
      </c>
      <c r="M81" s="8">
        <f t="shared" si="79"/>
        <v>6079</v>
      </c>
      <c r="N81" s="8">
        <v>6329</v>
      </c>
      <c r="O81" s="8">
        <v>7195</v>
      </c>
      <c r="P81" s="8">
        <v>7211</v>
      </c>
      <c r="Q81" s="8">
        <f t="shared" si="80"/>
        <v>8292</v>
      </c>
      <c r="R81" s="8">
        <v>8023</v>
      </c>
      <c r="S81" s="8">
        <v>8673</v>
      </c>
      <c r="AN81" s="8">
        <v>1552</v>
      </c>
      <c r="AO81" s="8">
        <v>2063</v>
      </c>
      <c r="AP81" s="8">
        <v>3538</v>
      </c>
      <c r="AQ81" s="8">
        <v>6079</v>
      </c>
      <c r="AR81" s="8">
        <v>8292</v>
      </c>
    </row>
    <row r="82" spans="2:51" s="8" customFormat="1" x14ac:dyDescent="0.35">
      <c r="B82" s="8" t="s">
        <v>39</v>
      </c>
      <c r="I82" s="8">
        <f>AP82</f>
        <v>2591</v>
      </c>
      <c r="K82" s="8">
        <v>2659</v>
      </c>
      <c r="L82" s="8">
        <v>471</v>
      </c>
      <c r="M82" s="8">
        <f t="shared" si="79"/>
        <v>2958</v>
      </c>
      <c r="N82" s="8">
        <v>2487</v>
      </c>
      <c r="O82" s="8">
        <v>9357</v>
      </c>
      <c r="P82" s="8">
        <v>10709</v>
      </c>
      <c r="Q82" s="8">
        <f t="shared" si="80"/>
        <v>10555</v>
      </c>
      <c r="R82" s="8">
        <v>10505</v>
      </c>
      <c r="S82" s="8">
        <v>2797</v>
      </c>
      <c r="AN82" s="8">
        <v>0</v>
      </c>
      <c r="AO82" s="8">
        <v>0</v>
      </c>
      <c r="AP82" s="8">
        <v>2591</v>
      </c>
      <c r="AQ82" s="8">
        <v>2958</v>
      </c>
      <c r="AR82" s="8">
        <v>10555</v>
      </c>
    </row>
    <row r="83" spans="2:51" s="9" customFormat="1" x14ac:dyDescent="0.35">
      <c r="B83" s="9" t="s">
        <v>40</v>
      </c>
      <c r="I83" s="8">
        <f>AP83</f>
        <v>28230</v>
      </c>
      <c r="K83" s="9">
        <v>28650</v>
      </c>
      <c r="L83" s="9">
        <v>26475</v>
      </c>
      <c r="M83" s="9">
        <f t="shared" si="79"/>
        <v>29433</v>
      </c>
      <c r="N83" s="9">
        <v>35404</v>
      </c>
      <c r="O83" s="9">
        <v>33499</v>
      </c>
      <c r="P83" s="9">
        <v>34737</v>
      </c>
      <c r="Q83" s="9">
        <f t="shared" si="80"/>
        <v>70556</v>
      </c>
      <c r="R83" s="9">
        <v>40531</v>
      </c>
      <c r="S83" s="9">
        <v>44050</v>
      </c>
      <c r="AN83" s="9">
        <v>9373</v>
      </c>
      <c r="AO83" s="9">
        <v>16994</v>
      </c>
      <c r="AP83" s="9">
        <v>28230</v>
      </c>
      <c r="AQ83" s="9">
        <v>29433</v>
      </c>
      <c r="AR83" s="9">
        <v>70556</v>
      </c>
    </row>
    <row r="84" spans="2:51" s="8" customFormat="1" x14ac:dyDescent="0.35">
      <c r="B84" s="8" t="s">
        <v>41</v>
      </c>
      <c r="D84" s="8">
        <f>SUM(D78:D83)</f>
        <v>0</v>
      </c>
      <c r="E84" s="8">
        <f t="shared" ref="E84:W84" si="81">SUM(E78:E83)</f>
        <v>0</v>
      </c>
      <c r="F84" s="8">
        <f t="shared" si="81"/>
        <v>0</v>
      </c>
      <c r="G84" s="8">
        <f t="shared" si="81"/>
        <v>0</v>
      </c>
      <c r="H84" s="8">
        <f t="shared" si="81"/>
        <v>0</v>
      </c>
      <c r="I84" s="8">
        <f t="shared" si="81"/>
        <v>1129954</v>
      </c>
      <c r="J84" s="8">
        <f t="shared" si="81"/>
        <v>0</v>
      </c>
      <c r="K84" s="8">
        <f t="shared" si="81"/>
        <v>1145953</v>
      </c>
      <c r="L84" s="8">
        <f t="shared" si="81"/>
        <v>1930577</v>
      </c>
      <c r="M84" s="8">
        <f t="shared" si="81"/>
        <v>1955856</v>
      </c>
      <c r="N84" s="8">
        <f t="shared" si="81"/>
        <v>1894810</v>
      </c>
      <c r="O84" s="8">
        <f t="shared" si="81"/>
        <v>1814013</v>
      </c>
      <c r="P84" s="8">
        <f t="shared" si="81"/>
        <v>1815787</v>
      </c>
      <c r="Q84" s="8">
        <f t="shared" si="81"/>
        <v>1887884</v>
      </c>
      <c r="R84" s="8">
        <f t="shared" si="81"/>
        <v>1954400</v>
      </c>
      <c r="S84" s="8">
        <f t="shared" si="81"/>
        <v>1818060</v>
      </c>
      <c r="T84" s="8">
        <f t="shared" si="81"/>
        <v>0</v>
      </c>
      <c r="U84" s="8">
        <f t="shared" si="81"/>
        <v>0</v>
      </c>
      <c r="V84" s="8">
        <f t="shared" si="81"/>
        <v>0</v>
      </c>
      <c r="W84" s="8">
        <f t="shared" si="81"/>
        <v>0</v>
      </c>
      <c r="AI84" s="8">
        <f>SUM(AI78:AI83)</f>
        <v>0</v>
      </c>
      <c r="AJ84" s="8">
        <f t="shared" ref="AJ84:AY84" si="82">SUM(AJ78:AJ83)</f>
        <v>0</v>
      </c>
      <c r="AK84" s="8">
        <f t="shared" si="82"/>
        <v>0</v>
      </c>
      <c r="AL84" s="8">
        <f t="shared" si="82"/>
        <v>0</v>
      </c>
      <c r="AM84" s="8">
        <f t="shared" si="82"/>
        <v>0</v>
      </c>
      <c r="AN84" s="8">
        <f t="shared" si="82"/>
        <v>196737</v>
      </c>
      <c r="AO84" s="8">
        <f t="shared" si="82"/>
        <v>689872</v>
      </c>
      <c r="AP84" s="8">
        <f t="shared" si="82"/>
        <v>1129954</v>
      </c>
      <c r="AQ84" s="8">
        <f t="shared" si="82"/>
        <v>1955856</v>
      </c>
      <c r="AR84" s="8">
        <f t="shared" si="82"/>
        <v>1887884</v>
      </c>
      <c r="AS84" s="8">
        <f t="shared" si="82"/>
        <v>0</v>
      </c>
      <c r="AT84" s="8">
        <f t="shared" si="82"/>
        <v>0</v>
      </c>
      <c r="AU84" s="8">
        <f t="shared" si="82"/>
        <v>0</v>
      </c>
      <c r="AV84" s="8">
        <f t="shared" si="82"/>
        <v>0</v>
      </c>
      <c r="AW84" s="8">
        <f t="shared" si="82"/>
        <v>0</v>
      </c>
      <c r="AX84" s="8">
        <f t="shared" si="82"/>
        <v>0</v>
      </c>
      <c r="AY84" s="8">
        <f t="shared" si="82"/>
        <v>0</v>
      </c>
    </row>
    <row r="85" spans="2:51" s="14" customFormat="1" x14ac:dyDescent="0.35">
      <c r="B85" s="14" t="s">
        <v>42</v>
      </c>
    </row>
    <row r="86" spans="2:51" s="8" customFormat="1" x14ac:dyDescent="0.35">
      <c r="B86" s="8" t="s">
        <v>43</v>
      </c>
      <c r="I86" s="8">
        <f>AP86</f>
        <v>123688</v>
      </c>
      <c r="K86" s="8">
        <v>156719</v>
      </c>
      <c r="L86" s="8">
        <v>176556</v>
      </c>
      <c r="M86" s="8">
        <f t="shared" ref="M86:M92" si="83">AQ86</f>
        <v>183736</v>
      </c>
      <c r="N86" s="8">
        <v>202432</v>
      </c>
      <c r="O86" s="8">
        <v>244560</v>
      </c>
      <c r="P86" s="8">
        <v>264132</v>
      </c>
      <c r="Q86" s="8">
        <f t="shared" ref="Q86:Q92" si="84">AR86</f>
        <v>286600</v>
      </c>
      <c r="R86" s="8">
        <v>298188</v>
      </c>
      <c r="S86" s="8">
        <v>293259</v>
      </c>
      <c r="AN86" s="8">
        <v>73210</v>
      </c>
      <c r="AO86" s="8">
        <v>101466</v>
      </c>
      <c r="AP86" s="8">
        <v>123688</v>
      </c>
      <c r="AQ86" s="8">
        <v>183736</v>
      </c>
      <c r="AR86" s="8">
        <v>286600</v>
      </c>
    </row>
    <row r="87" spans="2:51" s="8" customFormat="1" x14ac:dyDescent="0.35">
      <c r="B87" s="8" t="s">
        <v>44</v>
      </c>
      <c r="I87" s="8">
        <f>AP87</f>
        <v>17167</v>
      </c>
      <c r="K87" s="8">
        <v>17167</v>
      </c>
      <c r="L87" s="8">
        <v>17167</v>
      </c>
      <c r="M87" s="8">
        <f t="shared" si="83"/>
        <v>23530</v>
      </c>
      <c r="N87" s="8">
        <v>28481</v>
      </c>
      <c r="O87" s="8">
        <v>149122</v>
      </c>
      <c r="P87" s="8">
        <v>149122</v>
      </c>
      <c r="Q87" s="8">
        <f t="shared" si="84"/>
        <v>148047</v>
      </c>
      <c r="R87" s="8">
        <v>148047</v>
      </c>
      <c r="S87" s="8">
        <v>148047</v>
      </c>
      <c r="AN87" s="8">
        <v>4083</v>
      </c>
      <c r="AO87" s="8">
        <v>4083</v>
      </c>
      <c r="AP87" s="8">
        <v>17167</v>
      </c>
      <c r="AQ87" s="8">
        <v>23530</v>
      </c>
      <c r="AR87" s="8">
        <v>148047</v>
      </c>
    </row>
    <row r="88" spans="2:51" s="8" customFormat="1" x14ac:dyDescent="0.35">
      <c r="B88" s="8" t="s">
        <v>45</v>
      </c>
      <c r="I88" s="8">
        <f>AP88</f>
        <v>2800</v>
      </c>
      <c r="K88" s="8">
        <v>1400</v>
      </c>
      <c r="L88" s="8">
        <v>700</v>
      </c>
      <c r="M88" s="8">
        <f t="shared" si="83"/>
        <v>1254</v>
      </c>
      <c r="N88" s="8">
        <v>3846</v>
      </c>
      <c r="O88" s="8">
        <v>42258</v>
      </c>
      <c r="P88" s="8">
        <v>37371</v>
      </c>
      <c r="Q88" s="8">
        <f t="shared" si="84"/>
        <v>32483</v>
      </c>
      <c r="R88" s="8">
        <v>27596</v>
      </c>
      <c r="S88" s="8">
        <v>22708</v>
      </c>
      <c r="AN88" s="8">
        <v>156</v>
      </c>
      <c r="AO88" s="8">
        <v>31</v>
      </c>
      <c r="AP88" s="8">
        <v>2800</v>
      </c>
      <c r="AQ88" s="8">
        <v>1254</v>
      </c>
      <c r="AR88" s="8">
        <v>32483</v>
      </c>
    </row>
    <row r="89" spans="2:51" s="8" customFormat="1" x14ac:dyDescent="0.35">
      <c r="B89" s="8" t="s">
        <v>76</v>
      </c>
      <c r="I89" s="8">
        <f>AP89</f>
        <v>43148</v>
      </c>
      <c r="K89" s="8">
        <v>44456</v>
      </c>
      <c r="L89" s="8">
        <v>101260</v>
      </c>
      <c r="M89" s="8">
        <f t="shared" si="83"/>
        <v>130314</v>
      </c>
      <c r="N89" s="8">
        <v>138871</v>
      </c>
      <c r="O89" s="8">
        <v>132165</v>
      </c>
      <c r="P89" s="8">
        <v>132962</v>
      </c>
      <c r="Q89" s="8">
        <f t="shared" si="84"/>
        <v>132360</v>
      </c>
      <c r="R89" s="8">
        <v>130908</v>
      </c>
      <c r="S89" s="8">
        <v>130043</v>
      </c>
      <c r="AN89" s="8">
        <v>0</v>
      </c>
      <c r="AO89" s="8">
        <v>0</v>
      </c>
      <c r="AP89" s="8">
        <v>43148</v>
      </c>
      <c r="AQ89" s="8">
        <v>130314</v>
      </c>
      <c r="AR89" s="8">
        <v>132360</v>
      </c>
    </row>
    <row r="90" spans="2:51" s="8" customFormat="1" x14ac:dyDescent="0.35">
      <c r="B90" s="8" t="s">
        <v>46</v>
      </c>
      <c r="I90" s="8">
        <f>AP90</f>
        <v>44176</v>
      </c>
      <c r="K90" s="8">
        <v>56587</v>
      </c>
      <c r="L90" s="8">
        <v>61607</v>
      </c>
      <c r="M90" s="8">
        <f t="shared" si="83"/>
        <v>70320</v>
      </c>
      <c r="N90" s="8">
        <v>76266</v>
      </c>
      <c r="O90" s="8">
        <v>80706</v>
      </c>
      <c r="P90" s="8">
        <v>87282</v>
      </c>
      <c r="Q90" s="8">
        <f t="shared" si="84"/>
        <v>93145</v>
      </c>
      <c r="R90" s="8">
        <v>98427</v>
      </c>
      <c r="S90" s="8">
        <v>107482</v>
      </c>
      <c r="AN90" s="8">
        <v>15940</v>
      </c>
      <c r="AO90" s="8">
        <v>25184</v>
      </c>
      <c r="AP90" s="8">
        <v>44176</v>
      </c>
      <c r="AQ90" s="8">
        <v>70320</v>
      </c>
      <c r="AR90" s="8">
        <v>93145</v>
      </c>
    </row>
    <row r="91" spans="2:51" s="8" customFormat="1" x14ac:dyDescent="0.35">
      <c r="B91" s="8" t="s">
        <v>47</v>
      </c>
      <c r="I91" s="8">
        <f>AP91</f>
        <v>6660</v>
      </c>
      <c r="K91" s="8">
        <v>6660</v>
      </c>
      <c r="L91" s="8">
        <v>6660</v>
      </c>
      <c r="M91" s="8">
        <f t="shared" si="83"/>
        <v>4223</v>
      </c>
      <c r="N91" s="8">
        <v>5969</v>
      </c>
      <c r="O91" s="8">
        <v>1746</v>
      </c>
      <c r="P91" s="8">
        <v>471</v>
      </c>
      <c r="Q91" s="8">
        <f t="shared" si="84"/>
        <v>471</v>
      </c>
      <c r="R91" s="8">
        <v>1564</v>
      </c>
      <c r="S91" s="8">
        <v>2264</v>
      </c>
      <c r="AN91" s="8">
        <v>6371</v>
      </c>
      <c r="AO91" s="8">
        <v>6660</v>
      </c>
      <c r="AP91" s="8">
        <v>6660</v>
      </c>
      <c r="AQ91" s="8">
        <v>4223</v>
      </c>
      <c r="AR91" s="8">
        <v>471</v>
      </c>
    </row>
    <row r="92" spans="2:51" s="9" customFormat="1" x14ac:dyDescent="0.35">
      <c r="B92" s="9" t="s">
        <v>48</v>
      </c>
      <c r="I92" s="8">
        <f>AP92</f>
        <v>13058</v>
      </c>
      <c r="K92" s="9">
        <v>16990</v>
      </c>
      <c r="L92" s="9">
        <v>20987</v>
      </c>
      <c r="M92" s="8">
        <f t="shared" si="83"/>
        <v>2838</v>
      </c>
      <c r="N92" s="9">
        <v>3274</v>
      </c>
      <c r="O92" s="9">
        <v>3889</v>
      </c>
      <c r="P92" s="9">
        <v>3490</v>
      </c>
      <c r="Q92" s="8">
        <f t="shared" si="84"/>
        <v>6918</v>
      </c>
      <c r="R92" s="9">
        <v>8434</v>
      </c>
      <c r="S92" s="9">
        <v>11345</v>
      </c>
      <c r="AN92" s="9">
        <v>1883</v>
      </c>
      <c r="AO92" s="9">
        <v>3528</v>
      </c>
      <c r="AP92" s="9">
        <v>13058</v>
      </c>
      <c r="AQ92" s="9">
        <v>2838</v>
      </c>
      <c r="AR92" s="9">
        <v>6918</v>
      </c>
    </row>
    <row r="93" spans="2:51" s="15" customFormat="1" x14ac:dyDescent="0.35">
      <c r="B93" s="15" t="s">
        <v>49</v>
      </c>
      <c r="D93" s="15">
        <f t="shared" ref="D93" si="85">SUM(D86:D92)</f>
        <v>0</v>
      </c>
      <c r="E93" s="15">
        <f t="shared" ref="E93" si="86">SUM(E86:E92)</f>
        <v>0</v>
      </c>
      <c r="F93" s="15">
        <f t="shared" ref="F93" si="87">SUM(F86:F92)</f>
        <v>0</v>
      </c>
      <c r="G93" s="15">
        <f t="shared" ref="G93" si="88">SUM(G86:G92)</f>
        <v>0</v>
      </c>
      <c r="H93" s="15">
        <f t="shared" ref="H93" si="89">SUM(H86:H92)</f>
        <v>0</v>
      </c>
      <c r="I93" s="15">
        <f t="shared" ref="I93" si="90">SUM(I86:I92)</f>
        <v>250697</v>
      </c>
      <c r="J93" s="15">
        <f t="shared" ref="J93" si="91">SUM(J86:J92)</f>
        <v>0</v>
      </c>
      <c r="K93" s="15">
        <f t="shared" ref="K93" si="92">SUM(K86:K92)</f>
        <v>299979</v>
      </c>
      <c r="L93" s="15">
        <f t="shared" ref="L93" si="93">SUM(L86:L92)</f>
        <v>384937</v>
      </c>
      <c r="M93" s="15">
        <f t="shared" ref="M93" si="94">SUM(M86:M92)</f>
        <v>416215</v>
      </c>
      <c r="N93" s="15">
        <f t="shared" ref="N93" si="95">SUM(N86:N92)</f>
        <v>459139</v>
      </c>
      <c r="O93" s="15">
        <f t="shared" ref="O93" si="96">SUM(O86:O92)</f>
        <v>654446</v>
      </c>
      <c r="P93" s="15">
        <f t="shared" ref="P93" si="97">SUM(P86:P92)</f>
        <v>674830</v>
      </c>
      <c r="Q93" s="15">
        <f t="shared" ref="Q93" si="98">SUM(Q86:Q92)</f>
        <v>700024</v>
      </c>
      <c r="R93" s="15">
        <f t="shared" ref="R93" si="99">SUM(R86:R92)</f>
        <v>713164</v>
      </c>
      <c r="S93" s="15">
        <f t="shared" ref="S93" si="100">SUM(S86:S92)</f>
        <v>715148</v>
      </c>
      <c r="T93" s="15">
        <f t="shared" ref="T93" si="101">SUM(T86:T92)</f>
        <v>0</v>
      </c>
      <c r="U93" s="15">
        <f t="shared" ref="U93" si="102">SUM(U86:U92)</f>
        <v>0</v>
      </c>
      <c r="V93" s="15">
        <f t="shared" ref="V93" si="103">SUM(V86:V92)</f>
        <v>0</v>
      </c>
      <c r="W93" s="15">
        <f t="shared" ref="W93" si="104">SUM(W86:W92)</f>
        <v>0</v>
      </c>
      <c r="AI93" s="15">
        <f>SUM(AI86:AI92)</f>
        <v>0</v>
      </c>
      <c r="AJ93" s="15">
        <f t="shared" ref="AJ93:AY93" si="105">SUM(AJ86:AJ92)</f>
        <v>0</v>
      </c>
      <c r="AK93" s="15">
        <f t="shared" si="105"/>
        <v>0</v>
      </c>
      <c r="AL93" s="15">
        <f t="shared" si="105"/>
        <v>0</v>
      </c>
      <c r="AM93" s="15">
        <f t="shared" si="105"/>
        <v>0</v>
      </c>
      <c r="AN93" s="15">
        <f t="shared" si="105"/>
        <v>101643</v>
      </c>
      <c r="AO93" s="15">
        <f t="shared" si="105"/>
        <v>140952</v>
      </c>
      <c r="AP93" s="15">
        <f t="shared" si="105"/>
        <v>250697</v>
      </c>
      <c r="AQ93" s="15">
        <f t="shared" si="105"/>
        <v>416215</v>
      </c>
      <c r="AR93" s="15">
        <f t="shared" si="105"/>
        <v>700024</v>
      </c>
      <c r="AS93" s="15">
        <f t="shared" si="105"/>
        <v>0</v>
      </c>
      <c r="AT93" s="15">
        <f t="shared" si="105"/>
        <v>0</v>
      </c>
      <c r="AU93" s="15">
        <f t="shared" si="105"/>
        <v>0</v>
      </c>
      <c r="AV93" s="15">
        <f t="shared" si="105"/>
        <v>0</v>
      </c>
      <c r="AW93" s="15">
        <f t="shared" si="105"/>
        <v>0</v>
      </c>
      <c r="AX93" s="15">
        <f t="shared" si="105"/>
        <v>0</v>
      </c>
      <c r="AY93" s="15">
        <f t="shared" si="105"/>
        <v>0</v>
      </c>
    </row>
    <row r="94" spans="2:51" s="10" customFormat="1" x14ac:dyDescent="0.35">
      <c r="B94" s="10" t="s">
        <v>50</v>
      </c>
      <c r="D94" s="10">
        <f t="shared" ref="D94" si="106">D93+D84</f>
        <v>0</v>
      </c>
      <c r="E94" s="10">
        <f t="shared" ref="E94" si="107">E93+E84</f>
        <v>0</v>
      </c>
      <c r="F94" s="10">
        <f t="shared" ref="F94" si="108">F93+F84</f>
        <v>0</v>
      </c>
      <c r="G94" s="10">
        <f t="shared" ref="G94" si="109">G93+G84</f>
        <v>0</v>
      </c>
      <c r="H94" s="10">
        <f t="shared" ref="H94" si="110">H93+H84</f>
        <v>0</v>
      </c>
      <c r="I94" s="10">
        <f t="shared" ref="I94" si="111">I93+I84</f>
        <v>1380651</v>
      </c>
      <c r="J94" s="10">
        <f t="shared" ref="J94" si="112">J93+J84</f>
        <v>0</v>
      </c>
      <c r="K94" s="10">
        <f t="shared" ref="K94" si="113">K93+K84</f>
        <v>1445932</v>
      </c>
      <c r="L94" s="10">
        <f t="shared" ref="L94" si="114">L93+L84</f>
        <v>2315514</v>
      </c>
      <c r="M94" s="10">
        <f t="shared" ref="M94" si="115">M93+M84</f>
        <v>2372071</v>
      </c>
      <c r="N94" s="10">
        <f t="shared" ref="N94" si="116">N93+N84</f>
        <v>2353949</v>
      </c>
      <c r="O94" s="10">
        <f t="shared" ref="O94" si="117">O93+O84</f>
        <v>2468459</v>
      </c>
      <c r="P94" s="10">
        <f t="shared" ref="P94" si="118">P93+P84</f>
        <v>2490617</v>
      </c>
      <c r="Q94" s="10">
        <f t="shared" ref="Q94" si="119">Q93+Q84</f>
        <v>2587908</v>
      </c>
      <c r="R94" s="10">
        <f t="shared" ref="R94" si="120">R93+R84</f>
        <v>2667564</v>
      </c>
      <c r="S94" s="10">
        <f t="shared" ref="S94" si="121">S93+S84</f>
        <v>2533208</v>
      </c>
      <c r="T94" s="10">
        <f t="shared" ref="T94" si="122">T93+T84</f>
        <v>0</v>
      </c>
      <c r="U94" s="10">
        <f t="shared" ref="U94" si="123">U93+U84</f>
        <v>0</v>
      </c>
      <c r="V94" s="10">
        <f t="shared" ref="V94" si="124">V93+V84</f>
        <v>0</v>
      </c>
      <c r="W94" s="10">
        <f t="shared" ref="W94" si="125">W93+W84</f>
        <v>0</v>
      </c>
      <c r="AI94" s="10">
        <f>AI93+AI84</f>
        <v>0</v>
      </c>
      <c r="AJ94" s="10">
        <f t="shared" ref="AJ94:AY94" si="126">AJ93+AJ84</f>
        <v>0</v>
      </c>
      <c r="AK94" s="10">
        <f t="shared" si="126"/>
        <v>0</v>
      </c>
      <c r="AL94" s="10">
        <f t="shared" si="126"/>
        <v>0</v>
      </c>
      <c r="AM94" s="10">
        <f t="shared" si="126"/>
        <v>0</v>
      </c>
      <c r="AN94" s="10">
        <f t="shared" si="126"/>
        <v>298380</v>
      </c>
      <c r="AO94" s="10">
        <f t="shared" si="126"/>
        <v>830824</v>
      </c>
      <c r="AP94" s="10">
        <f t="shared" si="126"/>
        <v>1380651</v>
      </c>
      <c r="AQ94" s="10">
        <f t="shared" si="126"/>
        <v>2372071</v>
      </c>
      <c r="AR94" s="10">
        <f t="shared" si="126"/>
        <v>2587908</v>
      </c>
      <c r="AS94" s="10">
        <f t="shared" si="126"/>
        <v>0</v>
      </c>
      <c r="AT94" s="10">
        <f t="shared" si="126"/>
        <v>0</v>
      </c>
      <c r="AU94" s="10">
        <f t="shared" si="126"/>
        <v>0</v>
      </c>
      <c r="AV94" s="10">
        <f t="shared" si="126"/>
        <v>0</v>
      </c>
      <c r="AW94" s="10">
        <f t="shared" si="126"/>
        <v>0</v>
      </c>
      <c r="AX94" s="10">
        <f t="shared" si="126"/>
        <v>0</v>
      </c>
      <c r="AY94" s="10">
        <f t="shared" si="126"/>
        <v>0</v>
      </c>
    </row>
    <row r="95" spans="2:51" s="14" customFormat="1" x14ac:dyDescent="0.35">
      <c r="B95" s="14" t="s">
        <v>51</v>
      </c>
    </row>
    <row r="96" spans="2:51" s="8" customFormat="1" x14ac:dyDescent="0.35">
      <c r="B96" s="8" t="s">
        <v>54</v>
      </c>
      <c r="I96" s="8">
        <f>AP96</f>
        <v>14485</v>
      </c>
      <c r="K96" s="8">
        <v>29558</v>
      </c>
      <c r="L96" s="8">
        <v>34561</v>
      </c>
      <c r="M96" s="8">
        <f t="shared" ref="M96:M102" si="127">AQ96</f>
        <v>26086</v>
      </c>
      <c r="N96" s="8">
        <v>32925</v>
      </c>
      <c r="O96" s="8">
        <v>55732</v>
      </c>
      <c r="P96" s="8">
        <v>39227</v>
      </c>
      <c r="Q96" s="8">
        <f t="shared" ref="Q96:Q102" si="128">AR96</f>
        <v>35607</v>
      </c>
      <c r="R96" s="8">
        <v>54563</v>
      </c>
      <c r="S96" s="8">
        <v>32376</v>
      </c>
      <c r="AN96" s="8">
        <v>14285</v>
      </c>
      <c r="AO96" s="8">
        <v>11463</v>
      </c>
      <c r="AP96" s="8">
        <v>14485</v>
      </c>
      <c r="AQ96" s="8">
        <v>26086</v>
      </c>
      <c r="AR96" s="8">
        <v>35607</v>
      </c>
    </row>
    <row r="97" spans="2:51" s="8" customFormat="1" x14ac:dyDescent="0.35">
      <c r="B97" s="8" t="s">
        <v>55</v>
      </c>
      <c r="I97" s="8">
        <f>AP97</f>
        <v>20217</v>
      </c>
      <c r="K97" s="8">
        <v>33483</v>
      </c>
      <c r="L97" s="8">
        <v>33841</v>
      </c>
      <c r="M97" s="8">
        <f t="shared" si="127"/>
        <v>38085</v>
      </c>
      <c r="N97" s="8">
        <v>40888</v>
      </c>
      <c r="O97" s="8">
        <v>53184</v>
      </c>
      <c r="P97" s="8">
        <v>55070</v>
      </c>
      <c r="Q97" s="8">
        <f t="shared" si="128"/>
        <v>66425</v>
      </c>
      <c r="R97" s="8">
        <v>69374</v>
      </c>
      <c r="S97" s="8">
        <v>54600</v>
      </c>
      <c r="AN97" s="8">
        <f>15699+255</f>
        <v>15954</v>
      </c>
      <c r="AO97" s="8">
        <v>28314</v>
      </c>
      <c r="AP97" s="8">
        <v>20217</v>
      </c>
      <c r="AQ97" s="8">
        <v>38085</v>
      </c>
      <c r="AR97" s="8">
        <v>66425</v>
      </c>
    </row>
    <row r="98" spans="2:51" s="8" customFormat="1" x14ac:dyDescent="0.35">
      <c r="B98" s="8" t="s">
        <v>56</v>
      </c>
      <c r="I98" s="8">
        <f>AP98</f>
        <v>25410</v>
      </c>
      <c r="K98" s="8">
        <v>31098</v>
      </c>
      <c r="L98" s="8">
        <v>37185</v>
      </c>
      <c r="M98" s="8">
        <f t="shared" si="127"/>
        <v>65905</v>
      </c>
      <c r="N98" s="8">
        <v>39978</v>
      </c>
      <c r="O98" s="8">
        <v>36639</v>
      </c>
      <c r="P98" s="8">
        <v>42573</v>
      </c>
      <c r="Q98" s="8">
        <f t="shared" si="128"/>
        <v>42014</v>
      </c>
      <c r="R98" s="8">
        <v>45669</v>
      </c>
      <c r="S98" s="8">
        <v>46774</v>
      </c>
      <c r="AN98" s="8">
        <v>0</v>
      </c>
      <c r="AO98" s="8">
        <v>0</v>
      </c>
      <c r="AP98" s="8">
        <v>25410</v>
      </c>
      <c r="AQ98" s="8">
        <v>65905</v>
      </c>
      <c r="AR98" s="8">
        <v>42014</v>
      </c>
    </row>
    <row r="99" spans="2:51" s="8" customFormat="1" x14ac:dyDescent="0.35">
      <c r="B99" s="8" t="s">
        <v>57</v>
      </c>
      <c r="I99" s="8">
        <f>AP99</f>
        <v>17717</v>
      </c>
      <c r="K99" s="8">
        <v>20031</v>
      </c>
      <c r="L99" s="8">
        <v>23450</v>
      </c>
      <c r="M99" s="8">
        <f t="shared" si="127"/>
        <v>25175</v>
      </c>
      <c r="N99" s="8">
        <v>27305</v>
      </c>
      <c r="O99" s="8">
        <v>28298</v>
      </c>
      <c r="P99" s="8">
        <v>28526</v>
      </c>
      <c r="Q99" s="8">
        <f t="shared" si="128"/>
        <v>33275</v>
      </c>
      <c r="R99" s="8">
        <v>34796</v>
      </c>
      <c r="S99" s="8">
        <v>35366</v>
      </c>
      <c r="AN99" s="8">
        <v>0</v>
      </c>
      <c r="AO99" s="8">
        <v>0</v>
      </c>
      <c r="AP99" s="8">
        <v>17717</v>
      </c>
      <c r="AQ99" s="8">
        <v>25175</v>
      </c>
      <c r="AR99" s="8">
        <v>33275</v>
      </c>
    </row>
    <row r="100" spans="2:51" s="8" customFormat="1" x14ac:dyDescent="0.35">
      <c r="B100" s="8" t="s">
        <v>58</v>
      </c>
      <c r="I100" s="8">
        <f>AP100</f>
        <v>8603</v>
      </c>
      <c r="K100" s="8">
        <v>6477</v>
      </c>
      <c r="L100" s="8">
        <v>5505</v>
      </c>
      <c r="M100" s="8">
        <f t="shared" si="127"/>
        <v>4651</v>
      </c>
      <c r="N100" s="8">
        <v>3870</v>
      </c>
      <c r="O100" s="8">
        <v>3150</v>
      </c>
      <c r="P100" s="8">
        <v>2493</v>
      </c>
      <c r="Q100" s="8">
        <f t="shared" si="128"/>
        <v>1902</v>
      </c>
      <c r="R100" s="8">
        <v>1308</v>
      </c>
      <c r="S100" s="8">
        <v>693</v>
      </c>
      <c r="AN100" s="8">
        <v>14323</v>
      </c>
      <c r="AO100" s="8">
        <v>13263</v>
      </c>
      <c r="AP100" s="8">
        <v>8603</v>
      </c>
      <c r="AQ100" s="8">
        <v>4651</v>
      </c>
      <c r="AR100" s="8">
        <v>1902</v>
      </c>
    </row>
    <row r="101" spans="2:51" s="8" customFormat="1" x14ac:dyDescent="0.35">
      <c r="B101" s="8" t="s">
        <v>59</v>
      </c>
      <c r="I101" s="8">
        <f>AP101</f>
        <v>54945</v>
      </c>
      <c r="K101" s="8">
        <v>79829</v>
      </c>
      <c r="L101" s="8">
        <v>92415</v>
      </c>
      <c r="M101" s="8">
        <f t="shared" si="127"/>
        <v>116546</v>
      </c>
      <c r="N101" s="8">
        <v>131650</v>
      </c>
      <c r="O101" s="8">
        <v>155811</v>
      </c>
      <c r="P101" s="8">
        <v>171398</v>
      </c>
      <c r="Q101" s="8">
        <f t="shared" si="128"/>
        <v>218647</v>
      </c>
      <c r="R101" s="8">
        <v>238795</v>
      </c>
      <c r="S101" s="8">
        <v>267979</v>
      </c>
      <c r="AN101" s="8">
        <v>16817</v>
      </c>
      <c r="AO101" s="8">
        <v>30843</v>
      </c>
      <c r="AP101" s="8">
        <v>54945</v>
      </c>
      <c r="AQ101" s="8">
        <v>116546</v>
      </c>
      <c r="AR101" s="8">
        <v>218647</v>
      </c>
    </row>
    <row r="102" spans="2:51" s="9" customFormat="1" x14ac:dyDescent="0.35">
      <c r="B102" s="9" t="s">
        <v>60</v>
      </c>
      <c r="I102" s="9">
        <f>AP102</f>
        <v>0</v>
      </c>
      <c r="K102" s="9">
        <v>0</v>
      </c>
      <c r="L102" s="9">
        <v>0</v>
      </c>
      <c r="M102" s="9">
        <f t="shared" si="127"/>
        <v>12117</v>
      </c>
      <c r="N102" s="9">
        <v>0</v>
      </c>
      <c r="O102" s="9">
        <v>0</v>
      </c>
      <c r="P102" s="9">
        <v>0</v>
      </c>
      <c r="Q102" s="9">
        <f t="shared" si="128"/>
        <v>0</v>
      </c>
      <c r="R102" s="9">
        <v>0</v>
      </c>
      <c r="S102" s="9">
        <v>35330</v>
      </c>
      <c r="AN102" s="9">
        <v>0</v>
      </c>
      <c r="AO102" s="9">
        <v>0</v>
      </c>
      <c r="AP102" s="9">
        <v>0</v>
      </c>
      <c r="AQ102" s="9">
        <v>12117</v>
      </c>
      <c r="AR102" s="9">
        <v>0</v>
      </c>
    </row>
    <row r="103" spans="2:51" s="8" customFormat="1" x14ac:dyDescent="0.35">
      <c r="B103" s="8" t="s">
        <v>61</v>
      </c>
      <c r="D103" s="8">
        <f>SUM(D96:D102)</f>
        <v>0</v>
      </c>
      <c r="E103" s="8">
        <f t="shared" ref="E103:W103" si="129">SUM(E96:E102)</f>
        <v>0</v>
      </c>
      <c r="F103" s="8">
        <f t="shared" si="129"/>
        <v>0</v>
      </c>
      <c r="G103" s="8">
        <f t="shared" si="129"/>
        <v>0</v>
      </c>
      <c r="H103" s="8">
        <f t="shared" si="129"/>
        <v>0</v>
      </c>
      <c r="I103" s="8">
        <f t="shared" si="129"/>
        <v>141377</v>
      </c>
      <c r="J103" s="8">
        <f t="shared" si="129"/>
        <v>0</v>
      </c>
      <c r="K103" s="8">
        <f t="shared" si="129"/>
        <v>200476</v>
      </c>
      <c r="L103" s="8">
        <f t="shared" si="129"/>
        <v>226957</v>
      </c>
      <c r="M103" s="8">
        <f t="shared" si="129"/>
        <v>288565</v>
      </c>
      <c r="N103" s="8">
        <f t="shared" si="129"/>
        <v>276616</v>
      </c>
      <c r="O103" s="8">
        <f t="shared" si="129"/>
        <v>332814</v>
      </c>
      <c r="P103" s="8">
        <f t="shared" si="129"/>
        <v>339287</v>
      </c>
      <c r="Q103" s="8">
        <f t="shared" si="129"/>
        <v>397870</v>
      </c>
      <c r="R103" s="8">
        <f t="shared" si="129"/>
        <v>444505</v>
      </c>
      <c r="S103" s="8">
        <f t="shared" si="129"/>
        <v>473118</v>
      </c>
      <c r="T103" s="8">
        <f t="shared" si="129"/>
        <v>0</v>
      </c>
      <c r="U103" s="8">
        <f t="shared" si="129"/>
        <v>0</v>
      </c>
      <c r="V103" s="8">
        <f t="shared" si="129"/>
        <v>0</v>
      </c>
      <c r="W103" s="8">
        <f t="shared" si="129"/>
        <v>0</v>
      </c>
      <c r="AI103" s="8">
        <f>SUM(AI96:AI102)</f>
        <v>0</v>
      </c>
      <c r="AJ103" s="8">
        <f t="shared" ref="AJ103:AY103" si="130">SUM(AJ96:AJ102)</f>
        <v>0</v>
      </c>
      <c r="AK103" s="8">
        <f t="shared" si="130"/>
        <v>0</v>
      </c>
      <c r="AL103" s="8">
        <f t="shared" si="130"/>
        <v>0</v>
      </c>
      <c r="AM103" s="8">
        <f t="shared" si="130"/>
        <v>0</v>
      </c>
      <c r="AN103" s="8">
        <f t="shared" si="130"/>
        <v>61379</v>
      </c>
      <c r="AO103" s="8">
        <f t="shared" si="130"/>
        <v>83883</v>
      </c>
      <c r="AP103" s="8">
        <f t="shared" si="130"/>
        <v>141377</v>
      </c>
      <c r="AQ103" s="8">
        <f t="shared" si="130"/>
        <v>288565</v>
      </c>
      <c r="AR103" s="8">
        <f t="shared" si="130"/>
        <v>397870</v>
      </c>
      <c r="AS103" s="8">
        <f t="shared" si="130"/>
        <v>0</v>
      </c>
      <c r="AT103" s="8">
        <f t="shared" si="130"/>
        <v>0</v>
      </c>
      <c r="AU103" s="8">
        <f t="shared" si="130"/>
        <v>0</v>
      </c>
      <c r="AV103" s="8">
        <f t="shared" si="130"/>
        <v>0</v>
      </c>
      <c r="AW103" s="8">
        <f t="shared" si="130"/>
        <v>0</v>
      </c>
      <c r="AX103" s="8">
        <f t="shared" si="130"/>
        <v>0</v>
      </c>
      <c r="AY103" s="8">
        <f t="shared" si="130"/>
        <v>0</v>
      </c>
    </row>
    <row r="104" spans="2:51" s="14" customFormat="1" x14ac:dyDescent="0.35">
      <c r="B104" s="14" t="s">
        <v>53</v>
      </c>
    </row>
    <row r="105" spans="2:51" s="8" customFormat="1" x14ac:dyDescent="0.35">
      <c r="B105" s="8" t="s">
        <v>62</v>
      </c>
      <c r="I105" s="8">
        <f>AP105</f>
        <v>383275</v>
      </c>
      <c r="K105" s="8">
        <v>401428</v>
      </c>
      <c r="L105" s="8">
        <v>1143308</v>
      </c>
      <c r="M105" s="8">
        <f>AQ105</f>
        <v>1146877</v>
      </c>
      <c r="N105" s="8">
        <v>1432705</v>
      </c>
      <c r="O105" s="8">
        <v>1433867</v>
      </c>
      <c r="P105" s="8">
        <v>1435030</v>
      </c>
      <c r="Q105" s="8">
        <f>AR105</f>
        <v>1436192</v>
      </c>
      <c r="R105" s="8">
        <v>1437355</v>
      </c>
      <c r="S105" s="8">
        <v>1281383</v>
      </c>
      <c r="AN105" s="8">
        <v>0</v>
      </c>
      <c r="AO105" s="8">
        <v>0</v>
      </c>
      <c r="AP105" s="8">
        <v>383275</v>
      </c>
      <c r="AQ105" s="8">
        <v>1146877</v>
      </c>
      <c r="AR105" s="8">
        <v>1436192</v>
      </c>
    </row>
    <row r="106" spans="2:51" s="8" customFormat="1" x14ac:dyDescent="0.35">
      <c r="B106" s="8" t="s">
        <v>63</v>
      </c>
      <c r="I106" s="8">
        <f>AP106</f>
        <v>27309</v>
      </c>
      <c r="K106" s="8">
        <v>26936</v>
      </c>
      <c r="L106" s="8">
        <v>81113</v>
      </c>
      <c r="M106" s="8">
        <f>AQ106</f>
        <v>109037</v>
      </c>
      <c r="N106" s="8">
        <v>114619</v>
      </c>
      <c r="O106" s="8">
        <v>105348</v>
      </c>
      <c r="P106" s="8">
        <v>104017</v>
      </c>
      <c r="Q106" s="8">
        <f>AR106</f>
        <v>107624</v>
      </c>
      <c r="R106" s="8">
        <v>108804</v>
      </c>
      <c r="S106" s="8">
        <v>106992</v>
      </c>
      <c r="AN106" s="8">
        <v>10443</v>
      </c>
      <c r="AO106" s="8">
        <v>10506</v>
      </c>
      <c r="AP106" s="8">
        <v>27309</v>
      </c>
      <c r="AQ106" s="8">
        <v>109037</v>
      </c>
      <c r="AR106" s="8">
        <v>107624</v>
      </c>
    </row>
    <row r="107" spans="2:51" s="8" customFormat="1" x14ac:dyDescent="0.35">
      <c r="B107" s="8" t="s">
        <v>59</v>
      </c>
      <c r="I107" s="8">
        <f>AP107</f>
        <v>1891</v>
      </c>
      <c r="K107" s="8">
        <v>4728</v>
      </c>
      <c r="L107" s="8">
        <v>4561</v>
      </c>
      <c r="M107" s="8">
        <f>AQ107</f>
        <v>4680</v>
      </c>
      <c r="N107" s="8">
        <v>5577</v>
      </c>
      <c r="O107" s="8">
        <v>6841</v>
      </c>
      <c r="P107" s="8">
        <v>8686</v>
      </c>
      <c r="Q107" s="8">
        <f>AR107</f>
        <v>11732</v>
      </c>
      <c r="R107" s="8">
        <v>13465</v>
      </c>
      <c r="S107" s="8">
        <v>18860</v>
      </c>
      <c r="AN107" s="8">
        <v>220</v>
      </c>
      <c r="AO107" s="8">
        <v>804</v>
      </c>
      <c r="AP107" s="8">
        <v>1891</v>
      </c>
      <c r="AQ107" s="8">
        <v>4680</v>
      </c>
      <c r="AR107" s="8">
        <v>11732</v>
      </c>
    </row>
    <row r="108" spans="2:51" s="9" customFormat="1" x14ac:dyDescent="0.35">
      <c r="B108" s="9" t="s">
        <v>64</v>
      </c>
      <c r="I108" s="8">
        <f>AP108</f>
        <v>9859</v>
      </c>
      <c r="K108" s="9">
        <v>11268</v>
      </c>
      <c r="L108" s="9">
        <v>6425</v>
      </c>
      <c r="M108" s="8">
        <f>AQ108</f>
        <v>7114</v>
      </c>
      <c r="N108" s="9">
        <v>8955</v>
      </c>
      <c r="O108" s="9">
        <v>9099</v>
      </c>
      <c r="P108" s="9">
        <v>9608</v>
      </c>
      <c r="Q108" s="8">
        <f>AR108</f>
        <v>10526</v>
      </c>
      <c r="R108" s="9">
        <v>10849</v>
      </c>
      <c r="S108" s="9">
        <v>11021</v>
      </c>
      <c r="AN108" s="9">
        <f>6704+1618</f>
        <v>8322</v>
      </c>
      <c r="AO108" s="9">
        <v>9803</v>
      </c>
      <c r="AP108" s="9">
        <v>9859</v>
      </c>
      <c r="AQ108" s="9">
        <v>7114</v>
      </c>
      <c r="AR108" s="9">
        <v>10526</v>
      </c>
    </row>
    <row r="109" spans="2:51" s="15" customFormat="1" x14ac:dyDescent="0.35">
      <c r="B109" s="15" t="s">
        <v>65</v>
      </c>
      <c r="D109" s="15">
        <f>SUM(D105:D108)</f>
        <v>0</v>
      </c>
      <c r="E109" s="15">
        <f t="shared" ref="E109:W109" si="131">SUM(E105:E108)</f>
        <v>0</v>
      </c>
      <c r="F109" s="15">
        <f t="shared" si="131"/>
        <v>0</v>
      </c>
      <c r="G109" s="15">
        <f t="shared" si="131"/>
        <v>0</v>
      </c>
      <c r="H109" s="15">
        <f t="shared" si="131"/>
        <v>0</v>
      </c>
      <c r="I109" s="15">
        <f t="shared" si="131"/>
        <v>422334</v>
      </c>
      <c r="J109" s="15">
        <f t="shared" si="131"/>
        <v>0</v>
      </c>
      <c r="K109" s="15">
        <f t="shared" si="131"/>
        <v>444360</v>
      </c>
      <c r="L109" s="15">
        <f t="shared" si="131"/>
        <v>1235407</v>
      </c>
      <c r="M109" s="15">
        <f t="shared" si="131"/>
        <v>1267708</v>
      </c>
      <c r="N109" s="15">
        <f t="shared" si="131"/>
        <v>1561856</v>
      </c>
      <c r="O109" s="15">
        <f t="shared" si="131"/>
        <v>1555155</v>
      </c>
      <c r="P109" s="15">
        <f t="shared" si="131"/>
        <v>1557341</v>
      </c>
      <c r="Q109" s="15">
        <f t="shared" si="131"/>
        <v>1566074</v>
      </c>
      <c r="R109" s="15">
        <f t="shared" si="131"/>
        <v>1570473</v>
      </c>
      <c r="S109" s="15">
        <f t="shared" si="131"/>
        <v>1418256</v>
      </c>
      <c r="T109" s="15">
        <f t="shared" si="131"/>
        <v>0</v>
      </c>
      <c r="U109" s="15">
        <f t="shared" si="131"/>
        <v>0</v>
      </c>
      <c r="V109" s="15">
        <f t="shared" si="131"/>
        <v>0</v>
      </c>
      <c r="W109" s="15">
        <f t="shared" si="131"/>
        <v>0</v>
      </c>
      <c r="AI109" s="15">
        <f>SUM(AI105:AI108)</f>
        <v>0</v>
      </c>
      <c r="AJ109" s="15">
        <f t="shared" ref="AJ109:AY109" si="132">SUM(AJ105:AJ108)</f>
        <v>0</v>
      </c>
      <c r="AK109" s="15">
        <f t="shared" si="132"/>
        <v>0</v>
      </c>
      <c r="AL109" s="15">
        <f t="shared" si="132"/>
        <v>0</v>
      </c>
      <c r="AM109" s="15">
        <f t="shared" si="132"/>
        <v>0</v>
      </c>
      <c r="AN109" s="15">
        <f t="shared" si="132"/>
        <v>18985</v>
      </c>
      <c r="AO109" s="15">
        <f t="shared" si="132"/>
        <v>21113</v>
      </c>
      <c r="AP109" s="15">
        <f t="shared" si="132"/>
        <v>422334</v>
      </c>
      <c r="AQ109" s="15">
        <f t="shared" si="132"/>
        <v>1267708</v>
      </c>
      <c r="AR109" s="15">
        <f t="shared" si="132"/>
        <v>1566074</v>
      </c>
      <c r="AS109" s="15">
        <f t="shared" si="132"/>
        <v>0</v>
      </c>
      <c r="AT109" s="15">
        <f t="shared" si="132"/>
        <v>0</v>
      </c>
      <c r="AU109" s="15">
        <f t="shared" si="132"/>
        <v>0</v>
      </c>
      <c r="AV109" s="15">
        <f t="shared" si="132"/>
        <v>0</v>
      </c>
      <c r="AW109" s="15">
        <f t="shared" si="132"/>
        <v>0</v>
      </c>
      <c r="AX109" s="15">
        <f t="shared" si="132"/>
        <v>0</v>
      </c>
      <c r="AY109" s="15">
        <f t="shared" si="132"/>
        <v>0</v>
      </c>
    </row>
    <row r="110" spans="2:51" s="10" customFormat="1" x14ac:dyDescent="0.35">
      <c r="B110" s="10" t="s">
        <v>66</v>
      </c>
      <c r="D110" s="10">
        <f>D109+D103</f>
        <v>0</v>
      </c>
      <c r="E110" s="10">
        <f t="shared" ref="E110:W110" si="133">E109+E103</f>
        <v>0</v>
      </c>
      <c r="F110" s="10">
        <f t="shared" si="133"/>
        <v>0</v>
      </c>
      <c r="G110" s="10">
        <f t="shared" si="133"/>
        <v>0</v>
      </c>
      <c r="H110" s="10">
        <f t="shared" si="133"/>
        <v>0</v>
      </c>
      <c r="I110" s="10">
        <f t="shared" si="133"/>
        <v>563711</v>
      </c>
      <c r="J110" s="10">
        <f t="shared" si="133"/>
        <v>0</v>
      </c>
      <c r="K110" s="10">
        <f t="shared" si="133"/>
        <v>644836</v>
      </c>
      <c r="L110" s="10">
        <f t="shared" si="133"/>
        <v>1462364</v>
      </c>
      <c r="M110" s="10">
        <f t="shared" si="133"/>
        <v>1556273</v>
      </c>
      <c r="N110" s="10">
        <f t="shared" si="133"/>
        <v>1838472</v>
      </c>
      <c r="O110" s="10">
        <f t="shared" si="133"/>
        <v>1887969</v>
      </c>
      <c r="P110" s="10">
        <f t="shared" si="133"/>
        <v>1896628</v>
      </c>
      <c r="Q110" s="10">
        <f t="shared" si="133"/>
        <v>1963944</v>
      </c>
      <c r="R110" s="10">
        <f t="shared" si="133"/>
        <v>2014978</v>
      </c>
      <c r="S110" s="10">
        <f t="shared" si="133"/>
        <v>1891374</v>
      </c>
      <c r="T110" s="10">
        <f t="shared" si="133"/>
        <v>0</v>
      </c>
      <c r="U110" s="10">
        <f t="shared" si="133"/>
        <v>0</v>
      </c>
      <c r="V110" s="10">
        <f t="shared" si="133"/>
        <v>0</v>
      </c>
      <c r="W110" s="10">
        <f t="shared" si="133"/>
        <v>0</v>
      </c>
      <c r="AI110" s="10">
        <f>AI109+AI103</f>
        <v>0</v>
      </c>
      <c r="AJ110" s="10">
        <f t="shared" ref="AJ110:AY110" si="134">AJ109+AJ103</f>
        <v>0</v>
      </c>
      <c r="AK110" s="10">
        <f t="shared" si="134"/>
        <v>0</v>
      </c>
      <c r="AL110" s="10">
        <f t="shared" si="134"/>
        <v>0</v>
      </c>
      <c r="AM110" s="10">
        <f t="shared" si="134"/>
        <v>0</v>
      </c>
      <c r="AN110" s="10">
        <f t="shared" si="134"/>
        <v>80364</v>
      </c>
      <c r="AO110" s="10">
        <f t="shared" si="134"/>
        <v>104996</v>
      </c>
      <c r="AP110" s="10">
        <f t="shared" si="134"/>
        <v>563711</v>
      </c>
      <c r="AQ110" s="10">
        <f t="shared" si="134"/>
        <v>1556273</v>
      </c>
      <c r="AR110" s="10">
        <f t="shared" si="134"/>
        <v>1963944</v>
      </c>
      <c r="AS110" s="10">
        <f t="shared" si="134"/>
        <v>0</v>
      </c>
      <c r="AT110" s="10">
        <f t="shared" si="134"/>
        <v>0</v>
      </c>
      <c r="AU110" s="10">
        <f t="shared" si="134"/>
        <v>0</v>
      </c>
      <c r="AV110" s="10">
        <f t="shared" si="134"/>
        <v>0</v>
      </c>
      <c r="AW110" s="10">
        <f t="shared" si="134"/>
        <v>0</v>
      </c>
      <c r="AX110" s="10">
        <f t="shared" si="134"/>
        <v>0</v>
      </c>
      <c r="AY110" s="10">
        <f t="shared" si="134"/>
        <v>0</v>
      </c>
    </row>
    <row r="111" spans="2:51" s="8" customFormat="1" x14ac:dyDescent="0.35"/>
    <row r="112" spans="2:51" s="8" customFormat="1" x14ac:dyDescent="0.35">
      <c r="B112" s="8" t="s">
        <v>67</v>
      </c>
      <c r="I112" s="8">
        <f>AP112</f>
        <v>0</v>
      </c>
      <c r="K112" s="8">
        <v>0</v>
      </c>
      <c r="L112" s="8">
        <v>0</v>
      </c>
      <c r="M112" s="8">
        <f>AQ112</f>
        <v>4439</v>
      </c>
      <c r="N112" s="8">
        <v>0</v>
      </c>
      <c r="O112" s="8">
        <v>0</v>
      </c>
      <c r="P112" s="8">
        <v>0</v>
      </c>
      <c r="Q112" s="8">
        <f>AR112</f>
        <v>0</v>
      </c>
      <c r="R112" s="8">
        <v>0</v>
      </c>
      <c r="S112" s="8">
        <v>0</v>
      </c>
      <c r="AN112" s="8">
        <v>0</v>
      </c>
      <c r="AO112" s="8">
        <v>0</v>
      </c>
      <c r="AP112" s="8">
        <v>0</v>
      </c>
      <c r="AQ112" s="8">
        <v>4439</v>
      </c>
      <c r="AR112" s="8">
        <v>0</v>
      </c>
    </row>
    <row r="113" spans="2:51" s="14" customFormat="1" x14ac:dyDescent="0.35">
      <c r="B113" s="14" t="s">
        <v>52</v>
      </c>
    </row>
    <row r="114" spans="2:51" s="8" customFormat="1" x14ac:dyDescent="0.35">
      <c r="B114" s="8" t="s">
        <v>111</v>
      </c>
      <c r="I114" s="8">
        <f>AP114</f>
        <v>0</v>
      </c>
      <c r="K114" s="8">
        <v>0</v>
      </c>
      <c r="L114" s="8">
        <v>0</v>
      </c>
      <c r="M114" s="8">
        <f t="shared" ref="M114:M120" si="135">AQ114</f>
        <v>0</v>
      </c>
      <c r="N114" s="8">
        <v>0</v>
      </c>
      <c r="O114" s="8">
        <v>0</v>
      </c>
      <c r="P114" s="8">
        <v>0</v>
      </c>
      <c r="Q114" s="8">
        <f t="shared" ref="Q114:Q120" si="136">AR114</f>
        <v>0</v>
      </c>
      <c r="R114" s="8">
        <v>0</v>
      </c>
      <c r="S114" s="8">
        <v>0</v>
      </c>
      <c r="AN114" s="8">
        <v>331521</v>
      </c>
      <c r="AO114" s="8">
        <v>0</v>
      </c>
      <c r="AP114" s="8">
        <v>0</v>
      </c>
      <c r="AQ114" s="8">
        <v>0</v>
      </c>
      <c r="AR114" s="8">
        <v>0</v>
      </c>
    </row>
    <row r="115" spans="2:51" s="8" customFormat="1" x14ac:dyDescent="0.35">
      <c r="B115" s="8" t="s">
        <v>68</v>
      </c>
      <c r="I115" s="8">
        <f>AP115</f>
        <v>249</v>
      </c>
      <c r="K115" s="8">
        <v>263</v>
      </c>
      <c r="L115" s="8">
        <v>273</v>
      </c>
      <c r="M115" s="8">
        <f t="shared" si="135"/>
        <v>277</v>
      </c>
      <c r="N115" s="8">
        <v>280</v>
      </c>
      <c r="O115" s="8">
        <v>282</v>
      </c>
      <c r="P115" s="8">
        <v>283</v>
      </c>
      <c r="Q115" s="8">
        <f t="shared" si="136"/>
        <v>286</v>
      </c>
      <c r="R115" s="8">
        <v>289</v>
      </c>
      <c r="S115" s="8">
        <v>291</v>
      </c>
      <c r="AN115" s="8">
        <v>0</v>
      </c>
      <c r="AO115" s="8">
        <v>87</v>
      </c>
      <c r="AP115" s="8">
        <v>249</v>
      </c>
      <c r="AQ115" s="8">
        <v>277</v>
      </c>
      <c r="AR115" s="8">
        <v>286</v>
      </c>
    </row>
    <row r="116" spans="2:51" s="8" customFormat="1" x14ac:dyDescent="0.35">
      <c r="B116" s="8" t="s">
        <v>69</v>
      </c>
      <c r="I116" s="8">
        <f>AP116</f>
        <v>55</v>
      </c>
      <c r="K116" s="8">
        <v>46</v>
      </c>
      <c r="L116" s="8">
        <v>45</v>
      </c>
      <c r="M116" s="8">
        <f t="shared" si="135"/>
        <v>44</v>
      </c>
      <c r="N116" s="8">
        <v>43</v>
      </c>
      <c r="O116" s="8">
        <v>43</v>
      </c>
      <c r="P116" s="8">
        <v>44</v>
      </c>
      <c r="Q116" s="8">
        <f t="shared" si="136"/>
        <v>42</v>
      </c>
      <c r="R116" s="8">
        <v>41</v>
      </c>
      <c r="S116" s="8">
        <v>41</v>
      </c>
      <c r="AN116" s="8">
        <v>85</v>
      </c>
      <c r="AO116" s="8">
        <v>207</v>
      </c>
      <c r="AP116" s="8">
        <v>55</v>
      </c>
      <c r="AQ116" s="8">
        <v>44</v>
      </c>
      <c r="AR116" s="8">
        <v>42</v>
      </c>
    </row>
    <row r="117" spans="2:51" s="8" customFormat="1" x14ac:dyDescent="0.35">
      <c r="B117" s="8" t="s">
        <v>70</v>
      </c>
      <c r="I117" s="8">
        <f>AP117</f>
        <v>1236993</v>
      </c>
      <c r="K117" s="8">
        <v>1296824</v>
      </c>
      <c r="L117" s="8">
        <v>1456371</v>
      </c>
      <c r="M117" s="8">
        <f t="shared" si="135"/>
        <v>1494512</v>
      </c>
      <c r="N117" s="8">
        <v>1215790</v>
      </c>
      <c r="O117" s="8">
        <v>1347671</v>
      </c>
      <c r="P117" s="8">
        <v>1404934</v>
      </c>
      <c r="Q117" s="8">
        <f t="shared" si="136"/>
        <v>1475423</v>
      </c>
      <c r="R117" s="8">
        <v>1536367</v>
      </c>
      <c r="S117" s="8">
        <v>1620251</v>
      </c>
      <c r="AN117" s="8">
        <v>82345</v>
      </c>
      <c r="AO117" s="8">
        <v>1027179</v>
      </c>
      <c r="AP117" s="8">
        <v>1236993</v>
      </c>
      <c r="AQ117" s="8">
        <v>1494512</v>
      </c>
      <c r="AR117" s="8">
        <v>1475423</v>
      </c>
    </row>
    <row r="118" spans="2:51" s="8" customFormat="1" x14ac:dyDescent="0.35">
      <c r="B118" s="8" t="s">
        <v>71</v>
      </c>
      <c r="I118" s="8">
        <f>AP118</f>
        <v>-420520</v>
      </c>
      <c r="K118" s="8">
        <v>-495993</v>
      </c>
      <c r="L118" s="8">
        <v>-603328</v>
      </c>
      <c r="M118" s="8">
        <f t="shared" si="135"/>
        <v>-680829</v>
      </c>
      <c r="N118" s="8">
        <v>-687891</v>
      </c>
      <c r="O118" s="8">
        <v>-751428</v>
      </c>
      <c r="P118" s="8">
        <v>-793974</v>
      </c>
      <c r="Q118" s="8">
        <f t="shared" si="136"/>
        <v>-839891</v>
      </c>
      <c r="R118" s="8">
        <v>-877973</v>
      </c>
      <c r="S118" s="8">
        <v>-972440</v>
      </c>
      <c r="AN118" s="8">
        <v>-195878</v>
      </c>
      <c r="AO118" s="8">
        <v>-301706</v>
      </c>
      <c r="AP118" s="8">
        <v>-420520</v>
      </c>
      <c r="AQ118" s="8">
        <v>-680829</v>
      </c>
      <c r="AR118" s="8">
        <v>-839891</v>
      </c>
    </row>
    <row r="119" spans="2:51" s="8" customFormat="1" x14ac:dyDescent="0.35">
      <c r="B119" s="8" t="s">
        <v>72</v>
      </c>
      <c r="I119" s="8">
        <f>AP119</f>
        <v>163</v>
      </c>
      <c r="K119" s="8">
        <v>-44</v>
      </c>
      <c r="L119" s="8">
        <v>-211</v>
      </c>
      <c r="M119" s="8">
        <f t="shared" si="135"/>
        <v>-2645</v>
      </c>
      <c r="N119" s="8">
        <v>-12745</v>
      </c>
      <c r="O119" s="8">
        <v>-16078</v>
      </c>
      <c r="P119" s="8">
        <v>-17298</v>
      </c>
      <c r="Q119" s="8">
        <f t="shared" si="136"/>
        <v>-11896</v>
      </c>
      <c r="R119" s="8">
        <v>-6138</v>
      </c>
      <c r="S119" s="8">
        <v>-6309</v>
      </c>
      <c r="AN119" s="8">
        <v>-57</v>
      </c>
      <c r="AO119" s="8">
        <v>61</v>
      </c>
      <c r="AP119" s="8">
        <v>163</v>
      </c>
      <c r="AQ119" s="8">
        <v>-2645</v>
      </c>
      <c r="AR119" s="8">
        <v>-11896</v>
      </c>
    </row>
    <row r="120" spans="2:51" s="9" customFormat="1" x14ac:dyDescent="0.35">
      <c r="B120" s="9" t="s">
        <v>74</v>
      </c>
      <c r="I120" s="8">
        <f>AP120</f>
        <v>0</v>
      </c>
      <c r="K120" s="9">
        <v>0</v>
      </c>
      <c r="L120" s="9">
        <v>0</v>
      </c>
      <c r="M120" s="8">
        <f t="shared" si="135"/>
        <v>0</v>
      </c>
      <c r="N120" s="9">
        <v>0</v>
      </c>
      <c r="O120" s="9">
        <v>0</v>
      </c>
      <c r="P120" s="9">
        <v>0</v>
      </c>
      <c r="Q120" s="8">
        <f t="shared" si="136"/>
        <v>0</v>
      </c>
      <c r="R120" s="9">
        <v>0</v>
      </c>
      <c r="S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</row>
    <row r="121" spans="2:51" s="18" customFormat="1" x14ac:dyDescent="0.35">
      <c r="B121" s="18" t="s">
        <v>73</v>
      </c>
      <c r="D121" s="18">
        <f t="shared" ref="D121" si="137">SUM(D115:D120)</f>
        <v>0</v>
      </c>
      <c r="E121" s="18">
        <f t="shared" ref="E121" si="138">SUM(E115:E120)</f>
        <v>0</v>
      </c>
      <c r="F121" s="18">
        <f t="shared" ref="F121" si="139">SUM(F115:F120)</f>
        <v>0</v>
      </c>
      <c r="G121" s="18">
        <f t="shared" ref="G121" si="140">SUM(G115:G120)</f>
        <v>0</v>
      </c>
      <c r="H121" s="18">
        <f t="shared" ref="H121" si="141">SUM(H115:H120)</f>
        <v>0</v>
      </c>
      <c r="I121" s="18">
        <f t="shared" ref="I121" si="142">SUM(I115:I120)</f>
        <v>816940</v>
      </c>
      <c r="J121" s="18">
        <f t="shared" ref="J121" si="143">SUM(J115:J120)</f>
        <v>0</v>
      </c>
      <c r="K121" s="18">
        <f t="shared" ref="K121" si="144">SUM(K115:K120)</f>
        <v>801096</v>
      </c>
      <c r="L121" s="18">
        <f t="shared" ref="L121" si="145">SUM(L115:L120)</f>
        <v>853150</v>
      </c>
      <c r="M121" s="18">
        <f t="shared" ref="M121" si="146">SUM(M115:M120)</f>
        <v>811359</v>
      </c>
      <c r="N121" s="18">
        <f t="shared" ref="N121" si="147">SUM(N115:N120)</f>
        <v>515477</v>
      </c>
      <c r="O121" s="18">
        <f t="shared" ref="O121" si="148">SUM(O115:O120)</f>
        <v>580490</v>
      </c>
      <c r="P121" s="18">
        <f t="shared" ref="P121" si="149">SUM(P115:P120)</f>
        <v>593989</v>
      </c>
      <c r="Q121" s="18">
        <f t="shared" ref="Q121" si="150">SUM(Q115:Q120)</f>
        <v>623964</v>
      </c>
      <c r="R121" s="18">
        <f t="shared" ref="R121" si="151">SUM(R115:R120)</f>
        <v>652586</v>
      </c>
      <c r="S121" s="18">
        <f t="shared" ref="S121" si="152">SUM(S115:S120)</f>
        <v>641834</v>
      </c>
      <c r="T121" s="18">
        <f t="shared" ref="T121" si="153">SUM(T115:T120)</f>
        <v>0</v>
      </c>
      <c r="U121" s="18">
        <f t="shared" ref="U121" si="154">SUM(U115:U120)</f>
        <v>0</v>
      </c>
      <c r="V121" s="18">
        <f t="shared" ref="V121" si="155">SUM(V115:V120)</f>
        <v>0</v>
      </c>
      <c r="W121" s="18">
        <f t="shared" ref="W121" si="156">SUM(W115:W120)</f>
        <v>0</v>
      </c>
      <c r="AI121" s="18">
        <f t="shared" ref="AI121" si="157">SUM(AI115:AI120)</f>
        <v>0</v>
      </c>
      <c r="AJ121" s="18">
        <f t="shared" ref="AJ121" si="158">SUM(AJ115:AJ120)</f>
        <v>0</v>
      </c>
      <c r="AK121" s="18">
        <f t="shared" ref="AK121" si="159">SUM(AK115:AK120)</f>
        <v>0</v>
      </c>
      <c r="AL121" s="18">
        <f t="shared" ref="AL121" si="160">SUM(AL115:AL120)</f>
        <v>0</v>
      </c>
      <c r="AM121" s="18">
        <f t="shared" ref="AM121" si="161">SUM(AM115:AM120)</f>
        <v>0</v>
      </c>
      <c r="AN121" s="18">
        <f t="shared" ref="AN121" si="162">SUM(AN115:AN120)</f>
        <v>-113505</v>
      </c>
      <c r="AO121" s="18">
        <f t="shared" ref="AO121" si="163">SUM(AO115:AO120)</f>
        <v>725828</v>
      </c>
      <c r="AP121" s="18">
        <f t="shared" ref="AP121" si="164">SUM(AP115:AP120)</f>
        <v>816940</v>
      </c>
      <c r="AQ121" s="18">
        <f t="shared" ref="AQ121" si="165">SUM(AQ115:AQ120)</f>
        <v>811359</v>
      </c>
      <c r="AR121" s="18">
        <f t="shared" ref="AR121" si="166">SUM(AR115:AR120)</f>
        <v>623964</v>
      </c>
      <c r="AS121" s="18">
        <f t="shared" ref="AS121" si="167">SUM(AS115:AS120)</f>
        <v>0</v>
      </c>
      <c r="AT121" s="18">
        <f t="shared" ref="AT121" si="168">SUM(AT115:AT120)</f>
        <v>0</v>
      </c>
      <c r="AU121" s="18">
        <f t="shared" ref="AU121" si="169">SUM(AU115:AU120)</f>
        <v>0</v>
      </c>
      <c r="AV121" s="18">
        <f t="shared" ref="AV121" si="170">SUM(AV115:AV120)</f>
        <v>0</v>
      </c>
      <c r="AW121" s="18">
        <f t="shared" ref="AW121" si="171">SUM(AW115:AW120)</f>
        <v>0</v>
      </c>
      <c r="AX121" s="18">
        <f t="shared" ref="AX121" si="172">SUM(AX115:AX120)</f>
        <v>0</v>
      </c>
      <c r="AY121" s="18">
        <f t="shared" ref="AY121" si="173">SUM(AY115:AY120)</f>
        <v>0</v>
      </c>
    </row>
    <row r="122" spans="2:51" s="10" customFormat="1" x14ac:dyDescent="0.35">
      <c r="B122" s="10" t="s">
        <v>75</v>
      </c>
      <c r="D122" s="10">
        <f>D121+D112+D110+D114</f>
        <v>0</v>
      </c>
      <c r="E122" s="10">
        <f t="shared" ref="E122:W122" si="174">E121+E112+E110+E114</f>
        <v>0</v>
      </c>
      <c r="F122" s="10">
        <f t="shared" si="174"/>
        <v>0</v>
      </c>
      <c r="G122" s="10">
        <f t="shared" si="174"/>
        <v>0</v>
      </c>
      <c r="H122" s="10">
        <f t="shared" si="174"/>
        <v>0</v>
      </c>
      <c r="I122" s="10">
        <f t="shared" si="174"/>
        <v>1380651</v>
      </c>
      <c r="J122" s="10">
        <f t="shared" si="174"/>
        <v>0</v>
      </c>
      <c r="K122" s="10">
        <f t="shared" si="174"/>
        <v>1445932</v>
      </c>
      <c r="L122" s="10">
        <f t="shared" si="174"/>
        <v>2315514</v>
      </c>
      <c r="M122" s="10">
        <f t="shared" si="174"/>
        <v>2372071</v>
      </c>
      <c r="N122" s="10">
        <f t="shared" si="174"/>
        <v>2353949</v>
      </c>
      <c r="O122" s="10">
        <f t="shared" si="174"/>
        <v>2468459</v>
      </c>
      <c r="P122" s="10">
        <f t="shared" si="174"/>
        <v>2490617</v>
      </c>
      <c r="Q122" s="10">
        <f t="shared" si="174"/>
        <v>2587908</v>
      </c>
      <c r="R122" s="10">
        <f t="shared" si="174"/>
        <v>2667564</v>
      </c>
      <c r="S122" s="10">
        <f t="shared" si="174"/>
        <v>2533208</v>
      </c>
      <c r="T122" s="10">
        <f t="shared" si="174"/>
        <v>0</v>
      </c>
      <c r="U122" s="10">
        <f t="shared" si="174"/>
        <v>0</v>
      </c>
      <c r="V122" s="10">
        <f t="shared" si="174"/>
        <v>0</v>
      </c>
      <c r="W122" s="10">
        <f t="shared" si="174"/>
        <v>0</v>
      </c>
      <c r="AI122" s="10">
        <f>AI121+AI112+AI110+AI114</f>
        <v>0</v>
      </c>
      <c r="AJ122" s="10">
        <f t="shared" ref="AJ122:AY122" si="175">AJ121+AJ112+AJ110+AJ114</f>
        <v>0</v>
      </c>
      <c r="AK122" s="10">
        <f t="shared" si="175"/>
        <v>0</v>
      </c>
      <c r="AL122" s="10">
        <f t="shared" si="175"/>
        <v>0</v>
      </c>
      <c r="AM122" s="10">
        <f t="shared" si="175"/>
        <v>0</v>
      </c>
      <c r="AN122" s="10">
        <f t="shared" si="175"/>
        <v>298380</v>
      </c>
      <c r="AO122" s="10">
        <f t="shared" si="175"/>
        <v>830824</v>
      </c>
      <c r="AP122" s="10">
        <f t="shared" si="175"/>
        <v>1380651</v>
      </c>
      <c r="AQ122" s="10">
        <f t="shared" si="175"/>
        <v>2372071</v>
      </c>
      <c r="AR122" s="10">
        <f t="shared" si="175"/>
        <v>2587908</v>
      </c>
      <c r="AS122" s="10">
        <f t="shared" si="175"/>
        <v>0</v>
      </c>
      <c r="AT122" s="10">
        <f t="shared" si="175"/>
        <v>0</v>
      </c>
      <c r="AU122" s="10">
        <f t="shared" si="175"/>
        <v>0</v>
      </c>
      <c r="AV122" s="10">
        <f t="shared" si="175"/>
        <v>0</v>
      </c>
      <c r="AW122" s="10">
        <f t="shared" si="175"/>
        <v>0</v>
      </c>
      <c r="AX122" s="10">
        <f t="shared" si="175"/>
        <v>0</v>
      </c>
      <c r="AY122" s="10">
        <f t="shared" si="175"/>
        <v>0</v>
      </c>
    </row>
    <row r="123" spans="2:51" s="10" customFormat="1" x14ac:dyDescent="0.35"/>
    <row r="124" spans="2:51" s="10" customFormat="1" x14ac:dyDescent="0.35"/>
    <row r="125" spans="2:51" s="20" customFormat="1" x14ac:dyDescent="0.35">
      <c r="B125" s="20" t="s">
        <v>126</v>
      </c>
    </row>
    <row r="126" spans="2:51" s="21" customFormat="1" x14ac:dyDescent="0.35">
      <c r="B126" s="21" t="s">
        <v>127</v>
      </c>
      <c r="D126" s="21" t="e">
        <f>D84/D103</f>
        <v>#DIV/0!</v>
      </c>
      <c r="E126" s="21" t="e">
        <f t="shared" ref="E126:W126" si="176">E84/E103</f>
        <v>#DIV/0!</v>
      </c>
      <c r="F126" s="21" t="e">
        <f t="shared" si="176"/>
        <v>#DIV/0!</v>
      </c>
      <c r="G126" s="21" t="e">
        <f t="shared" si="176"/>
        <v>#DIV/0!</v>
      </c>
      <c r="H126" s="21" t="e">
        <f t="shared" si="176"/>
        <v>#DIV/0!</v>
      </c>
      <c r="I126" s="21">
        <f t="shared" si="176"/>
        <v>7.992488169928631</v>
      </c>
      <c r="J126" s="21" t="e">
        <f t="shared" si="176"/>
        <v>#DIV/0!</v>
      </c>
      <c r="K126" s="21">
        <f t="shared" si="176"/>
        <v>5.7161605379197509</v>
      </c>
      <c r="L126" s="21">
        <f t="shared" si="176"/>
        <v>8.5063558295183661</v>
      </c>
      <c r="M126" s="21">
        <f t="shared" si="176"/>
        <v>6.7778698040302876</v>
      </c>
      <c r="N126" s="21">
        <f t="shared" si="176"/>
        <v>6.8499652948491772</v>
      </c>
      <c r="O126" s="21">
        <f t="shared" si="176"/>
        <v>5.4505309271845537</v>
      </c>
      <c r="P126" s="21">
        <f t="shared" si="176"/>
        <v>5.3517729827550129</v>
      </c>
      <c r="Q126" s="21">
        <f t="shared" si="176"/>
        <v>4.7449770025385174</v>
      </c>
      <c r="R126" s="21">
        <f t="shared" si="176"/>
        <v>4.3968009358724878</v>
      </c>
      <c r="S126" s="21">
        <f t="shared" si="176"/>
        <v>3.8427199979709079</v>
      </c>
      <c r="T126" s="21" t="e">
        <f t="shared" si="176"/>
        <v>#DIV/0!</v>
      </c>
      <c r="U126" s="21" t="e">
        <f t="shared" si="176"/>
        <v>#DIV/0!</v>
      </c>
      <c r="V126" s="21" t="e">
        <f t="shared" si="176"/>
        <v>#DIV/0!</v>
      </c>
      <c r="W126" s="21" t="e">
        <f t="shared" si="176"/>
        <v>#DIV/0!</v>
      </c>
      <c r="AI126" s="21" t="e">
        <f t="shared" ref="AI126:AY126" si="177">AI84/AI103</f>
        <v>#DIV/0!</v>
      </c>
      <c r="AJ126" s="21" t="e">
        <f t="shared" si="177"/>
        <v>#DIV/0!</v>
      </c>
      <c r="AK126" s="21" t="e">
        <f t="shared" si="177"/>
        <v>#DIV/0!</v>
      </c>
      <c r="AL126" s="21" t="e">
        <f t="shared" si="177"/>
        <v>#DIV/0!</v>
      </c>
      <c r="AM126" s="21" t="e">
        <f t="shared" si="177"/>
        <v>#DIV/0!</v>
      </c>
      <c r="AN126" s="21">
        <f t="shared" si="177"/>
        <v>3.2052819368187815</v>
      </c>
      <c r="AO126" s="21">
        <f t="shared" si="177"/>
        <v>8.2242170642442449</v>
      </c>
      <c r="AP126" s="21">
        <f t="shared" si="177"/>
        <v>7.992488169928631</v>
      </c>
      <c r="AQ126" s="21">
        <f t="shared" si="177"/>
        <v>6.7778698040302876</v>
      </c>
      <c r="AR126" s="21">
        <f t="shared" si="177"/>
        <v>4.7449770025385174</v>
      </c>
      <c r="AS126" s="21" t="e">
        <f t="shared" si="177"/>
        <v>#DIV/0!</v>
      </c>
      <c r="AT126" s="21" t="e">
        <f t="shared" si="177"/>
        <v>#DIV/0!</v>
      </c>
      <c r="AU126" s="21" t="e">
        <f t="shared" si="177"/>
        <v>#DIV/0!</v>
      </c>
      <c r="AV126" s="21" t="e">
        <f t="shared" si="177"/>
        <v>#DIV/0!</v>
      </c>
      <c r="AW126" s="21" t="e">
        <f t="shared" si="177"/>
        <v>#DIV/0!</v>
      </c>
      <c r="AX126" s="21" t="e">
        <f t="shared" si="177"/>
        <v>#DIV/0!</v>
      </c>
      <c r="AY126" s="21" t="e">
        <f t="shared" si="177"/>
        <v>#DIV/0!</v>
      </c>
    </row>
    <row r="127" spans="2:51" s="8" customFormat="1" x14ac:dyDescent="0.35"/>
    <row r="128" spans="2:51" s="8" customFormat="1" x14ac:dyDescent="0.35"/>
    <row r="129" spans="2:51" s="8" customFormat="1" x14ac:dyDescent="0.35"/>
    <row r="130" spans="2:51" s="8" customFormat="1" x14ac:dyDescent="0.35"/>
    <row r="131" spans="2:51" s="19" customFormat="1" x14ac:dyDescent="0.35"/>
    <row r="132" spans="2:51" s="16" customFormat="1" x14ac:dyDescent="0.35">
      <c r="B132" s="16" t="s">
        <v>125</v>
      </c>
    </row>
    <row r="133" spans="2:51" s="8" customFormat="1" x14ac:dyDescent="0.35">
      <c r="B133" s="8" t="s">
        <v>98</v>
      </c>
      <c r="H133" s="8">
        <v>-8316</v>
      </c>
      <c r="J133" s="8">
        <v>23494</v>
      </c>
      <c r="K133" s="8">
        <v>30949</v>
      </c>
      <c r="L133" s="8">
        <v>24031</v>
      </c>
      <c r="N133" s="8">
        <v>-35467</v>
      </c>
      <c r="O133" s="8">
        <v>2784</v>
      </c>
      <c r="P133" s="8">
        <v>45472</v>
      </c>
      <c r="R133" s="8">
        <v>36414</v>
      </c>
      <c r="S133" s="8">
        <v>100865</v>
      </c>
      <c r="AM133" s="8">
        <v>3167</v>
      </c>
      <c r="AN133" s="8">
        <v>-43281</v>
      </c>
      <c r="AO133" s="8">
        <v>-38917</v>
      </c>
      <c r="AP133" s="8">
        <v>-17129</v>
      </c>
      <c r="AQ133" s="8">
        <v>64648</v>
      </c>
      <c r="AR133" s="8">
        <v>123595</v>
      </c>
    </row>
    <row r="134" spans="2:51" s="9" customFormat="1" x14ac:dyDescent="0.35">
      <c r="B134" s="9" t="s">
        <v>99</v>
      </c>
      <c r="H134" s="9">
        <f>-45962-14333</f>
        <v>-60295</v>
      </c>
      <c r="J134" s="9">
        <f>-22268-3445</f>
        <v>-25713</v>
      </c>
      <c r="K134" s="9">
        <f>-35840-7103</f>
        <v>-42943</v>
      </c>
      <c r="L134" s="9">
        <v>-64652</v>
      </c>
      <c r="N134" s="9">
        <f>-24481-4453</f>
        <v>-28934</v>
      </c>
      <c r="O134" s="9">
        <v>-61565</v>
      </c>
      <c r="P134" s="9">
        <v>-103461</v>
      </c>
      <c r="R134" s="9">
        <v>-17541</v>
      </c>
      <c r="S134" s="9">
        <v>-56289</v>
      </c>
      <c r="AM134" s="9">
        <v>-19031</v>
      </c>
      <c r="AN134" s="9">
        <v>-25466</v>
      </c>
      <c r="AO134" s="9">
        <v>-43289</v>
      </c>
      <c r="AP134" s="9">
        <v>-56375</v>
      </c>
      <c r="AQ134" s="9">
        <v>-98986</v>
      </c>
      <c r="AR134" s="9">
        <v>-143606</v>
      </c>
    </row>
    <row r="135" spans="2:51" s="8" customFormat="1" x14ac:dyDescent="0.35">
      <c r="B135" s="8" t="s">
        <v>100</v>
      </c>
      <c r="D135" s="8">
        <f>SUM(D133:D134)</f>
        <v>0</v>
      </c>
      <c r="E135" s="8">
        <f t="shared" ref="E135:W135" si="178">SUM(E133:E134)</f>
        <v>0</v>
      </c>
      <c r="F135" s="8">
        <f t="shared" si="178"/>
        <v>0</v>
      </c>
      <c r="G135" s="8">
        <f t="shared" si="178"/>
        <v>0</v>
      </c>
      <c r="H135" s="8">
        <f t="shared" si="178"/>
        <v>-68611</v>
      </c>
      <c r="I135" s="8">
        <f t="shared" si="178"/>
        <v>0</v>
      </c>
      <c r="J135" s="8">
        <f t="shared" si="178"/>
        <v>-2219</v>
      </c>
      <c r="K135" s="8">
        <f t="shared" si="178"/>
        <v>-11994</v>
      </c>
      <c r="L135" s="8">
        <f t="shared" si="178"/>
        <v>-40621</v>
      </c>
      <c r="M135" s="8">
        <f t="shared" si="178"/>
        <v>0</v>
      </c>
      <c r="N135" s="8">
        <f t="shared" si="178"/>
        <v>-64401</v>
      </c>
      <c r="O135" s="8">
        <f t="shared" si="178"/>
        <v>-58781</v>
      </c>
      <c r="P135" s="8">
        <f t="shared" si="178"/>
        <v>-57989</v>
      </c>
      <c r="Q135" s="8">
        <f t="shared" si="178"/>
        <v>0</v>
      </c>
      <c r="R135" s="8">
        <f t="shared" si="178"/>
        <v>18873</v>
      </c>
      <c r="S135" s="8">
        <f t="shared" si="178"/>
        <v>44576</v>
      </c>
      <c r="T135" s="8">
        <f t="shared" si="178"/>
        <v>0</v>
      </c>
      <c r="U135" s="8">
        <f t="shared" si="178"/>
        <v>0</v>
      </c>
      <c r="V135" s="8">
        <f t="shared" si="178"/>
        <v>0</v>
      </c>
      <c r="W135" s="8">
        <f t="shared" si="178"/>
        <v>0</v>
      </c>
      <c r="AI135" s="8">
        <f>SUM(AI133:AI134)</f>
        <v>0</v>
      </c>
      <c r="AJ135" s="8">
        <f t="shared" ref="AJ135:AY135" si="179">SUM(AJ133:AJ134)</f>
        <v>0</v>
      </c>
      <c r="AK135" s="8">
        <f t="shared" si="179"/>
        <v>0</v>
      </c>
      <c r="AL135" s="8">
        <f t="shared" si="179"/>
        <v>0</v>
      </c>
      <c r="AM135" s="8">
        <f t="shared" si="179"/>
        <v>-15864</v>
      </c>
      <c r="AN135" s="8">
        <f t="shared" si="179"/>
        <v>-68747</v>
      </c>
      <c r="AO135" s="8">
        <f t="shared" si="179"/>
        <v>-82206</v>
      </c>
      <c r="AP135" s="8">
        <f t="shared" si="179"/>
        <v>-73504</v>
      </c>
      <c r="AQ135" s="8">
        <f t="shared" si="179"/>
        <v>-34338</v>
      </c>
      <c r="AR135" s="8">
        <f t="shared" si="179"/>
        <v>-20011</v>
      </c>
      <c r="AS135" s="8">
        <f t="shared" si="179"/>
        <v>0</v>
      </c>
      <c r="AT135" s="8">
        <f t="shared" si="179"/>
        <v>0</v>
      </c>
      <c r="AU135" s="8">
        <f t="shared" si="179"/>
        <v>0</v>
      </c>
      <c r="AV135" s="8">
        <f t="shared" si="179"/>
        <v>0</v>
      </c>
      <c r="AW135" s="8">
        <f t="shared" si="179"/>
        <v>0</v>
      </c>
      <c r="AX135" s="8">
        <f t="shared" si="179"/>
        <v>0</v>
      </c>
      <c r="AY135" s="8">
        <f t="shared" si="179"/>
        <v>0</v>
      </c>
    </row>
    <row r="136" spans="2:51" s="8" customFormat="1" x14ac:dyDescent="0.35"/>
    <row r="137" spans="2:51" s="8" customFormat="1" x14ac:dyDescent="0.35">
      <c r="B137" s="8" t="s">
        <v>101</v>
      </c>
      <c r="H137" s="8">
        <f>5724+180+5447</f>
        <v>11351</v>
      </c>
      <c r="K137" s="8">
        <f>11519+95+7174</f>
        <v>18788</v>
      </c>
      <c r="L137" s="8">
        <f>16802+95+7174</f>
        <v>24071</v>
      </c>
      <c r="N137" s="8">
        <f>3006+62</f>
        <v>3068</v>
      </c>
      <c r="O137" s="8">
        <f>5977+62+8688</f>
        <v>14727</v>
      </c>
      <c r="P137" s="8">
        <v>0</v>
      </c>
      <c r="R137" s="8">
        <v>0</v>
      </c>
      <c r="S137" s="8">
        <v>-172249</v>
      </c>
      <c r="AM137" s="8">
        <v>0</v>
      </c>
      <c r="AN137" s="8">
        <v>149975</v>
      </c>
      <c r="AO137" s="8">
        <v>570544</v>
      </c>
      <c r="AP137" s="8">
        <v>575000</v>
      </c>
      <c r="AQ137" s="8">
        <v>1293570</v>
      </c>
      <c r="AR137" s="8">
        <v>0</v>
      </c>
    </row>
    <row r="138" spans="2:51" s="8" customFormat="1" x14ac:dyDescent="0.35">
      <c r="B138" s="8" t="s">
        <v>102</v>
      </c>
      <c r="H138" s="8">
        <v>40091</v>
      </c>
      <c r="K138" s="8">
        <v>38589</v>
      </c>
      <c r="L138" s="8">
        <v>61638</v>
      </c>
      <c r="N138" s="8">
        <v>33965</v>
      </c>
      <c r="O138" s="8">
        <v>88780</v>
      </c>
      <c r="P138" s="8">
        <v>142545</v>
      </c>
      <c r="R138" s="8">
        <v>57401</v>
      </c>
      <c r="S138" s="8">
        <v>125793</v>
      </c>
      <c r="AM138" s="8">
        <v>2755</v>
      </c>
      <c r="AN138" s="8">
        <v>27347</v>
      </c>
      <c r="AO138" s="8">
        <v>36627</v>
      </c>
      <c r="AP138" s="8">
        <v>56334</v>
      </c>
      <c r="AQ138" s="8">
        <v>90137</v>
      </c>
      <c r="AR138" s="8">
        <v>202777</v>
      </c>
    </row>
    <row r="139" spans="2:51" s="8" customFormat="1" x14ac:dyDescent="0.35">
      <c r="B139" s="8" t="s">
        <v>103</v>
      </c>
      <c r="H139" s="8">
        <v>0</v>
      </c>
      <c r="K139" s="8">
        <v>0</v>
      </c>
      <c r="L139" s="8">
        <v>0</v>
      </c>
      <c r="N139" s="8">
        <v>0</v>
      </c>
      <c r="O139" s="8">
        <v>0</v>
      </c>
      <c r="P139" s="8">
        <v>0</v>
      </c>
      <c r="R139" s="8">
        <v>0</v>
      </c>
      <c r="S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</row>
    <row r="140" spans="2:51" s="8" customFormat="1" x14ac:dyDescent="0.35">
      <c r="B140" s="8" t="s">
        <v>104</v>
      </c>
      <c r="H140" s="8">
        <v>0</v>
      </c>
      <c r="K140" s="8">
        <v>0</v>
      </c>
      <c r="L140" s="8">
        <v>0</v>
      </c>
      <c r="N140" s="8">
        <v>0</v>
      </c>
      <c r="O140" s="8">
        <v>0</v>
      </c>
      <c r="P140" s="8">
        <v>0</v>
      </c>
      <c r="R140" s="8">
        <v>0</v>
      </c>
      <c r="S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</row>
    <row r="141" spans="2:51" s="8" customFormat="1" x14ac:dyDescent="0.35"/>
    <row r="142" spans="2:51" s="14" customFormat="1" x14ac:dyDescent="0.35">
      <c r="B142" s="14" t="s">
        <v>124</v>
      </c>
    </row>
    <row r="143" spans="2:51" x14ac:dyDescent="0.35">
      <c r="R143" s="8">
        <f>R133</f>
        <v>36414</v>
      </c>
      <c r="S143" s="8">
        <f>S133-R133</f>
        <v>64451</v>
      </c>
    </row>
    <row r="144" spans="2:51" s="6" customFormat="1" x14ac:dyDescent="0.35">
      <c r="R144" s="9">
        <f>R134</f>
        <v>-17541</v>
      </c>
      <c r="S144" s="9">
        <f>S134-R134</f>
        <v>-38748</v>
      </c>
    </row>
    <row r="145" spans="2:48" x14ac:dyDescent="0.35">
      <c r="R145" s="8">
        <f>SUM(R143:R144)</f>
        <v>18873</v>
      </c>
      <c r="S145" s="8">
        <f t="shared" ref="S145:U145" si="180">SUM(S143:S144)</f>
        <v>25703</v>
      </c>
      <c r="T145" s="8">
        <f t="shared" si="180"/>
        <v>0</v>
      </c>
      <c r="U145" s="8">
        <f t="shared" si="180"/>
        <v>0</v>
      </c>
    </row>
    <row r="147" spans="2:48" s="2" customFormat="1" x14ac:dyDescent="0.35">
      <c r="B147" s="2" t="s">
        <v>130</v>
      </c>
      <c r="AU147" s="2" t="s">
        <v>132</v>
      </c>
      <c r="AV147" s="2" t="e" vm="1">
        <v>#VALUE!</v>
      </c>
    </row>
    <row r="148" spans="2:48" s="8" customFormat="1" x14ac:dyDescent="0.35">
      <c r="B148" s="8" t="s">
        <v>131</v>
      </c>
      <c r="AR148" s="8">
        <f>AR7*AR149</f>
        <v>23202205.199999999</v>
      </c>
      <c r="AU148" s="8" cm="1">
        <f t="array" ref="AU148">_FV(AV147,"Market cap",TRUE)/1000</f>
        <v>18408754.98</v>
      </c>
    </row>
    <row r="149" spans="2:48" s="8" customFormat="1" x14ac:dyDescent="0.35">
      <c r="B149" s="8" t="s">
        <v>6</v>
      </c>
      <c r="AR149" s="8">
        <f>AR67</f>
        <v>326332</v>
      </c>
      <c r="AU149" s="8" cm="1">
        <f t="array" ref="AU149">_FV(AV147,"Shares outstanding",TRUE)/1000</f>
        <v>334218.5</v>
      </c>
    </row>
    <row r="150" spans="2:48" x14ac:dyDescent="0.35">
      <c r="AR150">
        <f>AR148/AR45</f>
        <v>23.791252828787961</v>
      </c>
      <c r="AU150" s="8">
        <f>AU148/AR30</f>
        <v>18.876108551629802</v>
      </c>
    </row>
    <row r="151" spans="2:48" x14ac:dyDescent="0.35">
      <c r="AR151">
        <f>AR148/AR64</f>
        <v>-119.98182448120549</v>
      </c>
    </row>
  </sheetData>
  <pageMargins left="0.7" right="0.7" top="0.75" bottom="0.75" header="0.3" footer="0.3"/>
  <ignoredErrors>
    <ignoredError sqref="AN121:AR121 R121:S121 N121:P121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2023-10-31T23:02:00Z</dcterms:created>
  <dcterms:modified xsi:type="dcterms:W3CDTF">2023-11-01T19:43:35Z</dcterms:modified>
</cp:coreProperties>
</file>