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LTR/"/>
    </mc:Choice>
  </mc:AlternateContent>
  <xr:revisionPtr revIDLastSave="1061" documentId="11_4BC08893F052735CD6438A69F9AF742BD755F7D4" xr6:coauthVersionLast="47" xr6:coauthVersionMax="47" xr10:uidLastSave="{A67CAC3E-686F-47A7-AA04-BE807D99D04A}"/>
  <bookViews>
    <workbookView xWindow="8150" yWindow="177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0" i="3" l="1"/>
  <c r="T60" i="3"/>
  <c r="P60" i="3"/>
  <c r="R123" i="3"/>
  <c r="R128" i="3" s="1"/>
  <c r="S123" i="3"/>
  <c r="S128" i="3" s="1"/>
  <c r="U123" i="3"/>
  <c r="U128" i="3" s="1"/>
  <c r="V123" i="3"/>
  <c r="V125" i="3" s="1"/>
  <c r="W123" i="3"/>
  <c r="W125" i="3" s="1"/>
  <c r="X123" i="3"/>
  <c r="X125" i="3" s="1"/>
  <c r="Y123" i="3"/>
  <c r="Y125" i="3" s="1"/>
  <c r="P124" i="3"/>
  <c r="P123" i="3" s="1"/>
  <c r="Q124" i="3"/>
  <c r="Q123" i="3" s="1"/>
  <c r="R124" i="3"/>
  <c r="S124" i="3"/>
  <c r="T124" i="3"/>
  <c r="T123" i="3" s="1"/>
  <c r="U124" i="3"/>
  <c r="V124" i="3"/>
  <c r="W124" i="3"/>
  <c r="X124" i="3"/>
  <c r="Y124" i="3"/>
  <c r="R125" i="3"/>
  <c r="S125" i="3"/>
  <c r="U125" i="3"/>
  <c r="R126" i="3"/>
  <c r="S126" i="3"/>
  <c r="U126" i="3"/>
  <c r="V126" i="3"/>
  <c r="W126" i="3"/>
  <c r="X126" i="3"/>
  <c r="Y126" i="3"/>
  <c r="R127" i="3"/>
  <c r="S127" i="3"/>
  <c r="U127" i="3"/>
  <c r="V127" i="3"/>
  <c r="W127" i="3"/>
  <c r="Y127" i="3"/>
  <c r="Z128" i="3"/>
  <c r="Z127" i="3"/>
  <c r="Z126" i="3"/>
  <c r="Z125" i="3"/>
  <c r="Z123" i="3"/>
  <c r="Z124" i="3"/>
  <c r="AM123" i="3"/>
  <c r="AM128" i="3" s="1"/>
  <c r="AM124" i="3"/>
  <c r="AN124" i="3"/>
  <c r="AN123" i="3" s="1"/>
  <c r="AM125" i="3"/>
  <c r="AM126" i="3"/>
  <c r="AM127" i="3"/>
  <c r="AO128" i="3"/>
  <c r="AO127" i="3"/>
  <c r="AO126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AK59" i="3"/>
  <c r="AK58" i="3"/>
  <c r="AK57" i="3"/>
  <c r="AJ56" i="3"/>
  <c r="AK56" i="3"/>
  <c r="AL56" i="3"/>
  <c r="AM56" i="3"/>
  <c r="AN56" i="3"/>
  <c r="AO56" i="3"/>
  <c r="AI56" i="3"/>
  <c r="AO125" i="3"/>
  <c r="AO123" i="3"/>
  <c r="AO124" i="3"/>
  <c r="AL21" i="3"/>
  <c r="AL22" i="3" s="1"/>
  <c r="AL27" i="3" s="1"/>
  <c r="M21" i="3"/>
  <c r="P115" i="3"/>
  <c r="P118" i="3"/>
  <c r="P117" i="3"/>
  <c r="P10" i="3"/>
  <c r="P9" i="3"/>
  <c r="P20" i="3"/>
  <c r="P19" i="3"/>
  <c r="P55" i="3"/>
  <c r="P53" i="3"/>
  <c r="P50" i="3"/>
  <c r="P49" i="3"/>
  <c r="P44" i="3"/>
  <c r="P43" i="3"/>
  <c r="P42" i="3"/>
  <c r="P38" i="3"/>
  <c r="P37" i="3"/>
  <c r="N116" i="3"/>
  <c r="O116" i="3" s="1"/>
  <c r="P116" i="3" s="1"/>
  <c r="N112" i="3"/>
  <c r="O112" i="3" s="1"/>
  <c r="N111" i="3"/>
  <c r="O111" i="3" s="1"/>
  <c r="P111" i="3" s="1"/>
  <c r="M51" i="3"/>
  <c r="N21" i="3"/>
  <c r="N22" i="3" s="1"/>
  <c r="N27" i="3" s="1"/>
  <c r="R111" i="3"/>
  <c r="S111" i="3" s="1"/>
  <c r="N51" i="3"/>
  <c r="M26" i="3"/>
  <c r="M27" i="3"/>
  <c r="I27" i="3"/>
  <c r="J22" i="3"/>
  <c r="J25" i="3" s="1"/>
  <c r="J28" i="3" s="1"/>
  <c r="K22" i="3"/>
  <c r="K25" i="3" s="1"/>
  <c r="K28" i="3" s="1"/>
  <c r="L22" i="3"/>
  <c r="L25" i="3" s="1"/>
  <c r="L28" i="3" s="1"/>
  <c r="M22" i="3"/>
  <c r="M25" i="3" s="1"/>
  <c r="O22" i="3"/>
  <c r="I22" i="3"/>
  <c r="I23" i="3" s="1"/>
  <c r="J11" i="3"/>
  <c r="J14" i="3" s="1"/>
  <c r="J16" i="3" s="1"/>
  <c r="K11" i="3"/>
  <c r="K12" i="3" s="1"/>
  <c r="L11" i="3"/>
  <c r="L14" i="3" s="1"/>
  <c r="L16" i="3" s="1"/>
  <c r="M11" i="3"/>
  <c r="M15" i="3" s="1"/>
  <c r="N11" i="3"/>
  <c r="N14" i="3" s="1"/>
  <c r="O11" i="3"/>
  <c r="L12" i="3"/>
  <c r="I11" i="3"/>
  <c r="I12" i="3" s="1"/>
  <c r="T118" i="3"/>
  <c r="T117" i="3"/>
  <c r="T115" i="3"/>
  <c r="O51" i="3"/>
  <c r="T21" i="3"/>
  <c r="T20" i="3"/>
  <c r="T19" i="3"/>
  <c r="T10" i="3"/>
  <c r="T9" i="3"/>
  <c r="T55" i="3"/>
  <c r="T53" i="3"/>
  <c r="T51" i="3"/>
  <c r="T50" i="3"/>
  <c r="T49" i="3"/>
  <c r="T44" i="3"/>
  <c r="T43" i="3"/>
  <c r="T45" i="3" s="1"/>
  <c r="T42" i="3"/>
  <c r="T38" i="3"/>
  <c r="T37" i="3"/>
  <c r="T39" i="3" s="1"/>
  <c r="R112" i="3"/>
  <c r="S112" i="3" s="1"/>
  <c r="T112" i="3" s="1"/>
  <c r="R116" i="3"/>
  <c r="S116" i="3" s="1"/>
  <c r="T116" i="3" s="1"/>
  <c r="X118" i="3"/>
  <c r="X117" i="3"/>
  <c r="X115" i="3"/>
  <c r="X21" i="3"/>
  <c r="X20" i="3"/>
  <c r="X19" i="3"/>
  <c r="X10" i="3"/>
  <c r="X9" i="3"/>
  <c r="X11" i="3" s="1"/>
  <c r="Q22" i="3"/>
  <c r="Q27" i="3" s="1"/>
  <c r="R22" i="3"/>
  <c r="R26" i="3" s="1"/>
  <c r="S22" i="3"/>
  <c r="S25" i="3" s="1"/>
  <c r="U22" i="3"/>
  <c r="U26" i="3" s="1"/>
  <c r="V22" i="3"/>
  <c r="V27" i="3" s="1"/>
  <c r="W22" i="3"/>
  <c r="Y22" i="3"/>
  <c r="Y25" i="3" s="1"/>
  <c r="Z22" i="3"/>
  <c r="Z25" i="3" s="1"/>
  <c r="AA22" i="3"/>
  <c r="AA26" i="3" s="1"/>
  <c r="AB22" i="3"/>
  <c r="AB26" i="3" s="1"/>
  <c r="AC22" i="3"/>
  <c r="AC27" i="3" s="1"/>
  <c r="AD22" i="3"/>
  <c r="AD27" i="3" s="1"/>
  <c r="V111" i="3"/>
  <c r="W111" i="3" s="1"/>
  <c r="X111" i="3" s="1"/>
  <c r="X53" i="3"/>
  <c r="X55" i="3"/>
  <c r="X51" i="3"/>
  <c r="X50" i="3"/>
  <c r="X49" i="3"/>
  <c r="X44" i="3"/>
  <c r="X43" i="3"/>
  <c r="X42" i="3"/>
  <c r="X38" i="3"/>
  <c r="X37" i="3"/>
  <c r="V112" i="3"/>
  <c r="W112" i="3" s="1"/>
  <c r="V116" i="3"/>
  <c r="W116" i="3" s="1"/>
  <c r="X116" i="3" s="1"/>
  <c r="Z112" i="3"/>
  <c r="Z111" i="3"/>
  <c r="Z113" i="3" s="1"/>
  <c r="Z116" i="3"/>
  <c r="AA27" i="3"/>
  <c r="AB27" i="3"/>
  <c r="V15" i="3"/>
  <c r="W15" i="3"/>
  <c r="J113" i="3"/>
  <c r="I113" i="3"/>
  <c r="J103" i="3"/>
  <c r="J105" i="3" s="1"/>
  <c r="I103" i="3"/>
  <c r="I105" i="3" s="1"/>
  <c r="J92" i="3"/>
  <c r="I92" i="3"/>
  <c r="J85" i="3"/>
  <c r="I85" i="3"/>
  <c r="J77" i="3"/>
  <c r="I77" i="3"/>
  <c r="J71" i="3"/>
  <c r="I71" i="3"/>
  <c r="J45" i="3"/>
  <c r="I45" i="3"/>
  <c r="J39" i="3"/>
  <c r="J40" i="3" s="1"/>
  <c r="I39" i="3"/>
  <c r="I40" i="3" s="1"/>
  <c r="L113" i="3"/>
  <c r="K113" i="3"/>
  <c r="L103" i="3"/>
  <c r="L105" i="3" s="1"/>
  <c r="K103" i="3"/>
  <c r="K105" i="3" s="1"/>
  <c r="L92" i="3"/>
  <c r="K92" i="3"/>
  <c r="L85" i="3"/>
  <c r="K85" i="3"/>
  <c r="L77" i="3"/>
  <c r="K77" i="3"/>
  <c r="L71" i="3"/>
  <c r="K71" i="3"/>
  <c r="L45" i="3"/>
  <c r="K45" i="3"/>
  <c r="L39" i="3"/>
  <c r="L40" i="3" s="1"/>
  <c r="K39" i="3"/>
  <c r="K40" i="3" s="1"/>
  <c r="N113" i="3"/>
  <c r="Q113" i="3"/>
  <c r="U113" i="3"/>
  <c r="Y113" i="3"/>
  <c r="AA113" i="3"/>
  <c r="AB113" i="3"/>
  <c r="AC113" i="3"/>
  <c r="AD113" i="3"/>
  <c r="M113" i="3"/>
  <c r="P104" i="3"/>
  <c r="P102" i="3"/>
  <c r="P101" i="3"/>
  <c r="P100" i="3"/>
  <c r="P99" i="3"/>
  <c r="P98" i="3"/>
  <c r="P97" i="3"/>
  <c r="P96" i="3"/>
  <c r="P95" i="3"/>
  <c r="P91" i="3"/>
  <c r="P90" i="3"/>
  <c r="P89" i="3"/>
  <c r="P88" i="3"/>
  <c r="P87" i="3"/>
  <c r="P84" i="3"/>
  <c r="P83" i="3"/>
  <c r="P82" i="3"/>
  <c r="P81" i="3"/>
  <c r="P80" i="3"/>
  <c r="P76" i="3"/>
  <c r="P75" i="3"/>
  <c r="P74" i="3"/>
  <c r="P73" i="3"/>
  <c r="P70" i="3"/>
  <c r="P69" i="3"/>
  <c r="P68" i="3"/>
  <c r="P67" i="3"/>
  <c r="P66" i="3"/>
  <c r="X104" i="3"/>
  <c r="X102" i="3"/>
  <c r="X101" i="3"/>
  <c r="X100" i="3"/>
  <c r="X99" i="3"/>
  <c r="X98" i="3"/>
  <c r="X97" i="3"/>
  <c r="X96" i="3"/>
  <c r="X95" i="3"/>
  <c r="X91" i="3"/>
  <c r="X90" i="3"/>
  <c r="X89" i="3"/>
  <c r="X88" i="3"/>
  <c r="X87" i="3"/>
  <c r="X84" i="3"/>
  <c r="X83" i="3"/>
  <c r="X82" i="3"/>
  <c r="X81" i="3"/>
  <c r="X80" i="3"/>
  <c r="X76" i="3"/>
  <c r="X75" i="3"/>
  <c r="X74" i="3"/>
  <c r="X73" i="3"/>
  <c r="X70" i="3"/>
  <c r="X69" i="3"/>
  <c r="X68" i="3"/>
  <c r="X67" i="3"/>
  <c r="X66" i="3"/>
  <c r="N45" i="3"/>
  <c r="O45" i="3"/>
  <c r="Q45" i="3"/>
  <c r="R45" i="3"/>
  <c r="S45" i="3"/>
  <c r="U45" i="3"/>
  <c r="V45" i="3"/>
  <c r="W45" i="3"/>
  <c r="Y45" i="3"/>
  <c r="Z45" i="3"/>
  <c r="AA45" i="3"/>
  <c r="AB45" i="3"/>
  <c r="AC45" i="3"/>
  <c r="AD45" i="3"/>
  <c r="M45" i="3"/>
  <c r="N39" i="3"/>
  <c r="O39" i="3"/>
  <c r="P39" i="3"/>
  <c r="P40" i="3" s="1"/>
  <c r="Q39" i="3"/>
  <c r="Q40" i="3" s="1"/>
  <c r="R39" i="3"/>
  <c r="R40" i="3" s="1"/>
  <c r="S39" i="3"/>
  <c r="S40" i="3" s="1"/>
  <c r="U39" i="3"/>
  <c r="U40" i="3" s="1"/>
  <c r="V39" i="3"/>
  <c r="V40" i="3" s="1"/>
  <c r="W39" i="3"/>
  <c r="W40" i="3" s="1"/>
  <c r="Y39" i="3"/>
  <c r="Y40" i="3" s="1"/>
  <c r="Z39" i="3"/>
  <c r="Z40" i="3" s="1"/>
  <c r="AA39" i="3"/>
  <c r="AA40" i="3" s="1"/>
  <c r="AB39" i="3"/>
  <c r="AC39" i="3"/>
  <c r="AC40" i="3" s="1"/>
  <c r="AD39" i="3"/>
  <c r="M39" i="3"/>
  <c r="M40" i="3" s="1"/>
  <c r="N103" i="3"/>
  <c r="N105" i="3" s="1"/>
  <c r="O103" i="3"/>
  <c r="O105" i="3" s="1"/>
  <c r="Q103" i="3"/>
  <c r="Q105" i="3" s="1"/>
  <c r="R103" i="3"/>
  <c r="R105" i="3" s="1"/>
  <c r="S103" i="3"/>
  <c r="S105" i="3" s="1"/>
  <c r="T103" i="3"/>
  <c r="T105" i="3" s="1"/>
  <c r="U103" i="3"/>
  <c r="U105" i="3" s="1"/>
  <c r="V103" i="3"/>
  <c r="V105" i="3" s="1"/>
  <c r="W103" i="3"/>
  <c r="W105" i="3" s="1"/>
  <c r="Y103" i="3"/>
  <c r="Y105" i="3" s="1"/>
  <c r="Z103" i="3"/>
  <c r="Z105" i="3" s="1"/>
  <c r="AA103" i="3"/>
  <c r="AA105" i="3" s="1"/>
  <c r="AB103" i="3"/>
  <c r="AB105" i="3" s="1"/>
  <c r="AC103" i="3"/>
  <c r="AC105" i="3" s="1"/>
  <c r="AD103" i="3"/>
  <c r="AD105" i="3" s="1"/>
  <c r="M103" i="3"/>
  <c r="M105" i="3" s="1"/>
  <c r="N92" i="3"/>
  <c r="O92" i="3"/>
  <c r="Q92" i="3"/>
  <c r="R92" i="3"/>
  <c r="S92" i="3"/>
  <c r="T92" i="3"/>
  <c r="U92" i="3"/>
  <c r="V92" i="3"/>
  <c r="W92" i="3"/>
  <c r="Y92" i="3"/>
  <c r="Z92" i="3"/>
  <c r="AA92" i="3"/>
  <c r="AB92" i="3"/>
  <c r="AC92" i="3"/>
  <c r="AD92" i="3"/>
  <c r="M92" i="3"/>
  <c r="N85" i="3"/>
  <c r="N93" i="3" s="1"/>
  <c r="O85" i="3"/>
  <c r="Q85" i="3"/>
  <c r="R85" i="3"/>
  <c r="S85" i="3"/>
  <c r="T85" i="3"/>
  <c r="U85" i="3"/>
  <c r="V85" i="3"/>
  <c r="W85" i="3"/>
  <c r="Y85" i="3"/>
  <c r="Z85" i="3"/>
  <c r="AA85" i="3"/>
  <c r="AB85" i="3"/>
  <c r="AC85" i="3"/>
  <c r="AD85" i="3"/>
  <c r="M85" i="3"/>
  <c r="N71" i="3"/>
  <c r="O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M71" i="3"/>
  <c r="N77" i="3"/>
  <c r="O77" i="3"/>
  <c r="Q77" i="3"/>
  <c r="R77" i="3"/>
  <c r="S77" i="3"/>
  <c r="T77" i="3"/>
  <c r="U77" i="3"/>
  <c r="V77" i="3"/>
  <c r="W77" i="3"/>
  <c r="Y77" i="3"/>
  <c r="Z77" i="3"/>
  <c r="AA77" i="3"/>
  <c r="AB77" i="3"/>
  <c r="AC77" i="3"/>
  <c r="AD77" i="3"/>
  <c r="M77" i="3"/>
  <c r="Q11" i="3"/>
  <c r="Q14" i="3" s="1"/>
  <c r="R11" i="3"/>
  <c r="S11" i="3"/>
  <c r="S14" i="3" s="1"/>
  <c r="U11" i="3"/>
  <c r="U14" i="3" s="1"/>
  <c r="V11" i="3"/>
  <c r="V14" i="3" s="1"/>
  <c r="W11" i="3"/>
  <c r="Y11" i="3"/>
  <c r="Y15" i="3" s="1"/>
  <c r="Z11" i="3"/>
  <c r="Z15" i="3" s="1"/>
  <c r="AA11" i="3"/>
  <c r="AA15" i="3" s="1"/>
  <c r="AB11" i="3"/>
  <c r="AB15" i="3" s="1"/>
  <c r="AC11" i="3"/>
  <c r="AC15" i="3" s="1"/>
  <c r="AD11" i="3"/>
  <c r="AD15" i="3" s="1"/>
  <c r="AO11" i="3"/>
  <c r="AO15" i="3" s="1"/>
  <c r="AP11" i="3"/>
  <c r="AP14" i="3" s="1"/>
  <c r="AP16" i="3" s="1"/>
  <c r="AQ11" i="3"/>
  <c r="AR11" i="3"/>
  <c r="AR14" i="3" s="1"/>
  <c r="AR16" i="3" s="1"/>
  <c r="AS11" i="3"/>
  <c r="AS14" i="3" s="1"/>
  <c r="AS16" i="3" s="1"/>
  <c r="AT11" i="3"/>
  <c r="AU11" i="3"/>
  <c r="AU15" i="3" s="1"/>
  <c r="AV11" i="3"/>
  <c r="AV14" i="3" s="1"/>
  <c r="AV16" i="3" s="1"/>
  <c r="AW11" i="3"/>
  <c r="AX11" i="3"/>
  <c r="AX14" i="3" s="1"/>
  <c r="AX16" i="3" s="1"/>
  <c r="AY11" i="3"/>
  <c r="AY14" i="3" s="1"/>
  <c r="AY16" i="3" s="1"/>
  <c r="AZ11" i="3"/>
  <c r="AZ14" i="3" s="1"/>
  <c r="AZ16" i="3" s="1"/>
  <c r="AM22" i="3"/>
  <c r="AM26" i="3" s="1"/>
  <c r="AN22" i="3"/>
  <c r="AN25" i="3" s="1"/>
  <c r="AO22" i="3"/>
  <c r="AO25" i="3" s="1"/>
  <c r="AP22" i="3"/>
  <c r="AP25" i="3" s="1"/>
  <c r="AP28" i="3" s="1"/>
  <c r="AQ22" i="3"/>
  <c r="AQ26" i="3" s="1"/>
  <c r="AR22" i="3"/>
  <c r="AR26" i="3" s="1"/>
  <c r="AS22" i="3"/>
  <c r="AS26" i="3" s="1"/>
  <c r="AT22" i="3"/>
  <c r="AT27" i="3" s="1"/>
  <c r="AU22" i="3"/>
  <c r="AU27" i="3" s="1"/>
  <c r="AV22" i="3"/>
  <c r="AV27" i="3" s="1"/>
  <c r="AW22" i="3"/>
  <c r="AW27" i="3" s="1"/>
  <c r="AX22" i="3"/>
  <c r="AX27" i="3" s="1"/>
  <c r="AY22" i="3"/>
  <c r="AY27" i="3" s="1"/>
  <c r="AZ22" i="3"/>
  <c r="AZ27" i="3" s="1"/>
  <c r="AK2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L62" i="3"/>
  <c r="AO103" i="3"/>
  <c r="AO105" i="3" s="1"/>
  <c r="AP103" i="3"/>
  <c r="AP105" i="3" s="1"/>
  <c r="AQ103" i="3"/>
  <c r="AQ105" i="3" s="1"/>
  <c r="AR103" i="3"/>
  <c r="AR105" i="3" s="1"/>
  <c r="AS103" i="3"/>
  <c r="AS105" i="3" s="1"/>
  <c r="AT103" i="3"/>
  <c r="AT105" i="3" s="1"/>
  <c r="AU103" i="3"/>
  <c r="AU105" i="3" s="1"/>
  <c r="AV103" i="3"/>
  <c r="AV105" i="3" s="1"/>
  <c r="AW103" i="3"/>
  <c r="AW105" i="3" s="1"/>
  <c r="AX103" i="3"/>
  <c r="AX105" i="3" s="1"/>
  <c r="AY103" i="3"/>
  <c r="AY105" i="3" s="1"/>
  <c r="AZ103" i="3"/>
  <c r="AZ105" i="3" s="1"/>
  <c r="AN103" i="3"/>
  <c r="AN105" i="3" s="1"/>
  <c r="AL103" i="3"/>
  <c r="AL105" i="3" s="1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L92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L77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O39" i="3"/>
  <c r="AO40" i="3" s="1"/>
  <c r="AP39" i="3"/>
  <c r="AP40" i="3" s="1"/>
  <c r="AQ39" i="3"/>
  <c r="AR39" i="3"/>
  <c r="AR40" i="3" s="1"/>
  <c r="AS39" i="3"/>
  <c r="AS40" i="3" s="1"/>
  <c r="AT39" i="3"/>
  <c r="AT40" i="3" s="1"/>
  <c r="AU39" i="3"/>
  <c r="AU40" i="3" s="1"/>
  <c r="AV39" i="3"/>
  <c r="AV40" i="3" s="1"/>
  <c r="AW39" i="3"/>
  <c r="AW40" i="3" s="1"/>
  <c r="AX39" i="3"/>
  <c r="AX40" i="3" s="1"/>
  <c r="AY39" i="3"/>
  <c r="AY40" i="3" s="1"/>
  <c r="AZ39" i="3"/>
  <c r="AZ40" i="3" s="1"/>
  <c r="AN113" i="3"/>
  <c r="AM113" i="3"/>
  <c r="AL113" i="3"/>
  <c r="AK113" i="3"/>
  <c r="AM103" i="3"/>
  <c r="AM105" i="3" s="1"/>
  <c r="AN85" i="3"/>
  <c r="AM85" i="3"/>
  <c r="AL85" i="3"/>
  <c r="AN71" i="3"/>
  <c r="AM71" i="3"/>
  <c r="AL71" i="3"/>
  <c r="AK51" i="3"/>
  <c r="AN45" i="3"/>
  <c r="AM45" i="3"/>
  <c r="AL45" i="3"/>
  <c r="AK45" i="3"/>
  <c r="AJ45" i="3"/>
  <c r="AI45" i="3"/>
  <c r="AN39" i="3"/>
  <c r="AN40" i="3" s="1"/>
  <c r="AM39" i="3"/>
  <c r="AL39" i="3"/>
  <c r="AL40" i="3" s="1"/>
  <c r="AK39" i="3"/>
  <c r="AK40" i="3" s="1"/>
  <c r="AJ39" i="3"/>
  <c r="AJ40" i="3" s="1"/>
  <c r="AI39" i="3"/>
  <c r="AI40" i="3" s="1"/>
  <c r="AK16" i="3"/>
  <c r="AN11" i="3"/>
  <c r="AN14" i="3" s="1"/>
  <c r="AM11" i="3"/>
  <c r="AM15" i="3" s="1"/>
  <c r="AL11" i="3"/>
  <c r="AL15" i="3" s="1"/>
  <c r="B3" i="1" a="1"/>
  <c r="B3" i="1" s="1"/>
  <c r="B2" i="1" a="1"/>
  <c r="B2" i="1" s="1"/>
  <c r="B4" i="1" s="1"/>
  <c r="X127" i="3" l="1"/>
  <c r="T128" i="3"/>
  <c r="T127" i="3"/>
  <c r="T125" i="3"/>
  <c r="T126" i="3"/>
  <c r="Q127" i="3"/>
  <c r="Q126" i="3"/>
  <c r="Q125" i="3"/>
  <c r="Q128" i="3"/>
  <c r="P127" i="3"/>
  <c r="P126" i="3"/>
  <c r="P125" i="3"/>
  <c r="P128" i="3"/>
  <c r="Y128" i="3"/>
  <c r="X128" i="3"/>
  <c r="W128" i="3"/>
  <c r="V128" i="3"/>
  <c r="AN128" i="3"/>
  <c r="AN125" i="3"/>
  <c r="AN126" i="3"/>
  <c r="AN127" i="3"/>
  <c r="L27" i="3"/>
  <c r="L26" i="3"/>
  <c r="L15" i="3"/>
  <c r="M14" i="3"/>
  <c r="M16" i="3" s="1"/>
  <c r="P51" i="3"/>
  <c r="L23" i="3"/>
  <c r="V16" i="3"/>
  <c r="X39" i="3"/>
  <c r="X40" i="3" s="1"/>
  <c r="K15" i="3"/>
  <c r="AD14" i="3"/>
  <c r="AD16" i="3" s="1"/>
  <c r="W23" i="3"/>
  <c r="K27" i="3"/>
  <c r="K14" i="3"/>
  <c r="K16" i="3" s="1"/>
  <c r="S27" i="3"/>
  <c r="S28" i="3" s="1"/>
  <c r="M23" i="3"/>
  <c r="Z26" i="3"/>
  <c r="P85" i="3"/>
  <c r="V26" i="3"/>
  <c r="K23" i="3"/>
  <c r="S26" i="3"/>
  <c r="X15" i="3"/>
  <c r="T11" i="3"/>
  <c r="T14" i="3" s="1"/>
  <c r="T22" i="3"/>
  <c r="T25" i="3" s="1"/>
  <c r="I14" i="3"/>
  <c r="I16" i="3" s="1"/>
  <c r="I25" i="3"/>
  <c r="I28" i="3" s="1"/>
  <c r="AD46" i="3"/>
  <c r="I15" i="3"/>
  <c r="I26" i="3"/>
  <c r="X112" i="3"/>
  <c r="X113" i="3" s="1"/>
  <c r="W113" i="3"/>
  <c r="T111" i="3"/>
  <c r="T113" i="3" s="1"/>
  <c r="S113" i="3"/>
  <c r="S15" i="3"/>
  <c r="Y26" i="3"/>
  <c r="J12" i="3"/>
  <c r="J15" i="3"/>
  <c r="S12" i="3"/>
  <c r="W12" i="3"/>
  <c r="AC14" i="3"/>
  <c r="AC16" i="3" s="1"/>
  <c r="AB14" i="3"/>
  <c r="AB16" i="3" s="1"/>
  <c r="W25" i="3"/>
  <c r="AD12" i="3"/>
  <c r="AA14" i="3"/>
  <c r="AA16" i="3" s="1"/>
  <c r="V25" i="3"/>
  <c r="P21" i="3"/>
  <c r="P22" i="3" s="1"/>
  <c r="P26" i="3" s="1"/>
  <c r="R113" i="3"/>
  <c r="AC12" i="3"/>
  <c r="Z14" i="3"/>
  <c r="Z16" i="3" s="1"/>
  <c r="U25" i="3"/>
  <c r="Z12" i="3"/>
  <c r="J27" i="3"/>
  <c r="Z27" i="3"/>
  <c r="J23" i="3"/>
  <c r="K26" i="3"/>
  <c r="Y27" i="3"/>
  <c r="S23" i="3"/>
  <c r="J26" i="3"/>
  <c r="W27" i="3"/>
  <c r="X71" i="3"/>
  <c r="AL25" i="3"/>
  <c r="V113" i="3"/>
  <c r="U27" i="3"/>
  <c r="N12" i="3"/>
  <c r="N15" i="3"/>
  <c r="N16" i="3" s="1"/>
  <c r="AL26" i="3"/>
  <c r="P77" i="3"/>
  <c r="O113" i="3"/>
  <c r="P112" i="3"/>
  <c r="P113" i="3" s="1"/>
  <c r="O93" i="3"/>
  <c r="O106" i="3" s="1"/>
  <c r="O78" i="3"/>
  <c r="M28" i="3"/>
  <c r="P11" i="3"/>
  <c r="M12" i="3"/>
  <c r="P45" i="3"/>
  <c r="P46" i="3" s="1"/>
  <c r="P52" i="3" s="1"/>
  <c r="P54" i="3" s="1"/>
  <c r="P56" i="3" s="1"/>
  <c r="N26" i="3"/>
  <c r="N25" i="3"/>
  <c r="N28" i="3" s="1"/>
  <c r="N23" i="3"/>
  <c r="R12" i="3"/>
  <c r="N46" i="3"/>
  <c r="N52" i="3" s="1"/>
  <c r="N54" i="3" s="1"/>
  <c r="O26" i="3"/>
  <c r="O25" i="3"/>
  <c r="O23" i="3"/>
  <c r="O27" i="3"/>
  <c r="O14" i="3"/>
  <c r="O12" i="3"/>
  <c r="O15" i="3"/>
  <c r="S78" i="3"/>
  <c r="T46" i="3"/>
  <c r="T47" i="3" s="1"/>
  <c r="Q26" i="3"/>
  <c r="Q25" i="3"/>
  <c r="Q23" i="3"/>
  <c r="U23" i="3"/>
  <c r="Q15" i="3"/>
  <c r="Q16" i="3" s="1"/>
  <c r="Q12" i="3"/>
  <c r="R23" i="3"/>
  <c r="R25" i="3"/>
  <c r="R27" i="3"/>
  <c r="V23" i="3"/>
  <c r="R15" i="3"/>
  <c r="R14" i="3"/>
  <c r="V12" i="3"/>
  <c r="V78" i="3"/>
  <c r="X22" i="3"/>
  <c r="X25" i="3" s="1"/>
  <c r="AB12" i="3"/>
  <c r="X14" i="3"/>
  <c r="W26" i="3"/>
  <c r="S16" i="3"/>
  <c r="AA12" i="3"/>
  <c r="W14" i="3"/>
  <c r="W16" i="3" s="1"/>
  <c r="U15" i="3"/>
  <c r="U16" i="3" s="1"/>
  <c r="Y12" i="3"/>
  <c r="U12" i="3"/>
  <c r="AC23" i="3"/>
  <c r="AA23" i="3"/>
  <c r="AD25" i="3"/>
  <c r="AD28" i="3" s="1"/>
  <c r="Z23" i="3"/>
  <c r="AC25" i="3"/>
  <c r="AC28" i="3" s="1"/>
  <c r="Y23" i="3"/>
  <c r="AD26" i="3"/>
  <c r="AB25" i="3"/>
  <c r="AB28" i="3" s="1"/>
  <c r="AD23" i="3"/>
  <c r="AC26" i="3"/>
  <c r="AA25" i="3"/>
  <c r="AA28" i="3" s="1"/>
  <c r="Y14" i="3"/>
  <c r="Y16" i="3" s="1"/>
  <c r="X45" i="3"/>
  <c r="X46" i="3" s="1"/>
  <c r="X47" i="3" s="1"/>
  <c r="AB93" i="3"/>
  <c r="U78" i="3"/>
  <c r="T93" i="3"/>
  <c r="T106" i="3" s="1"/>
  <c r="L78" i="3"/>
  <c r="S93" i="3"/>
  <c r="S106" i="3" s="1"/>
  <c r="O46" i="3"/>
  <c r="O52" i="3" s="1"/>
  <c r="O54" i="3" s="1"/>
  <c r="I46" i="3"/>
  <c r="I47" i="3" s="1"/>
  <c r="Z46" i="3"/>
  <c r="Z47" i="3" s="1"/>
  <c r="J46" i="3"/>
  <c r="J52" i="3" s="1"/>
  <c r="J54" i="3" s="1"/>
  <c r="AQ12" i="3"/>
  <c r="K78" i="3"/>
  <c r="I78" i="3"/>
  <c r="J78" i="3"/>
  <c r="Q78" i="3"/>
  <c r="X103" i="3"/>
  <c r="X105" i="3" s="1"/>
  <c r="N106" i="3"/>
  <c r="X85" i="3"/>
  <c r="AB106" i="3"/>
  <c r="Y46" i="3"/>
  <c r="Y47" i="3" s="1"/>
  <c r="Q93" i="3"/>
  <c r="Q106" i="3" s="1"/>
  <c r="W46" i="3"/>
  <c r="W52" i="3" s="1"/>
  <c r="W54" i="3" s="1"/>
  <c r="W56" i="3" s="1"/>
  <c r="V46" i="3"/>
  <c r="V52" i="3" s="1"/>
  <c r="V54" i="3" s="1"/>
  <c r="V56" i="3" s="1"/>
  <c r="K93" i="3"/>
  <c r="K106" i="3" s="1"/>
  <c r="L93" i="3"/>
  <c r="L106" i="3" s="1"/>
  <c r="I93" i="3"/>
  <c r="I106" i="3" s="1"/>
  <c r="J93" i="3"/>
  <c r="J106" i="3" s="1"/>
  <c r="X92" i="3"/>
  <c r="K46" i="3"/>
  <c r="K52" i="3" s="1"/>
  <c r="K54" i="3" s="1"/>
  <c r="L46" i="3"/>
  <c r="L52" i="3" s="1"/>
  <c r="L54" i="3" s="1"/>
  <c r="R78" i="3"/>
  <c r="W93" i="3"/>
  <c r="W106" i="3" s="1"/>
  <c r="P71" i="3"/>
  <c r="P78" i="3" s="1"/>
  <c r="P103" i="3"/>
  <c r="P105" i="3" s="1"/>
  <c r="P92" i="3"/>
  <c r="X77" i="3"/>
  <c r="T40" i="3"/>
  <c r="AT12" i="3"/>
  <c r="W78" i="3"/>
  <c r="N40" i="3"/>
  <c r="U46" i="3"/>
  <c r="U47" i="3" s="1"/>
  <c r="AD93" i="3"/>
  <c r="AD106" i="3" s="1"/>
  <c r="AB46" i="3"/>
  <c r="AB47" i="3" s="1"/>
  <c r="AA46" i="3"/>
  <c r="AA47" i="3" s="1"/>
  <c r="T78" i="3"/>
  <c r="AC93" i="3"/>
  <c r="AC106" i="3" s="1"/>
  <c r="R46" i="3"/>
  <c r="R47" i="3" s="1"/>
  <c r="AO27" i="3"/>
  <c r="U93" i="3"/>
  <c r="U106" i="3" s="1"/>
  <c r="Q46" i="3"/>
  <c r="Q47" i="3" s="1"/>
  <c r="AB40" i="3"/>
  <c r="AD78" i="3"/>
  <c r="N78" i="3"/>
  <c r="R93" i="3"/>
  <c r="R106" i="3" s="1"/>
  <c r="Y93" i="3"/>
  <c r="Y106" i="3" s="1"/>
  <c r="AD52" i="3"/>
  <c r="AD54" i="3" s="1"/>
  <c r="AD47" i="3"/>
  <c r="O40" i="3"/>
  <c r="M46" i="3"/>
  <c r="AB78" i="3"/>
  <c r="AD40" i="3"/>
  <c r="Y78" i="3"/>
  <c r="AA78" i="3"/>
  <c r="M93" i="3"/>
  <c r="M106" i="3" s="1"/>
  <c r="AA93" i="3"/>
  <c r="AA106" i="3" s="1"/>
  <c r="S46" i="3"/>
  <c r="AL23" i="3"/>
  <c r="M78" i="3"/>
  <c r="AV15" i="3"/>
  <c r="V93" i="3"/>
  <c r="V106" i="3" s="1"/>
  <c r="AC46" i="3"/>
  <c r="AW12" i="3"/>
  <c r="Z93" i="3"/>
  <c r="Z106" i="3" s="1"/>
  <c r="Z78" i="3"/>
  <c r="AC78" i="3"/>
  <c r="AQ23" i="3"/>
  <c r="AX15" i="3"/>
  <c r="AM27" i="3"/>
  <c r="AW15" i="3"/>
  <c r="AR27" i="3"/>
  <c r="AT15" i="3"/>
  <c r="AQ15" i="3"/>
  <c r="AS27" i="3"/>
  <c r="AP15" i="3"/>
  <c r="AQ14" i="3"/>
  <c r="AQ16" i="3" s="1"/>
  <c r="AZ23" i="3"/>
  <c r="AQ27" i="3"/>
  <c r="AR15" i="3"/>
  <c r="AS12" i="3"/>
  <c r="AY23" i="3"/>
  <c r="AP27" i="3"/>
  <c r="AR12" i="3"/>
  <c r="AX23" i="3"/>
  <c r="AW23" i="3"/>
  <c r="AP26" i="3"/>
  <c r="AV23" i="3"/>
  <c r="AO26" i="3"/>
  <c r="AU23" i="3"/>
  <c r="AY25" i="3"/>
  <c r="AY28" i="3" s="1"/>
  <c r="AT23" i="3"/>
  <c r="AV25" i="3"/>
  <c r="AV28" i="3" s="1"/>
  <c r="AS23" i="3"/>
  <c r="AT25" i="3"/>
  <c r="AT28" i="3" s="1"/>
  <c r="AS15" i="3"/>
  <c r="AR23" i="3"/>
  <c r="AR25" i="3"/>
  <c r="AR28" i="3" s="1"/>
  <c r="AZ25" i="3"/>
  <c r="AZ28" i="3" s="1"/>
  <c r="AN27" i="3"/>
  <c r="AX25" i="3"/>
  <c r="AX28" i="3" s="1"/>
  <c r="AZ26" i="3"/>
  <c r="AW25" i="3"/>
  <c r="AW28" i="3" s="1"/>
  <c r="AY26" i="3"/>
  <c r="AN26" i="3"/>
  <c r="AU12" i="3"/>
  <c r="AX26" i="3"/>
  <c r="AU25" i="3"/>
  <c r="AU28" i="3" s="1"/>
  <c r="AY108" i="3"/>
  <c r="AW26" i="3"/>
  <c r="AP23" i="3"/>
  <c r="AV26" i="3"/>
  <c r="AS25" i="3"/>
  <c r="AS28" i="3" s="1"/>
  <c r="AO23" i="3"/>
  <c r="AU26" i="3"/>
  <c r="AN23" i="3"/>
  <c r="AT26" i="3"/>
  <c r="AQ25" i="3"/>
  <c r="AQ28" i="3" s="1"/>
  <c r="AM23" i="3"/>
  <c r="AM25" i="3"/>
  <c r="AV12" i="3"/>
  <c r="AW14" i="3"/>
  <c r="AW16" i="3" s="1"/>
  <c r="AU14" i="3"/>
  <c r="AU16" i="3" s="1"/>
  <c r="AT14" i="3"/>
  <c r="AT16" i="3" s="1"/>
  <c r="AZ15" i="3"/>
  <c r="AY15" i="3"/>
  <c r="AO12" i="3"/>
  <c r="AP12" i="3"/>
  <c r="AZ12" i="3"/>
  <c r="AY12" i="3"/>
  <c r="AX12" i="3"/>
  <c r="AO14" i="3"/>
  <c r="AO16" i="3" s="1"/>
  <c r="AU108" i="3"/>
  <c r="AS108" i="3"/>
  <c r="AT108" i="3"/>
  <c r="AR108" i="3"/>
  <c r="AV108" i="3"/>
  <c r="AQ108" i="3"/>
  <c r="AP108" i="3"/>
  <c r="AO108" i="3"/>
  <c r="AL108" i="3"/>
  <c r="AW108" i="3"/>
  <c r="AM108" i="3"/>
  <c r="AN108" i="3"/>
  <c r="AZ108" i="3"/>
  <c r="AX108" i="3"/>
  <c r="AZ93" i="3"/>
  <c r="AZ106" i="3" s="1"/>
  <c r="AQ78" i="3"/>
  <c r="AP78" i="3"/>
  <c r="AL93" i="3"/>
  <c r="AL106" i="3" s="1"/>
  <c r="AK46" i="3"/>
  <c r="AK47" i="3" s="1"/>
  <c r="AN93" i="3"/>
  <c r="AN106" i="3" s="1"/>
  <c r="AQ93" i="3"/>
  <c r="AQ106" i="3" s="1"/>
  <c r="AP93" i="3"/>
  <c r="AP106" i="3" s="1"/>
  <c r="AT78" i="3"/>
  <c r="AV93" i="3"/>
  <c r="AV106" i="3" s="1"/>
  <c r="AT93" i="3"/>
  <c r="AT106" i="3" s="1"/>
  <c r="AS93" i="3"/>
  <c r="AS106" i="3" s="1"/>
  <c r="AY46" i="3"/>
  <c r="AY47" i="3" s="1"/>
  <c r="AR93" i="3"/>
  <c r="AR106" i="3" s="1"/>
  <c r="AX46" i="3"/>
  <c r="AX47" i="3" s="1"/>
  <c r="AW46" i="3"/>
  <c r="AW47" i="3" s="1"/>
  <c r="AY93" i="3"/>
  <c r="AY106" i="3" s="1"/>
  <c r="AW93" i="3"/>
  <c r="AW106" i="3" s="1"/>
  <c r="AV46" i="3"/>
  <c r="AV47" i="3" s="1"/>
  <c r="AX93" i="3"/>
  <c r="AX106" i="3" s="1"/>
  <c r="AN78" i="3"/>
  <c r="AM93" i="3"/>
  <c r="AM106" i="3" s="1"/>
  <c r="AM78" i="3"/>
  <c r="AU93" i="3"/>
  <c r="AU106" i="3" s="1"/>
  <c r="AQ46" i="3"/>
  <c r="AQ47" i="3" s="1"/>
  <c r="AL78" i="3"/>
  <c r="AO93" i="3"/>
  <c r="AO106" i="3" s="1"/>
  <c r="AU46" i="3"/>
  <c r="AY78" i="3"/>
  <c r="AO78" i="3"/>
  <c r="AL14" i="3"/>
  <c r="AL16" i="3" s="1"/>
  <c r="AN15" i="3"/>
  <c r="AN16" i="3" s="1"/>
  <c r="AV78" i="3"/>
  <c r="AU78" i="3"/>
  <c r="AX78" i="3"/>
  <c r="AZ78" i="3"/>
  <c r="AM46" i="3"/>
  <c r="AM47" i="3" s="1"/>
  <c r="AS78" i="3"/>
  <c r="AW78" i="3"/>
  <c r="AR46" i="3"/>
  <c r="AR47" i="3" s="1"/>
  <c r="AR78" i="3"/>
  <c r="AT46" i="3"/>
  <c r="AN12" i="3"/>
  <c r="AZ46" i="3"/>
  <c r="AS46" i="3"/>
  <c r="AP46" i="3"/>
  <c r="AO46" i="3"/>
  <c r="AQ40" i="3"/>
  <c r="AM12" i="3"/>
  <c r="AI46" i="3"/>
  <c r="AJ46" i="3"/>
  <c r="AL46" i="3"/>
  <c r="AN46" i="3"/>
  <c r="AM14" i="3"/>
  <c r="AM16" i="3" s="1"/>
  <c r="AM40" i="3"/>
  <c r="Q28" i="3" l="1"/>
  <c r="R16" i="3"/>
  <c r="Z28" i="3"/>
  <c r="Y28" i="3"/>
  <c r="U28" i="3"/>
  <c r="X16" i="3"/>
  <c r="T15" i="3"/>
  <c r="X12" i="3"/>
  <c r="T26" i="3"/>
  <c r="T27" i="3"/>
  <c r="AL28" i="3"/>
  <c r="V28" i="3"/>
  <c r="P93" i="3"/>
  <c r="P106" i="3" s="1"/>
  <c r="T12" i="3"/>
  <c r="W28" i="3"/>
  <c r="Z52" i="3"/>
  <c r="Z54" i="3" s="1"/>
  <c r="Z56" i="3" s="1"/>
  <c r="X78" i="3"/>
  <c r="O56" i="3"/>
  <c r="O57" i="3"/>
  <c r="O58" i="3"/>
  <c r="O59" i="3"/>
  <c r="L56" i="3"/>
  <c r="L57" i="3"/>
  <c r="L58" i="3"/>
  <c r="L59" i="3"/>
  <c r="K56" i="3"/>
  <c r="K57" i="3"/>
  <c r="K58" i="3"/>
  <c r="K59" i="3"/>
  <c r="I52" i="3"/>
  <c r="I54" i="3" s="1"/>
  <c r="T52" i="3"/>
  <c r="T54" i="3" s="1"/>
  <c r="T56" i="3" s="1"/>
  <c r="AD57" i="3"/>
  <c r="AD56" i="3"/>
  <c r="AD58" i="3"/>
  <c r="AD59" i="3"/>
  <c r="J57" i="3"/>
  <c r="J56" i="3"/>
  <c r="J58" i="3"/>
  <c r="J59" i="3"/>
  <c r="T23" i="3"/>
  <c r="P27" i="3"/>
  <c r="P25" i="3"/>
  <c r="P28" i="3" s="1"/>
  <c r="P23" i="3"/>
  <c r="P12" i="3"/>
  <c r="P15" i="3"/>
  <c r="P14" i="3"/>
  <c r="N47" i="3"/>
  <c r="N58" i="3"/>
  <c r="N59" i="3"/>
  <c r="N56" i="3"/>
  <c r="N57" i="3"/>
  <c r="O28" i="3"/>
  <c r="O16" i="3"/>
  <c r="O47" i="3"/>
  <c r="T16" i="3"/>
  <c r="R28" i="3"/>
  <c r="AB23" i="3"/>
  <c r="X23" i="3"/>
  <c r="X27" i="3"/>
  <c r="X26" i="3"/>
  <c r="J47" i="3"/>
  <c r="X93" i="3"/>
  <c r="X106" i="3" s="1"/>
  <c r="AO28" i="3"/>
  <c r="Q52" i="3"/>
  <c r="Q54" i="3" s="1"/>
  <c r="Q56" i="3" s="1"/>
  <c r="W47" i="3"/>
  <c r="V47" i="3"/>
  <c r="X52" i="3"/>
  <c r="X54" i="3" s="1"/>
  <c r="K47" i="3"/>
  <c r="L47" i="3"/>
  <c r="Y52" i="3"/>
  <c r="Y54" i="3" s="1"/>
  <c r="Y57" i="3" s="1"/>
  <c r="U52" i="3"/>
  <c r="U54" i="3" s="1"/>
  <c r="U56" i="3" s="1"/>
  <c r="AB52" i="3"/>
  <c r="AB54" i="3" s="1"/>
  <c r="R52" i="3"/>
  <c r="R54" i="3" s="1"/>
  <c r="P47" i="3"/>
  <c r="AA52" i="3"/>
  <c r="AA54" i="3" s="1"/>
  <c r="S47" i="3"/>
  <c r="S52" i="3"/>
  <c r="S54" i="3" s="1"/>
  <c r="S56" i="3" s="1"/>
  <c r="M47" i="3"/>
  <c r="M52" i="3"/>
  <c r="M54" i="3" s="1"/>
  <c r="AC47" i="3"/>
  <c r="AC52" i="3"/>
  <c r="AC54" i="3" s="1"/>
  <c r="AM28" i="3"/>
  <c r="AN28" i="3"/>
  <c r="AK52" i="3"/>
  <c r="AK54" i="3" s="1"/>
  <c r="AV52" i="3"/>
  <c r="AV54" i="3" s="1"/>
  <c r="AM52" i="3"/>
  <c r="AM54" i="3" s="1"/>
  <c r="AW52" i="3"/>
  <c r="AW54" i="3" s="1"/>
  <c r="AX52" i="3"/>
  <c r="AX54" i="3" s="1"/>
  <c r="AY52" i="3"/>
  <c r="AY54" i="3" s="1"/>
  <c r="AR52" i="3"/>
  <c r="AR54" i="3" s="1"/>
  <c r="AQ52" i="3"/>
  <c r="AQ54" i="3" s="1"/>
  <c r="AT47" i="3"/>
  <c r="AT52" i="3"/>
  <c r="AT54" i="3" s="1"/>
  <c r="AZ47" i="3"/>
  <c r="AZ52" i="3"/>
  <c r="AZ54" i="3" s="1"/>
  <c r="AU47" i="3"/>
  <c r="AU52" i="3"/>
  <c r="AU54" i="3" s="1"/>
  <c r="AS47" i="3"/>
  <c r="AS52" i="3"/>
  <c r="AS54" i="3" s="1"/>
  <c r="AO47" i="3"/>
  <c r="AO52" i="3"/>
  <c r="AO54" i="3" s="1"/>
  <c r="AP47" i="3"/>
  <c r="AP52" i="3"/>
  <c r="AP54" i="3" s="1"/>
  <c r="P57" i="3"/>
  <c r="P59" i="3"/>
  <c r="P58" i="3"/>
  <c r="AL47" i="3"/>
  <c r="AL52" i="3"/>
  <c r="AL54" i="3" s="1"/>
  <c r="AN47" i="3"/>
  <c r="AN52" i="3"/>
  <c r="AN54" i="3" s="1"/>
  <c r="AJ47" i="3"/>
  <c r="AJ52" i="3"/>
  <c r="AJ54" i="3" s="1"/>
  <c r="AJ57" i="3" s="1"/>
  <c r="AI47" i="3"/>
  <c r="AI52" i="3"/>
  <c r="AI54" i="3" s="1"/>
  <c r="AI57" i="3" s="1"/>
  <c r="Z58" i="3" l="1"/>
  <c r="Z59" i="3"/>
  <c r="Z57" i="3"/>
  <c r="T28" i="3"/>
  <c r="AB56" i="3"/>
  <c r="AB58" i="3"/>
  <c r="AB59" i="3"/>
  <c r="AB57" i="3"/>
  <c r="AC57" i="3"/>
  <c r="AC56" i="3"/>
  <c r="AC58" i="3"/>
  <c r="AC59" i="3"/>
  <c r="I56" i="3"/>
  <c r="I59" i="3"/>
  <c r="I58" i="3"/>
  <c r="I57" i="3"/>
  <c r="T58" i="3"/>
  <c r="T59" i="3"/>
  <c r="T57" i="3"/>
  <c r="AA56" i="3"/>
  <c r="AA58" i="3"/>
  <c r="AA59" i="3"/>
  <c r="AA57" i="3"/>
  <c r="P16" i="3"/>
  <c r="M59" i="3"/>
  <c r="M56" i="3"/>
  <c r="M57" i="3"/>
  <c r="M58" i="3"/>
  <c r="Q57" i="3"/>
  <c r="R59" i="3"/>
  <c r="R56" i="3"/>
  <c r="X28" i="3"/>
  <c r="X56" i="3"/>
  <c r="X58" i="3"/>
  <c r="X57" i="3"/>
  <c r="X59" i="3"/>
  <c r="Y59" i="3"/>
  <c r="Y58" i="3"/>
  <c r="Y56" i="3"/>
  <c r="R58" i="3"/>
  <c r="R57" i="3"/>
  <c r="Q59" i="3"/>
  <c r="Q58" i="3"/>
  <c r="V57" i="3"/>
  <c r="V58" i="3"/>
  <c r="V59" i="3"/>
  <c r="U58" i="3"/>
  <c r="U57" i="3"/>
  <c r="U59" i="3"/>
  <c r="W57" i="3"/>
  <c r="W58" i="3"/>
  <c r="W59" i="3"/>
  <c r="S57" i="3"/>
  <c r="S58" i="3"/>
  <c r="S5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<sst xmlns="http://schemas.openxmlformats.org/spreadsheetml/2006/main" count="1064" uniqueCount="553">
  <si>
    <t>Price</t>
  </si>
  <si>
    <t>Shares</t>
  </si>
  <si>
    <t>MC</t>
  </si>
  <si>
    <t>Cash</t>
  </si>
  <si>
    <t>Debt</t>
  </si>
  <si>
    <t>EV</t>
  </si>
  <si>
    <t>Company Name</t>
  </si>
  <si>
    <t>PALANTIR TECHNOLOGIES INC.</t>
  </si>
  <si>
    <t>Ticker</t>
  </si>
  <si>
    <t>PLTR</t>
  </si>
  <si>
    <t>Country</t>
  </si>
  <si>
    <t>USA</t>
  </si>
  <si>
    <t>Sector</t>
  </si>
  <si>
    <t>Information Technology</t>
  </si>
  <si>
    <t>Industry</t>
  </si>
  <si>
    <t>Software Infrastructure</t>
  </si>
  <si>
    <t xml:space="preserve">Quarter </t>
  </si>
  <si>
    <t>Period of Report</t>
  </si>
  <si>
    <t>Revenue Breakdown</t>
  </si>
  <si>
    <t>Government</t>
  </si>
  <si>
    <t>Commercial</t>
  </si>
  <si>
    <t>Total Revenue</t>
  </si>
  <si>
    <t>R y/y</t>
  </si>
  <si>
    <t xml:space="preserve">Government </t>
  </si>
  <si>
    <t xml:space="preserve">Total   </t>
  </si>
  <si>
    <t>Revenue by Region</t>
  </si>
  <si>
    <t xml:space="preserve">United States </t>
  </si>
  <si>
    <t>United Kingdom</t>
  </si>
  <si>
    <t>Rest of the World</t>
  </si>
  <si>
    <t>Income Statements *in thousands</t>
  </si>
  <si>
    <t>Revenue</t>
  </si>
  <si>
    <t>Cost of Revenue</t>
  </si>
  <si>
    <t>Gross Profit</t>
  </si>
  <si>
    <t>Gross Margin</t>
  </si>
  <si>
    <t>Operating Expenses</t>
  </si>
  <si>
    <t>Sales &amp; marketing</t>
  </si>
  <si>
    <t>R&amp;D</t>
  </si>
  <si>
    <t>G&amp;A</t>
  </si>
  <si>
    <t>Total operating expenses</t>
  </si>
  <si>
    <t>Operating Income</t>
  </si>
  <si>
    <t>Operating Margin</t>
  </si>
  <si>
    <t>Loss from operations</t>
  </si>
  <si>
    <t>Interest income</t>
  </si>
  <si>
    <t>Interest expense</t>
  </si>
  <si>
    <t>Other income (expense)</t>
  </si>
  <si>
    <t>Income before taxes</t>
  </si>
  <si>
    <t>Taxes (benefit)</t>
  </si>
  <si>
    <t>Net Income</t>
  </si>
  <si>
    <t>Net Margin</t>
  </si>
  <si>
    <t>EPS - Basic</t>
  </si>
  <si>
    <t>EPS - Diluted</t>
  </si>
  <si>
    <t>Shares - Basic</t>
  </si>
  <si>
    <t>Shares - Diluted</t>
  </si>
  <si>
    <t>Balance Sheets *in thousands</t>
  </si>
  <si>
    <t>Current Assets</t>
  </si>
  <si>
    <t>Cash &amp; cash equivalents</t>
  </si>
  <si>
    <t>Restricted cash</t>
  </si>
  <si>
    <t>AR</t>
  </si>
  <si>
    <t>Marketable securities</t>
  </si>
  <si>
    <t>Prepaid expenses &amp; other current assets</t>
  </si>
  <si>
    <t>Total Current Assets</t>
  </si>
  <si>
    <t>Non-current Assets</t>
  </si>
  <si>
    <t>PP&amp;E</t>
  </si>
  <si>
    <t>Operating lease right-of-use assets</t>
  </si>
  <si>
    <t>Other assets</t>
  </si>
  <si>
    <t>Total Assets</t>
  </si>
  <si>
    <t>Current Liabilities</t>
  </si>
  <si>
    <t>AP</t>
  </si>
  <si>
    <t>Accrued liabilities</t>
  </si>
  <si>
    <t>Deferred revenue</t>
  </si>
  <si>
    <t>Customer deposits</t>
  </si>
  <si>
    <t>Operating lease liabilities</t>
  </si>
  <si>
    <t>Total Current Liabilities</t>
  </si>
  <si>
    <t>Non-current Liabilities</t>
  </si>
  <si>
    <t>Other non-current liabilities</t>
  </si>
  <si>
    <t>Total Liabilities</t>
  </si>
  <si>
    <t>Stockholders Equity</t>
  </si>
  <si>
    <t>Redeemable convertible preferred stock</t>
  </si>
  <si>
    <t>Convertible Preferred stock</t>
  </si>
  <si>
    <t>Preferred stock</t>
  </si>
  <si>
    <t>Common stock</t>
  </si>
  <si>
    <t>Additional paid-in capital</t>
  </si>
  <si>
    <t>Treasury stock</t>
  </si>
  <si>
    <t>Accumulated other comprehensive loss</t>
  </si>
  <si>
    <t>Accumulated deficit</t>
  </si>
  <si>
    <t>Total Stockholders equity</t>
  </si>
  <si>
    <t>Total Liabilities &amp; equity</t>
  </si>
  <si>
    <t>Cash Flow</t>
  </si>
  <si>
    <t>CFFO</t>
  </si>
  <si>
    <t>CapEx</t>
  </si>
  <si>
    <t>FCF</t>
  </si>
  <si>
    <t>SBC</t>
  </si>
  <si>
    <t>Revenue per share</t>
  </si>
  <si>
    <t>- -</t>
  </si>
  <si>
    <t>0.83</t>
  </si>
  <si>
    <t>0.53</t>
  </si>
  <si>
    <t>1.12</t>
  </si>
  <si>
    <t>0.78</t>
  </si>
  <si>
    <t>0.90</t>
  </si>
  <si>
    <t>Earnings per share</t>
  </si>
  <si>
    <t>(0.81)</t>
  </si>
  <si>
    <t>(0.42)</t>
  </si>
  <si>
    <t>(1.19)</t>
  </si>
  <si>
    <t>(0.26)</t>
  </si>
  <si>
    <t>(0.28)</t>
  </si>
  <si>
    <t>FCF per share</t>
  </si>
  <si>
    <t>(0.07)</t>
  </si>
  <si>
    <t>(0.13)</t>
  </si>
  <si>
    <t>(0.32)</t>
  </si>
  <si>
    <t>0.16</t>
  </si>
  <si>
    <t>0.10</t>
  </si>
  <si>
    <t>Dividends per share</t>
  </si>
  <si>
    <t>CAPEX per share</t>
  </si>
  <si>
    <t>0.02</t>
  </si>
  <si>
    <t>0.01</t>
  </si>
  <si>
    <t>Book Value per sh.</t>
  </si>
  <si>
    <t>(2.45)</t>
  </si>
  <si>
    <t>(1.42)</t>
  </si>
  <si>
    <t>1.56</t>
  </si>
  <si>
    <t>1.17</t>
  </si>
  <si>
    <t>1.15</t>
  </si>
  <si>
    <t>Comm.Shares outs.</t>
  </si>
  <si>
    <t>714</t>
  </si>
  <si>
    <t>1,390</t>
  </si>
  <si>
    <t>978</t>
  </si>
  <si>
    <t>1,964</t>
  </si>
  <si>
    <t>2,044</t>
  </si>
  <si>
    <t>Avg. annual P/E ratio</t>
  </si>
  <si>
    <t>(14.3)</t>
  </si>
  <si>
    <t>(94.3)</t>
  </si>
  <si>
    <t>(31.6)</t>
  </si>
  <si>
    <t>P/E to S&amp;P500</t>
  </si>
  <si>
    <t>(0.4)</t>
  </si>
  <si>
    <t>(3.1)</t>
  </si>
  <si>
    <t>(1.4)</t>
  </si>
  <si>
    <t>Avg. annual div. yield</t>
  </si>
  <si>
    <t>Revenue (m)</t>
  </si>
  <si>
    <t>595</t>
  </si>
  <si>
    <t>743</t>
  </si>
  <si>
    <t>1,093</t>
  </si>
  <si>
    <t>1,542</t>
  </si>
  <si>
    <t>1,830</t>
  </si>
  <si>
    <t>Operating margin</t>
  </si>
  <si>
    <t>(104.7)%</t>
  </si>
  <si>
    <t>(77.6)%</t>
  </si>
  <si>
    <t>(107.4)%</t>
  </si>
  <si>
    <t>(26.7)%</t>
  </si>
  <si>
    <t>(11.1)%</t>
  </si>
  <si>
    <t>Depreciation (m)</t>
  </si>
  <si>
    <t>14</t>
  </si>
  <si>
    <t>12</t>
  </si>
  <si>
    <t>15</t>
  </si>
  <si>
    <t>19</t>
  </si>
  <si>
    <t>Net profit (m)</t>
  </si>
  <si>
    <t>(580)</t>
  </si>
  <si>
    <t>(1,166)</t>
  </si>
  <si>
    <t>(520)</t>
  </si>
  <si>
    <t>(561)</t>
  </si>
  <si>
    <t>Income tax rate</t>
  </si>
  <si>
    <t>(1.6)%</t>
  </si>
  <si>
    <t>(2.2)%</t>
  </si>
  <si>
    <t>1.1%</t>
  </si>
  <si>
    <t>(6.5)%</t>
  </si>
  <si>
    <t>(7.8)%</t>
  </si>
  <si>
    <t>Net profit margin</t>
  </si>
  <si>
    <t>(97.4)%</t>
  </si>
  <si>
    <t>(78.1)%</t>
  </si>
  <si>
    <t>(106.7)%</t>
  </si>
  <si>
    <t>(33.7)%</t>
  </si>
  <si>
    <t>(30.7)%</t>
  </si>
  <si>
    <t>Working capital (m)</t>
  </si>
  <si>
    <t>688</t>
  </si>
  <si>
    <t>486</t>
  </si>
  <si>
    <t>1,654</t>
  </si>
  <si>
    <t>2,203</t>
  </si>
  <si>
    <t>2,258</t>
  </si>
  <si>
    <t>Long-term debt (m)</t>
  </si>
  <si>
    <t>396</t>
  </si>
  <si>
    <t>198</t>
  </si>
  <si>
    <t>220</t>
  </si>
  <si>
    <t>205</t>
  </si>
  <si>
    <t>Equity (m)</t>
  </si>
  <si>
    <t>(1,751)</t>
  </si>
  <si>
    <t>(1,981)</t>
  </si>
  <si>
    <t>1,523</t>
  </si>
  <si>
    <t>2,291</t>
  </si>
  <si>
    <t>2,387</t>
  </si>
  <si>
    <t>ROIC</t>
  </si>
  <si>
    <t>(64.1)%</t>
  </si>
  <si>
    <t>(66.6)%</t>
  </si>
  <si>
    <t>(55.2)%</t>
  </si>
  <si>
    <t>(20.0)%</t>
  </si>
  <si>
    <t>(21.3)%</t>
  </si>
  <si>
    <t>Return on capital</t>
  </si>
  <si>
    <t>(39.7)%</t>
  </si>
  <si>
    <t>(35.4)%</t>
  </si>
  <si>
    <t>(43.3)%</t>
  </si>
  <si>
    <t>(14.9)%</t>
  </si>
  <si>
    <t>(15.6)%</t>
  </si>
  <si>
    <t>Return on equity</t>
  </si>
  <si>
    <t>33.1%</t>
  </si>
  <si>
    <t>29.3%</t>
  </si>
  <si>
    <t>(76.6)%</t>
  </si>
  <si>
    <t>(22.7)%</t>
  </si>
  <si>
    <t>(23.5)%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</si>
  <si>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</si>
  <si>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</si>
  <si>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</si>
  <si>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</si>
  <si>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</si>
  <si>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</si>
  <si>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</si>
  <si>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</si>
  <si>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165</t>
  </si>
  <si>
    <t>242</t>
  </si>
  <si>
    <t>353</t>
  </si>
  <si>
    <t>339</t>
  </si>
  <si>
    <t>430</t>
  </si>
  <si>
    <t>500</t>
  </si>
  <si>
    <t>740</t>
  </si>
  <si>
    <t>1,202</t>
  </si>
  <si>
    <t>Gross Profit Ratio</t>
  </si>
  <si>
    <t>72.22%</t>
  </si>
  <si>
    <t>67.36%</t>
  </si>
  <si>
    <t>67.74%</t>
  </si>
  <si>
    <t>77.99%</t>
  </si>
  <si>
    <t>1,053</t>
  </si>
  <si>
    <t>1,077</t>
  </si>
  <si>
    <t>1,914</t>
  </si>
  <si>
    <t>1,614</t>
  </si>
  <si>
    <t>R&amp;D Expenses</t>
  </si>
  <si>
    <t>285</t>
  </si>
  <si>
    <t>306</t>
  </si>
  <si>
    <t>561</t>
  </si>
  <si>
    <t>387</t>
  </si>
  <si>
    <t>Selling, G&amp;A Exp.</t>
  </si>
  <si>
    <t>768</t>
  </si>
  <si>
    <t>771</t>
  </si>
  <si>
    <t>1,353</t>
  </si>
  <si>
    <t>1,226</t>
  </si>
  <si>
    <t>General and Admin. Exp.</t>
  </si>
  <si>
    <t>321</t>
  </si>
  <si>
    <t>669</t>
  </si>
  <si>
    <t>612</t>
  </si>
  <si>
    <t>Selling and Marketing Exp.</t>
  </si>
  <si>
    <t>462</t>
  </si>
  <si>
    <t>450</t>
  </si>
  <si>
    <t>684</t>
  </si>
  <si>
    <t>615</t>
  </si>
  <si>
    <t>Other Expenses</t>
  </si>
  <si>
    <t>COGS and Expenses</t>
  </si>
  <si>
    <t>1,219</t>
  </si>
  <si>
    <t>1,319</t>
  </si>
  <si>
    <t>2,266</t>
  </si>
  <si>
    <t>1,953</t>
  </si>
  <si>
    <t>Interest Income</t>
  </si>
  <si>
    <t>11</t>
  </si>
  <si>
    <t>5</t>
  </si>
  <si>
    <t>2</t>
  </si>
  <si>
    <t>Interest Expense</t>
  </si>
  <si>
    <t>3</t>
  </si>
  <si>
    <t>4</t>
  </si>
  <si>
    <t>Depreciation and Amortization</t>
  </si>
  <si>
    <t>EBITDA</t>
  </si>
  <si>
    <t>(554)</t>
  </si>
  <si>
    <t>(552)</t>
  </si>
  <si>
    <t>(1,151)</t>
  </si>
  <si>
    <t>(470)</t>
  </si>
  <si>
    <t>EBITDA ratio</t>
  </si>
  <si>
    <t>(92.97)%</t>
  </si>
  <si>
    <t>(74.33)%</t>
  </si>
  <si>
    <t>(105.34)%</t>
  </si>
  <si>
    <t>(30.48)%</t>
  </si>
  <si>
    <t>(623)</t>
  </si>
  <si>
    <t>(576)</t>
  </si>
  <si>
    <t>(1,174)</t>
  </si>
  <si>
    <t>(411)</t>
  </si>
  <si>
    <t>Operating Income ratio</t>
  </si>
  <si>
    <t>(104.71)%</t>
  </si>
  <si>
    <t>(77.63)%</t>
  </si>
  <si>
    <t>(107.41)%</t>
  </si>
  <si>
    <t>(26.66)%</t>
  </si>
  <si>
    <t>Total Other Income Exp.(Gains)</t>
  </si>
  <si>
    <t>53</t>
  </si>
  <si>
    <t>9</t>
  </si>
  <si>
    <t>(5)</t>
  </si>
  <si>
    <t>(77)</t>
  </si>
  <si>
    <t>Income Before Tax</t>
  </si>
  <si>
    <t>(571)</t>
  </si>
  <si>
    <t>(567)</t>
  </si>
  <si>
    <t>(1,179)</t>
  </si>
  <si>
    <t>(488)</t>
  </si>
  <si>
    <t>Income Before Tax ratio</t>
  </si>
  <si>
    <t>(95.89)%</t>
  </si>
  <si>
    <t>(76.39)%</t>
  </si>
  <si>
    <t>(107.90)%</t>
  </si>
  <si>
    <t>(31.68)%</t>
  </si>
  <si>
    <t>Income Tax Expense (Gain)</t>
  </si>
  <si>
    <t>(13)</t>
  </si>
  <si>
    <t>32</t>
  </si>
  <si>
    <t>Net Income Ratio</t>
  </si>
  <si>
    <t>(97.42)%</t>
  </si>
  <si>
    <t>(78.06)%</t>
  </si>
  <si>
    <t>(106.75)%</t>
  </si>
  <si>
    <t>(33.75)%</t>
  </si>
  <si>
    <t>EPS</t>
  </si>
  <si>
    <t>(0.84)</t>
  </si>
  <si>
    <t>EPS Diluted</t>
  </si>
  <si>
    <t>(0.89)</t>
  </si>
  <si>
    <t>(1.20)</t>
  </si>
  <si>
    <t>Weighted Avg. Shares Outs.</t>
  </si>
  <si>
    <t>Weighted Avg. Shares Outs. Dil.</t>
  </si>
  <si>
    <t>716</t>
  </si>
  <si>
    <t>979</t>
  </si>
  <si>
    <t>Cash and Cash Equivalents</t>
  </si>
  <si>
    <t>1,116</t>
  </si>
  <si>
    <t>1,079</t>
  </si>
  <si>
    <t>2,011</t>
  </si>
  <si>
    <t>Short-Term Investments</t>
  </si>
  <si>
    <t>234</t>
  </si>
  <si>
    <t>Cash &amp; Short-Term Investments</t>
  </si>
  <si>
    <t>2,525</t>
  </si>
  <si>
    <t>Net Receivables</t>
  </si>
  <si>
    <t>50</t>
  </si>
  <si>
    <t>157</t>
  </si>
  <si>
    <t>191</t>
  </si>
  <si>
    <t>Inventory</t>
  </si>
  <si>
    <t>Other Current Assets</t>
  </si>
  <si>
    <t>85</t>
  </si>
  <si>
    <t>89</t>
  </si>
  <si>
    <t>148</t>
  </si>
  <si>
    <t>1,220</t>
  </si>
  <si>
    <t>1,214</t>
  </si>
  <si>
    <t>2,257</t>
  </si>
  <si>
    <t>2,863</t>
  </si>
  <si>
    <t>30</t>
  </si>
  <si>
    <t>247</t>
  </si>
  <si>
    <t>248</t>
  </si>
  <si>
    <t>Goodwill</t>
  </si>
  <si>
    <t>Intangible Assets</t>
  </si>
  <si>
    <t>Goodwill and Intangible Assets</t>
  </si>
  <si>
    <t>Investments</t>
  </si>
  <si>
    <t>18</t>
  </si>
  <si>
    <t>26</t>
  </si>
  <si>
    <t>Tax Assets</t>
  </si>
  <si>
    <t>Other Non-Current Assets</t>
  </si>
  <si>
    <t>163</t>
  </si>
  <si>
    <t>322</t>
  </si>
  <si>
    <t>186</t>
  </si>
  <si>
    <t>136</t>
  </si>
  <si>
    <t>Total Non-Current Assets</t>
  </si>
  <si>
    <t>211</t>
  </si>
  <si>
    <t>380</t>
  </si>
  <si>
    <t>433</t>
  </si>
  <si>
    <t>384</t>
  </si>
  <si>
    <t>Other Assets</t>
  </si>
  <si>
    <t>1,431</t>
  </si>
  <si>
    <t>1,594</t>
  </si>
  <si>
    <t>2,691</t>
  </si>
  <si>
    <t>3,247</t>
  </si>
  <si>
    <t>Accounts Payable</t>
  </si>
  <si>
    <t>27</t>
  </si>
  <si>
    <t>52</t>
  </si>
  <si>
    <t>16</t>
  </si>
  <si>
    <t>75</t>
  </si>
  <si>
    <t>Short-Term Debt</t>
  </si>
  <si>
    <t>230</t>
  </si>
  <si>
    <t>40</t>
  </si>
  <si>
    <t>Tax Payable</t>
  </si>
  <si>
    <t>Deferred Revenue</t>
  </si>
  <si>
    <t>276</t>
  </si>
  <si>
    <t>245</t>
  </si>
  <si>
    <t>132</t>
  </si>
  <si>
    <t>74</t>
  </si>
  <si>
    <t>Other Current Liabilities</t>
  </si>
  <si>
    <t>124</t>
  </si>
  <si>
    <t>127</t>
  </si>
  <si>
    <t>(42)</t>
  </si>
  <si>
    <t>156</t>
  </si>
  <si>
    <t>532</t>
  </si>
  <si>
    <t>729</t>
  </si>
  <si>
    <t>604</t>
  </si>
  <si>
    <t>660</t>
  </si>
  <si>
    <t>Long-Term Debt</t>
  </si>
  <si>
    <t>Deferred Tax Liabilities</t>
  </si>
  <si>
    <t>Other Non-Current Liabilities</t>
  </si>
  <si>
    <t>2,374</t>
  </si>
  <si>
    <t>2,205</t>
  </si>
  <si>
    <t>Total Non-Current Liabilities</t>
  </si>
  <si>
    <t>2,650</t>
  </si>
  <si>
    <t>2,846</t>
  </si>
  <si>
    <t>564</t>
  </si>
  <si>
    <t>296</t>
  </si>
  <si>
    <t>Other Liabilities</t>
  </si>
  <si>
    <t>Capital Lease Obligations</t>
  </si>
  <si>
    <t>259</t>
  </si>
  <si>
    <t>260</t>
  </si>
  <si>
    <t>3,182</t>
  </si>
  <si>
    <t>3,575</t>
  </si>
  <si>
    <t>1,168</t>
  </si>
  <si>
    <t>956</t>
  </si>
  <si>
    <t>Preferred Stock</t>
  </si>
  <si>
    <t>Common Stock</t>
  </si>
  <si>
    <t>1</t>
  </si>
  <si>
    <t>Retained Earnings</t>
  </si>
  <si>
    <t>(3,232)</t>
  </si>
  <si>
    <t>(3,799)</t>
  </si>
  <si>
    <t>(4,965)</t>
  </si>
  <si>
    <t>(5,486)</t>
  </si>
  <si>
    <t>Other Compreh. Income(Loss)</t>
  </si>
  <si>
    <t>(96)</t>
  </si>
  <si>
    <t>(109)</t>
  </si>
  <si>
    <t>(3)</t>
  </si>
  <si>
    <t>(2)</t>
  </si>
  <si>
    <t>Other Total Stockhold. Equity</t>
  </si>
  <si>
    <t>1,576</t>
  </si>
  <si>
    <t>1,926</t>
  </si>
  <si>
    <t>6,489</t>
  </si>
  <si>
    <t>7,777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</si>
  <si>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</si>
  <si>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</si>
  <si>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</si>
  <si>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</si>
  <si>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</si>
  <si>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</t>
  </si>
  <si>
    <t>Stock Based Compensation</t>
  </si>
  <si>
    <t>249</t>
  </si>
  <si>
    <t>1,271</t>
  </si>
  <si>
    <t>778</t>
  </si>
  <si>
    <t>Change in Working Capital</t>
  </si>
  <si>
    <t>303</t>
  </si>
  <si>
    <t>134</t>
  </si>
  <si>
    <t>(454)</t>
  </si>
  <si>
    <t>(92)</t>
  </si>
  <si>
    <t>Accounts Receivable</t>
  </si>
  <si>
    <t>(10)</t>
  </si>
  <si>
    <t>(24)</t>
  </si>
  <si>
    <t>(108)</t>
  </si>
  <si>
    <t>(35)</t>
  </si>
  <si>
    <t>23</t>
  </si>
  <si>
    <t>58</t>
  </si>
  <si>
    <t>Other Working Capital</t>
  </si>
  <si>
    <t>298</t>
  </si>
  <si>
    <t>141</t>
  </si>
  <si>
    <t>(262)</t>
  </si>
  <si>
    <t>(80)</t>
  </si>
  <si>
    <t>Other Non-Cash Items</t>
  </si>
  <si>
    <t>39</t>
  </si>
  <si>
    <t>110</t>
  </si>
  <si>
    <t>Cash Provided by Operating Activities</t>
  </si>
  <si>
    <t>(39)</t>
  </si>
  <si>
    <t>(165)</t>
  </si>
  <si>
    <t>(297)</t>
  </si>
  <si>
    <t>334</t>
  </si>
  <si>
    <t>CAPEX</t>
  </si>
  <si>
    <t>(12)</t>
  </si>
  <si>
    <t>Acquisitions Net</t>
  </si>
  <si>
    <t>Purchases of Investments</t>
  </si>
  <si>
    <t>(382)</t>
  </si>
  <si>
    <t>Sales/Maturities of Investments</t>
  </si>
  <si>
    <t>Other Investing Activities</t>
  </si>
  <si>
    <t>6</t>
  </si>
  <si>
    <t>(9)</t>
  </si>
  <si>
    <t>0</t>
  </si>
  <si>
    <t>Cash Used for Investing Activities</t>
  </si>
  <si>
    <t>(7)</t>
  </si>
  <si>
    <t>(22)</t>
  </si>
  <si>
    <t>(15)</t>
  </si>
  <si>
    <t>(398)</t>
  </si>
  <si>
    <t>Debt Repayment</t>
  </si>
  <si>
    <t>(56)</t>
  </si>
  <si>
    <t>(150)</t>
  </si>
  <si>
    <t>(400)</t>
  </si>
  <si>
    <t>(200)</t>
  </si>
  <si>
    <t>Common Stock Issued</t>
  </si>
  <si>
    <t>96</t>
  </si>
  <si>
    <t>100</t>
  </si>
  <si>
    <t>943</t>
  </si>
  <si>
    <t>Common Stock Repurchased</t>
  </si>
  <si>
    <t>(8)</t>
  </si>
  <si>
    <t>(193)</t>
  </si>
  <si>
    <t>(4)</t>
  </si>
  <si>
    <t>Dividends Paid</t>
  </si>
  <si>
    <t>Other Financing Activities</t>
  </si>
  <si>
    <t>568</t>
  </si>
  <si>
    <t>498</t>
  </si>
  <si>
    <t>507</t>
  </si>
  <si>
    <t>Cash Used/Provided by Financing Activities</t>
  </si>
  <si>
    <t>46</t>
  </si>
  <si>
    <t>325</t>
  </si>
  <si>
    <t>1,036</t>
  </si>
  <si>
    <t>307</t>
  </si>
  <si>
    <t>Effect of Forex Changes on Cash</t>
  </si>
  <si>
    <t>Net Change In Cash</t>
  </si>
  <si>
    <t>135</t>
  </si>
  <si>
    <t>726</t>
  </si>
  <si>
    <t>239</t>
  </si>
  <si>
    <t>Cash at the End of Period</t>
  </si>
  <si>
    <t>1,267</t>
  </si>
  <si>
    <t>1,402</t>
  </si>
  <si>
    <t>2,128</t>
  </si>
  <si>
    <t>2,367</t>
  </si>
  <si>
    <t>Cash at the Beginning of Period</t>
  </si>
  <si>
    <t>1,270</t>
  </si>
  <si>
    <t>Free Cash Flow</t>
  </si>
  <si>
    <t>(52)</t>
  </si>
  <si>
    <t>(178)</t>
  </si>
  <si>
    <t>(309)</t>
  </si>
  <si>
    <t>Filing Date</t>
  </si>
  <si>
    <t>Total Non-current Assets</t>
  </si>
  <si>
    <t>Total Non-current Liabilities</t>
  </si>
  <si>
    <t>Current Ratio</t>
  </si>
  <si>
    <t>Dilution</t>
  </si>
  <si>
    <t>SBI</t>
  </si>
  <si>
    <t>SBB</t>
  </si>
  <si>
    <t>Dividends</t>
  </si>
  <si>
    <t>Customer breakdown Mix</t>
  </si>
  <si>
    <t>Region Mix</t>
  </si>
  <si>
    <t>United States %</t>
  </si>
  <si>
    <t>United Kingdom %</t>
  </si>
  <si>
    <t>Rest of the World %</t>
  </si>
  <si>
    <t>Total %</t>
  </si>
  <si>
    <t>Noncontrolling Interests</t>
  </si>
  <si>
    <t>Total Equity</t>
  </si>
  <si>
    <t>Net Income Excluding Non-controlling interests</t>
  </si>
  <si>
    <t>Noncontrolling interests</t>
  </si>
  <si>
    <t xml:space="preserve">Net Income   </t>
  </si>
  <si>
    <t>Stock Statistics</t>
  </si>
  <si>
    <t>Stock Prices</t>
  </si>
  <si>
    <t>High</t>
  </si>
  <si>
    <t xml:space="preserve">Low </t>
  </si>
  <si>
    <t>Average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</si>
  <si>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</si>
  <si>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</si>
  <si>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</si>
  <si>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</si>
  <si>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</si>
  <si>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</si>
  <si>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</si>
  <si>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</si>
  <si>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</si>
  <si>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</si>
  <si>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</si>
  <si>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Q120</t>
  </si>
  <si>
    <t>Q220</t>
  </si>
  <si>
    <t>Q320</t>
  </si>
  <si>
    <t>Q420</t>
  </si>
  <si>
    <t>Marketcap</t>
  </si>
  <si>
    <t>P/S</t>
  </si>
  <si>
    <t>P/E</t>
  </si>
  <si>
    <t>P/B</t>
  </si>
  <si>
    <t>P/FCF</t>
  </si>
  <si>
    <t>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</si>
</sst>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4" fillId="2" borderId="0" xfId="0" applyFont="1" applyFill="1"/>
    <xf numFmtId="0" fontId="2" fillId="2" borderId="0" xfId="0" applyFont="1" applyFill="1"/>
    <xf numFmtId="0" fontId="0" fillId="0" borderId="2" xfId="0" applyBorder="1"/>
    <xf numFmtId="0" fontId="3" fillId="0" borderId="0" xfId="0" applyFont="1"/>
    <xf numFmtId="0" fontId="5" fillId="3" borderId="0" xfId="0" applyFont="1" applyFill="1"/>
    <xf numFmtId="0" fontId="3" fillId="0" borderId="3" xfId="0" applyFont="1" applyBorder="1"/>
    <xf numFmtId="10" fontId="0" fillId="0" borderId="0" xfId="0" applyNumberFormat="1"/>
    <xf numFmtId="3" fontId="0" fillId="0" borderId="2" xfId="0" applyNumberFormat="1" applyBorder="1"/>
    <xf numFmtId="3" fontId="4" fillId="2" borderId="0" xfId="0" applyNumberFormat="1" applyFont="1" applyFill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2" fillId="2" borderId="0" xfId="0" applyNumberFormat="1" applyFont="1" applyFill="1"/>
    <xf numFmtId="9" fontId="0" fillId="0" borderId="0" xfId="0" applyNumberFormat="1"/>
    <xf numFmtId="10" fontId="0" fillId="0" borderId="2" xfId="0" applyNumberFormat="1" applyBorder="1"/>
    <xf numFmtId="10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0" fontId="3" fillId="2" borderId="0" xfId="0" applyNumberFormat="1" applyFont="1" applyFill="1"/>
    <xf numFmtId="10" fontId="2" fillId="2" borderId="0" xfId="0" applyNumberFormat="1" applyFont="1" applyFill="1"/>
    <xf numFmtId="0" fontId="0" fillId="0" borderId="3" xfId="0" applyBorder="1"/>
    <xf numFmtId="3" fontId="0" fillId="0" borderId="3" xfId="0" applyNumberFormat="1" applyBorder="1"/>
    <xf numFmtId="2" fontId="3" fillId="0" borderId="0" xfId="0" applyNumberFormat="1" applyFont="1"/>
    <xf numFmtId="14" fontId="2" fillId="2" borderId="0" xfId="0" applyNumberFormat="1" applyFont="1" applyFill="1"/>
    <xf numFmtId="165" fontId="0" fillId="0" borderId="0" xfId="0" applyNumberFormat="1"/>
    <xf numFmtId="165" fontId="3" fillId="0" borderId="0" xfId="0" applyNumberFormat="1" applyFont="1"/>
    <xf numFmtId="4" fontId="0" fillId="0" borderId="0" xfId="0" applyNumberFormat="1"/>
    <xf numFmtId="0" fontId="0" fillId="0" borderId="4" xfId="0" applyBorder="1"/>
    <xf numFmtId="14" fontId="0" fillId="0" borderId="4" xfId="0" applyNumberFormat="1" applyBorder="1"/>
    <xf numFmtId="14" fontId="2" fillId="2" borderId="4" xfId="0" applyNumberFormat="1" applyFon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4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3" fontId="5" fillId="3" borderId="4" xfId="0" applyNumberFormat="1" applyFont="1" applyFill="1" applyBorder="1"/>
    <xf numFmtId="10" fontId="0" fillId="0" borderId="5" xfId="0" applyNumberFormat="1" applyBorder="1"/>
    <xf numFmtId="10" fontId="3" fillId="0" borderId="4" xfId="0" applyNumberFormat="1" applyFont="1" applyBorder="1"/>
    <xf numFmtId="10" fontId="2" fillId="2" borderId="4" xfId="0" applyNumberFormat="1" applyFont="1" applyFill="1" applyBorder="1"/>
    <xf numFmtId="3" fontId="3" fillId="0" borderId="4" xfId="0" applyNumberFormat="1" applyFont="1" applyBorder="1"/>
    <xf numFmtId="9" fontId="0" fillId="0" borderId="4" xfId="0" applyNumberFormat="1" applyBorder="1"/>
    <xf numFmtId="10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0" borderId="6" xfId="0" applyNumberFormat="1" applyFont="1" applyBorder="1"/>
    <xf numFmtId="2" fontId="0" fillId="0" borderId="4" xfId="0" applyNumberFormat="1" applyBorder="1"/>
    <xf numFmtId="3" fontId="2" fillId="2" borderId="4" xfId="0" applyNumberFormat="1" applyFont="1" applyFill="1" applyBorder="1"/>
    <xf numFmtId="3" fontId="0" fillId="0" borderId="6" xfId="0" applyNumberFormat="1" applyBorder="1"/>
    <xf numFmtId="2" fontId="3" fillId="0" borderId="4" xfId="0" applyNumberFormat="1" applyFont="1" applyBorder="1"/>
    <xf numFmtId="0" fontId="2" fillId="2" borderId="4" xfId="0" applyFont="1" applyFill="1" applyBorder="1"/>
    <xf numFmtId="4" fontId="0" fillId="0" borderId="4" xfId="0" applyNumberFormat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2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30" sqref="I3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Z130"/>
  <sheetViews>
    <sheetView tabSelected="1" zoomScale="85" zoomScaleNormal="85" workbookViewId="0">
      <pane xSplit="2" ySplit="7" topLeftCell="K8" activePane="bottomRight" state="frozen"/>
      <selection pane="topRight" activeCell="C1" sqref="C1"/>
      <selection pane="bottomLeft" activeCell="A4" sqref="A4"/>
      <selection pane="bottomRight" activeCell="B17" sqref="B17"/>
    </sheetView>
  </sheetViews>
  <sheetFormatPr defaultRowHeight="14.5" x14ac:dyDescent="0.35"/>
  <cols>
    <col min="2" max="2" width="25" customWidth="1"/>
    <col min="3" max="12" width="10.6328125" customWidth="1"/>
    <col min="13" max="13" width="10.6328125" style="31" customWidth="1"/>
    <col min="14" max="16" width="10.6328125" customWidth="1"/>
    <col min="17" max="17" width="10.6328125" style="31" customWidth="1"/>
    <col min="18" max="20" width="10.6328125" customWidth="1"/>
    <col min="21" max="21" width="10.6328125" style="31" customWidth="1"/>
    <col min="22" max="24" width="10.6328125" customWidth="1"/>
    <col min="25" max="25" width="10.6328125" style="31" customWidth="1"/>
    <col min="26" max="47" width="10.6328125" customWidth="1"/>
  </cols>
  <sheetData>
    <row r="1" spans="2:52" x14ac:dyDescent="0.35">
      <c r="B1" t="s">
        <v>16</v>
      </c>
      <c r="M1" s="31" t="s">
        <v>543</v>
      </c>
      <c r="N1" t="s">
        <v>544</v>
      </c>
      <c r="O1" t="s">
        <v>545</v>
      </c>
      <c r="P1" t="s">
        <v>546</v>
      </c>
      <c r="Q1" s="31" t="s">
        <v>532</v>
      </c>
      <c r="R1" t="s">
        <v>533</v>
      </c>
      <c r="S1" t="s">
        <v>534</v>
      </c>
      <c r="T1" t="s">
        <v>535</v>
      </c>
      <c r="U1" s="31" t="s">
        <v>536</v>
      </c>
      <c r="V1" t="s">
        <v>537</v>
      </c>
      <c r="W1" t="s">
        <v>538</v>
      </c>
      <c r="X1" t="s">
        <v>539</v>
      </c>
      <c r="Y1" s="31" t="s">
        <v>540</v>
      </c>
      <c r="Z1" t="s">
        <v>541</v>
      </c>
      <c r="AA1" t="s">
        <v>542</v>
      </c>
    </row>
    <row r="2" spans="2:52" x14ac:dyDescent="0.35">
      <c r="B2" t="s">
        <v>508</v>
      </c>
      <c r="O2" s="21">
        <v>44148</v>
      </c>
      <c r="P2" s="21">
        <v>44253</v>
      </c>
      <c r="Q2" s="32">
        <v>44328</v>
      </c>
      <c r="R2" s="21">
        <v>44420</v>
      </c>
      <c r="S2" s="21">
        <v>44509</v>
      </c>
      <c r="T2" s="21">
        <v>44616</v>
      </c>
      <c r="U2" s="32">
        <v>44690</v>
      </c>
      <c r="V2" s="21">
        <v>44781</v>
      </c>
      <c r="W2" s="21">
        <v>44872</v>
      </c>
      <c r="X2" s="21">
        <v>44978</v>
      </c>
      <c r="Y2" s="32">
        <v>45055</v>
      </c>
      <c r="Z2" s="21">
        <v>45146</v>
      </c>
      <c r="AM2" s="21">
        <v>44253</v>
      </c>
      <c r="AN2" s="21">
        <v>44616</v>
      </c>
      <c r="AO2" s="21">
        <v>44978</v>
      </c>
    </row>
    <row r="3" spans="2:52" x14ac:dyDescent="0.35">
      <c r="B3" t="s">
        <v>17</v>
      </c>
      <c r="M3" s="32">
        <v>43921</v>
      </c>
      <c r="N3" s="21">
        <v>44012</v>
      </c>
      <c r="O3" s="21">
        <v>44104</v>
      </c>
      <c r="P3" s="21">
        <v>44196</v>
      </c>
      <c r="Q3" s="32">
        <v>44286</v>
      </c>
      <c r="R3" s="21">
        <v>44377</v>
      </c>
      <c r="S3" s="21">
        <v>44469</v>
      </c>
      <c r="T3" s="21">
        <v>44561</v>
      </c>
      <c r="U3" s="32">
        <v>44651</v>
      </c>
      <c r="V3" s="21">
        <v>44742</v>
      </c>
      <c r="W3" s="21">
        <v>44834</v>
      </c>
      <c r="X3" s="21">
        <v>44926</v>
      </c>
      <c r="Y3" s="32">
        <v>45016</v>
      </c>
      <c r="Z3" s="21">
        <v>45107</v>
      </c>
      <c r="AK3">
        <v>2018</v>
      </c>
      <c r="AL3">
        <v>2019</v>
      </c>
      <c r="AM3">
        <v>2020</v>
      </c>
      <c r="AN3">
        <v>2021</v>
      </c>
      <c r="AO3">
        <v>2022</v>
      </c>
      <c r="AP3">
        <v>2023</v>
      </c>
    </row>
    <row r="4" spans="2:52" s="5" customFormat="1" x14ac:dyDescent="0.35">
      <c r="B4" s="5" t="s">
        <v>528</v>
      </c>
      <c r="M4" s="33"/>
      <c r="N4" s="27"/>
      <c r="O4" s="27"/>
      <c r="P4" s="27"/>
      <c r="Q4" s="33"/>
      <c r="R4" s="27"/>
      <c r="S4" s="27"/>
      <c r="T4" s="27"/>
      <c r="U4" s="33"/>
      <c r="V4" s="27"/>
      <c r="W4" s="27"/>
      <c r="X4" s="27"/>
      <c r="Y4" s="33"/>
      <c r="Z4" s="27"/>
    </row>
    <row r="5" spans="2:52" s="28" customFormat="1" x14ac:dyDescent="0.35">
      <c r="B5" s="28" t="s">
        <v>529</v>
      </c>
      <c r="M5" s="34"/>
      <c r="P5" s="28">
        <v>33.5</v>
      </c>
      <c r="Q5" s="34">
        <v>45</v>
      </c>
      <c r="R5" s="28">
        <v>27.5</v>
      </c>
      <c r="S5" s="28">
        <v>29.29</v>
      </c>
      <c r="T5" s="28">
        <v>27.11</v>
      </c>
      <c r="U5" s="34">
        <v>18.84</v>
      </c>
      <c r="V5" s="28">
        <v>14.86</v>
      </c>
      <c r="W5" s="28">
        <v>11.62</v>
      </c>
      <c r="X5" s="28">
        <v>9.06</v>
      </c>
      <c r="Y5" s="34">
        <v>10.31</v>
      </c>
      <c r="Z5" s="28">
        <v>17.16</v>
      </c>
      <c r="AM5" s="28">
        <v>33.5</v>
      </c>
      <c r="AN5" s="28">
        <v>29.29</v>
      </c>
      <c r="AO5" s="28">
        <v>14.86</v>
      </c>
    </row>
    <row r="6" spans="2:52" s="28" customFormat="1" x14ac:dyDescent="0.35">
      <c r="B6" s="28" t="s">
        <v>530</v>
      </c>
      <c r="M6" s="34"/>
      <c r="P6" s="28">
        <v>8.9</v>
      </c>
      <c r="Q6" s="34">
        <v>20.18</v>
      </c>
      <c r="R6" s="28">
        <v>17.059999999999999</v>
      </c>
      <c r="S6" s="28">
        <v>20.55</v>
      </c>
      <c r="T6" s="28">
        <v>17.809999999999999</v>
      </c>
      <c r="U6" s="34">
        <v>9.74</v>
      </c>
      <c r="V6" s="28">
        <v>6.44</v>
      </c>
      <c r="W6" s="28">
        <v>7.13</v>
      </c>
      <c r="X6" s="28">
        <v>5.82</v>
      </c>
      <c r="Y6" s="34">
        <v>6.09</v>
      </c>
      <c r="Z6" s="28">
        <v>7.28</v>
      </c>
      <c r="AM6" s="28">
        <v>8.9</v>
      </c>
      <c r="AN6" s="28">
        <v>17.059999999999999</v>
      </c>
      <c r="AO6" s="28">
        <v>5.92</v>
      </c>
    </row>
    <row r="7" spans="2:52" s="29" customFormat="1" x14ac:dyDescent="0.35">
      <c r="B7" s="29" t="s">
        <v>531</v>
      </c>
      <c r="M7" s="35"/>
      <c r="P7" s="29">
        <v>17.8</v>
      </c>
      <c r="Q7" s="35">
        <v>27.49</v>
      </c>
      <c r="R7" s="29">
        <v>23.08</v>
      </c>
      <c r="S7" s="29">
        <v>24.4</v>
      </c>
      <c r="T7" s="29">
        <v>22.15</v>
      </c>
      <c r="U7" s="35">
        <v>13.33</v>
      </c>
      <c r="V7" s="29">
        <v>9.9</v>
      </c>
      <c r="W7" s="29">
        <v>8.9</v>
      </c>
      <c r="X7" s="29">
        <v>7.58</v>
      </c>
      <c r="Y7" s="35">
        <v>7.82</v>
      </c>
      <c r="Z7" s="29">
        <v>11.3</v>
      </c>
      <c r="AM7" s="29">
        <v>17.670000000000002</v>
      </c>
      <c r="AN7" s="29">
        <v>23.23</v>
      </c>
      <c r="AO7" s="29">
        <v>8.81</v>
      </c>
    </row>
    <row r="8" spans="2:52" s="4" customFormat="1" x14ac:dyDescent="0.35">
      <c r="B8" s="5" t="s">
        <v>18</v>
      </c>
      <c r="M8" s="36"/>
      <c r="Q8" s="36"/>
      <c r="U8" s="36"/>
      <c r="Y8" s="36"/>
    </row>
    <row r="9" spans="2:52" x14ac:dyDescent="0.35"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7">
        <v>118127</v>
      </c>
      <c r="N9" s="3">
        <v>139569</v>
      </c>
      <c r="O9" s="3">
        <v>162561</v>
      </c>
      <c r="P9" s="3">
        <f>AM9-O9-N9-M9</f>
        <v>189941</v>
      </c>
      <c r="Q9" s="37">
        <v>208420</v>
      </c>
      <c r="R9" s="3">
        <v>232119</v>
      </c>
      <c r="S9" s="3">
        <v>217836</v>
      </c>
      <c r="T9" s="3">
        <f>AN9-S9-R9-Q9</f>
        <v>238981</v>
      </c>
      <c r="U9" s="37">
        <v>241790</v>
      </c>
      <c r="V9" s="3">
        <v>262998</v>
      </c>
      <c r="W9" s="3">
        <v>273834</v>
      </c>
      <c r="X9" s="3">
        <f>AO9-W9-V9-U9</f>
        <v>293154</v>
      </c>
      <c r="Y9" s="37">
        <v>289070</v>
      </c>
      <c r="Z9" s="3">
        <v>301505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345521</v>
      </c>
      <c r="AM9" s="3">
        <v>610198</v>
      </c>
      <c r="AN9" s="3">
        <v>897356</v>
      </c>
      <c r="AO9" s="3">
        <v>1071776</v>
      </c>
    </row>
    <row r="10" spans="2:52" s="6" customFormat="1" x14ac:dyDescent="0.35">
      <c r="B10" s="6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8">
        <v>111200</v>
      </c>
      <c r="N10" s="11">
        <v>112320</v>
      </c>
      <c r="O10" s="11">
        <v>126805</v>
      </c>
      <c r="P10" s="11">
        <f>AM10-O10-N10-M10</f>
        <v>132150</v>
      </c>
      <c r="Q10" s="38">
        <v>132814</v>
      </c>
      <c r="R10" s="11">
        <v>143523</v>
      </c>
      <c r="S10" s="11">
        <v>174310</v>
      </c>
      <c r="T10" s="11">
        <f>AN10-S10-R10-Q10</f>
        <v>193886</v>
      </c>
      <c r="U10" s="38">
        <v>204567</v>
      </c>
      <c r="V10" s="11">
        <v>210012</v>
      </c>
      <c r="W10" s="11">
        <v>204046</v>
      </c>
      <c r="X10" s="11">
        <f>AO10-W10-V10-U10</f>
        <v>215470</v>
      </c>
      <c r="Y10" s="38">
        <v>236116</v>
      </c>
      <c r="Z10" s="11">
        <v>231812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>
        <v>397034</v>
      </c>
      <c r="AM10" s="11">
        <v>482475</v>
      </c>
      <c r="AN10" s="11">
        <v>644533</v>
      </c>
      <c r="AO10" s="6">
        <v>834095</v>
      </c>
    </row>
    <row r="11" spans="2:52" s="7" customFormat="1" x14ac:dyDescent="0.35">
      <c r="B11" s="7" t="s">
        <v>21</v>
      </c>
      <c r="C11" s="13"/>
      <c r="D11" s="13"/>
      <c r="E11" s="13"/>
      <c r="F11" s="13"/>
      <c r="G11" s="13"/>
      <c r="H11" s="13"/>
      <c r="I11" s="13">
        <f>SUM(I9:I10)</f>
        <v>0</v>
      </c>
      <c r="J11" s="13">
        <f t="shared" ref="J11:O11" si="0">SUM(J9:J10)</f>
        <v>0</v>
      </c>
      <c r="K11" s="13">
        <f t="shared" si="0"/>
        <v>0</v>
      </c>
      <c r="L11" s="13">
        <f t="shared" si="0"/>
        <v>0</v>
      </c>
      <c r="M11" s="44">
        <f t="shared" si="0"/>
        <v>229327</v>
      </c>
      <c r="N11" s="13">
        <f t="shared" si="0"/>
        <v>251889</v>
      </c>
      <c r="O11" s="13">
        <f t="shared" si="0"/>
        <v>289366</v>
      </c>
      <c r="P11" s="13">
        <f>SUM(P9:P10)</f>
        <v>322091</v>
      </c>
      <c r="Q11" s="44">
        <f t="shared" ref="Q11:AD11" si="1">SUM(Q9:Q10)</f>
        <v>341234</v>
      </c>
      <c r="R11" s="13">
        <f t="shared" si="1"/>
        <v>375642</v>
      </c>
      <c r="S11" s="13">
        <f t="shared" si="1"/>
        <v>392146</v>
      </c>
      <c r="T11" s="13">
        <f t="shared" si="1"/>
        <v>432867</v>
      </c>
      <c r="U11" s="44">
        <f t="shared" si="1"/>
        <v>446357</v>
      </c>
      <c r="V11" s="13">
        <f t="shared" si="1"/>
        <v>473010</v>
      </c>
      <c r="W11" s="13">
        <f t="shared" si="1"/>
        <v>477880</v>
      </c>
      <c r="X11" s="13">
        <f t="shared" si="1"/>
        <v>508624</v>
      </c>
      <c r="Y11" s="44">
        <f t="shared" si="1"/>
        <v>525186</v>
      </c>
      <c r="Z11" s="13">
        <f t="shared" si="1"/>
        <v>533317</v>
      </c>
      <c r="AA11" s="13">
        <f t="shared" si="1"/>
        <v>0</v>
      </c>
      <c r="AB11" s="13">
        <f t="shared" si="1"/>
        <v>0</v>
      </c>
      <c r="AC11" s="13">
        <f t="shared" si="1"/>
        <v>0</v>
      </c>
      <c r="AD11" s="13">
        <f t="shared" si="1"/>
        <v>0</v>
      </c>
      <c r="AE11" s="13"/>
      <c r="AF11" s="13"/>
      <c r="AG11" s="13"/>
      <c r="AH11" s="13"/>
      <c r="AI11" s="13"/>
      <c r="AJ11" s="13"/>
      <c r="AK11" s="13"/>
      <c r="AL11" s="13">
        <f>SUM(AL9:AL10)</f>
        <v>742555</v>
      </c>
      <c r="AM11" s="13">
        <f>SUM(AM9:AM10)</f>
        <v>1092673</v>
      </c>
      <c r="AN11" s="13">
        <f>SUM(AN9:AN10)</f>
        <v>1541889</v>
      </c>
      <c r="AO11" s="13">
        <f t="shared" ref="AO11:AZ11" si="2">SUM(AO9:AO10)</f>
        <v>1905871</v>
      </c>
      <c r="AP11" s="13">
        <f t="shared" si="2"/>
        <v>0</v>
      </c>
      <c r="AQ11" s="13">
        <f t="shared" si="2"/>
        <v>0</v>
      </c>
      <c r="AR11" s="13">
        <f t="shared" si="2"/>
        <v>0</v>
      </c>
      <c r="AS11" s="13">
        <f t="shared" si="2"/>
        <v>0</v>
      </c>
      <c r="AT11" s="13">
        <f t="shared" si="2"/>
        <v>0</v>
      </c>
      <c r="AU11" s="13">
        <f t="shared" si="2"/>
        <v>0</v>
      </c>
      <c r="AV11" s="13">
        <f t="shared" si="2"/>
        <v>0</v>
      </c>
      <c r="AW11" s="13">
        <f t="shared" si="2"/>
        <v>0</v>
      </c>
      <c r="AX11" s="13">
        <f t="shared" si="2"/>
        <v>0</v>
      </c>
      <c r="AY11" s="13">
        <f t="shared" si="2"/>
        <v>0</v>
      </c>
      <c r="AZ11" s="13">
        <f t="shared" si="2"/>
        <v>0</v>
      </c>
    </row>
    <row r="12" spans="2:52" s="10" customFormat="1" x14ac:dyDescent="0.35">
      <c r="B12" s="10" t="s">
        <v>22</v>
      </c>
      <c r="I12" s="10" t="e">
        <f>(I11-E11)/ABS(E11)</f>
        <v>#DIV/0!</v>
      </c>
      <c r="J12" s="10" t="e">
        <f t="shared" ref="J12:O12" si="3">(J11-F11)/ABS(F11)</f>
        <v>#DIV/0!</v>
      </c>
      <c r="K12" s="10" t="e">
        <f t="shared" si="3"/>
        <v>#DIV/0!</v>
      </c>
      <c r="L12" s="10" t="e">
        <f t="shared" si="3"/>
        <v>#DIV/0!</v>
      </c>
      <c r="M12" s="39" t="e">
        <f t="shared" si="3"/>
        <v>#DIV/0!</v>
      </c>
      <c r="N12" s="10" t="e">
        <f t="shared" si="3"/>
        <v>#DIV/0!</v>
      </c>
      <c r="O12" s="10" t="e">
        <f t="shared" si="3"/>
        <v>#DIV/0!</v>
      </c>
      <c r="P12" s="10" t="e">
        <f>(P11-L11)/ABS(L11)</f>
        <v>#DIV/0!</v>
      </c>
      <c r="Q12" s="39">
        <f t="shared" ref="Q12:AD12" si="4">(Q11-M11)/ABS(M11)</f>
        <v>0.4879800459605716</v>
      </c>
      <c r="R12" s="10">
        <f t="shared" si="4"/>
        <v>0.49129973917082526</v>
      </c>
      <c r="S12" s="10">
        <f t="shared" si="4"/>
        <v>0.35519031261447442</v>
      </c>
      <c r="T12" s="10">
        <f t="shared" si="4"/>
        <v>0.34392764777656004</v>
      </c>
      <c r="U12" s="39">
        <f t="shared" si="4"/>
        <v>0.30806719142875566</v>
      </c>
      <c r="V12" s="10">
        <f t="shared" si="4"/>
        <v>0.25920424233711886</v>
      </c>
      <c r="W12" s="10">
        <f t="shared" si="4"/>
        <v>0.21862775598884088</v>
      </c>
      <c r="X12" s="10">
        <f t="shared" si="4"/>
        <v>0.17501218619113953</v>
      </c>
      <c r="Y12" s="39">
        <f t="shared" si="4"/>
        <v>0.17660527335742465</v>
      </c>
      <c r="Z12" s="10">
        <f t="shared" si="4"/>
        <v>0.12749624743662924</v>
      </c>
      <c r="AA12" s="10">
        <f t="shared" si="4"/>
        <v>-1</v>
      </c>
      <c r="AB12" s="10">
        <f t="shared" si="4"/>
        <v>-1</v>
      </c>
      <c r="AC12" s="10">
        <f t="shared" si="4"/>
        <v>-1</v>
      </c>
      <c r="AD12" s="10">
        <f t="shared" si="4"/>
        <v>-1</v>
      </c>
      <c r="AM12" s="10">
        <f>AM11/AL11-1</f>
        <v>0.47150446768252863</v>
      </c>
      <c r="AN12" s="10">
        <f>AN11/AM11-1</f>
        <v>0.41111659206368234</v>
      </c>
      <c r="AO12" s="10">
        <f t="shared" ref="AO12:AZ12" si="5">AO11/AN11-1</f>
        <v>0.23606238840798532</v>
      </c>
      <c r="AP12" s="10">
        <f t="shared" si="5"/>
        <v>-1</v>
      </c>
      <c r="AQ12" s="10" t="e">
        <f t="shared" si="5"/>
        <v>#DIV/0!</v>
      </c>
      <c r="AR12" s="10" t="e">
        <f t="shared" si="5"/>
        <v>#DIV/0!</v>
      </c>
      <c r="AS12" s="10" t="e">
        <f t="shared" si="5"/>
        <v>#DIV/0!</v>
      </c>
      <c r="AT12" s="10" t="e">
        <f t="shared" si="5"/>
        <v>#DIV/0!</v>
      </c>
      <c r="AU12" s="10" t="e">
        <f t="shared" si="5"/>
        <v>#DIV/0!</v>
      </c>
      <c r="AV12" s="10" t="e">
        <f t="shared" si="5"/>
        <v>#DIV/0!</v>
      </c>
      <c r="AW12" s="10" t="e">
        <f t="shared" si="5"/>
        <v>#DIV/0!</v>
      </c>
      <c r="AX12" s="10" t="e">
        <f t="shared" si="5"/>
        <v>#DIV/0!</v>
      </c>
      <c r="AY12" s="10" t="e">
        <f t="shared" si="5"/>
        <v>#DIV/0!</v>
      </c>
      <c r="AZ12" s="10" t="e">
        <f t="shared" si="5"/>
        <v>#DIV/0!</v>
      </c>
    </row>
    <row r="13" spans="2:52" s="8" customFormat="1" x14ac:dyDescent="0.35">
      <c r="B13" s="8" t="s">
        <v>516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0"/>
      <c r="N13" s="14"/>
      <c r="O13" s="14"/>
      <c r="P13" s="14"/>
      <c r="Q13" s="40"/>
      <c r="R13" s="14"/>
      <c r="S13" s="14"/>
      <c r="T13" s="14"/>
      <c r="U13" s="40"/>
      <c r="V13" s="14"/>
      <c r="W13" s="14"/>
      <c r="X13" s="14"/>
      <c r="Y13" s="40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52" s="10" customFormat="1" x14ac:dyDescent="0.35">
      <c r="B14" s="10" t="s">
        <v>23</v>
      </c>
      <c r="I14" s="10" t="e">
        <f>I9/I11</f>
        <v>#DIV/0!</v>
      </c>
      <c r="J14" s="10" t="e">
        <f t="shared" ref="J14:O14" si="6">J9/J11</f>
        <v>#DIV/0!</v>
      </c>
      <c r="K14" s="10" t="e">
        <f t="shared" si="6"/>
        <v>#DIV/0!</v>
      </c>
      <c r="L14" s="10" t="e">
        <f t="shared" si="6"/>
        <v>#DIV/0!</v>
      </c>
      <c r="M14" s="39">
        <f t="shared" si="6"/>
        <v>0.51510288801580273</v>
      </c>
      <c r="N14" s="10">
        <f t="shared" si="6"/>
        <v>0.5540893012398318</v>
      </c>
      <c r="O14" s="10">
        <f t="shared" si="6"/>
        <v>0.56178334704146304</v>
      </c>
      <c r="P14" s="10">
        <f>P9/P11</f>
        <v>0.58971222418509051</v>
      </c>
      <c r="Q14" s="39">
        <f t="shared" ref="Q14:AD14" si="7">Q9/Q11</f>
        <v>0.61078321620940468</v>
      </c>
      <c r="R14" s="10">
        <f t="shared" si="7"/>
        <v>0.61792611049882606</v>
      </c>
      <c r="S14" s="10">
        <f t="shared" si="7"/>
        <v>0.55549718727208741</v>
      </c>
      <c r="T14" s="10">
        <f t="shared" si="7"/>
        <v>0.55208874781399364</v>
      </c>
      <c r="U14" s="39">
        <f t="shared" si="7"/>
        <v>0.54169644477402612</v>
      </c>
      <c r="V14" s="10">
        <f t="shared" si="7"/>
        <v>0.55600938669372746</v>
      </c>
      <c r="W14" s="10">
        <f t="shared" si="7"/>
        <v>0.5730183309617477</v>
      </c>
      <c r="X14" s="10">
        <f t="shared" si="7"/>
        <v>0.57636682500235936</v>
      </c>
      <c r="Y14" s="39">
        <f t="shared" si="7"/>
        <v>0.55041451980822031</v>
      </c>
      <c r="Z14" s="10">
        <f t="shared" si="7"/>
        <v>0.56533918851264819</v>
      </c>
      <c r="AA14" s="10" t="e">
        <f t="shared" si="7"/>
        <v>#DIV/0!</v>
      </c>
      <c r="AB14" s="10" t="e">
        <f t="shared" si="7"/>
        <v>#DIV/0!</v>
      </c>
      <c r="AC14" s="10" t="e">
        <f t="shared" si="7"/>
        <v>#DIV/0!</v>
      </c>
      <c r="AD14" s="10" t="e">
        <f t="shared" si="7"/>
        <v>#DIV/0!</v>
      </c>
      <c r="AL14" s="10">
        <f>AL9/AL11</f>
        <v>0.4653136804681135</v>
      </c>
      <c r="AM14" s="10">
        <f>AM9/AM11</f>
        <v>0.5584452073035574</v>
      </c>
      <c r="AN14" s="10">
        <f>AN9/AN11</f>
        <v>0.58198482510738447</v>
      </c>
      <c r="AO14" s="10">
        <f t="shared" ref="AO14:AZ14" si="8">AO9/AO11</f>
        <v>0.562354954768712</v>
      </c>
      <c r="AP14" s="10" t="e">
        <f t="shared" si="8"/>
        <v>#DIV/0!</v>
      </c>
      <c r="AQ14" s="10" t="e">
        <f t="shared" si="8"/>
        <v>#DIV/0!</v>
      </c>
      <c r="AR14" s="10" t="e">
        <f t="shared" si="8"/>
        <v>#DIV/0!</v>
      </c>
      <c r="AS14" s="10" t="e">
        <f t="shared" si="8"/>
        <v>#DIV/0!</v>
      </c>
      <c r="AT14" s="10" t="e">
        <f t="shared" si="8"/>
        <v>#DIV/0!</v>
      </c>
      <c r="AU14" s="10" t="e">
        <f t="shared" si="8"/>
        <v>#DIV/0!</v>
      </c>
      <c r="AV14" s="10" t="e">
        <f t="shared" si="8"/>
        <v>#DIV/0!</v>
      </c>
      <c r="AW14" s="10" t="e">
        <f t="shared" si="8"/>
        <v>#DIV/0!</v>
      </c>
      <c r="AX14" s="10" t="e">
        <f t="shared" si="8"/>
        <v>#DIV/0!</v>
      </c>
      <c r="AY14" s="10" t="e">
        <f t="shared" si="8"/>
        <v>#DIV/0!</v>
      </c>
      <c r="AZ14" s="10" t="e">
        <f t="shared" si="8"/>
        <v>#DIV/0!</v>
      </c>
    </row>
    <row r="15" spans="2:52" s="18" customFormat="1" x14ac:dyDescent="0.35">
      <c r="B15" s="18" t="s">
        <v>20</v>
      </c>
      <c r="I15" s="18" t="e">
        <f>I10/I11</f>
        <v>#DIV/0!</v>
      </c>
      <c r="J15" s="18" t="e">
        <f t="shared" ref="J15:O15" si="9">J10/J11</f>
        <v>#DIV/0!</v>
      </c>
      <c r="K15" s="18" t="e">
        <f t="shared" si="9"/>
        <v>#DIV/0!</v>
      </c>
      <c r="L15" s="18" t="e">
        <f t="shared" si="9"/>
        <v>#DIV/0!</v>
      </c>
      <c r="M15" s="41">
        <f t="shared" si="9"/>
        <v>0.48489711198419722</v>
      </c>
      <c r="N15" s="18">
        <f t="shared" si="9"/>
        <v>0.44591069876016814</v>
      </c>
      <c r="O15" s="18">
        <f t="shared" si="9"/>
        <v>0.43821665295853696</v>
      </c>
      <c r="P15" s="18">
        <f>P10/P11</f>
        <v>0.41028777581490944</v>
      </c>
      <c r="Q15" s="41">
        <f t="shared" ref="Q15:AD15" si="10">Q10/Q11</f>
        <v>0.38921678379059532</v>
      </c>
      <c r="R15" s="18">
        <f t="shared" si="10"/>
        <v>0.38207388950117399</v>
      </c>
      <c r="S15" s="18">
        <f t="shared" si="10"/>
        <v>0.44450281272791259</v>
      </c>
      <c r="T15" s="18">
        <f t="shared" si="10"/>
        <v>0.4479112521860063</v>
      </c>
      <c r="U15" s="41">
        <f t="shared" si="10"/>
        <v>0.45830355522597382</v>
      </c>
      <c r="V15" s="18">
        <f t="shared" si="10"/>
        <v>0.4439906133062726</v>
      </c>
      <c r="W15" s="18">
        <f t="shared" si="10"/>
        <v>0.4269816690382523</v>
      </c>
      <c r="X15" s="18">
        <f t="shared" si="10"/>
        <v>0.42363317499764069</v>
      </c>
      <c r="Y15" s="41">
        <f t="shared" si="10"/>
        <v>0.44958548019177969</v>
      </c>
      <c r="Z15" s="18">
        <f t="shared" si="10"/>
        <v>0.43466081148735181</v>
      </c>
      <c r="AA15" s="18" t="e">
        <f t="shared" si="10"/>
        <v>#DIV/0!</v>
      </c>
      <c r="AB15" s="18" t="e">
        <f t="shared" si="10"/>
        <v>#DIV/0!</v>
      </c>
      <c r="AC15" s="18" t="e">
        <f t="shared" si="10"/>
        <v>#DIV/0!</v>
      </c>
      <c r="AD15" s="18" t="e">
        <f t="shared" si="10"/>
        <v>#DIV/0!</v>
      </c>
      <c r="AL15" s="18">
        <f>AL10/AL11</f>
        <v>0.5346863195318865</v>
      </c>
      <c r="AM15" s="18">
        <f>AM10/AM11</f>
        <v>0.4415547926964426</v>
      </c>
      <c r="AN15" s="18">
        <f>AN10/AN11</f>
        <v>0.41801517489261547</v>
      </c>
      <c r="AO15" s="18">
        <f t="shared" ref="AO15:AZ15" si="11">AO10/AO11</f>
        <v>0.43764504523128794</v>
      </c>
      <c r="AP15" s="18" t="e">
        <f t="shared" si="11"/>
        <v>#DIV/0!</v>
      </c>
      <c r="AQ15" s="18" t="e">
        <f t="shared" si="11"/>
        <v>#DIV/0!</v>
      </c>
      <c r="AR15" s="18" t="e">
        <f t="shared" si="11"/>
        <v>#DIV/0!</v>
      </c>
      <c r="AS15" s="18" t="e">
        <f t="shared" si="11"/>
        <v>#DIV/0!</v>
      </c>
      <c r="AT15" s="18" t="e">
        <f t="shared" si="11"/>
        <v>#DIV/0!</v>
      </c>
      <c r="AU15" s="18" t="e">
        <f t="shared" si="11"/>
        <v>#DIV/0!</v>
      </c>
      <c r="AV15" s="18" t="e">
        <f t="shared" si="11"/>
        <v>#DIV/0!</v>
      </c>
      <c r="AW15" s="18" t="e">
        <f t="shared" si="11"/>
        <v>#DIV/0!</v>
      </c>
      <c r="AX15" s="18" t="e">
        <f t="shared" si="11"/>
        <v>#DIV/0!</v>
      </c>
      <c r="AY15" s="18" t="e">
        <f t="shared" si="11"/>
        <v>#DIV/0!</v>
      </c>
      <c r="AZ15" s="18" t="e">
        <f t="shared" si="11"/>
        <v>#DIV/0!</v>
      </c>
    </row>
    <row r="16" spans="2:52" s="19" customFormat="1" x14ac:dyDescent="0.35">
      <c r="B16" s="19" t="s">
        <v>24</v>
      </c>
      <c r="I16" s="19" t="e">
        <f>SUM(I14:I15)</f>
        <v>#DIV/0!</v>
      </c>
      <c r="J16" s="19" t="e">
        <f t="shared" ref="J16:O16" si="12">SUM(J14:J15)</f>
        <v>#DIV/0!</v>
      </c>
      <c r="K16" s="19" t="e">
        <f t="shared" si="12"/>
        <v>#DIV/0!</v>
      </c>
      <c r="L16" s="19" t="e">
        <f t="shared" si="12"/>
        <v>#DIV/0!</v>
      </c>
      <c r="M16" s="42">
        <f t="shared" si="12"/>
        <v>1</v>
      </c>
      <c r="N16" s="19">
        <f t="shared" si="12"/>
        <v>1</v>
      </c>
      <c r="O16" s="19">
        <f t="shared" si="12"/>
        <v>1</v>
      </c>
      <c r="P16" s="19">
        <f>SUM(P14:P15)</f>
        <v>1</v>
      </c>
      <c r="Q16" s="42">
        <f t="shared" ref="Q16:AD16" si="13">SUM(Q14:Q15)</f>
        <v>1</v>
      </c>
      <c r="R16" s="19">
        <f t="shared" si="13"/>
        <v>1</v>
      </c>
      <c r="S16" s="19">
        <f t="shared" si="13"/>
        <v>1</v>
      </c>
      <c r="T16" s="19">
        <f t="shared" si="13"/>
        <v>1</v>
      </c>
      <c r="U16" s="42">
        <f t="shared" si="13"/>
        <v>1</v>
      </c>
      <c r="V16" s="19">
        <f t="shared" si="13"/>
        <v>1</v>
      </c>
      <c r="W16" s="19">
        <f t="shared" si="13"/>
        <v>1</v>
      </c>
      <c r="X16" s="19">
        <f t="shared" si="13"/>
        <v>1</v>
      </c>
      <c r="Y16" s="42">
        <f t="shared" si="13"/>
        <v>1</v>
      </c>
      <c r="Z16" s="19">
        <f t="shared" si="13"/>
        <v>1</v>
      </c>
      <c r="AA16" s="19" t="e">
        <f t="shared" si="13"/>
        <v>#DIV/0!</v>
      </c>
      <c r="AB16" s="19" t="e">
        <f t="shared" si="13"/>
        <v>#DIV/0!</v>
      </c>
      <c r="AC16" s="19" t="e">
        <f t="shared" si="13"/>
        <v>#DIV/0!</v>
      </c>
      <c r="AD16" s="19" t="e">
        <f t="shared" si="13"/>
        <v>#DIV/0!</v>
      </c>
      <c r="AK16" s="19">
        <f>SUM(AK14:AK15)</f>
        <v>0</v>
      </c>
      <c r="AL16" s="19">
        <f>SUM(AL14:AL15)</f>
        <v>1</v>
      </c>
      <c r="AM16" s="19">
        <f>SUM(AM14:AM15)</f>
        <v>1</v>
      </c>
      <c r="AN16" s="19">
        <f>SUM(AN14:AN15)</f>
        <v>1</v>
      </c>
      <c r="AO16" s="19">
        <f t="shared" ref="AO16:AZ16" si="14">SUM(AO14:AO15)</f>
        <v>1</v>
      </c>
      <c r="AP16" s="19" t="e">
        <f t="shared" si="14"/>
        <v>#DIV/0!</v>
      </c>
      <c r="AQ16" s="19" t="e">
        <f t="shared" si="14"/>
        <v>#DIV/0!</v>
      </c>
      <c r="AR16" s="19" t="e">
        <f t="shared" si="14"/>
        <v>#DIV/0!</v>
      </c>
      <c r="AS16" s="19" t="e">
        <f t="shared" si="14"/>
        <v>#DIV/0!</v>
      </c>
      <c r="AT16" s="19" t="e">
        <f t="shared" si="14"/>
        <v>#DIV/0!</v>
      </c>
      <c r="AU16" s="19" t="e">
        <f t="shared" si="14"/>
        <v>#DIV/0!</v>
      </c>
      <c r="AV16" s="19" t="e">
        <f t="shared" si="14"/>
        <v>#DIV/0!</v>
      </c>
      <c r="AW16" s="19" t="e">
        <f t="shared" si="14"/>
        <v>#DIV/0!</v>
      </c>
      <c r="AX16" s="19" t="e">
        <f t="shared" si="14"/>
        <v>#DIV/0!</v>
      </c>
      <c r="AY16" s="19" t="e">
        <f t="shared" si="14"/>
        <v>#DIV/0!</v>
      </c>
      <c r="AZ16" s="19" t="e">
        <f t="shared" si="14"/>
        <v>#DIV/0!</v>
      </c>
    </row>
    <row r="17" spans="2:52" s="19" customFormat="1" x14ac:dyDescent="0.35">
      <c r="M17" s="42"/>
      <c r="Q17" s="42"/>
      <c r="U17" s="42"/>
      <c r="Y17" s="42"/>
    </row>
    <row r="18" spans="2:52" s="23" customFormat="1" x14ac:dyDescent="0.35">
      <c r="B18" s="23" t="s">
        <v>25</v>
      </c>
      <c r="M18" s="43"/>
      <c r="Q18" s="43"/>
      <c r="U18" s="43"/>
      <c r="Y18" s="43"/>
    </row>
    <row r="19" spans="2:52" s="3" customFormat="1" x14ac:dyDescent="0.35">
      <c r="B19" s="3" t="s">
        <v>26</v>
      </c>
      <c r="M19" s="37">
        <v>109777</v>
      </c>
      <c r="N19" s="3">
        <v>124993</v>
      </c>
      <c r="O19" s="3">
        <v>156336</v>
      </c>
      <c r="P19" s="3">
        <f>AM19-O19-N19-M19</f>
        <v>182443</v>
      </c>
      <c r="Q19" s="37">
        <v>198447</v>
      </c>
      <c r="R19" s="3">
        <v>199930</v>
      </c>
      <c r="S19" s="3">
        <v>227285</v>
      </c>
      <c r="T19" s="3">
        <f>AN19-S19-R19-Q19</f>
        <v>253494</v>
      </c>
      <c r="U19" s="37">
        <v>272913</v>
      </c>
      <c r="V19" s="3">
        <v>290223</v>
      </c>
      <c r="W19" s="3">
        <v>296650</v>
      </c>
      <c r="X19" s="3">
        <f>AO19-W19-V19-U19</f>
        <v>301630</v>
      </c>
      <c r="Y19" s="37">
        <v>336845</v>
      </c>
      <c r="Z19" s="3">
        <v>328012</v>
      </c>
      <c r="AL19" s="3">
        <v>295753</v>
      </c>
      <c r="AM19" s="3">
        <v>573549</v>
      </c>
      <c r="AN19" s="3">
        <v>879156</v>
      </c>
      <c r="AO19" s="3">
        <v>1161416</v>
      </c>
    </row>
    <row r="20" spans="2:52" s="3" customFormat="1" x14ac:dyDescent="0.35">
      <c r="B20" s="3" t="s">
        <v>27</v>
      </c>
      <c r="M20" s="37">
        <v>28975</v>
      </c>
      <c r="N20" s="3">
        <v>30033</v>
      </c>
      <c r="O20" s="3">
        <v>35432</v>
      </c>
      <c r="P20" s="3">
        <f>AM20-O20-N20-M20</f>
        <v>37987</v>
      </c>
      <c r="Q20" s="37">
        <v>34385</v>
      </c>
      <c r="R20" s="3">
        <v>39935</v>
      </c>
      <c r="S20" s="3">
        <v>47914</v>
      </c>
      <c r="T20" s="3">
        <f>AN20-S20-R20-Q20</f>
        <v>51128</v>
      </c>
      <c r="U20" s="37">
        <v>49902</v>
      </c>
      <c r="V20" s="3">
        <v>52140</v>
      </c>
      <c r="W20" s="3">
        <v>59435</v>
      </c>
      <c r="X20" s="3">
        <f>AO20-W20-V20-U20</f>
        <v>59465</v>
      </c>
      <c r="Y20" s="37">
        <v>49579</v>
      </c>
      <c r="Z20" s="3">
        <v>63229</v>
      </c>
      <c r="AL20" s="3">
        <v>120185</v>
      </c>
      <c r="AM20" s="3">
        <v>132427</v>
      </c>
      <c r="AN20" s="3">
        <v>173362</v>
      </c>
      <c r="AO20" s="3">
        <v>220942</v>
      </c>
    </row>
    <row r="21" spans="2:52" s="11" customFormat="1" x14ac:dyDescent="0.35">
      <c r="B21" s="11" t="s">
        <v>28</v>
      </c>
      <c r="M21" s="38">
        <f>25730+64845</f>
        <v>90575</v>
      </c>
      <c r="N21" s="11">
        <f>29629+67234</f>
        <v>96863</v>
      </c>
      <c r="O21" s="11">
        <v>97598</v>
      </c>
      <c r="P21" s="11">
        <f>AM21-O21-N21-M21</f>
        <v>101661</v>
      </c>
      <c r="Q21" s="38">
        <v>108402</v>
      </c>
      <c r="R21" s="11">
        <v>135777</v>
      </c>
      <c r="S21" s="11">
        <v>116947</v>
      </c>
      <c r="T21" s="11">
        <f>AN21-S21-R21-Q21</f>
        <v>128245</v>
      </c>
      <c r="U21" s="38">
        <v>123542</v>
      </c>
      <c r="V21" s="11">
        <v>130647</v>
      </c>
      <c r="W21" s="11">
        <v>121795</v>
      </c>
      <c r="X21" s="11">
        <f>AO21-W21-V21-U21</f>
        <v>147529</v>
      </c>
      <c r="Y21" s="38">
        <v>138762</v>
      </c>
      <c r="Z21" s="11">
        <v>142076</v>
      </c>
      <c r="AL21" s="11">
        <f>76220+250397</f>
        <v>326617</v>
      </c>
      <c r="AM21" s="11">
        <v>386697</v>
      </c>
      <c r="AN21" s="11">
        <v>489371</v>
      </c>
      <c r="AO21" s="11">
        <v>523513</v>
      </c>
    </row>
    <row r="22" spans="2:52" s="13" customFormat="1" x14ac:dyDescent="0.35">
      <c r="B22" s="13" t="s">
        <v>21</v>
      </c>
      <c r="I22" s="13">
        <f>SUM(I19:I21)</f>
        <v>0</v>
      </c>
      <c r="J22" s="13">
        <f t="shared" ref="J22:O22" si="15">SUM(J19:J21)</f>
        <v>0</v>
      </c>
      <c r="K22" s="13">
        <f t="shared" si="15"/>
        <v>0</v>
      </c>
      <c r="L22" s="13">
        <f t="shared" si="15"/>
        <v>0</v>
      </c>
      <c r="M22" s="44">
        <f t="shared" si="15"/>
        <v>229327</v>
      </c>
      <c r="N22" s="13">
        <f t="shared" si="15"/>
        <v>251889</v>
      </c>
      <c r="O22" s="13">
        <f t="shared" si="15"/>
        <v>289366</v>
      </c>
      <c r="P22" s="13">
        <f>SUM(P19:P21)</f>
        <v>322091</v>
      </c>
      <c r="Q22" s="44">
        <f t="shared" ref="Q22:AD22" si="16">SUM(Q19:Q21)</f>
        <v>341234</v>
      </c>
      <c r="R22" s="13">
        <f t="shared" si="16"/>
        <v>375642</v>
      </c>
      <c r="S22" s="13">
        <f t="shared" si="16"/>
        <v>392146</v>
      </c>
      <c r="T22" s="13">
        <f t="shared" si="16"/>
        <v>432867</v>
      </c>
      <c r="U22" s="44">
        <f t="shared" si="16"/>
        <v>446357</v>
      </c>
      <c r="V22" s="13">
        <f t="shared" si="16"/>
        <v>473010</v>
      </c>
      <c r="W22" s="13">
        <f t="shared" si="16"/>
        <v>477880</v>
      </c>
      <c r="X22" s="13">
        <f t="shared" si="16"/>
        <v>508624</v>
      </c>
      <c r="Y22" s="44">
        <f t="shared" si="16"/>
        <v>525186</v>
      </c>
      <c r="Z22" s="13">
        <f t="shared" si="16"/>
        <v>533317</v>
      </c>
      <c r="AA22" s="13">
        <f t="shared" si="16"/>
        <v>0</v>
      </c>
      <c r="AB22" s="13">
        <f t="shared" si="16"/>
        <v>0</v>
      </c>
      <c r="AC22" s="13">
        <f t="shared" si="16"/>
        <v>0</v>
      </c>
      <c r="AD22" s="13">
        <f t="shared" si="16"/>
        <v>0</v>
      </c>
      <c r="AK22" s="13">
        <f>SUM(AK19:AK21)</f>
        <v>0</v>
      </c>
      <c r="AL22" s="13">
        <f t="shared" ref="AL22:AZ22" si="17">SUM(AL19:AL21)</f>
        <v>742555</v>
      </c>
      <c r="AM22" s="13">
        <f t="shared" si="17"/>
        <v>1092673</v>
      </c>
      <c r="AN22" s="13">
        <f t="shared" si="17"/>
        <v>1541889</v>
      </c>
      <c r="AO22" s="13">
        <f t="shared" si="17"/>
        <v>1905871</v>
      </c>
      <c r="AP22" s="13">
        <f t="shared" si="17"/>
        <v>0</v>
      </c>
      <c r="AQ22" s="13">
        <f t="shared" si="17"/>
        <v>0</v>
      </c>
      <c r="AR22" s="13">
        <f t="shared" si="17"/>
        <v>0</v>
      </c>
      <c r="AS22" s="13">
        <f t="shared" si="17"/>
        <v>0</v>
      </c>
      <c r="AT22" s="13">
        <f t="shared" si="17"/>
        <v>0</v>
      </c>
      <c r="AU22" s="13">
        <f t="shared" si="17"/>
        <v>0</v>
      </c>
      <c r="AV22" s="13">
        <f t="shared" si="17"/>
        <v>0</v>
      </c>
      <c r="AW22" s="13">
        <f t="shared" si="17"/>
        <v>0</v>
      </c>
      <c r="AX22" s="13">
        <f t="shared" si="17"/>
        <v>0</v>
      </c>
      <c r="AY22" s="13">
        <f t="shared" si="17"/>
        <v>0</v>
      </c>
      <c r="AZ22" s="13">
        <f t="shared" si="17"/>
        <v>0</v>
      </c>
    </row>
    <row r="23" spans="2:52" s="10" customFormat="1" x14ac:dyDescent="0.35">
      <c r="B23" s="10" t="s">
        <v>22</v>
      </c>
      <c r="I23" s="10" t="e">
        <f>(I22-E22)/ABS(E22)</f>
        <v>#DIV/0!</v>
      </c>
      <c r="J23" s="10" t="e">
        <f t="shared" ref="J23:O23" si="18">(J22-F22)/ABS(F22)</f>
        <v>#DIV/0!</v>
      </c>
      <c r="K23" s="10" t="e">
        <f t="shared" si="18"/>
        <v>#DIV/0!</v>
      </c>
      <c r="L23" s="10" t="e">
        <f t="shared" si="18"/>
        <v>#DIV/0!</v>
      </c>
      <c r="M23" s="39" t="e">
        <f t="shared" si="18"/>
        <v>#DIV/0!</v>
      </c>
      <c r="N23" s="10" t="e">
        <f t="shared" si="18"/>
        <v>#DIV/0!</v>
      </c>
      <c r="O23" s="10" t="e">
        <f t="shared" si="18"/>
        <v>#DIV/0!</v>
      </c>
      <c r="P23" s="10" t="e">
        <f>(P22-L22)/ABS(L22)</f>
        <v>#DIV/0!</v>
      </c>
      <c r="Q23" s="39">
        <f t="shared" ref="Q23:AD23" si="19">(Q22-M22)/ABS(M22)</f>
        <v>0.4879800459605716</v>
      </c>
      <c r="R23" s="10">
        <f t="shared" si="19"/>
        <v>0.49129973917082526</v>
      </c>
      <c r="S23" s="10">
        <f t="shared" si="19"/>
        <v>0.35519031261447442</v>
      </c>
      <c r="T23" s="10">
        <f t="shared" si="19"/>
        <v>0.34392764777656004</v>
      </c>
      <c r="U23" s="39">
        <f t="shared" si="19"/>
        <v>0.30806719142875566</v>
      </c>
      <c r="V23" s="10">
        <f t="shared" si="19"/>
        <v>0.25920424233711886</v>
      </c>
      <c r="W23" s="10">
        <f t="shared" si="19"/>
        <v>0.21862775598884088</v>
      </c>
      <c r="X23" s="10">
        <f t="shared" si="19"/>
        <v>0.17501218619113953</v>
      </c>
      <c r="Y23" s="39">
        <f t="shared" si="19"/>
        <v>0.17660527335742465</v>
      </c>
      <c r="Z23" s="10">
        <f t="shared" si="19"/>
        <v>0.12749624743662924</v>
      </c>
      <c r="AA23" s="10">
        <f t="shared" si="19"/>
        <v>-1</v>
      </c>
      <c r="AB23" s="10">
        <f t="shared" si="19"/>
        <v>-1</v>
      </c>
      <c r="AC23" s="10">
        <f t="shared" si="19"/>
        <v>-1</v>
      </c>
      <c r="AD23" s="10">
        <f t="shared" si="19"/>
        <v>-1</v>
      </c>
      <c r="AL23" s="10" t="e">
        <f>AL22/AK22-1</f>
        <v>#DIV/0!</v>
      </c>
      <c r="AM23" s="10">
        <f t="shared" ref="AM23:AZ23" si="20">AM22/AL22-1</f>
        <v>0.47150446768252863</v>
      </c>
      <c r="AN23" s="10">
        <f t="shared" si="20"/>
        <v>0.41111659206368234</v>
      </c>
      <c r="AO23" s="10">
        <f t="shared" si="20"/>
        <v>0.23606238840798532</v>
      </c>
      <c r="AP23" s="10">
        <f t="shared" si="20"/>
        <v>-1</v>
      </c>
      <c r="AQ23" s="10" t="e">
        <f t="shared" si="20"/>
        <v>#DIV/0!</v>
      </c>
      <c r="AR23" s="10" t="e">
        <f t="shared" si="20"/>
        <v>#DIV/0!</v>
      </c>
      <c r="AS23" s="10" t="e">
        <f t="shared" si="20"/>
        <v>#DIV/0!</v>
      </c>
      <c r="AT23" s="10" t="e">
        <f t="shared" si="20"/>
        <v>#DIV/0!</v>
      </c>
      <c r="AU23" s="10" t="e">
        <f t="shared" si="20"/>
        <v>#DIV/0!</v>
      </c>
      <c r="AV23" s="10" t="e">
        <f t="shared" si="20"/>
        <v>#DIV/0!</v>
      </c>
      <c r="AW23" s="10" t="e">
        <f t="shared" si="20"/>
        <v>#DIV/0!</v>
      </c>
      <c r="AX23" s="10" t="e">
        <f t="shared" si="20"/>
        <v>#DIV/0!</v>
      </c>
      <c r="AY23" s="10" t="e">
        <f t="shared" si="20"/>
        <v>#DIV/0!</v>
      </c>
      <c r="AZ23" s="10" t="e">
        <f t="shared" si="20"/>
        <v>#DIV/0!</v>
      </c>
    </row>
    <row r="24" spans="2:52" s="14" customFormat="1" x14ac:dyDescent="0.35">
      <c r="B24" s="14" t="s">
        <v>517</v>
      </c>
      <c r="M24" s="40"/>
      <c r="Q24" s="40"/>
      <c r="U24" s="40"/>
      <c r="Y24" s="40"/>
    </row>
    <row r="25" spans="2:52" s="10" customFormat="1" x14ac:dyDescent="0.35">
      <c r="B25" s="10" t="s">
        <v>518</v>
      </c>
      <c r="I25" s="10" t="e">
        <f>I19/I22</f>
        <v>#DIV/0!</v>
      </c>
      <c r="J25" s="10" t="e">
        <f t="shared" ref="J25:O25" si="21">J19/J22</f>
        <v>#DIV/0!</v>
      </c>
      <c r="K25" s="10" t="e">
        <f t="shared" si="21"/>
        <v>#DIV/0!</v>
      </c>
      <c r="L25" s="10" t="e">
        <f t="shared" si="21"/>
        <v>#DIV/0!</v>
      </c>
      <c r="M25" s="39">
        <f t="shared" si="21"/>
        <v>0.47869199876159368</v>
      </c>
      <c r="N25" s="10">
        <f t="shared" si="21"/>
        <v>0.49622254246910347</v>
      </c>
      <c r="O25" s="10">
        <f t="shared" si="21"/>
        <v>0.54027079891901608</v>
      </c>
      <c r="P25" s="10">
        <f>P19/P22</f>
        <v>0.5664330887854675</v>
      </c>
      <c r="Q25" s="39">
        <f t="shared" ref="Q25:AD25" si="22">Q19/Q22</f>
        <v>0.58155693746813042</v>
      </c>
      <c r="R25" s="10">
        <f t="shared" si="22"/>
        <v>0.53223547952571859</v>
      </c>
      <c r="S25" s="10">
        <f t="shared" si="22"/>
        <v>0.57959280472069075</v>
      </c>
      <c r="T25" s="10">
        <f t="shared" si="22"/>
        <v>0.58561636715203513</v>
      </c>
      <c r="U25" s="39">
        <f t="shared" si="22"/>
        <v>0.61142314335834325</v>
      </c>
      <c r="V25" s="10">
        <f t="shared" si="22"/>
        <v>0.61356630938035139</v>
      </c>
      <c r="W25" s="10">
        <f t="shared" si="22"/>
        <v>0.62076253452749641</v>
      </c>
      <c r="X25" s="10">
        <f t="shared" si="22"/>
        <v>0.59303139450753406</v>
      </c>
      <c r="Y25" s="39">
        <f t="shared" si="22"/>
        <v>0.64138229122634649</v>
      </c>
      <c r="Z25" s="10">
        <f t="shared" si="22"/>
        <v>0.61504133564090402</v>
      </c>
      <c r="AA25" s="10" t="e">
        <f t="shared" si="22"/>
        <v>#DIV/0!</v>
      </c>
      <c r="AB25" s="10" t="e">
        <f t="shared" si="22"/>
        <v>#DIV/0!</v>
      </c>
      <c r="AC25" s="10" t="e">
        <f t="shared" si="22"/>
        <v>#DIV/0!</v>
      </c>
      <c r="AD25" s="10" t="e">
        <f t="shared" si="22"/>
        <v>#DIV/0!</v>
      </c>
      <c r="AL25" s="10">
        <f>AL19/AL22</f>
        <v>0.39829103568085866</v>
      </c>
      <c r="AM25" s="10">
        <f>AM19/AM22</f>
        <v>0.52490452312814539</v>
      </c>
      <c r="AN25" s="10">
        <f t="shared" ref="AN25:AZ25" si="23">AN19/AN22</f>
        <v>0.57018112198738047</v>
      </c>
      <c r="AO25" s="10">
        <f t="shared" si="23"/>
        <v>0.60938856827140975</v>
      </c>
      <c r="AP25" s="10" t="e">
        <f t="shared" si="23"/>
        <v>#DIV/0!</v>
      </c>
      <c r="AQ25" s="10" t="e">
        <f t="shared" si="23"/>
        <v>#DIV/0!</v>
      </c>
      <c r="AR25" s="10" t="e">
        <f t="shared" si="23"/>
        <v>#DIV/0!</v>
      </c>
      <c r="AS25" s="10" t="e">
        <f t="shared" si="23"/>
        <v>#DIV/0!</v>
      </c>
      <c r="AT25" s="10" t="e">
        <f t="shared" si="23"/>
        <v>#DIV/0!</v>
      </c>
      <c r="AU25" s="10" t="e">
        <f t="shared" si="23"/>
        <v>#DIV/0!</v>
      </c>
      <c r="AV25" s="10" t="e">
        <f t="shared" si="23"/>
        <v>#DIV/0!</v>
      </c>
      <c r="AW25" s="10" t="e">
        <f t="shared" si="23"/>
        <v>#DIV/0!</v>
      </c>
      <c r="AX25" s="10" t="e">
        <f t="shared" si="23"/>
        <v>#DIV/0!</v>
      </c>
      <c r="AY25" s="10" t="e">
        <f t="shared" si="23"/>
        <v>#DIV/0!</v>
      </c>
      <c r="AZ25" s="10" t="e">
        <f t="shared" si="23"/>
        <v>#DIV/0!</v>
      </c>
    </row>
    <row r="26" spans="2:52" s="10" customFormat="1" x14ac:dyDescent="0.35">
      <c r="B26" s="10" t="s">
        <v>519</v>
      </c>
      <c r="I26" s="10" t="e">
        <f>I20/I22</f>
        <v>#DIV/0!</v>
      </c>
      <c r="J26" s="10" t="e">
        <f t="shared" ref="J26:O26" si="24">J20/J22</f>
        <v>#DIV/0!</v>
      </c>
      <c r="K26" s="10" t="e">
        <f t="shared" si="24"/>
        <v>#DIV/0!</v>
      </c>
      <c r="L26" s="10" t="e">
        <f t="shared" si="24"/>
        <v>#DIV/0!</v>
      </c>
      <c r="M26" s="39">
        <f t="shared" si="24"/>
        <v>0.12634796600487513</v>
      </c>
      <c r="N26" s="10">
        <f t="shared" si="24"/>
        <v>0.11923108988483022</v>
      </c>
      <c r="O26" s="10">
        <f t="shared" si="24"/>
        <v>0.12244700483125177</v>
      </c>
      <c r="P26" s="10">
        <f>P20/P22</f>
        <v>0.11793871918184612</v>
      </c>
      <c r="Q26" s="39">
        <f t="shared" ref="Q26:AD26" si="25">Q20/Q22</f>
        <v>0.10076662935111975</v>
      </c>
      <c r="R26" s="10">
        <f t="shared" si="25"/>
        <v>0.1063113283392166</v>
      </c>
      <c r="S26" s="10">
        <f t="shared" si="25"/>
        <v>0.12218408449914063</v>
      </c>
      <c r="T26" s="10">
        <f t="shared" si="25"/>
        <v>0.11811480200615894</v>
      </c>
      <c r="U26" s="39">
        <f t="shared" si="25"/>
        <v>0.11179840352005234</v>
      </c>
      <c r="V26" s="10">
        <f t="shared" si="25"/>
        <v>0.1102302276907465</v>
      </c>
      <c r="W26" s="10">
        <f t="shared" si="25"/>
        <v>0.12437222733740688</v>
      </c>
      <c r="X26" s="10">
        <f t="shared" si="25"/>
        <v>0.11691347635974708</v>
      </c>
      <c r="Y26" s="39">
        <f t="shared" si="25"/>
        <v>9.4402744932271618E-2</v>
      </c>
      <c r="Z26" s="10">
        <f t="shared" si="25"/>
        <v>0.11855800583892882</v>
      </c>
      <c r="AA26" s="10" t="e">
        <f t="shared" si="25"/>
        <v>#DIV/0!</v>
      </c>
      <c r="AB26" s="10" t="e">
        <f t="shared" si="25"/>
        <v>#DIV/0!</v>
      </c>
      <c r="AC26" s="10" t="e">
        <f t="shared" si="25"/>
        <v>#DIV/0!</v>
      </c>
      <c r="AD26" s="10" t="e">
        <f t="shared" si="25"/>
        <v>#DIV/0!</v>
      </c>
      <c r="AL26" s="10">
        <f>AL20/AL22</f>
        <v>0.16185333072971025</v>
      </c>
      <c r="AM26" s="10">
        <f>AM20/AM22</f>
        <v>0.12119545371762641</v>
      </c>
      <c r="AN26" s="10">
        <f t="shared" ref="AN26:AZ26" si="26">AN20/AN22</f>
        <v>0.11243481210385443</v>
      </c>
      <c r="AO26" s="10">
        <f t="shared" si="26"/>
        <v>0.11592704857778936</v>
      </c>
      <c r="AP26" s="10" t="e">
        <f t="shared" si="26"/>
        <v>#DIV/0!</v>
      </c>
      <c r="AQ26" s="10" t="e">
        <f t="shared" si="26"/>
        <v>#DIV/0!</v>
      </c>
      <c r="AR26" s="10" t="e">
        <f t="shared" si="26"/>
        <v>#DIV/0!</v>
      </c>
      <c r="AS26" s="10" t="e">
        <f t="shared" si="26"/>
        <v>#DIV/0!</v>
      </c>
      <c r="AT26" s="10" t="e">
        <f t="shared" si="26"/>
        <v>#DIV/0!</v>
      </c>
      <c r="AU26" s="10" t="e">
        <f t="shared" si="26"/>
        <v>#DIV/0!</v>
      </c>
      <c r="AV26" s="10" t="e">
        <f t="shared" si="26"/>
        <v>#DIV/0!</v>
      </c>
      <c r="AW26" s="10" t="e">
        <f t="shared" si="26"/>
        <v>#DIV/0!</v>
      </c>
      <c r="AX26" s="10" t="e">
        <f t="shared" si="26"/>
        <v>#DIV/0!</v>
      </c>
      <c r="AY26" s="10" t="e">
        <f t="shared" si="26"/>
        <v>#DIV/0!</v>
      </c>
      <c r="AZ26" s="10" t="e">
        <f t="shared" si="26"/>
        <v>#DIV/0!</v>
      </c>
    </row>
    <row r="27" spans="2:52" s="18" customFormat="1" x14ac:dyDescent="0.35">
      <c r="B27" s="18" t="s">
        <v>520</v>
      </c>
      <c r="I27" s="18" t="e">
        <f>I21/I22</f>
        <v>#DIV/0!</v>
      </c>
      <c r="J27" s="18" t="e">
        <f t="shared" ref="J27:O27" si="27">J21/J22</f>
        <v>#DIV/0!</v>
      </c>
      <c r="K27" s="18" t="e">
        <f t="shared" si="27"/>
        <v>#DIV/0!</v>
      </c>
      <c r="L27" s="18" t="e">
        <f t="shared" si="27"/>
        <v>#DIV/0!</v>
      </c>
      <c r="M27" s="41">
        <f t="shared" si="27"/>
        <v>0.39496003523353118</v>
      </c>
      <c r="N27" s="18">
        <f t="shared" si="27"/>
        <v>0.38454636764606631</v>
      </c>
      <c r="O27" s="18">
        <f t="shared" si="27"/>
        <v>0.33728219624973216</v>
      </c>
      <c r="P27" s="18">
        <f>P21/P22</f>
        <v>0.31562819203268644</v>
      </c>
      <c r="Q27" s="41">
        <f t="shared" ref="Q27:AD27" si="28">Q21/Q22</f>
        <v>0.31767643318074984</v>
      </c>
      <c r="R27" s="18">
        <f t="shared" si="28"/>
        <v>0.36145319213506477</v>
      </c>
      <c r="S27" s="18">
        <f t="shared" si="28"/>
        <v>0.29822311078016861</v>
      </c>
      <c r="T27" s="18">
        <f t="shared" si="28"/>
        <v>0.29626883084180589</v>
      </c>
      <c r="U27" s="41">
        <f t="shared" si="28"/>
        <v>0.27677845312160443</v>
      </c>
      <c r="V27" s="18">
        <f t="shared" si="28"/>
        <v>0.27620346292890213</v>
      </c>
      <c r="W27" s="18">
        <f t="shared" si="28"/>
        <v>0.25486523813509665</v>
      </c>
      <c r="X27" s="18">
        <f t="shared" si="28"/>
        <v>0.29005512913271886</v>
      </c>
      <c r="Y27" s="41">
        <f t="shared" si="28"/>
        <v>0.26421496384138193</v>
      </c>
      <c r="Z27" s="18">
        <f t="shared" si="28"/>
        <v>0.2664006585201672</v>
      </c>
      <c r="AA27" s="18" t="e">
        <f t="shared" si="28"/>
        <v>#DIV/0!</v>
      </c>
      <c r="AB27" s="18" t="e">
        <f t="shared" si="28"/>
        <v>#DIV/0!</v>
      </c>
      <c r="AC27" s="18" t="e">
        <f t="shared" si="28"/>
        <v>#DIV/0!</v>
      </c>
      <c r="AD27" s="18" t="e">
        <f t="shared" si="28"/>
        <v>#DIV/0!</v>
      </c>
      <c r="AL27" s="18">
        <f>AL21/AL22</f>
        <v>0.43985563358943108</v>
      </c>
      <c r="AM27" s="18">
        <f>AM21/AM22</f>
        <v>0.35390002315422819</v>
      </c>
      <c r="AN27" s="18">
        <f t="shared" ref="AN27:AZ27" si="29">AN21/AN22</f>
        <v>0.31738406590876517</v>
      </c>
      <c r="AO27" s="18">
        <f t="shared" si="29"/>
        <v>0.27468438315080085</v>
      </c>
      <c r="AP27" s="18" t="e">
        <f t="shared" si="29"/>
        <v>#DIV/0!</v>
      </c>
      <c r="AQ27" s="18" t="e">
        <f t="shared" si="29"/>
        <v>#DIV/0!</v>
      </c>
      <c r="AR27" s="18" t="e">
        <f t="shared" si="29"/>
        <v>#DIV/0!</v>
      </c>
      <c r="AS27" s="18" t="e">
        <f t="shared" si="29"/>
        <v>#DIV/0!</v>
      </c>
      <c r="AT27" s="18" t="e">
        <f t="shared" si="29"/>
        <v>#DIV/0!</v>
      </c>
      <c r="AU27" s="18" t="e">
        <f t="shared" si="29"/>
        <v>#DIV/0!</v>
      </c>
      <c r="AV27" s="18" t="e">
        <f t="shared" si="29"/>
        <v>#DIV/0!</v>
      </c>
      <c r="AW27" s="18" t="e">
        <f t="shared" si="29"/>
        <v>#DIV/0!</v>
      </c>
      <c r="AX27" s="18" t="e">
        <f t="shared" si="29"/>
        <v>#DIV/0!</v>
      </c>
      <c r="AY27" s="18" t="e">
        <f t="shared" si="29"/>
        <v>#DIV/0!</v>
      </c>
      <c r="AZ27" s="18" t="e">
        <f t="shared" si="29"/>
        <v>#DIV/0!</v>
      </c>
    </row>
    <row r="28" spans="2:52" s="17" customFormat="1" x14ac:dyDescent="0.35">
      <c r="B28" s="17" t="s">
        <v>521</v>
      </c>
      <c r="I28" s="17" t="e">
        <f>SUM(I25:I27)</f>
        <v>#DIV/0!</v>
      </c>
      <c r="J28" s="17" t="e">
        <f t="shared" ref="J28:O28" si="30">SUM(J25:J27)</f>
        <v>#DIV/0!</v>
      </c>
      <c r="K28" s="17" t="e">
        <f t="shared" si="30"/>
        <v>#DIV/0!</v>
      </c>
      <c r="L28" s="17" t="e">
        <f t="shared" si="30"/>
        <v>#DIV/0!</v>
      </c>
      <c r="M28" s="45">
        <f t="shared" si="30"/>
        <v>1</v>
      </c>
      <c r="N28" s="17">
        <f t="shared" si="30"/>
        <v>1</v>
      </c>
      <c r="O28" s="17">
        <f t="shared" si="30"/>
        <v>1</v>
      </c>
      <c r="P28" s="17">
        <f>SUM(P25:P27)</f>
        <v>1</v>
      </c>
      <c r="Q28" s="45">
        <f t="shared" ref="Q28:AD28" si="31">SUM(Q25:Q27)</f>
        <v>1</v>
      </c>
      <c r="R28" s="17">
        <f t="shared" si="31"/>
        <v>1</v>
      </c>
      <c r="S28" s="17">
        <f t="shared" si="31"/>
        <v>1</v>
      </c>
      <c r="T28" s="17">
        <f t="shared" si="31"/>
        <v>1</v>
      </c>
      <c r="U28" s="45">
        <f t="shared" si="31"/>
        <v>1</v>
      </c>
      <c r="V28" s="17">
        <f t="shared" si="31"/>
        <v>1</v>
      </c>
      <c r="W28" s="17">
        <f t="shared" si="31"/>
        <v>1</v>
      </c>
      <c r="X28" s="17">
        <f t="shared" si="31"/>
        <v>1</v>
      </c>
      <c r="Y28" s="45">
        <f t="shared" si="31"/>
        <v>1</v>
      </c>
      <c r="Z28" s="17">
        <f t="shared" si="31"/>
        <v>1</v>
      </c>
      <c r="AA28" s="17" t="e">
        <f t="shared" si="31"/>
        <v>#DIV/0!</v>
      </c>
      <c r="AB28" s="17" t="e">
        <f t="shared" si="31"/>
        <v>#DIV/0!</v>
      </c>
      <c r="AC28" s="17" t="e">
        <f t="shared" si="31"/>
        <v>#DIV/0!</v>
      </c>
      <c r="AD28" s="17" t="e">
        <f t="shared" si="31"/>
        <v>#DIV/0!</v>
      </c>
      <c r="AL28" s="17">
        <f>SUM(AL25:AL27)</f>
        <v>1</v>
      </c>
      <c r="AM28" s="17">
        <f>SUM(AM25:AM27)</f>
        <v>1</v>
      </c>
      <c r="AN28" s="17">
        <f t="shared" ref="AN28:AZ28" si="32">SUM(AN25:AN27)</f>
        <v>1</v>
      </c>
      <c r="AO28" s="17">
        <f t="shared" si="32"/>
        <v>1</v>
      </c>
      <c r="AP28" s="17" t="e">
        <f t="shared" si="32"/>
        <v>#DIV/0!</v>
      </c>
      <c r="AQ28" s="17" t="e">
        <f t="shared" si="32"/>
        <v>#DIV/0!</v>
      </c>
      <c r="AR28" s="17" t="e">
        <f t="shared" si="32"/>
        <v>#DIV/0!</v>
      </c>
      <c r="AS28" s="17" t="e">
        <f t="shared" si="32"/>
        <v>#DIV/0!</v>
      </c>
      <c r="AT28" s="17" t="e">
        <f t="shared" si="32"/>
        <v>#DIV/0!</v>
      </c>
      <c r="AU28" s="17" t="e">
        <f t="shared" si="32"/>
        <v>#DIV/0!</v>
      </c>
      <c r="AV28" s="17" t="e">
        <f t="shared" si="32"/>
        <v>#DIV/0!</v>
      </c>
      <c r="AW28" s="17" t="e">
        <f t="shared" si="32"/>
        <v>#DIV/0!</v>
      </c>
      <c r="AX28" s="17" t="e">
        <f t="shared" si="32"/>
        <v>#DIV/0!</v>
      </c>
      <c r="AY28" s="17" t="e">
        <f t="shared" si="32"/>
        <v>#DIV/0!</v>
      </c>
      <c r="AZ28" s="17" t="e">
        <f t="shared" si="32"/>
        <v>#DIV/0!</v>
      </c>
    </row>
    <row r="29" spans="2:52" s="3" customFormat="1" x14ac:dyDescent="0.35">
      <c r="M29" s="37"/>
      <c r="Q29" s="37"/>
      <c r="U29" s="37"/>
      <c r="Y29" s="37"/>
    </row>
    <row r="30" spans="2:52" s="19" customFormat="1" x14ac:dyDescent="0.35">
      <c r="M30" s="42"/>
      <c r="Q30" s="42"/>
      <c r="U30" s="42"/>
      <c r="Y30" s="42"/>
    </row>
    <row r="31" spans="2:52" s="22" customFormat="1" x14ac:dyDescent="0.35">
      <c r="M31" s="46"/>
      <c r="Q31" s="46"/>
      <c r="U31" s="46"/>
      <c r="Y31" s="46"/>
    </row>
    <row r="32" spans="2:52" s="19" customFormat="1" x14ac:dyDescent="0.35">
      <c r="M32" s="42"/>
      <c r="Q32" s="42"/>
      <c r="U32" s="42"/>
      <c r="Y32" s="42"/>
    </row>
    <row r="33" spans="2:52" s="19" customFormat="1" x14ac:dyDescent="0.35">
      <c r="M33" s="42"/>
      <c r="Q33" s="42"/>
      <c r="U33" s="42"/>
      <c r="Y33" s="42"/>
    </row>
    <row r="34" spans="2:52" s="19" customFormat="1" x14ac:dyDescent="0.35">
      <c r="M34" s="42"/>
      <c r="Q34" s="42"/>
      <c r="U34" s="42"/>
      <c r="Y34" s="42"/>
    </row>
    <row r="35" spans="2:52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7"/>
      <c r="N35" s="3"/>
      <c r="O35" s="3"/>
      <c r="P35" s="3"/>
      <c r="Q35" s="37"/>
      <c r="R35" s="3"/>
      <c r="S35" s="3"/>
      <c r="T35" s="3"/>
      <c r="U35" s="37"/>
      <c r="V35" s="3"/>
      <c r="W35" s="3"/>
      <c r="X35" s="3"/>
      <c r="Y35" s="37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52" s="4" customFormat="1" x14ac:dyDescent="0.35">
      <c r="B36" s="5" t="s">
        <v>29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  <c r="N36" s="12"/>
      <c r="O36" s="12"/>
      <c r="P36" s="12"/>
      <c r="Q36" s="47"/>
      <c r="R36" s="12"/>
      <c r="S36" s="12"/>
      <c r="T36" s="12"/>
      <c r="U36" s="47"/>
      <c r="V36" s="12"/>
      <c r="W36" s="12"/>
      <c r="X36" s="12"/>
      <c r="Y36" s="47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2:52" s="7" customFormat="1" x14ac:dyDescent="0.35">
      <c r="B37" s="7" t="s">
        <v>30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44">
        <v>229327</v>
      </c>
      <c r="N37" s="13">
        <v>251889</v>
      </c>
      <c r="O37" s="13">
        <v>289366</v>
      </c>
      <c r="P37" s="13">
        <f>AM37-O37-N37-M37</f>
        <v>322091</v>
      </c>
      <c r="Q37" s="44">
        <v>341234</v>
      </c>
      <c r="R37" s="13">
        <v>375642</v>
      </c>
      <c r="S37" s="13">
        <v>392146</v>
      </c>
      <c r="T37" s="13">
        <f>AN37-S37-R37-Q37</f>
        <v>432867</v>
      </c>
      <c r="U37" s="44">
        <v>446357</v>
      </c>
      <c r="V37" s="13">
        <v>473010</v>
      </c>
      <c r="W37" s="13">
        <v>477880</v>
      </c>
      <c r="X37" s="13">
        <f>AO37-W37-V37-U37</f>
        <v>508624</v>
      </c>
      <c r="Y37" s="44">
        <v>525186</v>
      </c>
      <c r="Z37" s="13">
        <v>533317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>
        <v>595409</v>
      </c>
      <c r="AL37" s="13">
        <v>742555</v>
      </c>
      <c r="AM37" s="13">
        <v>1092673</v>
      </c>
      <c r="AN37" s="13">
        <v>1541889</v>
      </c>
      <c r="AO37" s="13">
        <v>1905871</v>
      </c>
    </row>
    <row r="38" spans="2:52" s="6" customFormat="1" x14ac:dyDescent="0.35">
      <c r="B38" s="6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8">
        <v>64294</v>
      </c>
      <c r="N38" s="11">
        <v>68410</v>
      </c>
      <c r="O38" s="11">
        <v>149340</v>
      </c>
      <c r="P38" s="11">
        <f>AM38-O38-N38-M38</f>
        <v>70503</v>
      </c>
      <c r="Q38" s="38">
        <v>74111</v>
      </c>
      <c r="R38" s="11">
        <v>90926</v>
      </c>
      <c r="S38" s="11">
        <v>86804</v>
      </c>
      <c r="T38" s="11">
        <f>AN38-S38-R38-Q38</f>
        <v>87563</v>
      </c>
      <c r="U38" s="38">
        <v>94403</v>
      </c>
      <c r="V38" s="11">
        <v>102224</v>
      </c>
      <c r="W38" s="11">
        <v>107611</v>
      </c>
      <c r="X38" s="11">
        <f>AO38-W38-V38-U38</f>
        <v>104311</v>
      </c>
      <c r="Y38" s="38">
        <v>107645</v>
      </c>
      <c r="Z38" s="11">
        <v>106899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165401</v>
      </c>
      <c r="AL38" s="11">
        <v>242373</v>
      </c>
      <c r="AM38" s="11">
        <v>352547</v>
      </c>
      <c r="AN38" s="11">
        <v>339404</v>
      </c>
      <c r="AO38" s="6">
        <v>408549</v>
      </c>
    </row>
    <row r="39" spans="2:52" s="7" customFormat="1" x14ac:dyDescent="0.35">
      <c r="B39" s="7" t="s">
        <v>32</v>
      </c>
      <c r="C39" s="13"/>
      <c r="D39" s="13"/>
      <c r="E39" s="13"/>
      <c r="F39" s="13"/>
      <c r="G39" s="13"/>
      <c r="H39" s="13"/>
      <c r="I39" s="13">
        <f t="shared" ref="I39" si="33">I37-I38</f>
        <v>0</v>
      </c>
      <c r="J39" s="13">
        <f t="shared" ref="J39" si="34">J37-J38</f>
        <v>0</v>
      </c>
      <c r="K39" s="13">
        <f t="shared" ref="K39" si="35">K37-K38</f>
        <v>0</v>
      </c>
      <c r="L39" s="13">
        <f t="shared" ref="L39" si="36">L37-L38</f>
        <v>0</v>
      </c>
      <c r="M39" s="44">
        <f t="shared" ref="M39" si="37">M37-M38</f>
        <v>165033</v>
      </c>
      <c r="N39" s="13">
        <f t="shared" ref="N39" si="38">N37-N38</f>
        <v>183479</v>
      </c>
      <c r="O39" s="13">
        <f t="shared" ref="O39" si="39">O37-O38</f>
        <v>140026</v>
      </c>
      <c r="P39" s="13">
        <f t="shared" ref="P39" si="40">P37-P38</f>
        <v>251588</v>
      </c>
      <c r="Q39" s="44">
        <f t="shared" ref="Q39" si="41">Q37-Q38</f>
        <v>267123</v>
      </c>
      <c r="R39" s="13">
        <f t="shared" ref="R39" si="42">R37-R38</f>
        <v>284716</v>
      </c>
      <c r="S39" s="13">
        <f t="shared" ref="S39" si="43">S37-S38</f>
        <v>305342</v>
      </c>
      <c r="T39" s="13">
        <f t="shared" ref="T39" si="44">T37-T38</f>
        <v>345304</v>
      </c>
      <c r="U39" s="44">
        <f t="shared" ref="U39" si="45">U37-U38</f>
        <v>351954</v>
      </c>
      <c r="V39" s="13">
        <f t="shared" ref="V39" si="46">V37-V38</f>
        <v>370786</v>
      </c>
      <c r="W39" s="13">
        <f t="shared" ref="W39" si="47">W37-W38</f>
        <v>370269</v>
      </c>
      <c r="X39" s="13">
        <f t="shared" ref="X39" si="48">X37-X38</f>
        <v>404313</v>
      </c>
      <c r="Y39" s="44">
        <f t="shared" ref="Y39" si="49">Y37-Y38</f>
        <v>417541</v>
      </c>
      <c r="Z39" s="13">
        <f t="shared" ref="Z39" si="50">Z37-Z38</f>
        <v>426418</v>
      </c>
      <c r="AA39" s="13">
        <f t="shared" ref="AA39" si="51">AA37-AA38</f>
        <v>0</v>
      </c>
      <c r="AB39" s="13">
        <f t="shared" ref="AB39" si="52">AB37-AB38</f>
        <v>0</v>
      </c>
      <c r="AC39" s="13">
        <f t="shared" ref="AC39" si="53">AC37-AC38</f>
        <v>0</v>
      </c>
      <c r="AD39" s="13">
        <f t="shared" ref="AD39" si="54">AD37-AD38</f>
        <v>0</v>
      </c>
      <c r="AE39" s="13"/>
      <c r="AF39" s="13"/>
      <c r="AG39" s="13"/>
      <c r="AH39" s="13"/>
      <c r="AI39" s="13">
        <f t="shared" ref="AI39:AN39" si="55">AI37-AI38</f>
        <v>0</v>
      </c>
      <c r="AJ39" s="13">
        <f t="shared" si="55"/>
        <v>0</v>
      </c>
      <c r="AK39" s="13">
        <f t="shared" si="55"/>
        <v>430008</v>
      </c>
      <c r="AL39" s="13">
        <f t="shared" si="55"/>
        <v>500182</v>
      </c>
      <c r="AM39" s="13">
        <f t="shared" si="55"/>
        <v>740126</v>
      </c>
      <c r="AN39" s="13">
        <f t="shared" si="55"/>
        <v>1202485</v>
      </c>
      <c r="AO39" s="13">
        <f t="shared" ref="AO39" si="56">AO37-AO38</f>
        <v>1497322</v>
      </c>
      <c r="AP39" s="13">
        <f t="shared" ref="AP39" si="57">AP37-AP38</f>
        <v>0</v>
      </c>
      <c r="AQ39" s="13">
        <f t="shared" ref="AQ39" si="58">AQ37-AQ38</f>
        <v>0</v>
      </c>
      <c r="AR39" s="13">
        <f t="shared" ref="AR39" si="59">AR37-AR38</f>
        <v>0</v>
      </c>
      <c r="AS39" s="13">
        <f t="shared" ref="AS39" si="60">AS37-AS38</f>
        <v>0</v>
      </c>
      <c r="AT39" s="13">
        <f t="shared" ref="AT39" si="61">AT37-AT38</f>
        <v>0</v>
      </c>
      <c r="AU39" s="13">
        <f t="shared" ref="AU39" si="62">AU37-AU38</f>
        <v>0</v>
      </c>
      <c r="AV39" s="13">
        <f t="shared" ref="AV39" si="63">AV37-AV38</f>
        <v>0</v>
      </c>
      <c r="AW39" s="13">
        <f t="shared" ref="AW39" si="64">AW37-AW38</f>
        <v>0</v>
      </c>
      <c r="AX39" s="13">
        <f t="shared" ref="AX39" si="65">AX37-AX38</f>
        <v>0</v>
      </c>
      <c r="AY39" s="13">
        <f t="shared" ref="AY39" si="66">AY37-AY38</f>
        <v>0</v>
      </c>
      <c r="AZ39" s="13">
        <f t="shared" ref="AZ39" si="67">AZ37-AZ38</f>
        <v>0</v>
      </c>
    </row>
    <row r="40" spans="2:52" s="10" customFormat="1" x14ac:dyDescent="0.35">
      <c r="B40" s="10" t="s">
        <v>33</v>
      </c>
      <c r="I40" s="10" t="e">
        <f t="shared" ref="I40" si="68">I39/I37</f>
        <v>#DIV/0!</v>
      </c>
      <c r="J40" s="10" t="e">
        <f t="shared" ref="J40" si="69">J39/J37</f>
        <v>#DIV/0!</v>
      </c>
      <c r="K40" s="10" t="e">
        <f t="shared" ref="K40" si="70">K39/K37</f>
        <v>#DIV/0!</v>
      </c>
      <c r="L40" s="10" t="e">
        <f t="shared" ref="L40" si="71">L39/L37</f>
        <v>#DIV/0!</v>
      </c>
      <c r="M40" s="39">
        <f t="shared" ref="M40" si="72">M39/M37</f>
        <v>0.71964051332812973</v>
      </c>
      <c r="N40" s="10">
        <f t="shared" ref="N40" si="73">N39/N37</f>
        <v>0.72841211803611905</v>
      </c>
      <c r="O40" s="10">
        <f t="shared" ref="O40" si="74">O39/O37</f>
        <v>0.48390619492269304</v>
      </c>
      <c r="P40" s="10">
        <f t="shared" ref="P40" si="75">P39/P37</f>
        <v>0.78110844450791861</v>
      </c>
      <c r="Q40" s="39">
        <f t="shared" ref="Q40" si="76">Q39/Q37</f>
        <v>0.78281472537906538</v>
      </c>
      <c r="R40" s="10">
        <f t="shared" ref="R40" si="77">R39/R37</f>
        <v>0.75794506471587308</v>
      </c>
      <c r="S40" s="10">
        <f t="shared" ref="S40" si="78">S39/S37</f>
        <v>0.77864366842961552</v>
      </c>
      <c r="T40" s="10">
        <f t="shared" ref="T40" si="79">T39/T37</f>
        <v>0.79771384744043783</v>
      </c>
      <c r="U40" s="39">
        <f t="shared" ref="U40" si="80">U39/U37</f>
        <v>0.78850337286073702</v>
      </c>
      <c r="V40" s="10">
        <f t="shared" ref="V40" si="81">V39/V37</f>
        <v>0.78388617576795416</v>
      </c>
      <c r="W40" s="10">
        <f t="shared" ref="W40" si="82">W39/W37</f>
        <v>0.77481585335230607</v>
      </c>
      <c r="X40" s="10">
        <f t="shared" ref="X40" si="83">X39/X37</f>
        <v>0.79491530089024509</v>
      </c>
      <c r="Y40" s="39">
        <f t="shared" ref="Y40" si="84">Y39/Y37</f>
        <v>0.79503452110299966</v>
      </c>
      <c r="Z40" s="10">
        <f t="shared" ref="Z40" si="85">Z39/Z37</f>
        <v>0.79955823647099189</v>
      </c>
      <c r="AA40" s="10" t="e">
        <f t="shared" ref="AA40" si="86">AA39/AA37</f>
        <v>#DIV/0!</v>
      </c>
      <c r="AB40" s="10" t="e">
        <f t="shared" ref="AB40" si="87">AB39/AB37</f>
        <v>#DIV/0!</v>
      </c>
      <c r="AC40" s="10" t="e">
        <f t="shared" ref="AC40" si="88">AC39/AC37</f>
        <v>#DIV/0!</v>
      </c>
      <c r="AD40" s="10" t="e">
        <f t="shared" ref="AD40" si="89">AD39/AD37</f>
        <v>#DIV/0!</v>
      </c>
      <c r="AI40" s="10" t="e">
        <f t="shared" ref="AI40:AN40" si="90">AI39/AI37</f>
        <v>#DIV/0!</v>
      </c>
      <c r="AJ40" s="10" t="e">
        <f t="shared" si="90"/>
        <v>#DIV/0!</v>
      </c>
      <c r="AK40" s="10">
        <f t="shared" si="90"/>
        <v>0.72220608019025578</v>
      </c>
      <c r="AL40" s="10">
        <f t="shared" si="90"/>
        <v>0.67359589525355024</v>
      </c>
      <c r="AM40" s="10">
        <f t="shared" si="90"/>
        <v>0.67735360899372454</v>
      </c>
      <c r="AN40" s="10">
        <f t="shared" si="90"/>
        <v>0.77987779924495215</v>
      </c>
      <c r="AO40" s="10">
        <f t="shared" ref="AO40" si="91">AO39/AO37</f>
        <v>0.78563659345254744</v>
      </c>
      <c r="AP40" s="10" t="e">
        <f t="shared" ref="AP40" si="92">AP39/AP37</f>
        <v>#DIV/0!</v>
      </c>
      <c r="AQ40" s="10" t="e">
        <f t="shared" ref="AQ40" si="93">AQ39/AQ37</f>
        <v>#DIV/0!</v>
      </c>
      <c r="AR40" s="10" t="e">
        <f t="shared" ref="AR40" si="94">AR39/AR37</f>
        <v>#DIV/0!</v>
      </c>
      <c r="AS40" s="10" t="e">
        <f t="shared" ref="AS40" si="95">AS39/AS37</f>
        <v>#DIV/0!</v>
      </c>
      <c r="AT40" s="10" t="e">
        <f t="shared" ref="AT40" si="96">AT39/AT37</f>
        <v>#DIV/0!</v>
      </c>
      <c r="AU40" s="10" t="e">
        <f t="shared" ref="AU40" si="97">AU39/AU37</f>
        <v>#DIV/0!</v>
      </c>
      <c r="AV40" s="10" t="e">
        <f t="shared" ref="AV40" si="98">AV39/AV37</f>
        <v>#DIV/0!</v>
      </c>
      <c r="AW40" s="10" t="e">
        <f t="shared" ref="AW40" si="99">AW39/AW37</f>
        <v>#DIV/0!</v>
      </c>
      <c r="AX40" s="10" t="e">
        <f t="shared" ref="AX40" si="100">AX39/AX37</f>
        <v>#DIV/0!</v>
      </c>
      <c r="AY40" s="10" t="e">
        <f t="shared" ref="AY40" si="101">AY39/AY37</f>
        <v>#DIV/0!</v>
      </c>
      <c r="AZ40" s="10" t="e">
        <f t="shared" ref="AZ40" si="102">AZ39/AZ37</f>
        <v>#DIV/0!</v>
      </c>
    </row>
    <row r="41" spans="2:52" s="8" customFormat="1" x14ac:dyDescent="0.35"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0"/>
      <c r="N41" s="14"/>
      <c r="O41" s="14"/>
      <c r="P41" s="14"/>
      <c r="Q41" s="40"/>
      <c r="R41" s="14"/>
      <c r="S41" s="14"/>
      <c r="T41" s="14"/>
      <c r="U41" s="40"/>
      <c r="V41" s="14"/>
      <c r="W41" s="14"/>
      <c r="X41" s="14"/>
      <c r="Y41" s="40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2:52" x14ac:dyDescent="0.35">
      <c r="B42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7">
        <v>98653</v>
      </c>
      <c r="N42" s="3">
        <v>102518</v>
      </c>
      <c r="O42" s="3">
        <v>334911</v>
      </c>
      <c r="P42" s="3">
        <f>AM42-O42-N42-M42</f>
        <v>147619</v>
      </c>
      <c r="Q42" s="37">
        <v>136097</v>
      </c>
      <c r="R42" s="3">
        <v>162379</v>
      </c>
      <c r="S42" s="3">
        <v>153443</v>
      </c>
      <c r="T42" s="3">
        <f>AN42-S42-R42-Q42</f>
        <v>162593</v>
      </c>
      <c r="U42" s="37">
        <v>160485</v>
      </c>
      <c r="V42" s="3">
        <v>168875</v>
      </c>
      <c r="W42" s="3">
        <v>182918</v>
      </c>
      <c r="X42" s="3">
        <f>AO42-W42-V42-U42</f>
        <v>190233</v>
      </c>
      <c r="Y42" s="37">
        <v>187093</v>
      </c>
      <c r="Z42" s="3">
        <v>184163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>
        <v>461762</v>
      </c>
      <c r="AL42" s="3">
        <v>450120</v>
      </c>
      <c r="AM42" s="3">
        <v>683701</v>
      </c>
      <c r="AN42" s="3">
        <v>614512</v>
      </c>
      <c r="AO42" s="3">
        <v>702511</v>
      </c>
    </row>
    <row r="43" spans="2:52" x14ac:dyDescent="0.35">
      <c r="B43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7">
        <v>65800</v>
      </c>
      <c r="N43" s="3">
        <v>86815</v>
      </c>
      <c r="O43" s="3">
        <v>313915</v>
      </c>
      <c r="P43" s="3">
        <f>AM43-O43-N43-M43</f>
        <v>94130</v>
      </c>
      <c r="Q43" s="37">
        <v>98471</v>
      </c>
      <c r="R43" s="3">
        <v>110524</v>
      </c>
      <c r="S43" s="3">
        <v>94316</v>
      </c>
      <c r="T43" s="3">
        <f>AN43-S43-R43-Q43</f>
        <v>84176</v>
      </c>
      <c r="U43" s="37">
        <v>88601</v>
      </c>
      <c r="V43" s="3">
        <v>88171</v>
      </c>
      <c r="W43" s="3">
        <v>100863</v>
      </c>
      <c r="X43" s="3">
        <f>AO43-W43-V43-U43</f>
        <v>82044</v>
      </c>
      <c r="Y43" s="37">
        <v>90100</v>
      </c>
      <c r="Z43" s="3">
        <v>99533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>
        <v>285451</v>
      </c>
      <c r="AL43" s="3">
        <v>305563</v>
      </c>
      <c r="AM43" s="3">
        <v>560660</v>
      </c>
      <c r="AN43" s="3">
        <v>387487</v>
      </c>
      <c r="AO43" s="3">
        <v>359679</v>
      </c>
    </row>
    <row r="44" spans="2:52" s="6" customFormat="1" x14ac:dyDescent="0.35">
      <c r="B44" s="6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8">
        <v>70765</v>
      </c>
      <c r="N44" s="11">
        <v>93291</v>
      </c>
      <c r="O44" s="11">
        <v>338977</v>
      </c>
      <c r="P44" s="3">
        <f>AM44-O44-N44-M44</f>
        <v>166411</v>
      </c>
      <c r="Q44" s="38">
        <v>146569</v>
      </c>
      <c r="R44" s="11">
        <v>157961</v>
      </c>
      <c r="S44" s="11">
        <v>149524</v>
      </c>
      <c r="T44" s="3">
        <f>AN44-S44-R44-Q44</f>
        <v>157478</v>
      </c>
      <c r="U44" s="38">
        <v>142307</v>
      </c>
      <c r="V44" s="11">
        <v>155485</v>
      </c>
      <c r="W44" s="11">
        <v>148679</v>
      </c>
      <c r="X44" s="3">
        <f>AO44-W44-V44-U44</f>
        <v>149862</v>
      </c>
      <c r="Y44" s="38">
        <v>136233</v>
      </c>
      <c r="Z44" s="11">
        <v>132648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306235</v>
      </c>
      <c r="AL44" s="11">
        <v>320943</v>
      </c>
      <c r="AM44" s="11">
        <v>669444</v>
      </c>
      <c r="AN44" s="11">
        <v>611532</v>
      </c>
      <c r="AO44" s="6">
        <v>596333</v>
      </c>
    </row>
    <row r="45" spans="2:52" s="9" customFormat="1" x14ac:dyDescent="0.35">
      <c r="B45" s="9" t="s">
        <v>38</v>
      </c>
      <c r="C45" s="15"/>
      <c r="D45" s="15"/>
      <c r="E45" s="15"/>
      <c r="F45" s="15"/>
      <c r="G45" s="15"/>
      <c r="H45" s="15"/>
      <c r="I45" s="15">
        <f t="shared" ref="I45" si="103">SUM(I42:I44)</f>
        <v>0</v>
      </c>
      <c r="J45" s="15">
        <f t="shared" ref="J45" si="104">SUM(J42:J44)</f>
        <v>0</v>
      </c>
      <c r="K45" s="15">
        <f t="shared" ref="K45" si="105">SUM(K42:K44)</f>
        <v>0</v>
      </c>
      <c r="L45" s="15">
        <f t="shared" ref="L45" si="106">SUM(L42:L44)</f>
        <v>0</v>
      </c>
      <c r="M45" s="48">
        <f t="shared" ref="M45" si="107">SUM(M42:M44)</f>
        <v>235218</v>
      </c>
      <c r="N45" s="15">
        <f t="shared" ref="N45" si="108">SUM(N42:N44)</f>
        <v>282624</v>
      </c>
      <c r="O45" s="15">
        <f t="shared" ref="O45" si="109">SUM(O42:O44)</f>
        <v>987803</v>
      </c>
      <c r="P45" s="15">
        <f t="shared" ref="P45" si="110">SUM(P42:P44)</f>
        <v>408160</v>
      </c>
      <c r="Q45" s="48">
        <f t="shared" ref="Q45" si="111">SUM(Q42:Q44)</f>
        <v>381137</v>
      </c>
      <c r="R45" s="15">
        <f t="shared" ref="R45" si="112">SUM(R42:R44)</f>
        <v>430864</v>
      </c>
      <c r="S45" s="15">
        <f t="shared" ref="S45" si="113">SUM(S42:S44)</f>
        <v>397283</v>
      </c>
      <c r="T45" s="15">
        <f t="shared" ref="T45" si="114">SUM(T42:T44)</f>
        <v>404247</v>
      </c>
      <c r="U45" s="48">
        <f t="shared" ref="U45" si="115">SUM(U42:U44)</f>
        <v>391393</v>
      </c>
      <c r="V45" s="15">
        <f t="shared" ref="V45" si="116">SUM(V42:V44)</f>
        <v>412531</v>
      </c>
      <c r="W45" s="15">
        <f t="shared" ref="W45" si="117">SUM(W42:W44)</f>
        <v>432460</v>
      </c>
      <c r="X45" s="15">
        <f t="shared" ref="X45" si="118">SUM(X42:X44)</f>
        <v>422139</v>
      </c>
      <c r="Y45" s="48">
        <f t="shared" ref="Y45" si="119">SUM(Y42:Y44)</f>
        <v>413426</v>
      </c>
      <c r="Z45" s="15">
        <f t="shared" ref="Z45" si="120">SUM(Z42:Z44)</f>
        <v>416344</v>
      </c>
      <c r="AA45" s="15">
        <f t="shared" ref="AA45" si="121">SUM(AA42:AA44)</f>
        <v>0</v>
      </c>
      <c r="AB45" s="15">
        <f t="shared" ref="AB45" si="122">SUM(AB42:AB44)</f>
        <v>0</v>
      </c>
      <c r="AC45" s="15">
        <f t="shared" ref="AC45" si="123">SUM(AC42:AC44)</f>
        <v>0</v>
      </c>
      <c r="AD45" s="15">
        <f t="shared" ref="AD45" si="124">SUM(AD42:AD44)</f>
        <v>0</v>
      </c>
      <c r="AE45" s="15"/>
      <c r="AF45" s="15"/>
      <c r="AG45" s="15"/>
      <c r="AH45" s="15"/>
      <c r="AI45" s="15">
        <f t="shared" ref="AI45:AN45" si="125">SUM(AI42:AI44)</f>
        <v>0</v>
      </c>
      <c r="AJ45" s="15">
        <f t="shared" si="125"/>
        <v>0</v>
      </c>
      <c r="AK45" s="15">
        <f t="shared" si="125"/>
        <v>1053448</v>
      </c>
      <c r="AL45" s="15">
        <f t="shared" si="125"/>
        <v>1076626</v>
      </c>
      <c r="AM45" s="15">
        <f t="shared" si="125"/>
        <v>1913805</v>
      </c>
      <c r="AN45" s="15">
        <f t="shared" si="125"/>
        <v>1613531</v>
      </c>
      <c r="AO45" s="15">
        <f t="shared" ref="AO45" si="126">SUM(AO42:AO44)</f>
        <v>1658523</v>
      </c>
      <c r="AP45" s="15">
        <f t="shared" ref="AP45" si="127">SUM(AP42:AP44)</f>
        <v>0</v>
      </c>
      <c r="AQ45" s="15">
        <f t="shared" ref="AQ45" si="128">SUM(AQ42:AQ44)</f>
        <v>0</v>
      </c>
      <c r="AR45" s="15">
        <f t="shared" ref="AR45" si="129">SUM(AR42:AR44)</f>
        <v>0</v>
      </c>
      <c r="AS45" s="15">
        <f t="shared" ref="AS45" si="130">SUM(AS42:AS44)</f>
        <v>0</v>
      </c>
      <c r="AT45" s="15">
        <f t="shared" ref="AT45" si="131">SUM(AT42:AT44)</f>
        <v>0</v>
      </c>
      <c r="AU45" s="15">
        <f t="shared" ref="AU45" si="132">SUM(AU42:AU44)</f>
        <v>0</v>
      </c>
      <c r="AV45" s="15">
        <f t="shared" ref="AV45" si="133">SUM(AV42:AV44)</f>
        <v>0</v>
      </c>
      <c r="AW45" s="15">
        <f t="shared" ref="AW45" si="134">SUM(AW42:AW44)</f>
        <v>0</v>
      </c>
      <c r="AX45" s="15">
        <f t="shared" ref="AX45" si="135">SUM(AX42:AX44)</f>
        <v>0</v>
      </c>
      <c r="AY45" s="15">
        <f t="shared" ref="AY45" si="136">SUM(AY42:AY44)</f>
        <v>0</v>
      </c>
      <c r="AZ45" s="15">
        <f t="shared" ref="AZ45" si="137">SUM(AZ42:AZ44)</f>
        <v>0</v>
      </c>
    </row>
    <row r="46" spans="2:52" s="7" customFormat="1" x14ac:dyDescent="0.35">
      <c r="B46" s="7" t="s">
        <v>39</v>
      </c>
      <c r="C46" s="13"/>
      <c r="D46" s="13"/>
      <c r="E46" s="13"/>
      <c r="F46" s="13"/>
      <c r="G46" s="13"/>
      <c r="H46" s="13"/>
      <c r="I46" s="13">
        <f t="shared" ref="I46" si="138">I39-I45</f>
        <v>0</v>
      </c>
      <c r="J46" s="13">
        <f t="shared" ref="J46" si="139">J39-J45</f>
        <v>0</v>
      </c>
      <c r="K46" s="13">
        <f t="shared" ref="K46" si="140">K39-K45</f>
        <v>0</v>
      </c>
      <c r="L46" s="13">
        <f t="shared" ref="L46" si="141">L39-L45</f>
        <v>0</v>
      </c>
      <c r="M46" s="44">
        <f t="shared" ref="M46" si="142">M39-M45</f>
        <v>-70185</v>
      </c>
      <c r="N46" s="13">
        <f t="shared" ref="N46" si="143">N39-N45</f>
        <v>-99145</v>
      </c>
      <c r="O46" s="13">
        <f t="shared" ref="O46" si="144">O39-O45</f>
        <v>-847777</v>
      </c>
      <c r="P46" s="13">
        <f t="shared" ref="P46" si="145">P39-P45</f>
        <v>-156572</v>
      </c>
      <c r="Q46" s="44">
        <f t="shared" ref="Q46" si="146">Q39-Q45</f>
        <v>-114014</v>
      </c>
      <c r="R46" s="13">
        <f t="shared" ref="R46" si="147">R39-R45</f>
        <v>-146148</v>
      </c>
      <c r="S46" s="13">
        <f t="shared" ref="S46" si="148">S39-S45</f>
        <v>-91941</v>
      </c>
      <c r="T46" s="13">
        <f t="shared" ref="T46" si="149">T39-T45</f>
        <v>-58943</v>
      </c>
      <c r="U46" s="44">
        <f t="shared" ref="U46" si="150">U39-U45</f>
        <v>-39439</v>
      </c>
      <c r="V46" s="13">
        <f t="shared" ref="V46" si="151">V39-V45</f>
        <v>-41745</v>
      </c>
      <c r="W46" s="13">
        <f t="shared" ref="W46" si="152">W39-W45</f>
        <v>-62191</v>
      </c>
      <c r="X46" s="13">
        <f t="shared" ref="X46" si="153">X39-X45</f>
        <v>-17826</v>
      </c>
      <c r="Y46" s="44">
        <f t="shared" ref="Y46" si="154">Y39-Y45</f>
        <v>4115</v>
      </c>
      <c r="Z46" s="13">
        <f t="shared" ref="Z46" si="155">Z39-Z45</f>
        <v>10074</v>
      </c>
      <c r="AA46" s="13">
        <f t="shared" ref="AA46" si="156">AA39-AA45</f>
        <v>0</v>
      </c>
      <c r="AB46" s="13">
        <f t="shared" ref="AB46" si="157">AB39-AB45</f>
        <v>0</v>
      </c>
      <c r="AC46" s="13">
        <f t="shared" ref="AC46" si="158">AC39-AC45</f>
        <v>0</v>
      </c>
      <c r="AD46" s="13">
        <f t="shared" ref="AD46" si="159">AD39-AD45</f>
        <v>0</v>
      </c>
      <c r="AE46" s="13"/>
      <c r="AF46" s="13"/>
      <c r="AG46" s="13"/>
      <c r="AH46" s="13"/>
      <c r="AI46" s="13">
        <f t="shared" ref="AI46:AN46" si="160">AI39-AI45</f>
        <v>0</v>
      </c>
      <c r="AJ46" s="13">
        <f t="shared" si="160"/>
        <v>0</v>
      </c>
      <c r="AK46" s="13">
        <f t="shared" si="160"/>
        <v>-623440</v>
      </c>
      <c r="AL46" s="13">
        <f t="shared" si="160"/>
        <v>-576444</v>
      </c>
      <c r="AM46" s="13">
        <f t="shared" si="160"/>
        <v>-1173679</v>
      </c>
      <c r="AN46" s="13">
        <f t="shared" si="160"/>
        <v>-411046</v>
      </c>
      <c r="AO46" s="13">
        <f t="shared" ref="AO46" si="161">AO39-AO45</f>
        <v>-161201</v>
      </c>
      <c r="AP46" s="13">
        <f t="shared" ref="AP46" si="162">AP39-AP45</f>
        <v>0</v>
      </c>
      <c r="AQ46" s="13">
        <f t="shared" ref="AQ46" si="163">AQ39-AQ45</f>
        <v>0</v>
      </c>
      <c r="AR46" s="13">
        <f t="shared" ref="AR46" si="164">AR39-AR45</f>
        <v>0</v>
      </c>
      <c r="AS46" s="13">
        <f t="shared" ref="AS46" si="165">AS39-AS45</f>
        <v>0</v>
      </c>
      <c r="AT46" s="13">
        <f t="shared" ref="AT46" si="166">AT39-AT45</f>
        <v>0</v>
      </c>
      <c r="AU46" s="13">
        <f t="shared" ref="AU46" si="167">AU39-AU45</f>
        <v>0</v>
      </c>
      <c r="AV46" s="13">
        <f t="shared" ref="AV46" si="168">AV39-AV45</f>
        <v>0</v>
      </c>
      <c r="AW46" s="13">
        <f t="shared" ref="AW46" si="169">AW39-AW45</f>
        <v>0</v>
      </c>
      <c r="AX46" s="13">
        <f t="shared" ref="AX46" si="170">AX39-AX45</f>
        <v>0</v>
      </c>
      <c r="AY46" s="13">
        <f t="shared" ref="AY46" si="171">AY39-AY45</f>
        <v>0</v>
      </c>
      <c r="AZ46" s="13">
        <f t="shared" ref="AZ46" si="172">AZ39-AZ45</f>
        <v>0</v>
      </c>
    </row>
    <row r="47" spans="2:52" x14ac:dyDescent="0.35">
      <c r="B47" t="s">
        <v>40</v>
      </c>
      <c r="C47" s="3"/>
      <c r="D47" s="3"/>
      <c r="E47" s="3"/>
      <c r="F47" s="3"/>
      <c r="G47" s="3"/>
      <c r="H47" s="3"/>
      <c r="I47" s="17" t="e">
        <f t="shared" ref="I47" si="173">I46/I37</f>
        <v>#DIV/0!</v>
      </c>
      <c r="J47" s="17" t="e">
        <f t="shared" ref="J47" si="174">J46/J37</f>
        <v>#DIV/0!</v>
      </c>
      <c r="K47" s="17" t="e">
        <f t="shared" ref="K47" si="175">K46/K37</f>
        <v>#DIV/0!</v>
      </c>
      <c r="L47" s="17" t="e">
        <f t="shared" ref="L47" si="176">L46/L37</f>
        <v>#DIV/0!</v>
      </c>
      <c r="M47" s="45">
        <f t="shared" ref="M47" si="177">M46/M37</f>
        <v>-0.30604769608463023</v>
      </c>
      <c r="N47" s="17">
        <f t="shared" ref="N47" si="178">N46/N37</f>
        <v>-0.39360591371596221</v>
      </c>
      <c r="O47" s="17">
        <f t="shared" ref="O47" si="179">O46/O37</f>
        <v>-2.9297740577676712</v>
      </c>
      <c r="P47" s="17">
        <f t="shared" ref="P47" si="180">P46/P37</f>
        <v>-0.48611106799010217</v>
      </c>
      <c r="Q47" s="45">
        <f t="shared" ref="Q47" si="181">Q46/Q37</f>
        <v>-0.33412262552969518</v>
      </c>
      <c r="R47" s="17">
        <f t="shared" ref="R47" si="182">R46/R37</f>
        <v>-0.3890619259827176</v>
      </c>
      <c r="S47" s="17">
        <f t="shared" ref="S47" si="183">S46/S37</f>
        <v>-0.23445604443243079</v>
      </c>
      <c r="T47" s="17">
        <f t="shared" ref="T47" si="184">T46/T37</f>
        <v>-0.13616884632000129</v>
      </c>
      <c r="U47" s="45">
        <f t="shared" ref="U47" si="185">U46/U37</f>
        <v>-8.8357525478484716E-2</v>
      </c>
      <c r="V47" s="17">
        <f t="shared" ref="V47" si="186">V46/V37</f>
        <v>-8.8253948119490069E-2</v>
      </c>
      <c r="W47" s="17">
        <f t="shared" ref="W47" si="187">W46/W37</f>
        <v>-0.13013936553109567</v>
      </c>
      <c r="X47" s="17">
        <f t="shared" ref="X47" si="188">X46/X37</f>
        <v>-3.5047500707792001E-2</v>
      </c>
      <c r="Y47" s="45">
        <f t="shared" ref="Y47" si="189">Y46/Y37</f>
        <v>7.8353192964016553E-3</v>
      </c>
      <c r="Z47" s="17">
        <f t="shared" ref="Z47" si="190">Z46/Z37</f>
        <v>1.8889328485684875E-2</v>
      </c>
      <c r="AA47" s="17" t="e">
        <f t="shared" ref="AA47" si="191">AA46/AA37</f>
        <v>#DIV/0!</v>
      </c>
      <c r="AB47" s="17" t="e">
        <f t="shared" ref="AB47" si="192">AB46/AB37</f>
        <v>#DIV/0!</v>
      </c>
      <c r="AC47" s="17" t="e">
        <f t="shared" ref="AC47" si="193">AC46/AC37</f>
        <v>#DIV/0!</v>
      </c>
      <c r="AD47" s="17" t="e">
        <f t="shared" ref="AD47" si="194">AD46/AD37</f>
        <v>#DIV/0!</v>
      </c>
      <c r="AE47" s="3"/>
      <c r="AF47" s="3"/>
      <c r="AG47" s="3"/>
      <c r="AH47" s="3"/>
      <c r="AI47" s="17" t="e">
        <f t="shared" ref="AI47:AN47" si="195">AI46/AI37</f>
        <v>#DIV/0!</v>
      </c>
      <c r="AJ47" s="17" t="e">
        <f t="shared" si="195"/>
        <v>#DIV/0!</v>
      </c>
      <c r="AK47" s="17">
        <f t="shared" si="195"/>
        <v>-1.0470785628030479</v>
      </c>
      <c r="AL47" s="17">
        <f t="shared" si="195"/>
        <v>-0.77629805199614843</v>
      </c>
      <c r="AM47" s="17">
        <f t="shared" si="195"/>
        <v>-1.0741356288660926</v>
      </c>
      <c r="AN47" s="17">
        <f t="shared" si="195"/>
        <v>-0.26658598641017611</v>
      </c>
      <c r="AO47" s="17">
        <f t="shared" ref="AO47" si="196">AO46/AO37</f>
        <v>-8.4581275437844425E-2</v>
      </c>
      <c r="AP47" s="17" t="e">
        <f t="shared" ref="AP47" si="197">AP46/AP37</f>
        <v>#DIV/0!</v>
      </c>
      <c r="AQ47" s="17" t="e">
        <f t="shared" ref="AQ47" si="198">AQ46/AQ37</f>
        <v>#DIV/0!</v>
      </c>
      <c r="AR47" s="17" t="e">
        <f t="shared" ref="AR47" si="199">AR46/AR37</f>
        <v>#DIV/0!</v>
      </c>
      <c r="AS47" s="17" t="e">
        <f t="shared" ref="AS47" si="200">AS46/AS37</f>
        <v>#DIV/0!</v>
      </c>
      <c r="AT47" s="17" t="e">
        <f t="shared" ref="AT47" si="201">AT46/AT37</f>
        <v>#DIV/0!</v>
      </c>
      <c r="AU47" s="17" t="e">
        <f t="shared" ref="AU47" si="202">AU46/AU37</f>
        <v>#DIV/0!</v>
      </c>
      <c r="AV47" s="17" t="e">
        <f t="shared" ref="AV47" si="203">AV46/AV37</f>
        <v>#DIV/0!</v>
      </c>
      <c r="AW47" s="17" t="e">
        <f t="shared" ref="AW47" si="204">AW46/AW37</f>
        <v>#DIV/0!</v>
      </c>
      <c r="AX47" s="17" t="e">
        <f t="shared" ref="AX47" si="205">AX46/AX37</f>
        <v>#DIV/0!</v>
      </c>
      <c r="AY47" s="17" t="e">
        <f t="shared" ref="AY47" si="206">AY46/AY37</f>
        <v>#DIV/0!</v>
      </c>
      <c r="AZ47" s="17" t="e">
        <f t="shared" ref="AZ47" si="207">AZ46/AZ37</f>
        <v>#DIV/0!</v>
      </c>
    </row>
    <row r="48" spans="2:52" s="8" customFormat="1" x14ac:dyDescent="0.35">
      <c r="B48" s="8" t="s">
        <v>41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0"/>
      <c r="N48" s="14"/>
      <c r="O48" s="14"/>
      <c r="P48" s="14"/>
      <c r="Q48" s="40"/>
      <c r="R48" s="14"/>
      <c r="S48" s="14"/>
      <c r="T48" s="14"/>
      <c r="U48" s="40"/>
      <c r="V48" s="14"/>
      <c r="W48" s="14"/>
      <c r="X48" s="14"/>
      <c r="Y48" s="40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2:52" x14ac:dyDescent="0.35">
      <c r="B49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7">
        <v>3267</v>
      </c>
      <c r="N49" s="3">
        <v>551</v>
      </c>
      <c r="O49" s="3">
        <v>494</v>
      </c>
      <c r="P49" s="3">
        <f>AM49-O49-N49-M49</f>
        <v>368</v>
      </c>
      <c r="Q49" s="37">
        <v>376</v>
      </c>
      <c r="R49" s="3">
        <v>372</v>
      </c>
      <c r="S49" s="3">
        <v>379</v>
      </c>
      <c r="T49" s="3">
        <f>AN49-S49-R49-Q49</f>
        <v>480</v>
      </c>
      <c r="U49" s="37">
        <v>547</v>
      </c>
      <c r="V49" s="3">
        <v>1472</v>
      </c>
      <c r="W49" s="3">
        <v>5540</v>
      </c>
      <c r="X49" s="3">
        <f>AO49-W49-V49-U49</f>
        <v>12750</v>
      </c>
      <c r="Y49" s="37">
        <v>20853</v>
      </c>
      <c r="Z49" s="3">
        <v>30310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>
        <v>10500</v>
      </c>
      <c r="AL49" s="3">
        <v>15090</v>
      </c>
      <c r="AM49" s="3">
        <v>4680</v>
      </c>
      <c r="AN49" s="3">
        <v>1607</v>
      </c>
      <c r="AO49" s="3">
        <v>20309</v>
      </c>
    </row>
    <row r="50" spans="2:52" x14ac:dyDescent="0.35">
      <c r="B50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7">
        <v>-4594</v>
      </c>
      <c r="N50" s="3">
        <v>-5646</v>
      </c>
      <c r="O50" s="3">
        <v>-2085</v>
      </c>
      <c r="P50" s="3">
        <f>AM50-O50-N50-M50</f>
        <v>-1814</v>
      </c>
      <c r="Q50" s="37">
        <v>-1840</v>
      </c>
      <c r="R50" s="3">
        <v>-590</v>
      </c>
      <c r="S50" s="3">
        <v>-609</v>
      </c>
      <c r="T50" s="3">
        <f>AN50-S50-R50-Q50</f>
        <v>-601</v>
      </c>
      <c r="U50" s="37">
        <v>-594</v>
      </c>
      <c r="V50" s="3">
        <v>-670</v>
      </c>
      <c r="W50" s="3">
        <v>-1082</v>
      </c>
      <c r="X50" s="3">
        <f>AO50-W50-V50-U50</f>
        <v>-1712</v>
      </c>
      <c r="Y50" s="37">
        <v>-1275</v>
      </c>
      <c r="Z50" s="3">
        <v>-1317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>
        <v>-3440</v>
      </c>
      <c r="AL50" s="3">
        <v>-3061</v>
      </c>
      <c r="AM50" s="3">
        <v>-14139</v>
      </c>
      <c r="AN50" s="3">
        <v>-3640</v>
      </c>
      <c r="AO50" s="3">
        <v>-4058</v>
      </c>
    </row>
    <row r="51" spans="2:52" s="6" customFormat="1" x14ac:dyDescent="0.35">
      <c r="B51" s="6" t="s">
        <v>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8">
        <f>13695+6100</f>
        <v>19795</v>
      </c>
      <c r="N51" s="11">
        <f>-3683-1589</f>
        <v>-5272</v>
      </c>
      <c r="O51" s="11">
        <f>-9201-3293</f>
        <v>-12494</v>
      </c>
      <c r="P51" s="11">
        <f>AM51-O51-N51-M51</f>
        <v>2082</v>
      </c>
      <c r="Q51" s="38">
        <v>-4894</v>
      </c>
      <c r="R51" s="11">
        <v>2125</v>
      </c>
      <c r="S51" s="11">
        <v>-8528</v>
      </c>
      <c r="T51" s="11">
        <f>AN51-S51-R51-Q51</f>
        <v>-64118</v>
      </c>
      <c r="U51" s="38">
        <v>-59870</v>
      </c>
      <c r="V51" s="11">
        <v>-135798</v>
      </c>
      <c r="W51" s="11">
        <v>-65046</v>
      </c>
      <c r="X51" s="11">
        <f>AO51-W51-V51-U51</f>
        <v>44637</v>
      </c>
      <c r="Y51" s="38">
        <v>-2861</v>
      </c>
      <c r="Z51" s="11">
        <v>-9024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f>48093-2638</f>
        <v>45455</v>
      </c>
      <c r="AL51" s="11">
        <v>-2856</v>
      </c>
      <c r="AM51" s="11">
        <v>4111</v>
      </c>
      <c r="AN51" s="11">
        <v>-75415</v>
      </c>
      <c r="AO51" s="6">
        <v>-216077</v>
      </c>
    </row>
    <row r="52" spans="2:52" s="7" customFormat="1" x14ac:dyDescent="0.35">
      <c r="B52" s="7" t="s">
        <v>45</v>
      </c>
      <c r="C52" s="13"/>
      <c r="D52" s="13"/>
      <c r="E52" s="13"/>
      <c r="F52" s="13"/>
      <c r="G52" s="13"/>
      <c r="H52" s="13"/>
      <c r="I52" s="13">
        <f t="shared" ref="I52" si="208">I46+SUM(I49:I51)</f>
        <v>0</v>
      </c>
      <c r="J52" s="13">
        <f t="shared" ref="J52" si="209">J46+SUM(J49:J51)</f>
        <v>0</v>
      </c>
      <c r="K52" s="13">
        <f t="shared" ref="K52" si="210">K46+SUM(K49:K51)</f>
        <v>0</v>
      </c>
      <c r="L52" s="13">
        <f t="shared" ref="L52" si="211">L46+SUM(L49:L51)</f>
        <v>0</v>
      </c>
      <c r="M52" s="44">
        <f t="shared" ref="M52" si="212">M46+SUM(M49:M51)</f>
        <v>-51717</v>
      </c>
      <c r="N52" s="13">
        <f t="shared" ref="N52" si="213">N46+SUM(N49:N51)</f>
        <v>-109512</v>
      </c>
      <c r="O52" s="13">
        <f t="shared" ref="O52" si="214">O46+SUM(O49:O51)</f>
        <v>-861862</v>
      </c>
      <c r="P52" s="13">
        <f t="shared" ref="P52" si="215">P46+SUM(P49:P51)</f>
        <v>-155936</v>
      </c>
      <c r="Q52" s="44">
        <f t="shared" ref="Q52" si="216">Q46+SUM(Q49:Q51)</f>
        <v>-120372</v>
      </c>
      <c r="R52" s="13">
        <f t="shared" ref="R52" si="217">R46+SUM(R49:R51)</f>
        <v>-144241</v>
      </c>
      <c r="S52" s="13">
        <f t="shared" ref="S52" si="218">S46+SUM(S49:S51)</f>
        <v>-100699</v>
      </c>
      <c r="T52" s="13">
        <f t="shared" ref="T52" si="219">T46+SUM(T49:T51)</f>
        <v>-123182</v>
      </c>
      <c r="U52" s="44">
        <f t="shared" ref="U52" si="220">U46+SUM(U49:U51)</f>
        <v>-99356</v>
      </c>
      <c r="V52" s="13">
        <f t="shared" ref="V52" si="221">V46+SUM(V49:V51)</f>
        <v>-176741</v>
      </c>
      <c r="W52" s="13">
        <f t="shared" ref="W52" si="222">W46+SUM(W49:W51)</f>
        <v>-122779</v>
      </c>
      <c r="X52" s="13">
        <f t="shared" ref="X52" si="223">X46+SUM(X49:X51)</f>
        <v>37849</v>
      </c>
      <c r="Y52" s="44">
        <f t="shared" ref="Y52" si="224">Y46+SUM(Y49:Y51)</f>
        <v>20832</v>
      </c>
      <c r="Z52" s="13">
        <f t="shared" ref="Z52" si="225">Z46+SUM(Z49:Z51)</f>
        <v>30043</v>
      </c>
      <c r="AA52" s="13">
        <f t="shared" ref="AA52" si="226">AA46+SUM(AA49:AA51)</f>
        <v>0</v>
      </c>
      <c r="AB52" s="13">
        <f t="shared" ref="AB52" si="227">AB46+SUM(AB49:AB51)</f>
        <v>0</v>
      </c>
      <c r="AC52" s="13">
        <f t="shared" ref="AC52" si="228">AC46+SUM(AC49:AC51)</f>
        <v>0</v>
      </c>
      <c r="AD52" s="13">
        <f t="shared" ref="AD52" si="229">AD46+SUM(AD49:AD51)</f>
        <v>0</v>
      </c>
      <c r="AE52" s="13"/>
      <c r="AF52" s="13"/>
      <c r="AG52" s="13"/>
      <c r="AH52" s="13"/>
      <c r="AI52" s="13">
        <f t="shared" ref="AI52:AN52" si="230">AI46+SUM(AI49:AI51)</f>
        <v>0</v>
      </c>
      <c r="AJ52" s="13">
        <f t="shared" si="230"/>
        <v>0</v>
      </c>
      <c r="AK52" s="13">
        <f t="shared" si="230"/>
        <v>-570925</v>
      </c>
      <c r="AL52" s="13">
        <f t="shared" si="230"/>
        <v>-567271</v>
      </c>
      <c r="AM52" s="13">
        <f t="shared" si="230"/>
        <v>-1179027</v>
      </c>
      <c r="AN52" s="13">
        <f t="shared" si="230"/>
        <v>-488494</v>
      </c>
      <c r="AO52" s="13">
        <f t="shared" ref="AO52" si="231">AO46+SUM(AO49:AO51)</f>
        <v>-361027</v>
      </c>
      <c r="AP52" s="13">
        <f t="shared" ref="AP52" si="232">AP46+SUM(AP49:AP51)</f>
        <v>0</v>
      </c>
      <c r="AQ52" s="13">
        <f t="shared" ref="AQ52" si="233">AQ46+SUM(AQ49:AQ51)</f>
        <v>0</v>
      </c>
      <c r="AR52" s="13">
        <f t="shared" ref="AR52" si="234">AR46+SUM(AR49:AR51)</f>
        <v>0</v>
      </c>
      <c r="AS52" s="13">
        <f t="shared" ref="AS52" si="235">AS46+SUM(AS49:AS51)</f>
        <v>0</v>
      </c>
      <c r="AT52" s="13">
        <f t="shared" ref="AT52" si="236">AT46+SUM(AT49:AT51)</f>
        <v>0</v>
      </c>
      <c r="AU52" s="13">
        <f t="shared" ref="AU52" si="237">AU46+SUM(AU49:AU51)</f>
        <v>0</v>
      </c>
      <c r="AV52" s="13">
        <f t="shared" ref="AV52" si="238">AV46+SUM(AV49:AV51)</f>
        <v>0</v>
      </c>
      <c r="AW52" s="13">
        <f t="shared" ref="AW52" si="239">AW46+SUM(AW49:AW51)</f>
        <v>0</v>
      </c>
      <c r="AX52" s="13">
        <f t="shared" ref="AX52" si="240">AX46+SUM(AX49:AX51)</f>
        <v>0</v>
      </c>
      <c r="AY52" s="13">
        <f t="shared" ref="AY52" si="241">AY46+SUM(AY49:AY51)</f>
        <v>0</v>
      </c>
      <c r="AZ52" s="13">
        <f t="shared" ref="AZ52" si="242">AZ46+SUM(AZ49:AZ51)</f>
        <v>0</v>
      </c>
    </row>
    <row r="53" spans="2:52" s="6" customFormat="1" x14ac:dyDescent="0.35">
      <c r="B53" s="6" t="s">
        <v>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38">
        <v>2557</v>
      </c>
      <c r="N53" s="11">
        <v>943</v>
      </c>
      <c r="O53" s="11">
        <v>-8543</v>
      </c>
      <c r="P53" s="11">
        <f>AM53-O53-N53-M53</f>
        <v>-7593</v>
      </c>
      <c r="Q53" s="38">
        <v>3102</v>
      </c>
      <c r="R53" s="11">
        <v>-5661</v>
      </c>
      <c r="S53" s="11">
        <v>1438</v>
      </c>
      <c r="T53" s="11">
        <f>AN53-S53-R53-Q53</f>
        <v>33006</v>
      </c>
      <c r="U53" s="38">
        <v>2023</v>
      </c>
      <c r="V53" s="11">
        <v>2588</v>
      </c>
      <c r="W53" s="11">
        <v>1096</v>
      </c>
      <c r="X53" s="11">
        <f>AO53-W53-V53-U53</f>
        <v>4360</v>
      </c>
      <c r="Y53" s="38">
        <v>1681</v>
      </c>
      <c r="Z53" s="11">
        <v>2171</v>
      </c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>
        <v>9102</v>
      </c>
      <c r="AL53" s="11">
        <v>12375</v>
      </c>
      <c r="AM53" s="11">
        <v>-12636</v>
      </c>
      <c r="AN53" s="11">
        <v>31885</v>
      </c>
      <c r="AO53" s="6">
        <v>10067</v>
      </c>
    </row>
    <row r="54" spans="2:52" s="7" customFormat="1" x14ac:dyDescent="0.35">
      <c r="B54" s="7" t="s">
        <v>524</v>
      </c>
      <c r="C54" s="13"/>
      <c r="D54" s="13"/>
      <c r="E54" s="13"/>
      <c r="F54" s="13"/>
      <c r="G54" s="13"/>
      <c r="H54" s="13"/>
      <c r="I54" s="13">
        <f t="shared" ref="I54" si="243">I52-I53</f>
        <v>0</v>
      </c>
      <c r="J54" s="13">
        <f t="shared" ref="J54" si="244">J52-J53</f>
        <v>0</v>
      </c>
      <c r="K54" s="13">
        <f t="shared" ref="K54" si="245">K52-K53</f>
        <v>0</v>
      </c>
      <c r="L54" s="13">
        <f t="shared" ref="L54" si="246">L52-L53</f>
        <v>0</v>
      </c>
      <c r="M54" s="44">
        <f t="shared" ref="M54" si="247">M52-M53</f>
        <v>-54274</v>
      </c>
      <c r="N54" s="13">
        <f t="shared" ref="N54" si="248">N52-N53</f>
        <v>-110455</v>
      </c>
      <c r="O54" s="13">
        <f t="shared" ref="O54" si="249">O52-O53</f>
        <v>-853319</v>
      </c>
      <c r="P54" s="13">
        <f t="shared" ref="P54" si="250">P52-P53</f>
        <v>-148343</v>
      </c>
      <c r="Q54" s="44">
        <f t="shared" ref="Q54" si="251">Q52-Q53</f>
        <v>-123474</v>
      </c>
      <c r="R54" s="13">
        <f t="shared" ref="R54" si="252">R52-R53</f>
        <v>-138580</v>
      </c>
      <c r="S54" s="13">
        <f t="shared" ref="S54" si="253">S52-S53</f>
        <v>-102137</v>
      </c>
      <c r="T54" s="13">
        <f t="shared" ref="T54" si="254">T52-T53</f>
        <v>-156188</v>
      </c>
      <c r="U54" s="44">
        <f t="shared" ref="U54" si="255">U52-U53</f>
        <v>-101379</v>
      </c>
      <c r="V54" s="13">
        <f t="shared" ref="V54" si="256">V52-V53</f>
        <v>-179329</v>
      </c>
      <c r="W54" s="13">
        <f t="shared" ref="W54" si="257">W52-W53</f>
        <v>-123875</v>
      </c>
      <c r="X54" s="13">
        <f t="shared" ref="X54" si="258">X52-X53</f>
        <v>33489</v>
      </c>
      <c r="Y54" s="44">
        <f t="shared" ref="Y54" si="259">Y52-Y53</f>
        <v>19151</v>
      </c>
      <c r="Z54" s="13">
        <f t="shared" ref="Z54" si="260">Z52-Z53</f>
        <v>27872</v>
      </c>
      <c r="AA54" s="13">
        <f t="shared" ref="AA54" si="261">AA52-AA53</f>
        <v>0</v>
      </c>
      <c r="AB54" s="13">
        <f t="shared" ref="AB54" si="262">AB52-AB53</f>
        <v>0</v>
      </c>
      <c r="AC54" s="13">
        <f t="shared" ref="AC54" si="263">AC52-AC53</f>
        <v>0</v>
      </c>
      <c r="AD54" s="13">
        <f t="shared" ref="AD54" si="264">AD52-AD53</f>
        <v>0</v>
      </c>
      <c r="AE54" s="13"/>
      <c r="AF54" s="13"/>
      <c r="AG54" s="13"/>
      <c r="AH54" s="13"/>
      <c r="AI54" s="13">
        <f t="shared" ref="AI54:AN54" si="265">AI52-AI53</f>
        <v>0</v>
      </c>
      <c r="AJ54" s="13">
        <f t="shared" si="265"/>
        <v>0</v>
      </c>
      <c r="AK54" s="13">
        <f t="shared" si="265"/>
        <v>-580027</v>
      </c>
      <c r="AL54" s="13">
        <f t="shared" si="265"/>
        <v>-579646</v>
      </c>
      <c r="AM54" s="13">
        <f t="shared" si="265"/>
        <v>-1166391</v>
      </c>
      <c r="AN54" s="13">
        <f t="shared" si="265"/>
        <v>-520379</v>
      </c>
      <c r="AO54" s="13">
        <f t="shared" ref="AO54" si="266">AO52-AO53</f>
        <v>-371094</v>
      </c>
      <c r="AP54" s="13">
        <f t="shared" ref="AP54" si="267">AP52-AP53</f>
        <v>0</v>
      </c>
      <c r="AQ54" s="13">
        <f t="shared" ref="AQ54" si="268">AQ52-AQ53</f>
        <v>0</v>
      </c>
      <c r="AR54" s="13">
        <f t="shared" ref="AR54" si="269">AR52-AR53</f>
        <v>0</v>
      </c>
      <c r="AS54" s="13">
        <f t="shared" ref="AS54" si="270">AS52-AS53</f>
        <v>0</v>
      </c>
      <c r="AT54" s="13">
        <f t="shared" ref="AT54" si="271">AT52-AT53</f>
        <v>0</v>
      </c>
      <c r="AU54" s="13">
        <f t="shared" ref="AU54" si="272">AU52-AU53</f>
        <v>0</v>
      </c>
      <c r="AV54" s="13">
        <f t="shared" ref="AV54" si="273">AV52-AV53</f>
        <v>0</v>
      </c>
      <c r="AW54" s="13">
        <f t="shared" ref="AW54" si="274">AW52-AW53</f>
        <v>0</v>
      </c>
      <c r="AX54" s="13">
        <f t="shared" ref="AX54" si="275">AX52-AX53</f>
        <v>0</v>
      </c>
      <c r="AY54" s="13">
        <f t="shared" ref="AY54" si="276">AY52-AY53</f>
        <v>0</v>
      </c>
      <c r="AZ54" s="13">
        <f t="shared" ref="AZ54" si="277">AZ52-AZ53</f>
        <v>0</v>
      </c>
    </row>
    <row r="55" spans="2:52" s="6" customFormat="1" x14ac:dyDescent="0.35">
      <c r="B55" s="6" t="s">
        <v>525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8">
        <v>0</v>
      </c>
      <c r="N55" s="11">
        <v>0</v>
      </c>
      <c r="O55" s="11">
        <v>0</v>
      </c>
      <c r="P55" s="11">
        <f>AM55-O55-N55-M55</f>
        <v>0</v>
      </c>
      <c r="Q55" s="38">
        <v>0</v>
      </c>
      <c r="R55" s="11">
        <v>0</v>
      </c>
      <c r="S55" s="11">
        <v>0</v>
      </c>
      <c r="T55" s="11">
        <f>AN55-S55-R55-Q55</f>
        <v>0</v>
      </c>
      <c r="U55" s="38">
        <v>0</v>
      </c>
      <c r="V55" s="11">
        <v>0</v>
      </c>
      <c r="W55" s="11"/>
      <c r="X55" s="11">
        <f>AO55-W55-V55-U55</f>
        <v>0</v>
      </c>
      <c r="Y55" s="38">
        <v>2349</v>
      </c>
      <c r="Z55" s="11">
        <v>-255</v>
      </c>
      <c r="AA55" s="11"/>
      <c r="AB55" s="11"/>
      <c r="AC55" s="11"/>
      <c r="AD55" s="11"/>
      <c r="AE55" s="11"/>
      <c r="AF55" s="11"/>
      <c r="AG55" s="11"/>
      <c r="AH55" s="11"/>
      <c r="AI55" s="11">
        <v>0</v>
      </c>
      <c r="AJ55" s="11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2:52" s="7" customFormat="1" x14ac:dyDescent="0.35">
      <c r="B56" s="7" t="s">
        <v>526</v>
      </c>
      <c r="C56" s="13"/>
      <c r="D56" s="13"/>
      <c r="E56" s="13"/>
      <c r="F56" s="13"/>
      <c r="G56" s="13"/>
      <c r="H56" s="13"/>
      <c r="I56" s="13">
        <f>I54-I55</f>
        <v>0</v>
      </c>
      <c r="J56" s="13">
        <f t="shared" ref="J56:AD56" si="278">J54-J55</f>
        <v>0</v>
      </c>
      <c r="K56" s="13">
        <f t="shared" si="278"/>
        <v>0</v>
      </c>
      <c r="L56" s="13">
        <f t="shared" si="278"/>
        <v>0</v>
      </c>
      <c r="M56" s="44">
        <f t="shared" si="278"/>
        <v>-54274</v>
      </c>
      <c r="N56" s="13">
        <f t="shared" si="278"/>
        <v>-110455</v>
      </c>
      <c r="O56" s="13">
        <f t="shared" si="278"/>
        <v>-853319</v>
      </c>
      <c r="P56" s="13">
        <f t="shared" si="278"/>
        <v>-148343</v>
      </c>
      <c r="Q56" s="44">
        <f t="shared" si="278"/>
        <v>-123474</v>
      </c>
      <c r="R56" s="13">
        <f t="shared" si="278"/>
        <v>-138580</v>
      </c>
      <c r="S56" s="13">
        <f t="shared" si="278"/>
        <v>-102137</v>
      </c>
      <c r="T56" s="13">
        <f t="shared" si="278"/>
        <v>-156188</v>
      </c>
      <c r="U56" s="44">
        <f t="shared" si="278"/>
        <v>-101379</v>
      </c>
      <c r="V56" s="13">
        <f t="shared" si="278"/>
        <v>-179329</v>
      </c>
      <c r="W56" s="13">
        <f t="shared" si="278"/>
        <v>-123875</v>
      </c>
      <c r="X56" s="13">
        <f t="shared" si="278"/>
        <v>33489</v>
      </c>
      <c r="Y56" s="44">
        <f t="shared" si="278"/>
        <v>16802</v>
      </c>
      <c r="Z56" s="13">
        <f t="shared" si="278"/>
        <v>28127</v>
      </c>
      <c r="AA56" s="13">
        <f t="shared" si="278"/>
        <v>0</v>
      </c>
      <c r="AB56" s="13">
        <f t="shared" si="278"/>
        <v>0</v>
      </c>
      <c r="AC56" s="13">
        <f t="shared" si="278"/>
        <v>0</v>
      </c>
      <c r="AD56" s="13">
        <f t="shared" si="278"/>
        <v>0</v>
      </c>
      <c r="AE56" s="13"/>
      <c r="AF56" s="13"/>
      <c r="AG56" s="13"/>
      <c r="AH56" s="13"/>
      <c r="AI56" s="13">
        <f t="shared" ref="AI56" si="279">AI54-AI55</f>
        <v>0</v>
      </c>
      <c r="AJ56" s="13">
        <f t="shared" ref="AJ56" si="280">AJ54-AJ55</f>
        <v>0</v>
      </c>
      <c r="AK56" s="13">
        <f t="shared" ref="AK56" si="281">AK54-AK55</f>
        <v>-580027</v>
      </c>
      <c r="AL56" s="13">
        <f t="shared" ref="AL56" si="282">AL54-AL55</f>
        <v>-579646</v>
      </c>
      <c r="AM56" s="13">
        <f t="shared" ref="AM56" si="283">AM54-AM55</f>
        <v>-1166391</v>
      </c>
      <c r="AN56" s="13">
        <f t="shared" ref="AN56" si="284">AN54-AN55</f>
        <v>-520379</v>
      </c>
      <c r="AO56" s="13">
        <f t="shared" ref="AO56" si="285">AO54-AO55</f>
        <v>-371094</v>
      </c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</row>
    <row r="57" spans="2:52" x14ac:dyDescent="0.35">
      <c r="B57" t="s">
        <v>48</v>
      </c>
      <c r="C57" s="3"/>
      <c r="D57" s="3"/>
      <c r="E57" s="3"/>
      <c r="F57" s="3"/>
      <c r="G57" s="3"/>
      <c r="H57" s="3"/>
      <c r="I57" s="10" t="e">
        <f t="shared" ref="I57" si="286">I54/I37</f>
        <v>#DIV/0!</v>
      </c>
      <c r="J57" s="10" t="e">
        <f t="shared" ref="J57" si="287">J54/J37</f>
        <v>#DIV/0!</v>
      </c>
      <c r="K57" s="10" t="e">
        <f t="shared" ref="K57" si="288">K54/K37</f>
        <v>#DIV/0!</v>
      </c>
      <c r="L57" s="10" t="e">
        <f t="shared" ref="L57" si="289">L54/L37</f>
        <v>#DIV/0!</v>
      </c>
      <c r="M57" s="39">
        <f t="shared" ref="M57" si="290">M54/M37</f>
        <v>-0.23666641956681944</v>
      </c>
      <c r="N57" s="10">
        <f t="shared" ref="N57" si="291">N54/N37</f>
        <v>-0.43850664379945137</v>
      </c>
      <c r="O57" s="10">
        <f t="shared" ref="O57" si="292">O54/O37</f>
        <v>-2.9489262733009407</v>
      </c>
      <c r="P57" s="10">
        <f t="shared" ref="P57:W57" si="293">P54/P37</f>
        <v>-0.46056238764821122</v>
      </c>
      <c r="Q57" s="39">
        <f t="shared" si="293"/>
        <v>-0.36184553708012684</v>
      </c>
      <c r="R57" s="10">
        <f t="shared" si="293"/>
        <v>-0.36891508404278539</v>
      </c>
      <c r="S57" s="10">
        <f t="shared" si="293"/>
        <v>-0.26045656464684069</v>
      </c>
      <c r="T57" s="10">
        <f t="shared" si="293"/>
        <v>-0.36082214629435833</v>
      </c>
      <c r="U57" s="39">
        <f t="shared" si="293"/>
        <v>-0.22712537273975764</v>
      </c>
      <c r="V57" s="10">
        <f t="shared" si="293"/>
        <v>-0.37912306293735865</v>
      </c>
      <c r="W57" s="10">
        <f t="shared" si="293"/>
        <v>-0.25921779526240896</v>
      </c>
      <c r="X57" s="10">
        <f t="shared" ref="X57" si="294">X54/X37</f>
        <v>6.5842351127748597E-2</v>
      </c>
      <c r="Y57" s="39">
        <f t="shared" ref="Y57" si="295">Y54/Y37</f>
        <v>3.6465176147117404E-2</v>
      </c>
      <c r="Z57" s="10">
        <f t="shared" ref="Z57" si="296">Z54/Z37</f>
        <v>5.2261600511515668E-2</v>
      </c>
      <c r="AA57" s="10" t="e">
        <f t="shared" ref="AA57" si="297">AA54/AA37</f>
        <v>#DIV/0!</v>
      </c>
      <c r="AB57" s="10" t="e">
        <f t="shared" ref="AB57" si="298">AB54/AB37</f>
        <v>#DIV/0!</v>
      </c>
      <c r="AC57" s="10" t="e">
        <f t="shared" ref="AC57" si="299">AC54/AC37</f>
        <v>#DIV/0!</v>
      </c>
      <c r="AD57" s="10" t="e">
        <f t="shared" ref="AD57" si="300">AD54/AD37</f>
        <v>#DIV/0!</v>
      </c>
      <c r="AE57" s="3"/>
      <c r="AF57" s="3"/>
      <c r="AG57" s="3"/>
      <c r="AH57" s="3"/>
      <c r="AI57" s="10" t="e">
        <f t="shared" ref="AI57:AK57" si="301">AI54/AI37</f>
        <v>#DIV/0!</v>
      </c>
      <c r="AJ57" s="10" t="e">
        <f t="shared" si="301"/>
        <v>#DIV/0!</v>
      </c>
      <c r="AK57" s="10">
        <f t="shared" si="301"/>
        <v>-0.97416565755640239</v>
      </c>
      <c r="AL57" s="10">
        <f t="shared" ref="AL57" si="302">AL54/AL37</f>
        <v>-0.78061019049094005</v>
      </c>
      <c r="AM57" s="10">
        <f t="shared" ref="AM57" si="303">AM54/AM37</f>
        <v>-1.0674657468428341</v>
      </c>
      <c r="AN57" s="10">
        <f t="shared" ref="AN57" si="304">AN54/AN37</f>
        <v>-0.33749446296069302</v>
      </c>
      <c r="AO57" s="10">
        <f t="shared" ref="AO57" si="305">AO54/AO37</f>
        <v>-0.19471097466722564</v>
      </c>
      <c r="AP57" s="10" t="e">
        <f t="shared" ref="AP57" si="306">AP54/AP37</f>
        <v>#DIV/0!</v>
      </c>
      <c r="AQ57" s="10" t="e">
        <f t="shared" ref="AQ57" si="307">AQ54/AQ37</f>
        <v>#DIV/0!</v>
      </c>
      <c r="AR57" s="10" t="e">
        <f t="shared" ref="AR57" si="308">AR54/AR37</f>
        <v>#DIV/0!</v>
      </c>
      <c r="AS57" s="10" t="e">
        <f t="shared" ref="AS57" si="309">AS54/AS37</f>
        <v>#DIV/0!</v>
      </c>
      <c r="AT57" s="10" t="e">
        <f t="shared" ref="AT57" si="310">AT54/AT37</f>
        <v>#DIV/0!</v>
      </c>
      <c r="AU57" s="10" t="e">
        <f t="shared" ref="AU57" si="311">AU54/AU37</f>
        <v>#DIV/0!</v>
      </c>
      <c r="AV57" s="10" t="e">
        <f t="shared" ref="AV57" si="312">AV54/AV37</f>
        <v>#DIV/0!</v>
      </c>
      <c r="AW57" s="10" t="e">
        <f t="shared" ref="AW57" si="313">AW54/AW37</f>
        <v>#DIV/0!</v>
      </c>
      <c r="AX57" s="10" t="e">
        <f t="shared" ref="AX57" si="314">AX54/AX37</f>
        <v>#DIV/0!</v>
      </c>
      <c r="AY57" s="10" t="e">
        <f t="shared" ref="AY57" si="315">AY54/AY37</f>
        <v>#DIV/0!</v>
      </c>
      <c r="AZ57" s="10" t="e">
        <f t="shared" ref="AZ57" si="316">AZ54/AZ37</f>
        <v>#DIV/0!</v>
      </c>
    </row>
    <row r="58" spans="2:52" s="20" customFormat="1" x14ac:dyDescent="0.35">
      <c r="B58" s="20" t="s">
        <v>49</v>
      </c>
      <c r="I58" s="20" t="e">
        <f t="shared" ref="I58:O58" si="317">I54/I60</f>
        <v>#DIV/0!</v>
      </c>
      <c r="J58" s="20" t="e">
        <f t="shared" si="317"/>
        <v>#DIV/0!</v>
      </c>
      <c r="K58" s="20" t="e">
        <f t="shared" si="317"/>
        <v>#DIV/0!</v>
      </c>
      <c r="L58" s="20" t="e">
        <f t="shared" si="317"/>
        <v>#DIV/0!</v>
      </c>
      <c r="M58" s="49">
        <f t="shared" si="317"/>
        <v>-9.1702289431443776E-2</v>
      </c>
      <c r="N58" s="20">
        <f t="shared" si="317"/>
        <v>-0.17246467327660239</v>
      </c>
      <c r="O58" s="20">
        <f t="shared" si="317"/>
        <v>-0.94241282350888278</v>
      </c>
      <c r="P58" s="20">
        <f t="shared" ref="P58:W58" si="318">P54/P60</f>
        <v>-8.140578817801572E-2</v>
      </c>
      <c r="Q58" s="49">
        <f t="shared" si="318"/>
        <v>-6.7799718640557269E-2</v>
      </c>
      <c r="R58" s="20">
        <f t="shared" si="318"/>
        <v>-7.3144495478215527E-2</v>
      </c>
      <c r="S58" s="20">
        <f t="shared" si="318"/>
        <v>-5.1994125417749483E-2</v>
      </c>
      <c r="T58" s="20">
        <f t="shared" si="318"/>
        <v>-7.6935467266172342E-2</v>
      </c>
      <c r="U58" s="49">
        <f t="shared" si="318"/>
        <v>-4.9785715022341914E-2</v>
      </c>
      <c r="V58" s="20">
        <f t="shared" si="318"/>
        <v>-8.7273256410967684E-2</v>
      </c>
      <c r="W58" s="20">
        <f t="shared" si="318"/>
        <v>-5.9748753777254714E-2</v>
      </c>
      <c r="X58" s="20">
        <f t="shared" ref="X58:AD58" si="319">X54/X60</f>
        <v>1.5936617100990917E-2</v>
      </c>
      <c r="Y58" s="49">
        <f t="shared" si="319"/>
        <v>9.0858628509616745E-3</v>
      </c>
      <c r="Z58" s="20">
        <f t="shared" si="319"/>
        <v>1.3077930804082536E-2</v>
      </c>
      <c r="AA58" s="20" t="e">
        <f t="shared" si="319"/>
        <v>#DIV/0!</v>
      </c>
      <c r="AB58" s="20" t="e">
        <f t="shared" si="319"/>
        <v>#DIV/0!</v>
      </c>
      <c r="AC58" s="20" t="e">
        <f t="shared" si="319"/>
        <v>#DIV/0!</v>
      </c>
      <c r="AD58" s="20" t="e">
        <f t="shared" si="319"/>
        <v>#DIV/0!</v>
      </c>
      <c r="AK58" s="20">
        <f t="shared" ref="AK58:AZ58" si="320">AK54/AK60</f>
        <v>-1.0795618671828469</v>
      </c>
      <c r="AL58" s="20">
        <f t="shared" si="320"/>
        <v>-1.0046579428512161</v>
      </c>
      <c r="AM58" s="20">
        <f t="shared" si="320"/>
        <v>-1.1929682618818245</v>
      </c>
      <c r="AN58" s="20">
        <f t="shared" si="320"/>
        <v>-0.27052110685235159</v>
      </c>
      <c r="AO58" s="20">
        <f t="shared" si="320"/>
        <v>-0.17981163808579639</v>
      </c>
      <c r="AP58" s="20" t="e">
        <f t="shared" si="320"/>
        <v>#DIV/0!</v>
      </c>
      <c r="AQ58" s="20" t="e">
        <f t="shared" si="320"/>
        <v>#DIV/0!</v>
      </c>
      <c r="AR58" s="20" t="e">
        <f t="shared" si="320"/>
        <v>#DIV/0!</v>
      </c>
      <c r="AS58" s="20" t="e">
        <f t="shared" si="320"/>
        <v>#DIV/0!</v>
      </c>
      <c r="AT58" s="20" t="e">
        <f t="shared" si="320"/>
        <v>#DIV/0!</v>
      </c>
      <c r="AU58" s="20" t="e">
        <f t="shared" si="320"/>
        <v>#DIV/0!</v>
      </c>
      <c r="AV58" s="20" t="e">
        <f t="shared" si="320"/>
        <v>#DIV/0!</v>
      </c>
      <c r="AW58" s="20" t="e">
        <f t="shared" si="320"/>
        <v>#DIV/0!</v>
      </c>
      <c r="AX58" s="20" t="e">
        <f t="shared" si="320"/>
        <v>#DIV/0!</v>
      </c>
      <c r="AY58" s="20" t="e">
        <f t="shared" si="320"/>
        <v>#DIV/0!</v>
      </c>
      <c r="AZ58" s="20" t="e">
        <f t="shared" si="320"/>
        <v>#DIV/0!</v>
      </c>
    </row>
    <row r="59" spans="2:52" s="20" customFormat="1" x14ac:dyDescent="0.35">
      <c r="B59" s="20" t="s">
        <v>50</v>
      </c>
      <c r="I59" s="20" t="e">
        <f t="shared" ref="I59:O59" si="321">I54/I61</f>
        <v>#DIV/0!</v>
      </c>
      <c r="J59" s="20" t="e">
        <f t="shared" si="321"/>
        <v>#DIV/0!</v>
      </c>
      <c r="K59" s="20" t="e">
        <f t="shared" si="321"/>
        <v>#DIV/0!</v>
      </c>
      <c r="L59" s="20" t="e">
        <f t="shared" si="321"/>
        <v>#DIV/0!</v>
      </c>
      <c r="M59" s="49">
        <f t="shared" si="321"/>
        <v>-9.1314567023855792E-2</v>
      </c>
      <c r="N59" s="20">
        <f t="shared" si="321"/>
        <v>-0.17240571964618234</v>
      </c>
      <c r="O59" s="20">
        <f t="shared" si="321"/>
        <v>-0.94241282350888278</v>
      </c>
      <c r="P59" s="20" t="e">
        <f t="shared" ref="P59:W59" si="322">P54/P61</f>
        <v>#DIV/0!</v>
      </c>
      <c r="Q59" s="49">
        <f t="shared" si="322"/>
        <v>-6.7799718640557269E-2</v>
      </c>
      <c r="R59" s="20">
        <f t="shared" si="322"/>
        <v>-7.3144495478215527E-2</v>
      </c>
      <c r="S59" s="20">
        <f t="shared" si="322"/>
        <v>-5.1994125417749483E-2</v>
      </c>
      <c r="T59" s="20" t="e">
        <f t="shared" si="322"/>
        <v>#DIV/0!</v>
      </c>
      <c r="U59" s="49">
        <f t="shared" si="322"/>
        <v>-4.9785715022341914E-2</v>
      </c>
      <c r="V59" s="20">
        <f t="shared" si="322"/>
        <v>-8.7273256410967684E-2</v>
      </c>
      <c r="W59" s="20">
        <f t="shared" si="322"/>
        <v>-5.9748753777254714E-2</v>
      </c>
      <c r="X59" s="20" t="e">
        <f t="shared" ref="X59:AD59" si="323">X54/X61</f>
        <v>#DIV/0!</v>
      </c>
      <c r="Y59" s="49">
        <f t="shared" si="323"/>
        <v>8.636539719920143E-3</v>
      </c>
      <c r="Z59" s="20">
        <f t="shared" si="323"/>
        <v>1.2234461658666772E-2</v>
      </c>
      <c r="AA59" s="20" t="e">
        <f t="shared" si="323"/>
        <v>#DIV/0!</v>
      </c>
      <c r="AB59" s="20" t="e">
        <f t="shared" si="323"/>
        <v>#DIV/0!</v>
      </c>
      <c r="AC59" s="20" t="e">
        <f t="shared" si="323"/>
        <v>#DIV/0!</v>
      </c>
      <c r="AD59" s="20" t="e">
        <f t="shared" si="323"/>
        <v>#DIV/0!</v>
      </c>
      <c r="AK59" s="20">
        <f t="shared" ref="AK59:AZ59" si="324">AK54/AK61</f>
        <v>-1.066197893775211</v>
      </c>
      <c r="AL59" s="20">
        <f t="shared" si="324"/>
        <v>-1.0046579428512161</v>
      </c>
      <c r="AM59" s="20">
        <f t="shared" si="324"/>
        <v>-1.1910090778413729</v>
      </c>
      <c r="AN59" s="20">
        <f t="shared" si="324"/>
        <v>-0.27052110685235159</v>
      </c>
      <c r="AO59" s="20">
        <f t="shared" si="324"/>
        <v>-0.17981163808579639</v>
      </c>
      <c r="AP59" s="20" t="e">
        <f t="shared" si="324"/>
        <v>#DIV/0!</v>
      </c>
      <c r="AQ59" s="20" t="e">
        <f t="shared" si="324"/>
        <v>#DIV/0!</v>
      </c>
      <c r="AR59" s="20" t="e">
        <f t="shared" si="324"/>
        <v>#DIV/0!</v>
      </c>
      <c r="AS59" s="20" t="e">
        <f t="shared" si="324"/>
        <v>#DIV/0!</v>
      </c>
      <c r="AT59" s="20" t="e">
        <f t="shared" si="324"/>
        <v>#DIV/0!</v>
      </c>
      <c r="AU59" s="20" t="e">
        <f t="shared" si="324"/>
        <v>#DIV/0!</v>
      </c>
      <c r="AV59" s="20" t="e">
        <f t="shared" si="324"/>
        <v>#DIV/0!</v>
      </c>
      <c r="AW59" s="20" t="e">
        <f t="shared" si="324"/>
        <v>#DIV/0!</v>
      </c>
      <c r="AX59" s="20" t="e">
        <f t="shared" si="324"/>
        <v>#DIV/0!</v>
      </c>
      <c r="AY59" s="20" t="e">
        <f t="shared" si="324"/>
        <v>#DIV/0!</v>
      </c>
      <c r="AZ59" s="20" t="e">
        <f t="shared" si="324"/>
        <v>#DIV/0!</v>
      </c>
    </row>
    <row r="60" spans="2:52" s="3" customFormat="1" x14ac:dyDescent="0.35">
      <c r="B60" s="3" t="s">
        <v>51</v>
      </c>
      <c r="M60" s="37">
        <v>591850</v>
      </c>
      <c r="N60" s="3">
        <v>640450</v>
      </c>
      <c r="O60" s="3">
        <v>905462</v>
      </c>
      <c r="P60" s="3">
        <f>1752006+69255+1005</f>
        <v>1822266</v>
      </c>
      <c r="Q60" s="37">
        <v>1821158</v>
      </c>
      <c r="R60" s="3">
        <v>1894606</v>
      </c>
      <c r="S60" s="3">
        <v>1964395</v>
      </c>
      <c r="T60" s="3">
        <f>1929183+99929+1005</f>
        <v>2030117</v>
      </c>
      <c r="U60" s="37">
        <v>2036307</v>
      </c>
      <c r="V60" s="3">
        <v>2054799</v>
      </c>
      <c r="W60" s="3">
        <v>2073265</v>
      </c>
      <c r="X60" s="3">
        <f>1997726+102656+1005</f>
        <v>2101387</v>
      </c>
      <c r="Y60" s="37">
        <v>2107780</v>
      </c>
      <c r="Z60" s="3">
        <v>2131224</v>
      </c>
      <c r="AK60" s="3">
        <v>537280</v>
      </c>
      <c r="AL60" s="3">
        <v>576958.56000000006</v>
      </c>
      <c r="AM60" s="3">
        <v>977721.73600000003</v>
      </c>
      <c r="AN60" s="3">
        <v>1923617</v>
      </c>
      <c r="AO60" s="3">
        <v>2063793</v>
      </c>
    </row>
    <row r="61" spans="2:52" s="3" customFormat="1" x14ac:dyDescent="0.35">
      <c r="B61" s="3" t="s">
        <v>52</v>
      </c>
      <c r="M61" s="37">
        <v>594363</v>
      </c>
      <c r="N61" s="3">
        <v>640669</v>
      </c>
      <c r="O61" s="3">
        <v>905462</v>
      </c>
      <c r="Q61" s="37">
        <v>1821158</v>
      </c>
      <c r="R61" s="3">
        <v>1894606</v>
      </c>
      <c r="S61" s="3">
        <v>1964395</v>
      </c>
      <c r="U61" s="37">
        <v>2036307</v>
      </c>
      <c r="V61" s="3">
        <v>2054799</v>
      </c>
      <c r="W61" s="3">
        <v>2073265</v>
      </c>
      <c r="Y61" s="37">
        <v>2217439</v>
      </c>
      <c r="Z61" s="3">
        <v>2278155</v>
      </c>
      <c r="AK61" s="3">
        <v>544014.39300000004</v>
      </c>
      <c r="AL61" s="3">
        <v>576958.56000000006</v>
      </c>
      <c r="AM61" s="3">
        <v>979330.06700000004</v>
      </c>
      <c r="AN61" s="3">
        <v>1923617</v>
      </c>
      <c r="AO61" s="3">
        <v>2063793</v>
      </c>
    </row>
    <row r="62" spans="2:52" s="20" customFormat="1" x14ac:dyDescent="0.35">
      <c r="B62" s="20" t="s">
        <v>512</v>
      </c>
      <c r="M62" s="49"/>
      <c r="Q62" s="49"/>
      <c r="U62" s="49"/>
      <c r="Y62" s="49"/>
      <c r="AL62" s="10">
        <f>(AL60-AK60)/ABS(AK60)</f>
        <v>7.3850804050029889E-2</v>
      </c>
      <c r="AM62" s="10">
        <f t="shared" ref="AM62:AZ62" si="325">(AM60-AL60)/ABS(AL60)</f>
        <v>0.69461345022769039</v>
      </c>
      <c r="AN62" s="10">
        <f t="shared" si="325"/>
        <v>0.96744833337734037</v>
      </c>
      <c r="AO62" s="10">
        <f t="shared" si="325"/>
        <v>7.2871054892943862E-2</v>
      </c>
      <c r="AP62" s="10">
        <f t="shared" si="325"/>
        <v>-1</v>
      </c>
      <c r="AQ62" s="10" t="e">
        <f t="shared" si="325"/>
        <v>#DIV/0!</v>
      </c>
      <c r="AR62" s="10" t="e">
        <f t="shared" si="325"/>
        <v>#DIV/0!</v>
      </c>
      <c r="AS62" s="10" t="e">
        <f t="shared" si="325"/>
        <v>#DIV/0!</v>
      </c>
      <c r="AT62" s="10" t="e">
        <f t="shared" si="325"/>
        <v>#DIV/0!</v>
      </c>
      <c r="AU62" s="10" t="e">
        <f t="shared" si="325"/>
        <v>#DIV/0!</v>
      </c>
      <c r="AV62" s="10" t="e">
        <f t="shared" si="325"/>
        <v>#DIV/0!</v>
      </c>
      <c r="AW62" s="10" t="e">
        <f t="shared" si="325"/>
        <v>#DIV/0!</v>
      </c>
      <c r="AX62" s="10" t="e">
        <f t="shared" si="325"/>
        <v>#DIV/0!</v>
      </c>
      <c r="AY62" s="10" t="e">
        <f t="shared" si="325"/>
        <v>#DIV/0!</v>
      </c>
      <c r="AZ62" s="10" t="e">
        <f t="shared" si="325"/>
        <v>#DIV/0!</v>
      </c>
    </row>
    <row r="63" spans="2:52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7"/>
      <c r="N63" s="3"/>
      <c r="O63" s="3"/>
      <c r="P63" s="3"/>
      <c r="Q63" s="37"/>
      <c r="R63" s="3"/>
      <c r="S63" s="3"/>
      <c r="T63" s="3"/>
      <c r="U63" s="37"/>
      <c r="V63" s="3"/>
      <c r="W63" s="3"/>
      <c r="X63" s="3"/>
      <c r="Y63" s="37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52" s="5" customFormat="1" x14ac:dyDescent="0.35">
      <c r="B64" s="5" t="s">
        <v>53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50"/>
      <c r="N64" s="16"/>
      <c r="O64" s="16"/>
      <c r="P64" s="16"/>
      <c r="Q64" s="50"/>
      <c r="R64" s="16"/>
      <c r="S64" s="16"/>
      <c r="T64" s="16"/>
      <c r="U64" s="50"/>
      <c r="V64" s="16"/>
      <c r="W64" s="16"/>
      <c r="X64" s="16"/>
      <c r="Y64" s="50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2:52" s="8" customFormat="1" x14ac:dyDescent="0.35">
      <c r="B65" s="8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40"/>
      <c r="N65" s="14"/>
      <c r="O65" s="14"/>
      <c r="P65" s="14"/>
      <c r="Q65" s="40"/>
      <c r="R65" s="14"/>
      <c r="S65" s="14"/>
      <c r="T65" s="14"/>
      <c r="U65" s="40"/>
      <c r="V65" s="14"/>
      <c r="W65" s="14"/>
      <c r="X65" s="14"/>
      <c r="Y65" s="40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2:52" x14ac:dyDescent="0.35">
      <c r="B66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7"/>
      <c r="N66" s="3"/>
      <c r="O66" s="3">
        <v>1800190</v>
      </c>
      <c r="P66" s="3">
        <f>AM66</f>
        <v>2011323</v>
      </c>
      <c r="Q66" s="37">
        <v>2339437</v>
      </c>
      <c r="R66" s="3">
        <v>2341156</v>
      </c>
      <c r="S66" s="3">
        <v>2335068</v>
      </c>
      <c r="T66" s="3">
        <v>2290674</v>
      </c>
      <c r="U66" s="37">
        <v>2269411</v>
      </c>
      <c r="V66" s="3">
        <v>2358393</v>
      </c>
      <c r="W66" s="3">
        <v>2411290</v>
      </c>
      <c r="X66" s="3">
        <f>AO66</f>
        <v>2598540</v>
      </c>
      <c r="Y66" s="37">
        <v>1264738</v>
      </c>
      <c r="Z66" s="3">
        <v>1055923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>
        <v>1079154</v>
      </c>
      <c r="AM66" s="3">
        <v>2011323</v>
      </c>
      <c r="AN66" s="3">
        <v>2290674</v>
      </c>
      <c r="AO66" s="3">
        <v>2598540</v>
      </c>
    </row>
    <row r="67" spans="2:52" x14ac:dyDescent="0.35">
      <c r="B67" t="s">
        <v>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7"/>
      <c r="N67" s="3"/>
      <c r="O67" s="3">
        <v>43800</v>
      </c>
      <c r="P67" s="3">
        <f>AM67</f>
        <v>37285</v>
      </c>
      <c r="Q67" s="37">
        <v>37106</v>
      </c>
      <c r="R67" s="3">
        <v>36750</v>
      </c>
      <c r="S67" s="3">
        <v>41316</v>
      </c>
      <c r="T67" s="3">
        <v>36628</v>
      </c>
      <c r="U67" s="37">
        <v>33804</v>
      </c>
      <c r="V67" s="3">
        <v>28125</v>
      </c>
      <c r="W67" s="3">
        <v>20557</v>
      </c>
      <c r="X67" s="3">
        <f>AO67</f>
        <v>16244</v>
      </c>
      <c r="Y67" s="37">
        <v>11946</v>
      </c>
      <c r="Z67" s="3">
        <v>0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>
        <v>52099</v>
      </c>
      <c r="AM67" s="3">
        <v>37285</v>
      </c>
      <c r="AN67" s="3">
        <v>36628</v>
      </c>
      <c r="AO67" s="3">
        <v>16244</v>
      </c>
    </row>
    <row r="68" spans="2:52" x14ac:dyDescent="0.35">
      <c r="B68" t="s">
        <v>57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7"/>
      <c r="N68" s="3"/>
      <c r="O68" s="3">
        <v>162269</v>
      </c>
      <c r="P68" s="3">
        <f>AM68</f>
        <v>156932</v>
      </c>
      <c r="Q68" s="37">
        <v>151400</v>
      </c>
      <c r="R68" s="3">
        <v>242998</v>
      </c>
      <c r="S68" s="3">
        <v>174405</v>
      </c>
      <c r="T68" s="3">
        <v>190923</v>
      </c>
      <c r="U68" s="37">
        <v>256554</v>
      </c>
      <c r="V68" s="3">
        <v>265826</v>
      </c>
      <c r="W68" s="3">
        <v>343264</v>
      </c>
      <c r="X68" s="3">
        <f>AO68</f>
        <v>258346</v>
      </c>
      <c r="Y68" s="37">
        <v>254041</v>
      </c>
      <c r="Z68" s="3">
        <v>375756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>
        <v>50315</v>
      </c>
      <c r="AM68" s="3">
        <v>156932</v>
      </c>
      <c r="AN68" s="3">
        <v>190923</v>
      </c>
      <c r="AO68" s="3">
        <v>258346</v>
      </c>
    </row>
    <row r="69" spans="2:52" x14ac:dyDescent="0.35">
      <c r="B69" t="s">
        <v>58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7"/>
      <c r="N69" s="3"/>
      <c r="O69" s="3">
        <v>0</v>
      </c>
      <c r="P69" s="3">
        <f>AM69</f>
        <v>0</v>
      </c>
      <c r="Q69" s="37">
        <v>0</v>
      </c>
      <c r="R69" s="3">
        <v>0</v>
      </c>
      <c r="S69" s="3">
        <v>148077</v>
      </c>
      <c r="T69" s="3">
        <v>234153</v>
      </c>
      <c r="U69" s="37">
        <v>252563</v>
      </c>
      <c r="V69" s="3">
        <v>99210</v>
      </c>
      <c r="W69" s="3">
        <v>57342</v>
      </c>
      <c r="X69" s="3">
        <f>AO69</f>
        <v>35135</v>
      </c>
      <c r="Y69" s="37">
        <v>1639797</v>
      </c>
      <c r="Z69" s="3">
        <v>2047329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>
        <v>0</v>
      </c>
      <c r="AM69" s="3">
        <v>0</v>
      </c>
      <c r="AN69" s="3">
        <v>234153</v>
      </c>
      <c r="AO69" s="3">
        <v>35135</v>
      </c>
    </row>
    <row r="70" spans="2:52" s="6" customFormat="1" x14ac:dyDescent="0.35">
      <c r="B70" s="6" t="s">
        <v>59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8"/>
      <c r="N70" s="11"/>
      <c r="O70" s="11">
        <v>388165</v>
      </c>
      <c r="P70" s="11">
        <f>AM70</f>
        <v>51889</v>
      </c>
      <c r="Q70" s="38">
        <v>61755</v>
      </c>
      <c r="R70" s="11">
        <v>41648</v>
      </c>
      <c r="S70" s="11">
        <v>112624</v>
      </c>
      <c r="T70" s="11">
        <v>110872</v>
      </c>
      <c r="U70" s="38">
        <v>115042</v>
      </c>
      <c r="V70" s="11">
        <v>150885</v>
      </c>
      <c r="W70" s="11">
        <v>114157</v>
      </c>
      <c r="X70" s="11">
        <f>AO70</f>
        <v>133312</v>
      </c>
      <c r="Y70" s="38">
        <v>85625</v>
      </c>
      <c r="Z70" s="11">
        <v>97906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32585</v>
      </c>
      <c r="AM70" s="11">
        <v>51889</v>
      </c>
      <c r="AN70" s="11">
        <v>110872</v>
      </c>
      <c r="AO70" s="6">
        <v>133312</v>
      </c>
    </row>
    <row r="71" spans="2:52" s="7" customFormat="1" x14ac:dyDescent="0.35">
      <c r="B71" s="7" t="s">
        <v>60</v>
      </c>
      <c r="C71" s="13"/>
      <c r="D71" s="13"/>
      <c r="E71" s="13"/>
      <c r="F71" s="13"/>
      <c r="G71" s="13"/>
      <c r="H71" s="13"/>
      <c r="I71" s="13">
        <f>SUM(I66:I70)</f>
        <v>0</v>
      </c>
      <c r="J71" s="13">
        <f t="shared" ref="J71" si="326">SUM(J66:J70)</f>
        <v>0</v>
      </c>
      <c r="K71" s="13">
        <f>SUM(K66:K70)</f>
        <v>0</v>
      </c>
      <c r="L71" s="13">
        <f t="shared" ref="L71" si="327">SUM(L66:L70)</f>
        <v>0</v>
      </c>
      <c r="M71" s="44">
        <f>SUM(M66:M70)</f>
        <v>0</v>
      </c>
      <c r="N71" s="13">
        <f t="shared" ref="N71:AD71" si="328">SUM(N66:N70)</f>
        <v>0</v>
      </c>
      <c r="O71" s="13">
        <f t="shared" si="328"/>
        <v>2394424</v>
      </c>
      <c r="P71" s="13">
        <f t="shared" si="328"/>
        <v>2257429</v>
      </c>
      <c r="Q71" s="44">
        <f t="shared" si="328"/>
        <v>2589698</v>
      </c>
      <c r="R71" s="13">
        <f t="shared" si="328"/>
        <v>2662552</v>
      </c>
      <c r="S71" s="13">
        <f t="shared" si="328"/>
        <v>2811490</v>
      </c>
      <c r="T71" s="13">
        <f t="shared" si="328"/>
        <v>2863250</v>
      </c>
      <c r="U71" s="44">
        <f t="shared" si="328"/>
        <v>2927374</v>
      </c>
      <c r="V71" s="13">
        <f t="shared" si="328"/>
        <v>2902439</v>
      </c>
      <c r="W71" s="13">
        <f t="shared" si="328"/>
        <v>2946610</v>
      </c>
      <c r="X71" s="13">
        <f t="shared" si="328"/>
        <v>3041577</v>
      </c>
      <c r="Y71" s="44">
        <f t="shared" si="328"/>
        <v>3256147</v>
      </c>
      <c r="Z71" s="13">
        <f t="shared" si="328"/>
        <v>3576914</v>
      </c>
      <c r="AA71" s="13">
        <f t="shared" si="328"/>
        <v>0</v>
      </c>
      <c r="AB71" s="13">
        <f t="shared" si="328"/>
        <v>0</v>
      </c>
      <c r="AC71" s="13">
        <f t="shared" si="328"/>
        <v>0</v>
      </c>
      <c r="AD71" s="13">
        <f t="shared" si="328"/>
        <v>0</v>
      </c>
      <c r="AE71" s="13"/>
      <c r="AF71" s="13"/>
      <c r="AG71" s="13"/>
      <c r="AH71" s="13"/>
      <c r="AI71" s="13"/>
      <c r="AJ71" s="13"/>
      <c r="AK71" s="13"/>
      <c r="AL71" s="13">
        <f>SUM(AL66:AL70)</f>
        <v>1214153</v>
      </c>
      <c r="AM71" s="13">
        <f>SUM(AM66:AM70)</f>
        <v>2257429</v>
      </c>
      <c r="AN71" s="13">
        <f>SUM(AN66:AN70)</f>
        <v>2863250</v>
      </c>
      <c r="AO71" s="13">
        <f t="shared" ref="AO71:AZ71" si="329">SUM(AO66:AO70)</f>
        <v>3041577</v>
      </c>
      <c r="AP71" s="13">
        <f t="shared" si="329"/>
        <v>0</v>
      </c>
      <c r="AQ71" s="13">
        <f t="shared" si="329"/>
        <v>0</v>
      </c>
      <c r="AR71" s="13">
        <f t="shared" si="329"/>
        <v>0</v>
      </c>
      <c r="AS71" s="13">
        <f t="shared" si="329"/>
        <v>0</v>
      </c>
      <c r="AT71" s="13">
        <f t="shared" si="329"/>
        <v>0</v>
      </c>
      <c r="AU71" s="13">
        <f t="shared" si="329"/>
        <v>0</v>
      </c>
      <c r="AV71" s="13">
        <f t="shared" si="329"/>
        <v>0</v>
      </c>
      <c r="AW71" s="13">
        <f t="shared" si="329"/>
        <v>0</v>
      </c>
      <c r="AX71" s="13">
        <f t="shared" si="329"/>
        <v>0</v>
      </c>
      <c r="AY71" s="13">
        <f t="shared" si="329"/>
        <v>0</v>
      </c>
      <c r="AZ71" s="13">
        <f t="shared" si="329"/>
        <v>0</v>
      </c>
    </row>
    <row r="72" spans="2:52" s="8" customFormat="1" x14ac:dyDescent="0.35">
      <c r="B72" s="8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40"/>
      <c r="N72" s="14"/>
      <c r="O72" s="14"/>
      <c r="P72" s="14"/>
      <c r="Q72" s="40"/>
      <c r="R72" s="14"/>
      <c r="S72" s="14"/>
      <c r="T72" s="14"/>
      <c r="U72" s="40"/>
      <c r="V72" s="14"/>
      <c r="W72" s="14"/>
      <c r="X72" s="14"/>
      <c r="Y72" s="40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2:52" x14ac:dyDescent="0.35">
      <c r="B73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7"/>
      <c r="N73" s="3"/>
      <c r="O73" s="3">
        <v>29369</v>
      </c>
      <c r="P73" s="3">
        <f>AM73</f>
        <v>29541</v>
      </c>
      <c r="Q73" s="37">
        <v>27378</v>
      </c>
      <c r="R73" s="3">
        <v>24824</v>
      </c>
      <c r="S73" s="3">
        <v>28778</v>
      </c>
      <c r="T73" s="3">
        <v>31304</v>
      </c>
      <c r="U73" s="37">
        <v>41866</v>
      </c>
      <c r="V73" s="3">
        <v>47644</v>
      </c>
      <c r="W73" s="3">
        <v>57822</v>
      </c>
      <c r="X73" s="3">
        <f>AO73</f>
        <v>69170</v>
      </c>
      <c r="Y73" s="37">
        <v>63115</v>
      </c>
      <c r="Z73" s="3">
        <v>54097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>
        <v>31589</v>
      </c>
      <c r="AM73" s="3">
        <v>29541</v>
      </c>
      <c r="AN73" s="3">
        <v>31304</v>
      </c>
      <c r="AO73" s="3">
        <v>69170</v>
      </c>
    </row>
    <row r="74" spans="2:52" x14ac:dyDescent="0.35">
      <c r="B74" t="s">
        <v>56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7"/>
      <c r="N74" s="3"/>
      <c r="O74" s="3">
        <v>86343</v>
      </c>
      <c r="P74" s="3">
        <f>AM74</f>
        <v>79538</v>
      </c>
      <c r="Q74" s="37">
        <v>71933</v>
      </c>
      <c r="R74" s="3">
        <v>61914</v>
      </c>
      <c r="S74" s="3">
        <v>46791</v>
      </c>
      <c r="T74" s="3">
        <v>39612</v>
      </c>
      <c r="U74" s="37">
        <v>29222</v>
      </c>
      <c r="V74" s="3">
        <v>28647</v>
      </c>
      <c r="W74" s="3">
        <v>20902</v>
      </c>
      <c r="X74" s="3">
        <f>AO74</f>
        <v>12551</v>
      </c>
      <c r="Y74" s="37">
        <v>12095</v>
      </c>
      <c r="Z74" s="3">
        <v>0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>
        <v>270709</v>
      </c>
      <c r="AM74" s="3">
        <v>79538</v>
      </c>
      <c r="AN74" s="3">
        <v>39612</v>
      </c>
      <c r="AO74" s="3">
        <v>12551</v>
      </c>
    </row>
    <row r="75" spans="2:52" x14ac:dyDescent="0.35">
      <c r="B75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7"/>
      <c r="N75" s="3"/>
      <c r="O75" s="3">
        <v>0</v>
      </c>
      <c r="P75" s="3">
        <f>AM75</f>
        <v>217075</v>
      </c>
      <c r="Q75" s="37">
        <v>213331</v>
      </c>
      <c r="R75" s="3">
        <v>209243</v>
      </c>
      <c r="S75" s="3">
        <v>220846</v>
      </c>
      <c r="T75" s="3">
        <v>216898</v>
      </c>
      <c r="U75" s="37">
        <v>224888</v>
      </c>
      <c r="V75" s="3">
        <v>211410</v>
      </c>
      <c r="W75" s="3">
        <v>199359</v>
      </c>
      <c r="X75" s="3">
        <f>AO75</f>
        <v>200240</v>
      </c>
      <c r="Y75" s="37">
        <v>210019</v>
      </c>
      <c r="Z75" s="3">
        <v>199661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>
        <v>0</v>
      </c>
      <c r="AM75" s="3">
        <v>217075</v>
      </c>
      <c r="AN75" s="3">
        <v>216898</v>
      </c>
      <c r="AO75" s="3">
        <v>200240</v>
      </c>
    </row>
    <row r="76" spans="2:52" s="6" customFormat="1" x14ac:dyDescent="0.35">
      <c r="B76" s="6" t="s">
        <v>64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8"/>
      <c r="N76" s="11"/>
      <c r="O76" s="11">
        <v>93576</v>
      </c>
      <c r="P76" s="3">
        <f>AM76</f>
        <v>106921</v>
      </c>
      <c r="Q76" s="38">
        <v>111845</v>
      </c>
      <c r="R76" s="11">
        <v>117135</v>
      </c>
      <c r="S76" s="11">
        <v>116422</v>
      </c>
      <c r="T76" s="11">
        <v>96386</v>
      </c>
      <c r="U76" s="38">
        <v>95829</v>
      </c>
      <c r="V76" s="11">
        <v>92198</v>
      </c>
      <c r="W76" s="11">
        <v>94142</v>
      </c>
      <c r="X76" s="3">
        <f>AO76</f>
        <v>137701</v>
      </c>
      <c r="Y76" s="38">
        <v>141762</v>
      </c>
      <c r="Z76" s="11">
        <v>149592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>
        <v>77574</v>
      </c>
      <c r="AM76" s="11">
        <v>106921</v>
      </c>
      <c r="AN76" s="11">
        <v>96386</v>
      </c>
      <c r="AO76" s="6">
        <v>137701</v>
      </c>
    </row>
    <row r="77" spans="2:52" s="24" customFormat="1" x14ac:dyDescent="0.35">
      <c r="B77" s="24" t="s">
        <v>509</v>
      </c>
      <c r="C77" s="25"/>
      <c r="D77" s="25"/>
      <c r="E77" s="25"/>
      <c r="F77" s="25"/>
      <c r="G77" s="25"/>
      <c r="H77" s="25"/>
      <c r="I77" s="25">
        <f>SUM(I73:I76)</f>
        <v>0</v>
      </c>
      <c r="J77" s="25">
        <f t="shared" ref="J77" si="330">SUM(J73:J76)</f>
        <v>0</v>
      </c>
      <c r="K77" s="25">
        <f>SUM(K73:K76)</f>
        <v>0</v>
      </c>
      <c r="L77" s="25">
        <f t="shared" ref="L77" si="331">SUM(L73:L76)</f>
        <v>0</v>
      </c>
      <c r="M77" s="51">
        <f>SUM(M73:M76)</f>
        <v>0</v>
      </c>
      <c r="N77" s="25">
        <f t="shared" ref="N77:AD77" si="332">SUM(N73:N76)</f>
        <v>0</v>
      </c>
      <c r="O77" s="25">
        <f t="shared" si="332"/>
        <v>209288</v>
      </c>
      <c r="P77" s="25">
        <f t="shared" si="332"/>
        <v>433075</v>
      </c>
      <c r="Q77" s="51">
        <f t="shared" si="332"/>
        <v>424487</v>
      </c>
      <c r="R77" s="25">
        <f t="shared" si="332"/>
        <v>413116</v>
      </c>
      <c r="S77" s="25">
        <f t="shared" si="332"/>
        <v>412837</v>
      </c>
      <c r="T77" s="25">
        <f t="shared" si="332"/>
        <v>384200</v>
      </c>
      <c r="U77" s="51">
        <f t="shared" si="332"/>
        <v>391805</v>
      </c>
      <c r="V77" s="25">
        <f t="shared" si="332"/>
        <v>379899</v>
      </c>
      <c r="W77" s="25">
        <f t="shared" si="332"/>
        <v>372225</v>
      </c>
      <c r="X77" s="25">
        <f t="shared" si="332"/>
        <v>419662</v>
      </c>
      <c r="Y77" s="51">
        <f t="shared" si="332"/>
        <v>426991</v>
      </c>
      <c r="Z77" s="25">
        <f t="shared" si="332"/>
        <v>403350</v>
      </c>
      <c r="AA77" s="25">
        <f t="shared" si="332"/>
        <v>0</v>
      </c>
      <c r="AB77" s="25">
        <f t="shared" si="332"/>
        <v>0</v>
      </c>
      <c r="AC77" s="25">
        <f t="shared" si="332"/>
        <v>0</v>
      </c>
      <c r="AD77" s="25">
        <f t="shared" si="332"/>
        <v>0</v>
      </c>
      <c r="AE77" s="25"/>
      <c r="AF77" s="25"/>
      <c r="AG77" s="25"/>
      <c r="AH77" s="25"/>
      <c r="AI77" s="25"/>
      <c r="AJ77" s="25"/>
      <c r="AK77" s="25"/>
      <c r="AL77" s="25">
        <f>SUM(AL73:AL76)</f>
        <v>379872</v>
      </c>
      <c r="AM77" s="25">
        <f t="shared" ref="AM77:AZ77" si="333">SUM(AM73:AM76)</f>
        <v>433075</v>
      </c>
      <c r="AN77" s="25">
        <f t="shared" si="333"/>
        <v>384200</v>
      </c>
      <c r="AO77" s="25">
        <f t="shared" si="333"/>
        <v>419662</v>
      </c>
      <c r="AP77" s="25">
        <f t="shared" si="333"/>
        <v>0</v>
      </c>
      <c r="AQ77" s="25">
        <f t="shared" si="333"/>
        <v>0</v>
      </c>
      <c r="AR77" s="25">
        <f t="shared" si="333"/>
        <v>0</v>
      </c>
      <c r="AS77" s="25">
        <f t="shared" si="333"/>
        <v>0</v>
      </c>
      <c r="AT77" s="25">
        <f t="shared" si="333"/>
        <v>0</v>
      </c>
      <c r="AU77" s="25">
        <f t="shared" si="333"/>
        <v>0</v>
      </c>
      <c r="AV77" s="25">
        <f t="shared" si="333"/>
        <v>0</v>
      </c>
      <c r="AW77" s="25">
        <f t="shared" si="333"/>
        <v>0</v>
      </c>
      <c r="AX77" s="25">
        <f t="shared" si="333"/>
        <v>0</v>
      </c>
      <c r="AY77" s="25">
        <f t="shared" si="333"/>
        <v>0</v>
      </c>
      <c r="AZ77" s="25">
        <f t="shared" si="333"/>
        <v>0</v>
      </c>
    </row>
    <row r="78" spans="2:52" s="7" customFormat="1" x14ac:dyDescent="0.35">
      <c r="B78" s="7" t="s">
        <v>65</v>
      </c>
      <c r="C78" s="13"/>
      <c r="D78" s="13"/>
      <c r="E78" s="13"/>
      <c r="F78" s="13"/>
      <c r="G78" s="13"/>
      <c r="H78" s="13"/>
      <c r="I78" s="13">
        <f>I77+I71</f>
        <v>0</v>
      </c>
      <c r="J78" s="13">
        <f t="shared" ref="J78" si="334">J77+J71</f>
        <v>0</v>
      </c>
      <c r="K78" s="13">
        <f>K77+K71</f>
        <v>0</v>
      </c>
      <c r="L78" s="13">
        <f t="shared" ref="L78" si="335">L77+L71</f>
        <v>0</v>
      </c>
      <c r="M78" s="44">
        <f>M77+M71</f>
        <v>0</v>
      </c>
      <c r="N78" s="13">
        <f t="shared" ref="N78:AD78" si="336">N77+N71</f>
        <v>0</v>
      </c>
      <c r="O78" s="13">
        <f t="shared" si="336"/>
        <v>2603712</v>
      </c>
      <c r="P78" s="13">
        <f t="shared" si="336"/>
        <v>2690504</v>
      </c>
      <c r="Q78" s="44">
        <f t="shared" si="336"/>
        <v>3014185</v>
      </c>
      <c r="R78" s="13">
        <f t="shared" si="336"/>
        <v>3075668</v>
      </c>
      <c r="S78" s="13">
        <f t="shared" si="336"/>
        <v>3224327</v>
      </c>
      <c r="T78" s="13">
        <f t="shared" si="336"/>
        <v>3247450</v>
      </c>
      <c r="U78" s="44">
        <f t="shared" si="336"/>
        <v>3319179</v>
      </c>
      <c r="V78" s="13">
        <f t="shared" si="336"/>
        <v>3282338</v>
      </c>
      <c r="W78" s="13">
        <f t="shared" si="336"/>
        <v>3318835</v>
      </c>
      <c r="X78" s="13">
        <f t="shared" si="336"/>
        <v>3461239</v>
      </c>
      <c r="Y78" s="44">
        <f t="shared" si="336"/>
        <v>3683138</v>
      </c>
      <c r="Z78" s="13">
        <f t="shared" si="336"/>
        <v>3980264</v>
      </c>
      <c r="AA78" s="13">
        <f t="shared" si="336"/>
        <v>0</v>
      </c>
      <c r="AB78" s="13">
        <f t="shared" si="336"/>
        <v>0</v>
      </c>
      <c r="AC78" s="13">
        <f t="shared" si="336"/>
        <v>0</v>
      </c>
      <c r="AD78" s="13">
        <f t="shared" si="336"/>
        <v>0</v>
      </c>
      <c r="AE78" s="13"/>
      <c r="AF78" s="13"/>
      <c r="AG78" s="13"/>
      <c r="AH78" s="13"/>
      <c r="AI78" s="13"/>
      <c r="AJ78" s="13"/>
      <c r="AK78" s="13"/>
      <c r="AL78" s="13">
        <f>AL77+AL71</f>
        <v>1594025</v>
      </c>
      <c r="AM78" s="13">
        <f t="shared" ref="AM78:AZ78" si="337">AM77+AM71</f>
        <v>2690504</v>
      </c>
      <c r="AN78" s="13">
        <f t="shared" si="337"/>
        <v>3247450</v>
      </c>
      <c r="AO78" s="13">
        <f t="shared" si="337"/>
        <v>3461239</v>
      </c>
      <c r="AP78" s="13">
        <f t="shared" si="337"/>
        <v>0</v>
      </c>
      <c r="AQ78" s="13">
        <f t="shared" si="337"/>
        <v>0</v>
      </c>
      <c r="AR78" s="13">
        <f t="shared" si="337"/>
        <v>0</v>
      </c>
      <c r="AS78" s="13">
        <f t="shared" si="337"/>
        <v>0</v>
      </c>
      <c r="AT78" s="13">
        <f t="shared" si="337"/>
        <v>0</v>
      </c>
      <c r="AU78" s="13">
        <f t="shared" si="337"/>
        <v>0</v>
      </c>
      <c r="AV78" s="13">
        <f t="shared" si="337"/>
        <v>0</v>
      </c>
      <c r="AW78" s="13">
        <f t="shared" si="337"/>
        <v>0</v>
      </c>
      <c r="AX78" s="13">
        <f t="shared" si="337"/>
        <v>0</v>
      </c>
      <c r="AY78" s="13">
        <f t="shared" si="337"/>
        <v>0</v>
      </c>
      <c r="AZ78" s="13">
        <f t="shared" si="337"/>
        <v>0</v>
      </c>
    </row>
    <row r="79" spans="2:52" s="8" customFormat="1" x14ac:dyDescent="0.35">
      <c r="B79" s="8" t="s">
        <v>66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40"/>
      <c r="N79" s="14"/>
      <c r="O79" s="14"/>
      <c r="P79" s="14"/>
      <c r="Q79" s="40"/>
      <c r="R79" s="14"/>
      <c r="S79" s="14"/>
      <c r="T79" s="14"/>
      <c r="U79" s="40"/>
      <c r="V79" s="14"/>
      <c r="W79" s="14"/>
      <c r="X79" s="14"/>
      <c r="Y79" s="40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2:52" x14ac:dyDescent="0.35">
      <c r="B80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7"/>
      <c r="N80" s="3"/>
      <c r="O80" s="3">
        <v>22221</v>
      </c>
      <c r="P80" s="3">
        <f>AM80</f>
        <v>16358</v>
      </c>
      <c r="Q80" s="37">
        <v>17234</v>
      </c>
      <c r="R80" s="3">
        <v>30914</v>
      </c>
      <c r="S80" s="3">
        <v>17654</v>
      </c>
      <c r="T80" s="3">
        <v>74907</v>
      </c>
      <c r="U80" s="37">
        <v>27454</v>
      </c>
      <c r="V80" s="3">
        <v>56798</v>
      </c>
      <c r="W80" s="3">
        <v>59507</v>
      </c>
      <c r="X80" s="3">
        <f>AO80</f>
        <v>44788</v>
      </c>
      <c r="Y80" s="37">
        <v>4530</v>
      </c>
      <c r="Z80" s="3">
        <v>4613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>
        <v>51735</v>
      </c>
      <c r="AM80" s="3">
        <v>16358</v>
      </c>
      <c r="AN80" s="3">
        <v>74907</v>
      </c>
      <c r="AO80" s="3">
        <v>44788</v>
      </c>
    </row>
    <row r="81" spans="2:52" x14ac:dyDescent="0.35">
      <c r="B8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7"/>
      <c r="N81" s="3"/>
      <c r="O81" s="3">
        <v>466999</v>
      </c>
      <c r="P81" s="3">
        <f>AM81</f>
        <v>158546</v>
      </c>
      <c r="Q81" s="37">
        <v>181603</v>
      </c>
      <c r="R81" s="3">
        <v>166252</v>
      </c>
      <c r="S81" s="3">
        <v>179467</v>
      </c>
      <c r="T81" s="3">
        <v>155806</v>
      </c>
      <c r="U81" s="37">
        <v>150176</v>
      </c>
      <c r="V81" s="3">
        <v>187568</v>
      </c>
      <c r="W81" s="3">
        <v>164697</v>
      </c>
      <c r="X81" s="3">
        <f>AO81</f>
        <v>172715</v>
      </c>
      <c r="Y81" s="37">
        <v>174525</v>
      </c>
      <c r="Z81" s="3">
        <v>184617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>
        <v>126620</v>
      </c>
      <c r="AM81" s="3">
        <v>158546</v>
      </c>
      <c r="AN81" s="3">
        <v>155806</v>
      </c>
      <c r="AO81" s="3">
        <v>172715</v>
      </c>
    </row>
    <row r="82" spans="2:52" x14ac:dyDescent="0.35">
      <c r="B82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7"/>
      <c r="N82" s="3"/>
      <c r="O82" s="3">
        <v>172066</v>
      </c>
      <c r="P82" s="3">
        <f>AM82</f>
        <v>189520</v>
      </c>
      <c r="Q82" s="37">
        <v>186498</v>
      </c>
      <c r="R82" s="3">
        <v>194511</v>
      </c>
      <c r="S82" s="3">
        <v>208100</v>
      </c>
      <c r="T82" s="3">
        <v>227816</v>
      </c>
      <c r="U82" s="37">
        <v>218521</v>
      </c>
      <c r="V82" s="3">
        <v>219441</v>
      </c>
      <c r="W82" s="3">
        <v>189771</v>
      </c>
      <c r="X82" s="3">
        <f>AO82</f>
        <v>183350</v>
      </c>
      <c r="Y82" s="37">
        <v>229551</v>
      </c>
      <c r="Z82" s="3">
        <v>260335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>
        <v>186105</v>
      </c>
      <c r="AM82" s="3">
        <v>189520</v>
      </c>
      <c r="AN82" s="3">
        <v>227816</v>
      </c>
      <c r="AO82" s="3">
        <v>183350</v>
      </c>
    </row>
    <row r="83" spans="2:52" x14ac:dyDescent="0.35">
      <c r="B83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7"/>
      <c r="N83" s="3"/>
      <c r="O83" s="3">
        <v>280901</v>
      </c>
      <c r="P83" s="3">
        <f>AM83</f>
        <v>210320</v>
      </c>
      <c r="Q83" s="37">
        <v>250181</v>
      </c>
      <c r="R83" s="3">
        <v>257747</v>
      </c>
      <c r="S83" s="3">
        <v>232707</v>
      </c>
      <c r="T83" s="3">
        <v>161605</v>
      </c>
      <c r="U83" s="37">
        <v>232908</v>
      </c>
      <c r="V83" s="3">
        <v>161026</v>
      </c>
      <c r="W83" s="3">
        <v>234142</v>
      </c>
      <c r="X83" s="3">
        <f>AO83</f>
        <v>141989</v>
      </c>
      <c r="Y83" s="37">
        <v>139741</v>
      </c>
      <c r="Z83" s="3">
        <v>183964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>
        <v>364138</v>
      </c>
      <c r="AM83" s="3">
        <v>210320</v>
      </c>
      <c r="AN83" s="3">
        <v>161605</v>
      </c>
      <c r="AO83" s="3">
        <v>141989</v>
      </c>
    </row>
    <row r="84" spans="2:52" s="6" customFormat="1" x14ac:dyDescent="0.35">
      <c r="B84" s="6" t="s">
        <v>71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8"/>
      <c r="N84" s="11"/>
      <c r="O84" s="11">
        <v>0</v>
      </c>
      <c r="P84" s="11">
        <f>AM84</f>
        <v>29079</v>
      </c>
      <c r="Q84" s="38">
        <v>32110</v>
      </c>
      <c r="R84" s="11">
        <v>33162</v>
      </c>
      <c r="S84" s="11">
        <v>43581</v>
      </c>
      <c r="T84" s="11">
        <v>39927</v>
      </c>
      <c r="U84" s="38">
        <v>40045</v>
      </c>
      <c r="V84" s="11">
        <v>40909</v>
      </c>
      <c r="W84" s="11">
        <v>40233</v>
      </c>
      <c r="X84" s="11">
        <f>AO84</f>
        <v>45099</v>
      </c>
      <c r="Y84" s="38">
        <v>53066</v>
      </c>
      <c r="Z84" s="11">
        <v>51855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>
        <v>0</v>
      </c>
      <c r="AM84" s="11">
        <v>29079</v>
      </c>
      <c r="AN84" s="11">
        <v>39927</v>
      </c>
      <c r="AO84" s="6">
        <v>45099</v>
      </c>
    </row>
    <row r="85" spans="2:52" s="7" customFormat="1" x14ac:dyDescent="0.35">
      <c r="B85" s="7" t="s">
        <v>72</v>
      </c>
      <c r="C85" s="13"/>
      <c r="D85" s="13"/>
      <c r="E85" s="13"/>
      <c r="F85" s="13"/>
      <c r="G85" s="13"/>
      <c r="H85" s="13"/>
      <c r="I85" s="13">
        <f>SUM(I80:I84)</f>
        <v>0</v>
      </c>
      <c r="J85" s="13">
        <f t="shared" ref="J85" si="338">SUM(J80:J84)</f>
        <v>0</v>
      </c>
      <c r="K85" s="13">
        <f>SUM(K80:K84)</f>
        <v>0</v>
      </c>
      <c r="L85" s="13">
        <f t="shared" ref="L85" si="339">SUM(L80:L84)</f>
        <v>0</v>
      </c>
      <c r="M85" s="44">
        <f>SUM(M80:M84)</f>
        <v>0</v>
      </c>
      <c r="N85" s="13">
        <f t="shared" ref="N85:AD85" si="340">SUM(N80:N84)</f>
        <v>0</v>
      </c>
      <c r="O85" s="13">
        <f t="shared" si="340"/>
        <v>942187</v>
      </c>
      <c r="P85" s="13">
        <f t="shared" si="340"/>
        <v>603823</v>
      </c>
      <c r="Q85" s="44">
        <f t="shared" si="340"/>
        <v>667626</v>
      </c>
      <c r="R85" s="13">
        <f t="shared" si="340"/>
        <v>682586</v>
      </c>
      <c r="S85" s="13">
        <f t="shared" si="340"/>
        <v>681509</v>
      </c>
      <c r="T85" s="13">
        <f t="shared" si="340"/>
        <v>660061</v>
      </c>
      <c r="U85" s="44">
        <f t="shared" si="340"/>
        <v>669104</v>
      </c>
      <c r="V85" s="13">
        <f t="shared" si="340"/>
        <v>665742</v>
      </c>
      <c r="W85" s="13">
        <f t="shared" si="340"/>
        <v>688350</v>
      </c>
      <c r="X85" s="13">
        <f t="shared" si="340"/>
        <v>587941</v>
      </c>
      <c r="Y85" s="44">
        <f t="shared" si="340"/>
        <v>601413</v>
      </c>
      <c r="Z85" s="13">
        <f t="shared" si="340"/>
        <v>685384</v>
      </c>
      <c r="AA85" s="13">
        <f t="shared" si="340"/>
        <v>0</v>
      </c>
      <c r="AB85" s="13">
        <f t="shared" si="340"/>
        <v>0</v>
      </c>
      <c r="AC85" s="13">
        <f t="shared" si="340"/>
        <v>0</v>
      </c>
      <c r="AD85" s="13">
        <f t="shared" si="340"/>
        <v>0</v>
      </c>
      <c r="AE85" s="13"/>
      <c r="AF85" s="13"/>
      <c r="AG85" s="13"/>
      <c r="AH85" s="13"/>
      <c r="AI85" s="13"/>
      <c r="AJ85" s="13"/>
      <c r="AK85" s="13"/>
      <c r="AL85" s="13">
        <f>SUM(AL80:AL84)</f>
        <v>728598</v>
      </c>
      <c r="AM85" s="13">
        <f>SUM(AM80:AM84)</f>
        <v>603823</v>
      </c>
      <c r="AN85" s="13">
        <f>SUM(AN80:AN84)</f>
        <v>660061</v>
      </c>
      <c r="AO85" s="13">
        <f t="shared" ref="AO85:AZ85" si="341">SUM(AO80:AO84)</f>
        <v>587941</v>
      </c>
      <c r="AP85" s="13">
        <f t="shared" si="341"/>
        <v>0</v>
      </c>
      <c r="AQ85" s="13">
        <f t="shared" si="341"/>
        <v>0</v>
      </c>
      <c r="AR85" s="13">
        <f t="shared" si="341"/>
        <v>0</v>
      </c>
      <c r="AS85" s="13">
        <f t="shared" si="341"/>
        <v>0</v>
      </c>
      <c r="AT85" s="13">
        <f t="shared" si="341"/>
        <v>0</v>
      </c>
      <c r="AU85" s="13">
        <f t="shared" si="341"/>
        <v>0</v>
      </c>
      <c r="AV85" s="13">
        <f t="shared" si="341"/>
        <v>0</v>
      </c>
      <c r="AW85" s="13">
        <f t="shared" si="341"/>
        <v>0</v>
      </c>
      <c r="AX85" s="13">
        <f t="shared" si="341"/>
        <v>0</v>
      </c>
      <c r="AY85" s="13">
        <f t="shared" si="341"/>
        <v>0</v>
      </c>
      <c r="AZ85" s="13">
        <f t="shared" si="341"/>
        <v>0</v>
      </c>
    </row>
    <row r="86" spans="2:52" s="8" customFormat="1" x14ac:dyDescent="0.35">
      <c r="B86" s="8" t="s">
        <v>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40"/>
      <c r="N86" s="14"/>
      <c r="O86" s="14"/>
      <c r="P86" s="14"/>
      <c r="Q86" s="40"/>
      <c r="R86" s="14"/>
      <c r="S86" s="14"/>
      <c r="T86" s="14"/>
      <c r="U86" s="40"/>
      <c r="V86" s="14"/>
      <c r="W86" s="14"/>
      <c r="X86" s="14"/>
      <c r="Y86" s="40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2:52" x14ac:dyDescent="0.35">
      <c r="B87" t="s">
        <v>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7"/>
      <c r="N87" s="3"/>
      <c r="O87" s="3">
        <v>67064</v>
      </c>
      <c r="P87" s="3">
        <f>AM87</f>
        <v>50525</v>
      </c>
      <c r="Q87" s="37">
        <v>44998</v>
      </c>
      <c r="R87" s="3">
        <v>40518</v>
      </c>
      <c r="S87" s="3">
        <v>26723</v>
      </c>
      <c r="T87" s="3">
        <v>40217</v>
      </c>
      <c r="U87" s="37">
        <v>33244</v>
      </c>
      <c r="V87" s="3">
        <v>34143</v>
      </c>
      <c r="W87" s="3">
        <v>31383</v>
      </c>
      <c r="X87" s="3">
        <f>AO87</f>
        <v>9965</v>
      </c>
      <c r="Y87" s="37">
        <v>54400</v>
      </c>
      <c r="Z87" s="3">
        <v>50408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>
        <v>77030</v>
      </c>
      <c r="AM87" s="3">
        <v>50525</v>
      </c>
      <c r="AN87" s="3">
        <v>40217</v>
      </c>
      <c r="AO87" s="3">
        <v>9965</v>
      </c>
    </row>
    <row r="88" spans="2:52" x14ac:dyDescent="0.35">
      <c r="B88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7"/>
      <c r="N88" s="3"/>
      <c r="O88" s="3">
        <v>102231</v>
      </c>
      <c r="P88" s="3">
        <f>AM88</f>
        <v>81513</v>
      </c>
      <c r="Q88" s="37">
        <v>70768</v>
      </c>
      <c r="R88" s="3">
        <v>62732</v>
      </c>
      <c r="S88" s="3">
        <v>42734</v>
      </c>
      <c r="T88" s="3">
        <v>33699</v>
      </c>
      <c r="U88" s="37">
        <v>22276</v>
      </c>
      <c r="V88" s="3">
        <v>15412</v>
      </c>
      <c r="W88" s="3">
        <v>5533</v>
      </c>
      <c r="X88" s="3">
        <f>AO88</f>
        <v>3936</v>
      </c>
      <c r="Y88" s="37">
        <v>4162</v>
      </c>
      <c r="Z88" s="3">
        <v>3099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>
        <v>167538</v>
      </c>
      <c r="AM88" s="3">
        <v>81513</v>
      </c>
      <c r="AN88" s="3">
        <v>33699</v>
      </c>
      <c r="AO88" s="3">
        <v>3936</v>
      </c>
    </row>
    <row r="89" spans="2:52" x14ac:dyDescent="0.35">
      <c r="B89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7"/>
      <c r="N89" s="3"/>
      <c r="O89" s="3">
        <v>197753</v>
      </c>
      <c r="P89" s="3">
        <f>AM89</f>
        <v>197977</v>
      </c>
      <c r="Q89" s="37">
        <v>198185</v>
      </c>
      <c r="R89" s="3">
        <v>0</v>
      </c>
      <c r="S89" s="3">
        <v>0</v>
      </c>
      <c r="T89" s="3">
        <v>0</v>
      </c>
      <c r="U89" s="37">
        <v>0</v>
      </c>
      <c r="V89" s="3">
        <v>0</v>
      </c>
      <c r="W89" s="3">
        <v>0</v>
      </c>
      <c r="X89" s="3">
        <f>AO89</f>
        <v>0</v>
      </c>
      <c r="Y89" s="37">
        <v>0</v>
      </c>
      <c r="Z89" s="3">
        <v>0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396065</v>
      </c>
      <c r="AM89" s="3">
        <v>197977</v>
      </c>
      <c r="AN89" s="3">
        <v>0</v>
      </c>
      <c r="AO89" s="3">
        <v>0</v>
      </c>
    </row>
    <row r="90" spans="2:52" x14ac:dyDescent="0.35">
      <c r="B90" t="s">
        <v>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7"/>
      <c r="N90" s="3"/>
      <c r="O90" s="3">
        <v>0</v>
      </c>
      <c r="P90" s="3">
        <f>AM90</f>
        <v>229800</v>
      </c>
      <c r="Q90" s="37">
        <v>222429</v>
      </c>
      <c r="R90" s="3">
        <v>216630</v>
      </c>
      <c r="S90" s="3">
        <v>219646</v>
      </c>
      <c r="T90" s="3">
        <v>220146</v>
      </c>
      <c r="U90" s="37">
        <v>227617</v>
      </c>
      <c r="V90" s="3">
        <v>216059</v>
      </c>
      <c r="W90" s="3">
        <v>204903</v>
      </c>
      <c r="X90" s="3">
        <f>AO90</f>
        <v>204305</v>
      </c>
      <c r="Y90" s="37">
        <v>206422</v>
      </c>
      <c r="Z90" s="3">
        <v>194134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>
        <v>0</v>
      </c>
      <c r="AM90" s="3">
        <v>229800</v>
      </c>
      <c r="AN90" s="3">
        <v>220146</v>
      </c>
      <c r="AO90" s="3">
        <v>204305</v>
      </c>
    </row>
    <row r="91" spans="2:52" s="6" customFormat="1" x14ac:dyDescent="0.35">
      <c r="B91" s="6" t="s">
        <v>74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38"/>
      <c r="N91" s="11"/>
      <c r="O91" s="11">
        <v>42724</v>
      </c>
      <c r="P91" s="3">
        <f>AM91</f>
        <v>4316</v>
      </c>
      <c r="Q91" s="38">
        <v>4236</v>
      </c>
      <c r="R91" s="11">
        <v>4239</v>
      </c>
      <c r="S91" s="11">
        <v>5659</v>
      </c>
      <c r="T91" s="11">
        <v>2297</v>
      </c>
      <c r="U91" s="38">
        <v>2192</v>
      </c>
      <c r="V91" s="11">
        <v>2158</v>
      </c>
      <c r="W91" s="11">
        <v>2051</v>
      </c>
      <c r="X91" s="3">
        <f>AO91</f>
        <v>12655</v>
      </c>
      <c r="Y91" s="38">
        <v>13548</v>
      </c>
      <c r="Z91" s="11">
        <v>12101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>
        <v>78205</v>
      </c>
      <c r="AM91" s="11">
        <v>4316</v>
      </c>
      <c r="AN91" s="11">
        <v>2297</v>
      </c>
      <c r="AO91" s="6">
        <v>12655</v>
      </c>
    </row>
    <row r="92" spans="2:52" s="24" customFormat="1" x14ac:dyDescent="0.35">
      <c r="B92" s="24" t="s">
        <v>510</v>
      </c>
      <c r="C92" s="25"/>
      <c r="D92" s="25"/>
      <c r="E92" s="25"/>
      <c r="F92" s="25"/>
      <c r="G92" s="25"/>
      <c r="H92" s="25"/>
      <c r="I92" s="25">
        <f>SUM(I87:I91)</f>
        <v>0</v>
      </c>
      <c r="J92" s="25">
        <f t="shared" ref="J92" si="342">SUM(J87:J91)</f>
        <v>0</v>
      </c>
      <c r="K92" s="25">
        <f>SUM(K87:K91)</f>
        <v>0</v>
      </c>
      <c r="L92" s="25">
        <f t="shared" ref="L92" si="343">SUM(L87:L91)</f>
        <v>0</v>
      </c>
      <c r="M92" s="51">
        <f>SUM(M87:M91)</f>
        <v>0</v>
      </c>
      <c r="N92" s="25">
        <f t="shared" ref="N92:AD92" si="344">SUM(N87:N91)</f>
        <v>0</v>
      </c>
      <c r="O92" s="25">
        <f t="shared" si="344"/>
        <v>409772</v>
      </c>
      <c r="P92" s="25">
        <f t="shared" si="344"/>
        <v>564131</v>
      </c>
      <c r="Q92" s="51">
        <f t="shared" si="344"/>
        <v>540616</v>
      </c>
      <c r="R92" s="25">
        <f t="shared" si="344"/>
        <v>324119</v>
      </c>
      <c r="S92" s="25">
        <f t="shared" si="344"/>
        <v>294762</v>
      </c>
      <c r="T92" s="25">
        <f t="shared" si="344"/>
        <v>296359</v>
      </c>
      <c r="U92" s="51">
        <f t="shared" si="344"/>
        <v>285329</v>
      </c>
      <c r="V92" s="25">
        <f t="shared" si="344"/>
        <v>267772</v>
      </c>
      <c r="W92" s="25">
        <f t="shared" si="344"/>
        <v>243870</v>
      </c>
      <c r="X92" s="25">
        <f t="shared" si="344"/>
        <v>230861</v>
      </c>
      <c r="Y92" s="51">
        <f t="shared" si="344"/>
        <v>278532</v>
      </c>
      <c r="Z92" s="25">
        <f t="shared" si="344"/>
        <v>259742</v>
      </c>
      <c r="AA92" s="25">
        <f t="shared" si="344"/>
        <v>0</v>
      </c>
      <c r="AB92" s="25">
        <f t="shared" si="344"/>
        <v>0</v>
      </c>
      <c r="AC92" s="25">
        <f t="shared" si="344"/>
        <v>0</v>
      </c>
      <c r="AD92" s="25">
        <f t="shared" si="344"/>
        <v>0</v>
      </c>
      <c r="AE92" s="25"/>
      <c r="AF92" s="25"/>
      <c r="AG92" s="25"/>
      <c r="AH92" s="25"/>
      <c r="AI92" s="25"/>
      <c r="AJ92" s="25"/>
      <c r="AK92" s="25"/>
      <c r="AL92" s="25">
        <f>SUM(AL87:AL91)</f>
        <v>718838</v>
      </c>
      <c r="AM92" s="25">
        <f t="shared" ref="AM92:AZ92" si="345">SUM(AM87:AM91)</f>
        <v>564131</v>
      </c>
      <c r="AN92" s="25">
        <f t="shared" si="345"/>
        <v>296359</v>
      </c>
      <c r="AO92" s="25">
        <f t="shared" si="345"/>
        <v>230861</v>
      </c>
      <c r="AP92" s="25">
        <f t="shared" si="345"/>
        <v>0</v>
      </c>
      <c r="AQ92" s="25">
        <f t="shared" si="345"/>
        <v>0</v>
      </c>
      <c r="AR92" s="25">
        <f t="shared" si="345"/>
        <v>0</v>
      </c>
      <c r="AS92" s="25">
        <f t="shared" si="345"/>
        <v>0</v>
      </c>
      <c r="AT92" s="25">
        <f t="shared" si="345"/>
        <v>0</v>
      </c>
      <c r="AU92" s="25">
        <f t="shared" si="345"/>
        <v>0</v>
      </c>
      <c r="AV92" s="25">
        <f t="shared" si="345"/>
        <v>0</v>
      </c>
      <c r="AW92" s="25">
        <f t="shared" si="345"/>
        <v>0</v>
      </c>
      <c r="AX92" s="25">
        <f t="shared" si="345"/>
        <v>0</v>
      </c>
      <c r="AY92" s="25">
        <f t="shared" si="345"/>
        <v>0</v>
      </c>
      <c r="AZ92" s="25">
        <f t="shared" si="345"/>
        <v>0</v>
      </c>
    </row>
    <row r="93" spans="2:52" s="7" customFormat="1" x14ac:dyDescent="0.35">
      <c r="B93" s="7" t="s">
        <v>75</v>
      </c>
      <c r="C93" s="13"/>
      <c r="D93" s="13"/>
      <c r="E93" s="13"/>
      <c r="F93" s="13"/>
      <c r="G93" s="13"/>
      <c r="H93" s="13"/>
      <c r="I93" s="13">
        <f>I92+I85</f>
        <v>0</v>
      </c>
      <c r="J93" s="13">
        <f t="shared" ref="J93" si="346">J92+J85</f>
        <v>0</v>
      </c>
      <c r="K93" s="13">
        <f>K92+K85</f>
        <v>0</v>
      </c>
      <c r="L93" s="13">
        <f t="shared" ref="L93" si="347">L92+L85</f>
        <v>0</v>
      </c>
      <c r="M93" s="44">
        <f>M92+M85</f>
        <v>0</v>
      </c>
      <c r="N93" s="13">
        <f t="shared" ref="N93:AD93" si="348">N92+N85</f>
        <v>0</v>
      </c>
      <c r="O93" s="13">
        <f t="shared" si="348"/>
        <v>1351959</v>
      </c>
      <c r="P93" s="13">
        <f t="shared" si="348"/>
        <v>1167954</v>
      </c>
      <c r="Q93" s="44">
        <f t="shared" si="348"/>
        <v>1208242</v>
      </c>
      <c r="R93" s="13">
        <f t="shared" si="348"/>
        <v>1006705</v>
      </c>
      <c r="S93" s="13">
        <f t="shared" si="348"/>
        <v>976271</v>
      </c>
      <c r="T93" s="13">
        <f t="shared" si="348"/>
        <v>956420</v>
      </c>
      <c r="U93" s="44">
        <f t="shared" si="348"/>
        <v>954433</v>
      </c>
      <c r="V93" s="13">
        <f t="shared" si="348"/>
        <v>933514</v>
      </c>
      <c r="W93" s="13">
        <f t="shared" si="348"/>
        <v>932220</v>
      </c>
      <c r="X93" s="13">
        <f t="shared" si="348"/>
        <v>818802</v>
      </c>
      <c r="Y93" s="44">
        <f t="shared" si="348"/>
        <v>879945</v>
      </c>
      <c r="Z93" s="13">
        <f t="shared" si="348"/>
        <v>945126</v>
      </c>
      <c r="AA93" s="13">
        <f t="shared" si="348"/>
        <v>0</v>
      </c>
      <c r="AB93" s="13">
        <f t="shared" si="348"/>
        <v>0</v>
      </c>
      <c r="AC93" s="13">
        <f t="shared" si="348"/>
        <v>0</v>
      </c>
      <c r="AD93" s="13">
        <f t="shared" si="348"/>
        <v>0</v>
      </c>
      <c r="AE93" s="13"/>
      <c r="AF93" s="13"/>
      <c r="AG93" s="13"/>
      <c r="AH93" s="13"/>
      <c r="AI93" s="13"/>
      <c r="AJ93" s="13"/>
      <c r="AK93" s="13"/>
      <c r="AL93" s="13">
        <f>AL92+AL85</f>
        <v>1447436</v>
      </c>
      <c r="AM93" s="13">
        <f t="shared" ref="AM93:AZ93" si="349">AM92+AM85</f>
        <v>1167954</v>
      </c>
      <c r="AN93" s="13">
        <f t="shared" si="349"/>
        <v>956420</v>
      </c>
      <c r="AO93" s="13">
        <f t="shared" si="349"/>
        <v>818802</v>
      </c>
      <c r="AP93" s="13">
        <f t="shared" si="349"/>
        <v>0</v>
      </c>
      <c r="AQ93" s="13">
        <f t="shared" si="349"/>
        <v>0</v>
      </c>
      <c r="AR93" s="13">
        <f t="shared" si="349"/>
        <v>0</v>
      </c>
      <c r="AS93" s="13">
        <f t="shared" si="349"/>
        <v>0</v>
      </c>
      <c r="AT93" s="13">
        <f t="shared" si="349"/>
        <v>0</v>
      </c>
      <c r="AU93" s="13">
        <f t="shared" si="349"/>
        <v>0</v>
      </c>
      <c r="AV93" s="13">
        <f t="shared" si="349"/>
        <v>0</v>
      </c>
      <c r="AW93" s="13">
        <f t="shared" si="349"/>
        <v>0</v>
      </c>
      <c r="AX93" s="13">
        <f t="shared" si="349"/>
        <v>0</v>
      </c>
      <c r="AY93" s="13">
        <f t="shared" si="349"/>
        <v>0</v>
      </c>
      <c r="AZ93" s="13">
        <f t="shared" si="349"/>
        <v>0</v>
      </c>
    </row>
    <row r="94" spans="2:52" s="8" customFormat="1" x14ac:dyDescent="0.35">
      <c r="B94" s="8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40"/>
      <c r="N94" s="14"/>
      <c r="O94" s="14"/>
      <c r="P94" s="14"/>
      <c r="Q94" s="40"/>
      <c r="R94" s="14"/>
      <c r="S94" s="14"/>
      <c r="T94" s="14"/>
      <c r="U94" s="40"/>
      <c r="V94" s="14"/>
      <c r="W94" s="14"/>
      <c r="X94" s="14"/>
      <c r="Y94" s="40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2:52" x14ac:dyDescent="0.35">
      <c r="B95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7"/>
      <c r="N95" s="3"/>
      <c r="O95" s="3">
        <v>0</v>
      </c>
      <c r="P95" s="3">
        <f t="shared" ref="P95:P102" si="350">AM95</f>
        <v>0</v>
      </c>
      <c r="Q95" s="37">
        <v>0</v>
      </c>
      <c r="R95" s="3">
        <v>0</v>
      </c>
      <c r="S95" s="3">
        <v>0</v>
      </c>
      <c r="T95" s="3">
        <v>0</v>
      </c>
      <c r="U95" s="37">
        <v>0</v>
      </c>
      <c r="V95" s="3">
        <v>0</v>
      </c>
      <c r="W95" s="3">
        <v>0</v>
      </c>
      <c r="X95" s="3">
        <f t="shared" ref="X95:X102" si="351">AO95</f>
        <v>0</v>
      </c>
      <c r="Y95" s="37">
        <v>0</v>
      </c>
      <c r="Z95" s="3">
        <v>0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>
        <v>33569</v>
      </c>
      <c r="AM95" s="3">
        <v>0</v>
      </c>
      <c r="AN95" s="3">
        <v>0</v>
      </c>
      <c r="AO95" s="3">
        <v>0</v>
      </c>
    </row>
    <row r="96" spans="2:52" x14ac:dyDescent="0.35">
      <c r="B96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7"/>
      <c r="N96" s="3"/>
      <c r="O96" s="3">
        <v>0</v>
      </c>
      <c r="P96" s="3">
        <f t="shared" si="350"/>
        <v>0</v>
      </c>
      <c r="Q96" s="37">
        <v>0</v>
      </c>
      <c r="R96" s="3">
        <v>0</v>
      </c>
      <c r="S96" s="3">
        <v>0</v>
      </c>
      <c r="T96" s="3">
        <v>0</v>
      </c>
      <c r="U96" s="37">
        <v>0</v>
      </c>
      <c r="V96" s="3">
        <v>0</v>
      </c>
      <c r="W96" s="3">
        <v>0</v>
      </c>
      <c r="X96" s="3">
        <f t="shared" si="351"/>
        <v>0</v>
      </c>
      <c r="Y96" s="37">
        <v>0</v>
      </c>
      <c r="Z96" s="3">
        <v>0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2093662</v>
      </c>
      <c r="AM96" s="3">
        <v>0</v>
      </c>
      <c r="AN96" s="3">
        <v>0</v>
      </c>
      <c r="AO96" s="3">
        <v>0</v>
      </c>
    </row>
    <row r="97" spans="2:52" x14ac:dyDescent="0.35">
      <c r="B97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7"/>
      <c r="N97" s="3"/>
      <c r="O97" s="3">
        <v>0</v>
      </c>
      <c r="P97" s="3">
        <f t="shared" si="350"/>
        <v>0</v>
      </c>
      <c r="Q97" s="37">
        <v>0</v>
      </c>
      <c r="R97" s="3">
        <v>0</v>
      </c>
      <c r="S97" s="3">
        <v>0</v>
      </c>
      <c r="T97" s="3">
        <v>0</v>
      </c>
      <c r="U97" s="37">
        <v>0</v>
      </c>
      <c r="V97" s="3">
        <v>0</v>
      </c>
      <c r="W97" s="3">
        <v>0</v>
      </c>
      <c r="X97" s="3">
        <f t="shared" si="351"/>
        <v>0</v>
      </c>
      <c r="Y97" s="37">
        <v>0</v>
      </c>
      <c r="Z97" s="3">
        <v>0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>
        <v>0</v>
      </c>
      <c r="AM97" s="3">
        <v>0</v>
      </c>
      <c r="AN97" s="3">
        <v>0</v>
      </c>
      <c r="AO97" s="3">
        <v>0</v>
      </c>
    </row>
    <row r="98" spans="2:52" x14ac:dyDescent="0.35">
      <c r="B98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7"/>
      <c r="N98" s="3"/>
      <c r="O98" s="3">
        <v>1727</v>
      </c>
      <c r="P98" s="3">
        <f t="shared" si="350"/>
        <v>1792</v>
      </c>
      <c r="Q98" s="37">
        <v>1860</v>
      </c>
      <c r="R98" s="3">
        <v>1937</v>
      </c>
      <c r="S98" s="3">
        <v>1991</v>
      </c>
      <c r="T98" s="3">
        <v>2027</v>
      </c>
      <c r="U98" s="37">
        <v>2046</v>
      </c>
      <c r="V98" s="3">
        <v>2063</v>
      </c>
      <c r="W98" s="3">
        <v>2080</v>
      </c>
      <c r="X98" s="3">
        <f t="shared" si="351"/>
        <v>2099</v>
      </c>
      <c r="Y98" s="37">
        <v>2117</v>
      </c>
      <c r="Z98" s="3">
        <v>2149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588</v>
      </c>
      <c r="AM98" s="3">
        <v>1792</v>
      </c>
      <c r="AN98" s="3">
        <v>2027</v>
      </c>
      <c r="AO98" s="3">
        <v>2099</v>
      </c>
    </row>
    <row r="99" spans="2:52" x14ac:dyDescent="0.35">
      <c r="B99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7"/>
      <c r="N99" s="3"/>
      <c r="O99" s="3">
        <v>6065869</v>
      </c>
      <c r="P99" s="3">
        <f t="shared" si="350"/>
        <v>6488857</v>
      </c>
      <c r="Q99" s="37">
        <v>6892046</v>
      </c>
      <c r="R99" s="3">
        <v>7294369</v>
      </c>
      <c r="S99" s="3">
        <v>7577305</v>
      </c>
      <c r="T99" s="3">
        <v>7777085</v>
      </c>
      <c r="U99" s="37">
        <v>7953856</v>
      </c>
      <c r="V99" s="3">
        <v>8119876</v>
      </c>
      <c r="W99" s="3">
        <v>8284686</v>
      </c>
      <c r="X99" s="3">
        <f t="shared" si="351"/>
        <v>8427998</v>
      </c>
      <c r="Y99" s="37">
        <v>8568570</v>
      </c>
      <c r="Z99" s="3">
        <v>8773043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>
        <v>1857331</v>
      </c>
      <c r="AM99" s="3">
        <v>6488857</v>
      </c>
      <c r="AN99" s="3">
        <v>7777085</v>
      </c>
      <c r="AO99" s="3">
        <v>8427998</v>
      </c>
    </row>
    <row r="100" spans="2:52" x14ac:dyDescent="0.35">
      <c r="B100" t="s">
        <v>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7"/>
      <c r="N100" s="3"/>
      <c r="O100" s="3">
        <v>0</v>
      </c>
      <c r="P100" s="3">
        <f t="shared" si="350"/>
        <v>0</v>
      </c>
      <c r="Q100" s="37">
        <v>0</v>
      </c>
      <c r="R100" s="3">
        <v>0</v>
      </c>
      <c r="S100" s="3">
        <v>0</v>
      </c>
      <c r="T100" s="3">
        <v>0</v>
      </c>
      <c r="U100" s="37">
        <v>0</v>
      </c>
      <c r="V100" s="3">
        <v>0</v>
      </c>
      <c r="W100" s="3">
        <v>0</v>
      </c>
      <c r="X100" s="3">
        <f t="shared" si="351"/>
        <v>0</v>
      </c>
      <c r="Y100" s="37">
        <v>0</v>
      </c>
      <c r="Z100" s="3">
        <v>0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>
        <v>-38895</v>
      </c>
      <c r="AM100" s="3">
        <v>0</v>
      </c>
      <c r="AN100" s="3">
        <v>0</v>
      </c>
      <c r="AO100" s="3">
        <v>0</v>
      </c>
    </row>
    <row r="101" spans="2:52" x14ac:dyDescent="0.35">
      <c r="B101" t="s">
        <v>83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7"/>
      <c r="N101" s="3"/>
      <c r="O101" s="3">
        <v>1168</v>
      </c>
      <c r="P101" s="3">
        <f t="shared" si="350"/>
        <v>-2745</v>
      </c>
      <c r="Q101" s="37">
        <v>865</v>
      </c>
      <c r="R101" s="3">
        <v>65</v>
      </c>
      <c r="S101" s="3">
        <v>-1695</v>
      </c>
      <c r="T101" s="3">
        <v>-2349</v>
      </c>
      <c r="U101" s="37">
        <v>-4044</v>
      </c>
      <c r="V101" s="3">
        <v>-6674</v>
      </c>
      <c r="W101" s="3">
        <v>-9835</v>
      </c>
      <c r="X101" s="3">
        <f t="shared" si="351"/>
        <v>-5333</v>
      </c>
      <c r="Y101" s="37">
        <v>-4318</v>
      </c>
      <c r="Z101" s="3">
        <v>-5209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>
        <v>-703</v>
      </c>
      <c r="AM101" s="3">
        <v>-2745</v>
      </c>
      <c r="AN101" s="3">
        <v>-2349</v>
      </c>
      <c r="AO101" s="3">
        <v>-5333</v>
      </c>
    </row>
    <row r="102" spans="2:52" s="6" customFormat="1" x14ac:dyDescent="0.35">
      <c r="B102" s="6" t="s">
        <v>84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38"/>
      <c r="N102" s="11"/>
      <c r="O102" s="11">
        <v>-4817011</v>
      </c>
      <c r="P102" s="11">
        <f t="shared" si="350"/>
        <v>-4965354</v>
      </c>
      <c r="Q102" s="38">
        <v>-5088828</v>
      </c>
      <c r="R102" s="11">
        <v>-5227408</v>
      </c>
      <c r="S102" s="11">
        <v>-5329545</v>
      </c>
      <c r="T102" s="11">
        <v>-5485733</v>
      </c>
      <c r="U102" s="38">
        <v>-5587112</v>
      </c>
      <c r="V102" s="11">
        <v>-5766441</v>
      </c>
      <c r="W102" s="11">
        <v>-5890316</v>
      </c>
      <c r="X102" s="11">
        <f t="shared" si="351"/>
        <v>-5859438</v>
      </c>
      <c r="Y102" s="38">
        <v>-5842636</v>
      </c>
      <c r="Z102" s="11">
        <v>-5814509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>
        <v>-3798963</v>
      </c>
      <c r="AM102" s="11">
        <v>-4965354</v>
      </c>
      <c r="AN102" s="11">
        <v>-5485733</v>
      </c>
      <c r="AO102" s="6">
        <v>-5859438</v>
      </c>
    </row>
    <row r="103" spans="2:52" s="7" customFormat="1" x14ac:dyDescent="0.35">
      <c r="B103" s="7" t="s">
        <v>85</v>
      </c>
      <c r="C103" s="13"/>
      <c r="D103" s="13"/>
      <c r="E103" s="13"/>
      <c r="F103" s="13"/>
      <c r="G103" s="13"/>
      <c r="H103" s="13"/>
      <c r="I103" s="13">
        <f>SUM(I97:I102)</f>
        <v>0</v>
      </c>
      <c r="J103" s="13">
        <f t="shared" ref="J103" si="352">SUM(J97:J102)</f>
        <v>0</v>
      </c>
      <c r="K103" s="13">
        <f>SUM(K97:K102)</f>
        <v>0</v>
      </c>
      <c r="L103" s="13">
        <f t="shared" ref="L103" si="353">SUM(L97:L102)</f>
        <v>0</v>
      </c>
      <c r="M103" s="44">
        <f>SUM(M97:M102)</f>
        <v>0</v>
      </c>
      <c r="N103" s="13">
        <f t="shared" ref="N103:AD103" si="354">SUM(N97:N102)</f>
        <v>0</v>
      </c>
      <c r="O103" s="13">
        <f t="shared" si="354"/>
        <v>1251753</v>
      </c>
      <c r="P103" s="13">
        <f t="shared" si="354"/>
        <v>1522550</v>
      </c>
      <c r="Q103" s="44">
        <f t="shared" si="354"/>
        <v>1805943</v>
      </c>
      <c r="R103" s="13">
        <f t="shared" si="354"/>
        <v>2068963</v>
      </c>
      <c r="S103" s="13">
        <f t="shared" si="354"/>
        <v>2248056</v>
      </c>
      <c r="T103" s="13">
        <f t="shared" si="354"/>
        <v>2291030</v>
      </c>
      <c r="U103" s="44">
        <f t="shared" si="354"/>
        <v>2364746</v>
      </c>
      <c r="V103" s="13">
        <f t="shared" si="354"/>
        <v>2348824</v>
      </c>
      <c r="W103" s="13">
        <f t="shared" si="354"/>
        <v>2386615</v>
      </c>
      <c r="X103" s="13">
        <f t="shared" si="354"/>
        <v>2565326</v>
      </c>
      <c r="Y103" s="44">
        <f t="shared" si="354"/>
        <v>2723733</v>
      </c>
      <c r="Z103" s="13">
        <f t="shared" si="354"/>
        <v>2955474</v>
      </c>
      <c r="AA103" s="13">
        <f t="shared" si="354"/>
        <v>0</v>
      </c>
      <c r="AB103" s="13">
        <f t="shared" si="354"/>
        <v>0</v>
      </c>
      <c r="AC103" s="13">
        <f t="shared" si="354"/>
        <v>0</v>
      </c>
      <c r="AD103" s="13">
        <f t="shared" si="354"/>
        <v>0</v>
      </c>
      <c r="AE103" s="13"/>
      <c r="AF103" s="13"/>
      <c r="AG103" s="13"/>
      <c r="AH103" s="13"/>
      <c r="AI103" s="13"/>
      <c r="AJ103" s="13"/>
      <c r="AK103" s="13"/>
      <c r="AL103" s="13">
        <f>SUM(AL97:AL102)</f>
        <v>-1980642</v>
      </c>
      <c r="AM103" s="13">
        <f>SUM(AM97:AM102)</f>
        <v>1522550</v>
      </c>
      <c r="AN103" s="13">
        <f>SUM(AN97:AN102)</f>
        <v>2291030</v>
      </c>
      <c r="AO103" s="13">
        <f t="shared" ref="AO103:AZ103" si="355">SUM(AO97:AO102)</f>
        <v>2565326</v>
      </c>
      <c r="AP103" s="13">
        <f t="shared" si="355"/>
        <v>0</v>
      </c>
      <c r="AQ103" s="13">
        <f t="shared" si="355"/>
        <v>0</v>
      </c>
      <c r="AR103" s="13">
        <f t="shared" si="355"/>
        <v>0</v>
      </c>
      <c r="AS103" s="13">
        <f t="shared" si="355"/>
        <v>0</v>
      </c>
      <c r="AT103" s="13">
        <f t="shared" si="355"/>
        <v>0</v>
      </c>
      <c r="AU103" s="13">
        <f t="shared" si="355"/>
        <v>0</v>
      </c>
      <c r="AV103" s="13">
        <f t="shared" si="355"/>
        <v>0</v>
      </c>
      <c r="AW103" s="13">
        <f t="shared" si="355"/>
        <v>0</v>
      </c>
      <c r="AX103" s="13">
        <f t="shared" si="355"/>
        <v>0</v>
      </c>
      <c r="AY103" s="13">
        <f t="shared" si="355"/>
        <v>0</v>
      </c>
      <c r="AZ103" s="13">
        <f t="shared" si="355"/>
        <v>0</v>
      </c>
    </row>
    <row r="104" spans="2:52" s="6" customFormat="1" x14ac:dyDescent="0.35">
      <c r="B104" s="6" t="s">
        <v>522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8"/>
      <c r="N104" s="11"/>
      <c r="O104" s="11"/>
      <c r="P104" s="3">
        <f>AM104</f>
        <v>0</v>
      </c>
      <c r="Q104" s="38">
        <v>0</v>
      </c>
      <c r="R104" s="11">
        <v>0</v>
      </c>
      <c r="S104" s="11">
        <v>0</v>
      </c>
      <c r="T104" s="11">
        <v>0</v>
      </c>
      <c r="U104" s="38">
        <v>0</v>
      </c>
      <c r="V104" s="11">
        <v>0</v>
      </c>
      <c r="W104" s="11">
        <v>0</v>
      </c>
      <c r="X104" s="3">
        <f>AO104</f>
        <v>77111</v>
      </c>
      <c r="Y104" s="38">
        <v>79460</v>
      </c>
      <c r="Z104" s="11">
        <v>79664</v>
      </c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>
        <v>0</v>
      </c>
      <c r="AM104" s="11">
        <v>0</v>
      </c>
      <c r="AN104" s="11">
        <v>0</v>
      </c>
      <c r="AO104" s="11">
        <v>77111</v>
      </c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2:52" s="9" customFormat="1" x14ac:dyDescent="0.35">
      <c r="B105" s="9" t="s">
        <v>523</v>
      </c>
      <c r="C105" s="15"/>
      <c r="D105" s="15"/>
      <c r="E105" s="15"/>
      <c r="F105" s="15"/>
      <c r="G105" s="15"/>
      <c r="H105" s="15"/>
      <c r="I105" s="15">
        <f>SUM(I103:I104)</f>
        <v>0</v>
      </c>
      <c r="J105" s="15">
        <f t="shared" ref="J105" si="356">SUM(J103:J104)</f>
        <v>0</v>
      </c>
      <c r="K105" s="15">
        <f>SUM(K103:K104)</f>
        <v>0</v>
      </c>
      <c r="L105" s="15">
        <f t="shared" ref="L105" si="357">SUM(L103:L104)</f>
        <v>0</v>
      </c>
      <c r="M105" s="48">
        <f>SUM(M103:M104)</f>
        <v>0</v>
      </c>
      <c r="N105" s="15">
        <f t="shared" ref="N105:AD105" si="358">SUM(N103:N104)</f>
        <v>0</v>
      </c>
      <c r="O105" s="15">
        <f t="shared" si="358"/>
        <v>1251753</v>
      </c>
      <c r="P105" s="15">
        <f t="shared" si="358"/>
        <v>1522550</v>
      </c>
      <c r="Q105" s="48">
        <f t="shared" si="358"/>
        <v>1805943</v>
      </c>
      <c r="R105" s="15">
        <f t="shared" si="358"/>
        <v>2068963</v>
      </c>
      <c r="S105" s="15">
        <f t="shared" si="358"/>
        <v>2248056</v>
      </c>
      <c r="T105" s="15">
        <f t="shared" si="358"/>
        <v>2291030</v>
      </c>
      <c r="U105" s="48">
        <f t="shared" si="358"/>
        <v>2364746</v>
      </c>
      <c r="V105" s="15">
        <f t="shared" si="358"/>
        <v>2348824</v>
      </c>
      <c r="W105" s="15">
        <f t="shared" si="358"/>
        <v>2386615</v>
      </c>
      <c r="X105" s="15">
        <f t="shared" si="358"/>
        <v>2642437</v>
      </c>
      <c r="Y105" s="48">
        <f t="shared" si="358"/>
        <v>2803193</v>
      </c>
      <c r="Z105" s="15">
        <f t="shared" si="358"/>
        <v>3035138</v>
      </c>
      <c r="AA105" s="15">
        <f t="shared" si="358"/>
        <v>0</v>
      </c>
      <c r="AB105" s="15">
        <f t="shared" si="358"/>
        <v>0</v>
      </c>
      <c r="AC105" s="15">
        <f t="shared" si="358"/>
        <v>0</v>
      </c>
      <c r="AD105" s="15">
        <f t="shared" si="358"/>
        <v>0</v>
      </c>
      <c r="AE105" s="15"/>
      <c r="AF105" s="15"/>
      <c r="AG105" s="15"/>
      <c r="AH105" s="15"/>
      <c r="AI105" s="15"/>
      <c r="AJ105" s="15"/>
      <c r="AK105" s="15"/>
      <c r="AL105" s="15">
        <f t="shared" ref="AL105" si="359">SUM(AL103:AL104)</f>
        <v>-1980642</v>
      </c>
      <c r="AM105" s="15">
        <f t="shared" ref="AM105" si="360">SUM(AM103:AM104)</f>
        <v>1522550</v>
      </c>
      <c r="AN105" s="15">
        <f t="shared" ref="AN105" si="361">SUM(AN103:AN104)</f>
        <v>2291030</v>
      </c>
      <c r="AO105" s="15">
        <f t="shared" ref="AO105" si="362">SUM(AO103:AO104)</f>
        <v>2642437</v>
      </c>
      <c r="AP105" s="15">
        <f t="shared" ref="AP105" si="363">SUM(AP103:AP104)</f>
        <v>0</v>
      </c>
      <c r="AQ105" s="15">
        <f t="shared" ref="AQ105" si="364">SUM(AQ103:AQ104)</f>
        <v>0</v>
      </c>
      <c r="AR105" s="15">
        <f t="shared" ref="AR105" si="365">SUM(AR103:AR104)</f>
        <v>0</v>
      </c>
      <c r="AS105" s="15">
        <f t="shared" ref="AS105" si="366">SUM(AS103:AS104)</f>
        <v>0</v>
      </c>
      <c r="AT105" s="15">
        <f t="shared" ref="AT105" si="367">SUM(AT103:AT104)</f>
        <v>0</v>
      </c>
      <c r="AU105" s="15">
        <f t="shared" ref="AU105" si="368">SUM(AU103:AU104)</f>
        <v>0</v>
      </c>
      <c r="AV105" s="15">
        <f t="shared" ref="AV105" si="369">SUM(AV103:AV104)</f>
        <v>0</v>
      </c>
      <c r="AW105" s="15">
        <f t="shared" ref="AW105" si="370">SUM(AW103:AW104)</f>
        <v>0</v>
      </c>
      <c r="AX105" s="15">
        <f t="shared" ref="AX105" si="371">SUM(AX103:AX104)</f>
        <v>0</v>
      </c>
      <c r="AY105" s="15">
        <f t="shared" ref="AY105" si="372">SUM(AY103:AY104)</f>
        <v>0</v>
      </c>
      <c r="AZ105" s="15">
        <f t="shared" ref="AZ105" si="373">SUM(AZ103:AZ104)</f>
        <v>0</v>
      </c>
    </row>
    <row r="106" spans="2:52" s="7" customFormat="1" x14ac:dyDescent="0.35">
      <c r="B106" s="7" t="s">
        <v>86</v>
      </c>
      <c r="C106" s="13"/>
      <c r="D106" s="13"/>
      <c r="E106" s="13"/>
      <c r="F106" s="13"/>
      <c r="G106" s="13"/>
      <c r="H106" s="13"/>
      <c r="I106" s="13">
        <f>I105+I93+SUM(I95:I96)</f>
        <v>0</v>
      </c>
      <c r="J106" s="13">
        <f t="shared" ref="J106" si="374">J105+J93+SUM(J95:J96)</f>
        <v>0</v>
      </c>
      <c r="K106" s="13">
        <f>K105+K93+SUM(K95:K96)</f>
        <v>0</v>
      </c>
      <c r="L106" s="13">
        <f t="shared" ref="L106" si="375">L105+L93+SUM(L95:L96)</f>
        <v>0</v>
      </c>
      <c r="M106" s="44">
        <f>M105+M93+SUM(M95:M96)</f>
        <v>0</v>
      </c>
      <c r="N106" s="13">
        <f t="shared" ref="N106:AD106" si="376">N105+N93+SUM(N95:N96)</f>
        <v>0</v>
      </c>
      <c r="O106" s="13">
        <f t="shared" si="376"/>
        <v>2603712</v>
      </c>
      <c r="P106" s="13">
        <f t="shared" si="376"/>
        <v>2690504</v>
      </c>
      <c r="Q106" s="44">
        <f t="shared" si="376"/>
        <v>3014185</v>
      </c>
      <c r="R106" s="13">
        <f t="shared" si="376"/>
        <v>3075668</v>
      </c>
      <c r="S106" s="13">
        <f t="shared" si="376"/>
        <v>3224327</v>
      </c>
      <c r="T106" s="13">
        <f t="shared" si="376"/>
        <v>3247450</v>
      </c>
      <c r="U106" s="44">
        <f t="shared" si="376"/>
        <v>3319179</v>
      </c>
      <c r="V106" s="13">
        <f t="shared" si="376"/>
        <v>3282338</v>
      </c>
      <c r="W106" s="13">
        <f t="shared" si="376"/>
        <v>3318835</v>
      </c>
      <c r="X106" s="13">
        <f t="shared" si="376"/>
        <v>3461239</v>
      </c>
      <c r="Y106" s="44">
        <f t="shared" si="376"/>
        <v>3683138</v>
      </c>
      <c r="Z106" s="13">
        <f t="shared" si="376"/>
        <v>3980264</v>
      </c>
      <c r="AA106" s="13">
        <f t="shared" si="376"/>
        <v>0</v>
      </c>
      <c r="AB106" s="13">
        <f t="shared" si="376"/>
        <v>0</v>
      </c>
      <c r="AC106" s="13">
        <f t="shared" si="376"/>
        <v>0</v>
      </c>
      <c r="AD106" s="13">
        <f t="shared" si="376"/>
        <v>0</v>
      </c>
      <c r="AE106" s="13"/>
      <c r="AF106" s="13"/>
      <c r="AG106" s="13"/>
      <c r="AH106" s="13"/>
      <c r="AI106" s="13"/>
      <c r="AJ106" s="13"/>
      <c r="AK106" s="13"/>
      <c r="AL106" s="13">
        <f t="shared" ref="AL106" si="377">AL105+AL93+SUM(AL95:AL96)</f>
        <v>1594025</v>
      </c>
      <c r="AM106" s="13">
        <f t="shared" ref="AM106" si="378">AM105+AM93+SUM(AM95:AM96)</f>
        <v>2690504</v>
      </c>
      <c r="AN106" s="13">
        <f t="shared" ref="AN106" si="379">AN105+AN93+SUM(AN95:AN96)</f>
        <v>3247450</v>
      </c>
      <c r="AO106" s="13">
        <f t="shared" ref="AO106" si="380">AO105+AO93+SUM(AO95:AO96)</f>
        <v>3461239</v>
      </c>
      <c r="AP106" s="13">
        <f t="shared" ref="AP106" si="381">AP105+AP93+SUM(AP95:AP96)</f>
        <v>0</v>
      </c>
      <c r="AQ106" s="13">
        <f t="shared" ref="AQ106" si="382">AQ105+AQ93+SUM(AQ95:AQ96)</f>
        <v>0</v>
      </c>
      <c r="AR106" s="13">
        <f t="shared" ref="AR106" si="383">AR105+AR93+SUM(AR95:AR96)</f>
        <v>0</v>
      </c>
      <c r="AS106" s="13">
        <f t="shared" ref="AS106" si="384">AS105+AS93+SUM(AS95:AS96)</f>
        <v>0</v>
      </c>
      <c r="AT106" s="13">
        <f t="shared" ref="AT106" si="385">AT105+AT93+SUM(AT95:AT96)</f>
        <v>0</v>
      </c>
      <c r="AU106" s="13">
        <f t="shared" ref="AU106" si="386">AU105+AU93+SUM(AU95:AU96)</f>
        <v>0</v>
      </c>
      <c r="AV106" s="13">
        <f t="shared" ref="AV106" si="387">AV105+AV93+SUM(AV95:AV96)</f>
        <v>0</v>
      </c>
      <c r="AW106" s="13">
        <f t="shared" ref="AW106" si="388">AW105+AW93+SUM(AW95:AW96)</f>
        <v>0</v>
      </c>
      <c r="AX106" s="13">
        <f t="shared" ref="AX106" si="389">AX105+AX93+SUM(AX95:AX96)</f>
        <v>0</v>
      </c>
      <c r="AY106" s="13">
        <f t="shared" ref="AY106" si="390">AY105+AY93+SUM(AY95:AY96)</f>
        <v>0</v>
      </c>
      <c r="AZ106" s="13">
        <f t="shared" ref="AZ106" si="391">AZ105+AZ93+SUM(AZ95:AZ96)</f>
        <v>0</v>
      </c>
    </row>
    <row r="107" spans="2:52" s="7" customFormat="1" x14ac:dyDescent="0.35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4"/>
      <c r="N107" s="13"/>
      <c r="O107" s="13"/>
      <c r="P107" s="13"/>
      <c r="Q107" s="44"/>
      <c r="R107" s="13"/>
      <c r="S107" s="13"/>
      <c r="T107" s="13"/>
      <c r="U107" s="44"/>
      <c r="V107" s="13"/>
      <c r="W107" s="13"/>
      <c r="X107" s="13"/>
      <c r="Y107" s="44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2:52" s="26" customFormat="1" x14ac:dyDescent="0.35">
      <c r="B108" s="26" t="s">
        <v>511</v>
      </c>
      <c r="M108" s="52"/>
      <c r="Q108" s="52"/>
      <c r="U108" s="52"/>
      <c r="Y108" s="52"/>
      <c r="AL108" s="26">
        <f>AL71/AL85</f>
        <v>1.6664237343500805</v>
      </c>
      <c r="AM108" s="26">
        <f t="shared" ref="AM108:AZ108" si="392">AM71/AM85</f>
        <v>3.7385608034142455</v>
      </c>
      <c r="AN108" s="26">
        <f t="shared" si="392"/>
        <v>4.33785665264271</v>
      </c>
      <c r="AO108" s="26">
        <f t="shared" si="392"/>
        <v>5.1732690865239883</v>
      </c>
      <c r="AP108" s="26" t="e">
        <f t="shared" si="392"/>
        <v>#DIV/0!</v>
      </c>
      <c r="AQ108" s="26" t="e">
        <f t="shared" si="392"/>
        <v>#DIV/0!</v>
      </c>
      <c r="AR108" s="26" t="e">
        <f t="shared" si="392"/>
        <v>#DIV/0!</v>
      </c>
      <c r="AS108" s="26" t="e">
        <f t="shared" si="392"/>
        <v>#DIV/0!</v>
      </c>
      <c r="AT108" s="26" t="e">
        <f t="shared" si="392"/>
        <v>#DIV/0!</v>
      </c>
      <c r="AU108" s="26" t="e">
        <f t="shared" si="392"/>
        <v>#DIV/0!</v>
      </c>
      <c r="AV108" s="26" t="e">
        <f t="shared" si="392"/>
        <v>#DIV/0!</v>
      </c>
      <c r="AW108" s="26" t="e">
        <f t="shared" si="392"/>
        <v>#DIV/0!</v>
      </c>
      <c r="AX108" s="26" t="e">
        <f t="shared" si="392"/>
        <v>#DIV/0!</v>
      </c>
      <c r="AY108" s="26" t="e">
        <f t="shared" si="392"/>
        <v>#DIV/0!</v>
      </c>
      <c r="AZ108" s="26" t="e">
        <f t="shared" si="392"/>
        <v>#DIV/0!</v>
      </c>
    </row>
    <row r="109" spans="2:52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7"/>
      <c r="N109" s="3"/>
      <c r="O109" s="3"/>
      <c r="P109" s="3"/>
      <c r="Q109" s="37"/>
      <c r="R109" s="3"/>
      <c r="S109" s="3"/>
      <c r="T109" s="3"/>
      <c r="U109" s="37"/>
      <c r="V109" s="3"/>
      <c r="W109" s="3"/>
      <c r="X109" s="3"/>
      <c r="Y109" s="37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52" s="4" customFormat="1" x14ac:dyDescent="0.35">
      <c r="B110" s="5" t="s">
        <v>87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47"/>
      <c r="N110" s="12"/>
      <c r="O110" s="12"/>
      <c r="P110" s="12"/>
      <c r="Q110" s="47"/>
      <c r="R110" s="12"/>
      <c r="S110" s="12"/>
      <c r="T110" s="12"/>
      <c r="U110" s="47"/>
      <c r="V110" s="12"/>
      <c r="W110" s="12"/>
      <c r="X110" s="12"/>
      <c r="Y110" s="47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2:52" s="3" customFormat="1" x14ac:dyDescent="0.35">
      <c r="B111" s="3" t="s">
        <v>88</v>
      </c>
      <c r="M111" s="37">
        <v>-287184</v>
      </c>
      <c r="N111" s="3">
        <f>-226330-M111</f>
        <v>60854</v>
      </c>
      <c r="O111" s="3">
        <f>-278320-N111-M111</f>
        <v>-51990</v>
      </c>
      <c r="P111" s="3">
        <f>AM111-O111-N111-M111</f>
        <v>-18288</v>
      </c>
      <c r="Q111" s="37">
        <v>116881</v>
      </c>
      <c r="R111" s="3">
        <f>139631-Q111</f>
        <v>22750</v>
      </c>
      <c r="S111" s="3">
        <f>240424-R111-Q111</f>
        <v>100793</v>
      </c>
      <c r="T111" s="3">
        <f>AN111-S111-R111-Q111</f>
        <v>93427</v>
      </c>
      <c r="U111" s="37">
        <v>35477</v>
      </c>
      <c r="V111" s="3">
        <f>97908-U111</f>
        <v>62431</v>
      </c>
      <c r="W111" s="3">
        <f>144974-V111-U111</f>
        <v>47066</v>
      </c>
      <c r="X111" s="3">
        <f>AO111-W111-V111-U111</f>
        <v>78763</v>
      </c>
      <c r="Y111" s="37">
        <v>187376</v>
      </c>
      <c r="Z111" s="3">
        <f>277568-Y111</f>
        <v>90192</v>
      </c>
      <c r="AK111" s="3">
        <v>-39012</v>
      </c>
      <c r="AL111" s="3">
        <v>-165215</v>
      </c>
      <c r="AM111" s="3">
        <v>-296608</v>
      </c>
      <c r="AN111" s="3">
        <v>333851</v>
      </c>
      <c r="AO111" s="3">
        <v>223737</v>
      </c>
    </row>
    <row r="112" spans="2:52" s="11" customFormat="1" x14ac:dyDescent="0.35">
      <c r="B112" s="11" t="s">
        <v>89</v>
      </c>
      <c r="M112" s="38">
        <v>-3016</v>
      </c>
      <c r="N112" s="11">
        <f>-5945-M112</f>
        <v>-2929</v>
      </c>
      <c r="O112" s="11">
        <f>-7475-N112-M112</f>
        <v>-1530</v>
      </c>
      <c r="P112" s="11">
        <f>AM112-O112-N112-M112</f>
        <v>-4761</v>
      </c>
      <c r="Q112" s="38">
        <v>-708</v>
      </c>
      <c r="R112" s="11">
        <f>-1405-Q112</f>
        <v>-697</v>
      </c>
      <c r="S112" s="11">
        <f>-6783-R112-Q112</f>
        <v>-5378</v>
      </c>
      <c r="T112" s="11">
        <f>AN112-S112-R112-Q112</f>
        <v>-5844</v>
      </c>
      <c r="U112" s="38">
        <v>-15215</v>
      </c>
      <c r="V112" s="11">
        <f>-20673-U112</f>
        <v>-5458</v>
      </c>
      <c r="W112" s="11">
        <f>-35109-V112-U112</f>
        <v>-14436</v>
      </c>
      <c r="X112" s="11">
        <f>AO112-W112-V112-U112</f>
        <v>-4918</v>
      </c>
      <c r="Y112" s="38">
        <v>-4755</v>
      </c>
      <c r="Z112" s="11">
        <f>-8689-Y112</f>
        <v>-3934</v>
      </c>
      <c r="AK112" s="11">
        <v>-13004</v>
      </c>
      <c r="AL112" s="11">
        <v>-13096</v>
      </c>
      <c r="AM112" s="11">
        <v>-12236</v>
      </c>
      <c r="AN112" s="11">
        <v>-12627</v>
      </c>
      <c r="AO112" s="11">
        <v>-40027</v>
      </c>
    </row>
    <row r="113" spans="2:52" s="13" customFormat="1" x14ac:dyDescent="0.35">
      <c r="B113" s="13" t="s">
        <v>90</v>
      </c>
      <c r="I113" s="13">
        <f t="shared" ref="I113" si="393">SUM(I111:I112)</f>
        <v>0</v>
      </c>
      <c r="J113" s="13">
        <f t="shared" ref="J113" si="394">SUM(J111:J112)</f>
        <v>0</v>
      </c>
      <c r="K113" s="13">
        <f t="shared" ref="K113" si="395">SUM(K111:K112)</f>
        <v>0</v>
      </c>
      <c r="L113" s="13">
        <f t="shared" ref="L113" si="396">SUM(L111:L112)</f>
        <v>0</v>
      </c>
      <c r="M113" s="44">
        <f t="shared" ref="M113" si="397">SUM(M111:M112)</f>
        <v>-290200</v>
      </c>
      <c r="N113" s="13">
        <f t="shared" ref="N113" si="398">SUM(N111:N112)</f>
        <v>57925</v>
      </c>
      <c r="O113" s="13">
        <f t="shared" ref="O113" si="399">SUM(O111:O112)</f>
        <v>-53520</v>
      </c>
      <c r="P113" s="13">
        <f t="shared" ref="P113" si="400">SUM(P111:P112)</f>
        <v>-23049</v>
      </c>
      <c r="Q113" s="44">
        <f t="shared" ref="Q113" si="401">SUM(Q111:Q112)</f>
        <v>116173</v>
      </c>
      <c r="R113" s="13">
        <f t="shared" ref="R113" si="402">SUM(R111:R112)</f>
        <v>22053</v>
      </c>
      <c r="S113" s="13">
        <f t="shared" ref="S113" si="403">SUM(S111:S112)</f>
        <v>95415</v>
      </c>
      <c r="T113" s="13">
        <f t="shared" ref="T113" si="404">SUM(T111:T112)</f>
        <v>87583</v>
      </c>
      <c r="U113" s="44">
        <f t="shared" ref="U113" si="405">SUM(U111:U112)</f>
        <v>20262</v>
      </c>
      <c r="V113" s="13">
        <f t="shared" ref="V113" si="406">SUM(V111:V112)</f>
        <v>56973</v>
      </c>
      <c r="W113" s="13">
        <f t="shared" ref="W113" si="407">SUM(W111:W112)</f>
        <v>32630</v>
      </c>
      <c r="X113" s="13">
        <f t="shared" ref="X113" si="408">SUM(X111:X112)</f>
        <v>73845</v>
      </c>
      <c r="Y113" s="44">
        <f t="shared" ref="Y113" si="409">SUM(Y111:Y112)</f>
        <v>182621</v>
      </c>
      <c r="Z113" s="13">
        <f t="shared" ref="Z113" si="410">SUM(Z111:Z112)</f>
        <v>86258</v>
      </c>
      <c r="AA113" s="13">
        <f t="shared" ref="AA113" si="411">SUM(AA111:AA112)</f>
        <v>0</v>
      </c>
      <c r="AB113" s="13">
        <f t="shared" ref="AB113" si="412">SUM(AB111:AB112)</f>
        <v>0</v>
      </c>
      <c r="AC113" s="13">
        <f t="shared" ref="AC113" si="413">SUM(AC111:AC112)</f>
        <v>0</v>
      </c>
      <c r="AD113" s="13">
        <f t="shared" ref="AD113" si="414">SUM(AD111:AD112)</f>
        <v>0</v>
      </c>
      <c r="AK113" s="13">
        <f>SUM(AK111:AK112)</f>
        <v>-52016</v>
      </c>
      <c r="AL113" s="13">
        <f>SUM(AL111:AL112)</f>
        <v>-178311</v>
      </c>
      <c r="AM113" s="13">
        <f>SUM(AM111:AM112)</f>
        <v>-308844</v>
      </c>
      <c r="AN113" s="13">
        <f>SUM(AN111:AN112)</f>
        <v>321224</v>
      </c>
      <c r="AO113" s="13">
        <f t="shared" ref="AO113:AZ113" si="415">SUM(AO111:AO112)</f>
        <v>183710</v>
      </c>
      <c r="AP113" s="13">
        <f t="shared" si="415"/>
        <v>0</v>
      </c>
      <c r="AQ113" s="13">
        <f t="shared" si="415"/>
        <v>0</v>
      </c>
      <c r="AR113" s="13">
        <f t="shared" si="415"/>
        <v>0</v>
      </c>
      <c r="AS113" s="13">
        <f t="shared" si="415"/>
        <v>0</v>
      </c>
      <c r="AT113" s="13">
        <f t="shared" si="415"/>
        <v>0</v>
      </c>
      <c r="AU113" s="13">
        <f t="shared" si="415"/>
        <v>0</v>
      </c>
      <c r="AV113" s="13">
        <f t="shared" si="415"/>
        <v>0</v>
      </c>
      <c r="AW113" s="13">
        <f t="shared" si="415"/>
        <v>0</v>
      </c>
      <c r="AX113" s="13">
        <f t="shared" si="415"/>
        <v>0</v>
      </c>
      <c r="AY113" s="13">
        <f t="shared" si="415"/>
        <v>0</v>
      </c>
      <c r="AZ113" s="13">
        <f t="shared" si="415"/>
        <v>0</v>
      </c>
    </row>
    <row r="114" spans="2:52" s="3" customFormat="1" x14ac:dyDescent="0.35">
      <c r="M114" s="37"/>
      <c r="Q114" s="37"/>
      <c r="U114" s="37"/>
      <c r="Y114" s="37"/>
    </row>
    <row r="115" spans="2:52" s="3" customFormat="1" x14ac:dyDescent="0.35">
      <c r="B115" s="3" t="s">
        <v>513</v>
      </c>
      <c r="M115" s="37">
        <v>0</v>
      </c>
      <c r="N115" s="3">
        <v>0</v>
      </c>
      <c r="O115" s="3">
        <v>0</v>
      </c>
      <c r="P115" s="3">
        <f>AM115-O115-N115-M115</f>
        <v>942529</v>
      </c>
      <c r="Q115" s="37">
        <v>0</v>
      </c>
      <c r="R115" s="3">
        <v>0</v>
      </c>
      <c r="S115" s="3">
        <v>0</v>
      </c>
      <c r="T115" s="3">
        <f>AN115-S115-R115-Q115</f>
        <v>0</v>
      </c>
      <c r="U115" s="37">
        <v>0</v>
      </c>
      <c r="V115" s="3">
        <v>0</v>
      </c>
      <c r="W115" s="3">
        <v>0</v>
      </c>
      <c r="X115" s="3">
        <f>AO115-W115-V115-U115</f>
        <v>0</v>
      </c>
      <c r="Y115" s="37">
        <v>0</v>
      </c>
      <c r="Z115" s="3">
        <v>0</v>
      </c>
      <c r="AM115" s="3">
        <v>942529</v>
      </c>
      <c r="AN115" s="3">
        <v>0</v>
      </c>
      <c r="AO115" s="3">
        <v>0</v>
      </c>
    </row>
    <row r="116" spans="2:52" s="3" customFormat="1" x14ac:dyDescent="0.35">
      <c r="B116" s="3" t="s">
        <v>91</v>
      </c>
      <c r="M116" s="37">
        <v>54107</v>
      </c>
      <c r="N116" s="3">
        <f>181955-M116</f>
        <v>127848</v>
      </c>
      <c r="O116" s="3">
        <f>1028914-N116-M116</f>
        <v>846959</v>
      </c>
      <c r="P116" s="3">
        <f>AM116-O116-N116-M116</f>
        <v>241788</v>
      </c>
      <c r="Q116" s="37">
        <v>193731</v>
      </c>
      <c r="R116" s="3">
        <f>426473-Q116</f>
        <v>232742</v>
      </c>
      <c r="S116" s="3">
        <f>611308-R116-Q116</f>
        <v>184835</v>
      </c>
      <c r="T116" s="3">
        <f>AN116-S116-R116-Q116</f>
        <v>166907</v>
      </c>
      <c r="U116" s="37">
        <v>149323</v>
      </c>
      <c r="V116" s="3">
        <f>295092-U116</f>
        <v>145769</v>
      </c>
      <c r="W116" s="3">
        <f>435400-V116-U116</f>
        <v>140308</v>
      </c>
      <c r="X116" s="3">
        <f>AO116-W116-V116-U116</f>
        <v>129398</v>
      </c>
      <c r="Y116" s="37">
        <v>114714</v>
      </c>
      <c r="Z116" s="3">
        <f>228915-Y116</f>
        <v>114201</v>
      </c>
      <c r="AK116" s="3">
        <v>248503</v>
      </c>
      <c r="AL116" s="3">
        <v>241970</v>
      </c>
      <c r="AM116" s="3">
        <v>1270702</v>
      </c>
      <c r="AN116" s="3">
        <v>778215</v>
      </c>
      <c r="AO116" s="3">
        <v>564798</v>
      </c>
    </row>
    <row r="117" spans="2:52" s="3" customFormat="1" x14ac:dyDescent="0.35">
      <c r="B117" s="3" t="s">
        <v>514</v>
      </c>
      <c r="M117" s="37">
        <v>0</v>
      </c>
      <c r="N117" s="3">
        <v>0</v>
      </c>
      <c r="O117" s="3">
        <v>0</v>
      </c>
      <c r="P117" s="3">
        <f>AM117-O117-N117-M117</f>
        <v>0</v>
      </c>
      <c r="Q117" s="37">
        <v>0</v>
      </c>
      <c r="R117" s="3">
        <v>0</v>
      </c>
      <c r="S117" s="3">
        <v>0</v>
      </c>
      <c r="T117" s="3">
        <f>AN117-S117-R117-Q117</f>
        <v>0</v>
      </c>
      <c r="U117" s="37">
        <v>0</v>
      </c>
      <c r="V117" s="3">
        <v>0</v>
      </c>
      <c r="W117" s="3">
        <v>0</v>
      </c>
      <c r="X117" s="3">
        <f>AO117-W117-V117-U117</f>
        <v>0</v>
      </c>
      <c r="Y117" s="37">
        <v>0</v>
      </c>
      <c r="Z117" s="3">
        <v>0</v>
      </c>
      <c r="AM117" s="3">
        <v>0</v>
      </c>
      <c r="AN117" s="3">
        <v>0</v>
      </c>
      <c r="AO117" s="3">
        <v>0</v>
      </c>
    </row>
    <row r="118" spans="2:52" s="3" customFormat="1" x14ac:dyDescent="0.35">
      <c r="B118" s="3" t="s">
        <v>515</v>
      </c>
      <c r="M118" s="37">
        <v>0</v>
      </c>
      <c r="N118" s="3">
        <v>0</v>
      </c>
      <c r="O118" s="3">
        <v>0</v>
      </c>
      <c r="P118" s="3">
        <f>AM118-O118-N118-M118</f>
        <v>0</v>
      </c>
      <c r="Q118" s="37">
        <v>0</v>
      </c>
      <c r="R118" s="3">
        <v>0</v>
      </c>
      <c r="S118" s="3">
        <v>0</v>
      </c>
      <c r="T118" s="3">
        <f>AN118-S118-R118-Q118</f>
        <v>0</v>
      </c>
      <c r="U118" s="37">
        <v>0</v>
      </c>
      <c r="V118" s="3">
        <v>0</v>
      </c>
      <c r="W118" s="3">
        <v>0</v>
      </c>
      <c r="X118" s="3">
        <f>AO118-W118-V118-U118</f>
        <v>0</v>
      </c>
      <c r="Y118" s="37">
        <v>0</v>
      </c>
      <c r="Z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2:52" s="3" customFormat="1" x14ac:dyDescent="0.35">
      <c r="M119" s="37"/>
      <c r="Q119" s="37"/>
      <c r="U119" s="37"/>
      <c r="Y119" s="37"/>
    </row>
    <row r="122" spans="2:52" s="5" customFormat="1" x14ac:dyDescent="0.35">
      <c r="B122" s="5" t="s">
        <v>527</v>
      </c>
      <c r="M122" s="53"/>
      <c r="Q122" s="53"/>
      <c r="U122" s="53"/>
      <c r="Y122" s="53"/>
    </row>
    <row r="123" spans="2:52" s="3" customFormat="1" x14ac:dyDescent="0.35">
      <c r="B123" s="3" t="s">
        <v>547</v>
      </c>
      <c r="M123" s="37"/>
      <c r="P123" s="3">
        <f t="shared" ref="P123:Y123" si="416">P7*P124</f>
        <v>32436334.800000001</v>
      </c>
      <c r="Q123" s="37">
        <f t="shared" si="416"/>
        <v>50063633.419999994</v>
      </c>
      <c r="R123" s="3">
        <f t="shared" si="416"/>
        <v>43727506.479999997</v>
      </c>
      <c r="S123" s="3">
        <f t="shared" si="416"/>
        <v>47931238</v>
      </c>
      <c r="T123" s="3">
        <f t="shared" si="416"/>
        <v>44967091.549999997</v>
      </c>
      <c r="U123" s="37">
        <f t="shared" si="416"/>
        <v>27143972.309999999</v>
      </c>
      <c r="V123" s="3">
        <f t="shared" si="416"/>
        <v>20342510.100000001</v>
      </c>
      <c r="W123" s="3">
        <f t="shared" si="416"/>
        <v>18452058.5</v>
      </c>
      <c r="X123" s="3">
        <f t="shared" si="416"/>
        <v>15928513.460000001</v>
      </c>
      <c r="Y123" s="37">
        <f t="shared" si="416"/>
        <v>16482839.600000001</v>
      </c>
      <c r="Z123" s="3">
        <f>Z7*Z124</f>
        <v>24082831.200000003</v>
      </c>
      <c r="AM123" s="3">
        <f t="shared" ref="AM123:AN123" si="417">AM7*AM124</f>
        <v>17276343.075120002</v>
      </c>
      <c r="AN123" s="3">
        <f t="shared" si="417"/>
        <v>44685622.910000004</v>
      </c>
      <c r="AO123" s="3">
        <f>AO7*AO124</f>
        <v>18182016.330000002</v>
      </c>
    </row>
    <row r="124" spans="2:52" x14ac:dyDescent="0.35">
      <c r="B124" t="s">
        <v>1</v>
      </c>
      <c r="M124" s="37"/>
      <c r="N124" s="3"/>
      <c r="O124" s="3"/>
      <c r="P124" s="3">
        <f t="shared" ref="P124:Y124" si="418">P60</f>
        <v>1822266</v>
      </c>
      <c r="Q124" s="37">
        <f t="shared" si="418"/>
        <v>1821158</v>
      </c>
      <c r="R124" s="3">
        <f t="shared" si="418"/>
        <v>1894606</v>
      </c>
      <c r="S124" s="3">
        <f t="shared" si="418"/>
        <v>1964395</v>
      </c>
      <c r="T124" s="3">
        <f t="shared" si="418"/>
        <v>2030117</v>
      </c>
      <c r="U124" s="37">
        <f t="shared" si="418"/>
        <v>2036307</v>
      </c>
      <c r="V124" s="3">
        <f t="shared" si="418"/>
        <v>2054799</v>
      </c>
      <c r="W124" s="3">
        <f t="shared" si="418"/>
        <v>2073265</v>
      </c>
      <c r="X124" s="3">
        <f t="shared" si="418"/>
        <v>2101387</v>
      </c>
      <c r="Y124" s="37">
        <f t="shared" si="418"/>
        <v>2107780</v>
      </c>
      <c r="Z124" s="3">
        <f>Z60</f>
        <v>2131224</v>
      </c>
      <c r="AK124" s="3"/>
      <c r="AL124" s="3"/>
      <c r="AM124" s="3">
        <f t="shared" ref="AM124:AN124" si="419">AM60</f>
        <v>977721.73600000003</v>
      </c>
      <c r="AN124" s="3">
        <f t="shared" si="419"/>
        <v>1923617</v>
      </c>
      <c r="AO124" s="3">
        <f>AO60</f>
        <v>2063793</v>
      </c>
    </row>
    <row r="125" spans="2:52" s="30" customFormat="1" x14ac:dyDescent="0.35">
      <c r="B125" s="30" t="s">
        <v>548</v>
      </c>
      <c r="M125" s="54"/>
      <c r="P125" s="30">
        <f t="shared" ref="P125:Y125" si="420">P123/SUM(M37:P37)</f>
        <v>29.685308230367184</v>
      </c>
      <c r="Q125" s="54">
        <f t="shared" si="420"/>
        <v>41.561069767055734</v>
      </c>
      <c r="R125" s="30">
        <f t="shared" si="420"/>
        <v>32.919084657235793</v>
      </c>
      <c r="S125" s="30">
        <f t="shared" si="420"/>
        <v>33.492280483791284</v>
      </c>
      <c r="T125" s="30">
        <f t="shared" si="420"/>
        <v>29.163637298145325</v>
      </c>
      <c r="U125" s="54">
        <f t="shared" si="420"/>
        <v>16.48073742632112</v>
      </c>
      <c r="V125" s="30">
        <f t="shared" si="420"/>
        <v>11.661742338251987</v>
      </c>
      <c r="W125" s="30">
        <f t="shared" si="420"/>
        <v>10.082463988582132</v>
      </c>
      <c r="X125" s="30">
        <f t="shared" si="420"/>
        <v>8.3576031431298343</v>
      </c>
      <c r="Y125" s="54">
        <f t="shared" si="420"/>
        <v>8.3049526880636879</v>
      </c>
      <c r="Z125" s="30">
        <f>Z123/SUM(W37:Z37)</f>
        <v>11.776405264138461</v>
      </c>
      <c r="AM125" s="30">
        <f t="shared" ref="AM125:AN125" si="421">AM123/AM37</f>
        <v>15.811082615860373</v>
      </c>
      <c r="AN125" s="30">
        <f t="shared" si="421"/>
        <v>28.981089371543607</v>
      </c>
      <c r="AO125" s="30">
        <f>AO123/AO37</f>
        <v>9.5400036676144406</v>
      </c>
    </row>
    <row r="126" spans="2:52" s="30" customFormat="1" x14ac:dyDescent="0.35">
      <c r="B126" s="30" t="s">
        <v>549</v>
      </c>
      <c r="M126" s="54"/>
      <c r="P126" s="30">
        <f t="shared" ref="P126:Y126" si="422">P123/SUM(M56:P56)</f>
        <v>-27.809143589070903</v>
      </c>
      <c r="Q126" s="54">
        <f t="shared" si="422"/>
        <v>-40.517965427070926</v>
      </c>
      <c r="R126" s="30">
        <f t="shared" si="422"/>
        <v>-34.60232083790978</v>
      </c>
      <c r="S126" s="30">
        <f t="shared" si="422"/>
        <v>-93.518162697499093</v>
      </c>
      <c r="T126" s="30">
        <f t="shared" si="422"/>
        <v>-86.41219486182186</v>
      </c>
      <c r="U126" s="54">
        <f t="shared" si="422"/>
        <v>-54.47490248532965</v>
      </c>
      <c r="V126" s="30">
        <f t="shared" si="422"/>
        <v>-37.738895577821772</v>
      </c>
      <c r="W126" s="30">
        <f t="shared" si="422"/>
        <v>-32.904801603506598</v>
      </c>
      <c r="X126" s="30">
        <f t="shared" si="422"/>
        <v>-42.923123144001252</v>
      </c>
      <c r="Y126" s="54">
        <f t="shared" si="422"/>
        <v>-65.171974552514115</v>
      </c>
      <c r="Z126" s="30">
        <f>Z123/SUM(W56:Z56)</f>
        <v>-529.79367754141288</v>
      </c>
      <c r="AM126" s="30">
        <f t="shared" ref="AM126:AN126" si="423">AM123/AM56</f>
        <v>-14.811793879685288</v>
      </c>
      <c r="AN126" s="30">
        <f t="shared" si="423"/>
        <v>-85.871303242444455</v>
      </c>
      <c r="AO126" s="30">
        <f>AO123/AO56</f>
        <v>-48.995716260570106</v>
      </c>
    </row>
    <row r="127" spans="2:52" s="30" customFormat="1" x14ac:dyDescent="0.35">
      <c r="B127" s="30" t="s">
        <v>550</v>
      </c>
      <c r="M127" s="54"/>
      <c r="P127" s="30">
        <f t="shared" ref="P127:Y127" si="424">P123/P105</f>
        <v>21.303953761781223</v>
      </c>
      <c r="Q127" s="54">
        <f t="shared" si="424"/>
        <v>27.721602187887434</v>
      </c>
      <c r="R127" s="30">
        <f t="shared" si="424"/>
        <v>21.134987179567734</v>
      </c>
      <c r="S127" s="30">
        <f t="shared" si="424"/>
        <v>21.321193956022448</v>
      </c>
      <c r="T127" s="30">
        <f t="shared" si="424"/>
        <v>19.627456449719119</v>
      </c>
      <c r="U127" s="54">
        <f t="shared" si="424"/>
        <v>11.478599524008075</v>
      </c>
      <c r="V127" s="30">
        <f t="shared" si="424"/>
        <v>8.6607213226704101</v>
      </c>
      <c r="W127" s="30">
        <f t="shared" si="424"/>
        <v>7.7314767987295818</v>
      </c>
      <c r="X127" s="30">
        <f t="shared" si="424"/>
        <v>6.027963376231865</v>
      </c>
      <c r="Y127" s="54">
        <f t="shared" si="424"/>
        <v>5.88002310222664</v>
      </c>
      <c r="Z127" s="30">
        <f>Z123/Z105</f>
        <v>7.9346742059174913</v>
      </c>
      <c r="AM127" s="30">
        <f t="shared" ref="AM127:AN127" si="425">AM123/AM105</f>
        <v>11.346979130485042</v>
      </c>
      <c r="AN127" s="30">
        <f t="shared" si="425"/>
        <v>19.504599638590506</v>
      </c>
      <c r="AO127" s="30">
        <f>AO123/AO105</f>
        <v>6.880775711965887</v>
      </c>
    </row>
    <row r="128" spans="2:52" s="30" customFormat="1" x14ac:dyDescent="0.35">
      <c r="B128" s="30" t="s">
        <v>551</v>
      </c>
      <c r="M128" s="54"/>
      <c r="P128" s="30">
        <f t="shared" ref="P128:Y128" si="426">P123/SUM(M113:P113)</f>
        <v>-105.02497960135214</v>
      </c>
      <c r="Q128" s="54">
        <f t="shared" si="426"/>
        <v>513.32048334341573</v>
      </c>
      <c r="R128" s="30">
        <f t="shared" si="426"/>
        <v>709.20587248811967</v>
      </c>
      <c r="S128" s="30">
        <f t="shared" si="426"/>
        <v>227.60236856100897</v>
      </c>
      <c r="T128" s="30">
        <f t="shared" si="426"/>
        <v>139.98671192065351</v>
      </c>
      <c r="U128" s="54">
        <f t="shared" si="426"/>
        <v>120.47228659686746</v>
      </c>
      <c r="V128" s="30">
        <f t="shared" si="426"/>
        <v>78.170370783105909</v>
      </c>
      <c r="W128" s="30">
        <f t="shared" si="426"/>
        <v>93.452749584700783</v>
      </c>
      <c r="X128" s="30">
        <f t="shared" si="426"/>
        <v>86.704662021664589</v>
      </c>
      <c r="Y128" s="54">
        <f t="shared" si="426"/>
        <v>47.628766517659777</v>
      </c>
      <c r="Z128" s="30">
        <f>Z123/SUM(W113:Z113)</f>
        <v>64.160315861826447</v>
      </c>
      <c r="AM128" s="30">
        <f t="shared" ref="AM128:AN128" si="427">AM123/AM113</f>
        <v>-55.938736304153558</v>
      </c>
      <c r="AN128" s="30">
        <f t="shared" si="427"/>
        <v>139.11047403058302</v>
      </c>
      <c r="AO128" s="30">
        <f>AO123/AO113</f>
        <v>98.971293506069358</v>
      </c>
    </row>
    <row r="130" spans="2:25" s="8" customFormat="1" x14ac:dyDescent="0.35">
      <c r="B130" s="8" t="s">
        <v>552</v>
      </c>
      <c r="M130" s="55"/>
      <c r="Q130" s="55"/>
      <c r="U130" s="55"/>
      <c r="Y130" s="55"/>
    </row>
  </sheetData>
  <pageMargins left="0.7" right="0.7" top="0.75" bottom="0.75" header="0.3" footer="0.3"/>
  <ignoredErrors>
    <ignoredError sqref="AL103:AO103 W103 W106:Z106 Y103:Z103" formulaRange="1"/>
    <ignoredError sqref="X103 T106:V106 T103:V103 Q103:S103" formula="1" formulaRange="1"/>
    <ignoredError sqref="T52:T54 P104:V105 P103 P106:S106 P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92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35">
      <c r="A3" s="1" t="s">
        <v>99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35">
      <c r="A4" s="1" t="s">
        <v>105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</row>
    <row r="5" spans="1:18" x14ac:dyDescent="0.35">
      <c r="A5" s="1" t="s">
        <v>111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</row>
    <row r="6" spans="1:18" x14ac:dyDescent="0.35">
      <c r="A6" s="1" t="s">
        <v>112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113</v>
      </c>
      <c r="O6" t="s">
        <v>114</v>
      </c>
      <c r="P6" t="s">
        <v>114</v>
      </c>
      <c r="Q6" t="s">
        <v>114</v>
      </c>
      <c r="R6" t="s">
        <v>113</v>
      </c>
    </row>
    <row r="7" spans="1:18" x14ac:dyDescent="0.35">
      <c r="A7" s="1" t="s">
        <v>115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s="1" t="s">
        <v>121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</row>
    <row r="9" spans="1:18" x14ac:dyDescent="0.35">
      <c r="A9" s="1" t="s">
        <v>127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128</v>
      </c>
      <c r="Q9" t="s">
        <v>129</v>
      </c>
      <c r="R9" t="s">
        <v>130</v>
      </c>
    </row>
    <row r="10" spans="1:18" x14ac:dyDescent="0.35">
      <c r="A10" s="1" t="s">
        <v>131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132</v>
      </c>
      <c r="Q10" t="s">
        <v>133</v>
      </c>
      <c r="R10" t="s">
        <v>134</v>
      </c>
    </row>
    <row r="11" spans="1:18" x14ac:dyDescent="0.35">
      <c r="A11" s="1" t="s">
        <v>135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 x14ac:dyDescent="0.35">
      <c r="A12" s="1" t="s">
        <v>136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</row>
    <row r="13" spans="1:18" x14ac:dyDescent="0.35">
      <c r="A13" s="1" t="s">
        <v>142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 spans="1:18" x14ac:dyDescent="0.35">
      <c r="A14" s="1" t="s">
        <v>148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</row>
    <row r="15" spans="1:18" x14ac:dyDescent="0.35">
      <c r="A15" s="1" t="s">
        <v>153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154</v>
      </c>
      <c r="O15" t="s">
        <v>154</v>
      </c>
      <c r="P15" t="s">
        <v>155</v>
      </c>
      <c r="Q15" t="s">
        <v>156</v>
      </c>
      <c r="R15" t="s">
        <v>157</v>
      </c>
    </row>
    <row r="16" spans="1:18" x14ac:dyDescent="0.35">
      <c r="A16" s="1" t="s">
        <v>158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5">
      <c r="A17" s="1" t="s">
        <v>164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35">
      <c r="A18" s="1" t="s">
        <v>170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35">
      <c r="A19" s="1" t="s">
        <v>176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177</v>
      </c>
      <c r="P19" t="s">
        <v>178</v>
      </c>
      <c r="Q19" t="s">
        <v>179</v>
      </c>
      <c r="R19" t="s">
        <v>180</v>
      </c>
    </row>
    <row r="20" spans="1:18" x14ac:dyDescent="0.35">
      <c r="A20" s="1" t="s">
        <v>181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 spans="1:18" x14ac:dyDescent="0.35">
      <c r="A21" s="1" t="s">
        <v>187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 spans="1:18" x14ac:dyDescent="0.35">
      <c r="A22" s="1" t="s">
        <v>193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 spans="1:18" x14ac:dyDescent="0.35">
      <c r="A23" s="1" t="s">
        <v>199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30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35">
      <c r="A3" s="1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 x14ac:dyDescent="0.35">
      <c r="A4" s="1" t="s">
        <v>32</v>
      </c>
      <c r="B4" t="s">
        <v>217</v>
      </c>
      <c r="C4" t="s">
        <v>218</v>
      </c>
      <c r="D4" t="s">
        <v>219</v>
      </c>
      <c r="E4" t="s">
        <v>220</v>
      </c>
    </row>
    <row r="5" spans="1:5" x14ac:dyDescent="0.35">
      <c r="A5" s="1" t="s">
        <v>221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5">
      <c r="A6" s="1" t="s">
        <v>34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5">
      <c r="A7" s="1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35">
      <c r="A8" s="1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35">
      <c r="A9" s="1" t="s">
        <v>240</v>
      </c>
      <c r="B9" t="s">
        <v>232</v>
      </c>
      <c r="C9" t="s">
        <v>241</v>
      </c>
      <c r="D9" t="s">
        <v>242</v>
      </c>
      <c r="E9" t="s">
        <v>243</v>
      </c>
    </row>
    <row r="10" spans="1:5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</row>
    <row r="11" spans="1:5" x14ac:dyDescent="0.35">
      <c r="A11" s="1" t="s">
        <v>249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</row>
    <row r="13" spans="1:5" x14ac:dyDescent="0.35">
      <c r="A13" s="1" t="s">
        <v>255</v>
      </c>
      <c r="B13" t="s">
        <v>256</v>
      </c>
      <c r="C13" t="s">
        <v>151</v>
      </c>
      <c r="D13" t="s">
        <v>257</v>
      </c>
      <c r="E13" t="s">
        <v>258</v>
      </c>
    </row>
    <row r="14" spans="1:5" x14ac:dyDescent="0.35">
      <c r="A14" s="1" t="s">
        <v>259</v>
      </c>
      <c r="B14" t="s">
        <v>260</v>
      </c>
      <c r="C14" t="s">
        <v>260</v>
      </c>
      <c r="D14" t="s">
        <v>149</v>
      </c>
      <c r="E14" t="s">
        <v>261</v>
      </c>
    </row>
    <row r="15" spans="1:5" x14ac:dyDescent="0.35">
      <c r="A15" s="1" t="s">
        <v>262</v>
      </c>
      <c r="B15" t="s">
        <v>149</v>
      </c>
      <c r="C15" t="s">
        <v>150</v>
      </c>
      <c r="D15" t="s">
        <v>149</v>
      </c>
      <c r="E15" t="s">
        <v>151</v>
      </c>
    </row>
    <row r="16" spans="1:5" x14ac:dyDescent="0.3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 x14ac:dyDescent="0.3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 x14ac:dyDescent="0.35">
      <c r="A18" s="1" t="s">
        <v>39</v>
      </c>
      <c r="B18" t="s">
        <v>273</v>
      </c>
      <c r="C18" t="s">
        <v>274</v>
      </c>
      <c r="D18" t="s">
        <v>275</v>
      </c>
      <c r="E18" t="s">
        <v>276</v>
      </c>
    </row>
    <row r="19" spans="1:5" x14ac:dyDescent="0.35">
      <c r="A19" s="1" t="s">
        <v>277</v>
      </c>
      <c r="B19" t="s">
        <v>278</v>
      </c>
      <c r="C19" t="s">
        <v>279</v>
      </c>
      <c r="D19" t="s">
        <v>280</v>
      </c>
      <c r="E19" t="s">
        <v>281</v>
      </c>
    </row>
    <row r="20" spans="1:5" x14ac:dyDescent="0.35">
      <c r="A20" s="1" t="s">
        <v>282</v>
      </c>
      <c r="B20" t="s">
        <v>283</v>
      </c>
      <c r="C20" t="s">
        <v>284</v>
      </c>
      <c r="D20" t="s">
        <v>285</v>
      </c>
      <c r="E20" t="s">
        <v>286</v>
      </c>
    </row>
    <row r="21" spans="1:5" x14ac:dyDescent="0.35">
      <c r="A21" s="1" t="s">
        <v>287</v>
      </c>
      <c r="B21" t="s">
        <v>288</v>
      </c>
      <c r="C21" t="s">
        <v>289</v>
      </c>
      <c r="D21" t="s">
        <v>290</v>
      </c>
      <c r="E21" t="s">
        <v>291</v>
      </c>
    </row>
    <row r="22" spans="1:5" x14ac:dyDescent="0.35">
      <c r="A22" s="1" t="s">
        <v>292</v>
      </c>
      <c r="B22" t="s">
        <v>293</v>
      </c>
      <c r="C22" t="s">
        <v>294</v>
      </c>
      <c r="D22" t="s">
        <v>295</v>
      </c>
      <c r="E22" t="s">
        <v>296</v>
      </c>
    </row>
    <row r="23" spans="1:5" x14ac:dyDescent="0.35">
      <c r="A23" s="1" t="s">
        <v>297</v>
      </c>
      <c r="B23" t="s">
        <v>284</v>
      </c>
      <c r="C23" t="s">
        <v>150</v>
      </c>
      <c r="D23" t="s">
        <v>298</v>
      </c>
      <c r="E23" t="s">
        <v>299</v>
      </c>
    </row>
    <row r="24" spans="1:5" x14ac:dyDescent="0.35">
      <c r="A24" s="1" t="s">
        <v>47</v>
      </c>
      <c r="B24" t="s">
        <v>154</v>
      </c>
      <c r="C24" t="s">
        <v>154</v>
      </c>
      <c r="D24" t="s">
        <v>155</v>
      </c>
      <c r="E24" t="s">
        <v>156</v>
      </c>
    </row>
    <row r="25" spans="1:5" x14ac:dyDescent="0.35">
      <c r="A25" s="1" t="s">
        <v>300</v>
      </c>
      <c r="B25" t="s">
        <v>301</v>
      </c>
      <c r="C25" t="s">
        <v>302</v>
      </c>
      <c r="D25" t="s">
        <v>303</v>
      </c>
      <c r="E25" t="s">
        <v>304</v>
      </c>
    </row>
    <row r="26" spans="1:5" x14ac:dyDescent="0.35">
      <c r="A26" s="1" t="s">
        <v>305</v>
      </c>
      <c r="B26" t="s">
        <v>306</v>
      </c>
      <c r="C26" t="s">
        <v>101</v>
      </c>
      <c r="D26" t="s">
        <v>102</v>
      </c>
      <c r="E26" t="s">
        <v>103</v>
      </c>
    </row>
    <row r="27" spans="1:5" x14ac:dyDescent="0.35">
      <c r="A27" s="1" t="s">
        <v>307</v>
      </c>
      <c r="B27" t="s">
        <v>308</v>
      </c>
      <c r="C27" t="s">
        <v>101</v>
      </c>
      <c r="D27" t="s">
        <v>309</v>
      </c>
      <c r="E27" t="s">
        <v>103</v>
      </c>
    </row>
    <row r="28" spans="1:5" x14ac:dyDescent="0.35">
      <c r="A28" s="1" t="s">
        <v>310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5">
      <c r="A29" s="1" t="s">
        <v>311</v>
      </c>
      <c r="B29" t="s">
        <v>312</v>
      </c>
      <c r="C29" t="s">
        <v>123</v>
      </c>
      <c r="D29" t="s">
        <v>313</v>
      </c>
      <c r="E29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314</v>
      </c>
      <c r="B2" t="s">
        <v>315</v>
      </c>
      <c r="C2" t="s">
        <v>316</v>
      </c>
      <c r="D2" t="s">
        <v>317</v>
      </c>
      <c r="E2" t="s">
        <v>185</v>
      </c>
    </row>
    <row r="3" spans="1:5" x14ac:dyDescent="0.35">
      <c r="A3" s="1" t="s">
        <v>318</v>
      </c>
      <c r="B3" t="s">
        <v>93</v>
      </c>
      <c r="C3" t="s">
        <v>93</v>
      </c>
      <c r="D3" t="s">
        <v>93</v>
      </c>
      <c r="E3" t="s">
        <v>319</v>
      </c>
    </row>
    <row r="4" spans="1:5" x14ac:dyDescent="0.35">
      <c r="A4" s="1" t="s">
        <v>320</v>
      </c>
      <c r="B4" t="s">
        <v>315</v>
      </c>
      <c r="C4" t="s">
        <v>316</v>
      </c>
      <c r="D4" t="s">
        <v>317</v>
      </c>
      <c r="E4" t="s">
        <v>321</v>
      </c>
    </row>
    <row r="5" spans="1:5" x14ac:dyDescent="0.35">
      <c r="A5" s="1" t="s">
        <v>322</v>
      </c>
      <c r="B5" t="s">
        <v>152</v>
      </c>
      <c r="C5" t="s">
        <v>323</v>
      </c>
      <c r="D5" t="s">
        <v>324</v>
      </c>
      <c r="E5" t="s">
        <v>325</v>
      </c>
    </row>
    <row r="6" spans="1:5" x14ac:dyDescent="0.35">
      <c r="A6" s="1" t="s">
        <v>326</v>
      </c>
      <c r="B6" t="s">
        <v>93</v>
      </c>
      <c r="C6" t="s">
        <v>93</v>
      </c>
      <c r="D6" t="s">
        <v>93</v>
      </c>
      <c r="E6" t="s">
        <v>93</v>
      </c>
    </row>
    <row r="7" spans="1:5" x14ac:dyDescent="0.35">
      <c r="A7" s="1" t="s">
        <v>327</v>
      </c>
      <c r="B7" t="s">
        <v>328</v>
      </c>
      <c r="C7" t="s">
        <v>328</v>
      </c>
      <c r="D7" t="s">
        <v>329</v>
      </c>
      <c r="E7" t="s">
        <v>330</v>
      </c>
    </row>
    <row r="8" spans="1:5" x14ac:dyDescent="0.35">
      <c r="A8" s="1" t="s">
        <v>60</v>
      </c>
      <c r="B8" t="s">
        <v>331</v>
      </c>
      <c r="C8" t="s">
        <v>332</v>
      </c>
      <c r="D8" t="s">
        <v>333</v>
      </c>
      <c r="E8" t="s">
        <v>334</v>
      </c>
    </row>
    <row r="9" spans="1:5" x14ac:dyDescent="0.35">
      <c r="A9" s="1" t="s">
        <v>62</v>
      </c>
      <c r="B9" t="s">
        <v>335</v>
      </c>
      <c r="C9" t="s">
        <v>299</v>
      </c>
      <c r="D9" t="s">
        <v>336</v>
      </c>
      <c r="E9" t="s">
        <v>337</v>
      </c>
    </row>
    <row r="10" spans="1:5" x14ac:dyDescent="0.35">
      <c r="A10" s="1" t="s">
        <v>338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5">
      <c r="A11" s="1" t="s">
        <v>339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340</v>
      </c>
      <c r="B12" t="s">
        <v>93</v>
      </c>
      <c r="C12" t="s">
        <v>93</v>
      </c>
      <c r="D12" t="s">
        <v>93</v>
      </c>
      <c r="E12" t="s">
        <v>93</v>
      </c>
    </row>
    <row r="13" spans="1:5" x14ac:dyDescent="0.35">
      <c r="A13" s="1" t="s">
        <v>341</v>
      </c>
      <c r="B13" t="s">
        <v>342</v>
      </c>
      <c r="C13" t="s">
        <v>343</v>
      </c>
      <c r="D13" t="s">
        <v>93</v>
      </c>
      <c r="E13" t="s">
        <v>93</v>
      </c>
    </row>
    <row r="14" spans="1:5" x14ac:dyDescent="0.35">
      <c r="A14" s="1" t="s">
        <v>344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345</v>
      </c>
      <c r="B15" t="s">
        <v>346</v>
      </c>
      <c r="C15" t="s">
        <v>347</v>
      </c>
      <c r="D15" t="s">
        <v>348</v>
      </c>
      <c r="E15" t="s">
        <v>349</v>
      </c>
    </row>
    <row r="16" spans="1:5" x14ac:dyDescent="0.35">
      <c r="A16" s="1" t="s">
        <v>350</v>
      </c>
      <c r="B16" t="s">
        <v>351</v>
      </c>
      <c r="C16" t="s">
        <v>352</v>
      </c>
      <c r="D16" t="s">
        <v>353</v>
      </c>
      <c r="E16" t="s">
        <v>354</v>
      </c>
    </row>
    <row r="17" spans="1:5" x14ac:dyDescent="0.35">
      <c r="A17" s="1" t="s">
        <v>355</v>
      </c>
      <c r="B17" t="s">
        <v>93</v>
      </c>
      <c r="C17" t="s">
        <v>93</v>
      </c>
      <c r="D17" t="s">
        <v>93</v>
      </c>
      <c r="E17" t="s">
        <v>93</v>
      </c>
    </row>
    <row r="18" spans="1:5" x14ac:dyDescent="0.35">
      <c r="A18" s="1" t="s">
        <v>65</v>
      </c>
      <c r="B18" t="s">
        <v>356</v>
      </c>
      <c r="C18" t="s">
        <v>357</v>
      </c>
      <c r="D18" t="s">
        <v>358</v>
      </c>
      <c r="E18" t="s">
        <v>359</v>
      </c>
    </row>
    <row r="19" spans="1:5" x14ac:dyDescent="0.35">
      <c r="A19" s="1" t="s">
        <v>360</v>
      </c>
      <c r="B19" t="s">
        <v>361</v>
      </c>
      <c r="C19" t="s">
        <v>362</v>
      </c>
      <c r="D19" t="s">
        <v>363</v>
      </c>
      <c r="E19" t="s">
        <v>364</v>
      </c>
    </row>
    <row r="20" spans="1:5" x14ac:dyDescent="0.35">
      <c r="A20" s="1" t="s">
        <v>365</v>
      </c>
      <c r="B20" t="s">
        <v>93</v>
      </c>
      <c r="C20" t="s">
        <v>93</v>
      </c>
      <c r="D20" t="s">
        <v>366</v>
      </c>
      <c r="E20" t="s">
        <v>367</v>
      </c>
    </row>
    <row r="21" spans="1:5" x14ac:dyDescent="0.35">
      <c r="A21" s="1" t="s">
        <v>368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35">
      <c r="A22" s="1" t="s">
        <v>369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5">
      <c r="A23" s="1" t="s">
        <v>374</v>
      </c>
      <c r="B23" t="s">
        <v>375</v>
      </c>
      <c r="C23" t="s">
        <v>376</v>
      </c>
      <c r="D23" t="s">
        <v>377</v>
      </c>
      <c r="E23" t="s">
        <v>378</v>
      </c>
    </row>
    <row r="24" spans="1:5" x14ac:dyDescent="0.35">
      <c r="A24" s="1" t="s">
        <v>72</v>
      </c>
      <c r="B24" t="s">
        <v>379</v>
      </c>
      <c r="C24" t="s">
        <v>380</v>
      </c>
      <c r="D24" t="s">
        <v>381</v>
      </c>
      <c r="E24" t="s">
        <v>382</v>
      </c>
    </row>
    <row r="25" spans="1:5" x14ac:dyDescent="0.35">
      <c r="A25" s="1" t="s">
        <v>383</v>
      </c>
      <c r="B25" t="s">
        <v>93</v>
      </c>
      <c r="C25" t="s">
        <v>177</v>
      </c>
      <c r="D25" t="s">
        <v>178</v>
      </c>
      <c r="E25" t="s">
        <v>179</v>
      </c>
    </row>
    <row r="26" spans="1:5" x14ac:dyDescent="0.35">
      <c r="A26" s="1" t="s">
        <v>384</v>
      </c>
      <c r="B26" t="s">
        <v>93</v>
      </c>
      <c r="C26" t="s">
        <v>93</v>
      </c>
      <c r="D26" t="s">
        <v>93</v>
      </c>
      <c r="E26" t="s">
        <v>93</v>
      </c>
    </row>
    <row r="27" spans="1:5" x14ac:dyDescent="0.35">
      <c r="A27" s="1" t="s">
        <v>385</v>
      </c>
      <c r="B27" t="s">
        <v>386</v>
      </c>
      <c r="C27" t="s">
        <v>387</v>
      </c>
      <c r="D27" t="s">
        <v>319</v>
      </c>
      <c r="E27" t="s">
        <v>258</v>
      </c>
    </row>
    <row r="28" spans="1:5" x14ac:dyDescent="0.35">
      <c r="A28" s="1" t="s">
        <v>388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35">
      <c r="A29" s="1" t="s">
        <v>393</v>
      </c>
      <c r="B29" t="s">
        <v>93</v>
      </c>
      <c r="C29" t="s">
        <v>93</v>
      </c>
      <c r="D29" t="s">
        <v>93</v>
      </c>
      <c r="E29" t="s">
        <v>93</v>
      </c>
    </row>
    <row r="30" spans="1:5" x14ac:dyDescent="0.35">
      <c r="A30" s="1" t="s">
        <v>394</v>
      </c>
      <c r="B30" t="s">
        <v>93</v>
      </c>
      <c r="C30" t="s">
        <v>93</v>
      </c>
      <c r="D30" t="s">
        <v>395</v>
      </c>
      <c r="E30" t="s">
        <v>396</v>
      </c>
    </row>
    <row r="31" spans="1:5" x14ac:dyDescent="0.35">
      <c r="A31" s="1" t="s">
        <v>75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35">
      <c r="A32" s="1" t="s">
        <v>401</v>
      </c>
      <c r="B32" t="s">
        <v>93</v>
      </c>
      <c r="C32" t="s">
        <v>93</v>
      </c>
      <c r="D32" t="s">
        <v>93</v>
      </c>
      <c r="E32" t="s">
        <v>93</v>
      </c>
    </row>
    <row r="33" spans="1:5" x14ac:dyDescent="0.35">
      <c r="A33" s="1" t="s">
        <v>402</v>
      </c>
      <c r="B33" t="s">
        <v>403</v>
      </c>
      <c r="C33" t="s">
        <v>403</v>
      </c>
      <c r="D33" t="s">
        <v>258</v>
      </c>
      <c r="E33" t="s">
        <v>258</v>
      </c>
    </row>
    <row r="34" spans="1:5" x14ac:dyDescent="0.35">
      <c r="A34" s="1" t="s">
        <v>404</v>
      </c>
      <c r="B34" t="s">
        <v>405</v>
      </c>
      <c r="C34" t="s">
        <v>406</v>
      </c>
      <c r="D34" t="s">
        <v>407</v>
      </c>
      <c r="E34" t="s">
        <v>408</v>
      </c>
    </row>
    <row r="35" spans="1:5" x14ac:dyDescent="0.35">
      <c r="A35" s="1" t="s">
        <v>409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35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</row>
    <row r="37" spans="1:5" x14ac:dyDescent="0.35">
      <c r="A37" s="1" t="s">
        <v>419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5">
      <c r="A38" s="1" t="s">
        <v>420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5">
      <c r="A39" s="1" t="s">
        <v>421</v>
      </c>
      <c r="B39" t="s">
        <v>93</v>
      </c>
      <c r="C39" t="s">
        <v>93</v>
      </c>
      <c r="D39" t="s">
        <v>93</v>
      </c>
      <c r="E39" t="s">
        <v>93</v>
      </c>
    </row>
    <row r="40" spans="1:5" x14ac:dyDescent="0.35">
      <c r="A40" s="1" t="s">
        <v>422</v>
      </c>
      <c r="B40" t="s">
        <v>356</v>
      </c>
      <c r="C40" t="s">
        <v>357</v>
      </c>
      <c r="D40" t="s">
        <v>358</v>
      </c>
      <c r="E40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47</v>
      </c>
      <c r="B2" t="s">
        <v>154</v>
      </c>
      <c r="C2" t="s">
        <v>154</v>
      </c>
      <c r="D2" t="s">
        <v>155</v>
      </c>
      <c r="E2" t="s">
        <v>156</v>
      </c>
    </row>
    <row r="3" spans="1:5" x14ac:dyDescent="0.35">
      <c r="A3" s="1" t="s">
        <v>262</v>
      </c>
      <c r="B3" t="s">
        <v>149</v>
      </c>
      <c r="C3" t="s">
        <v>150</v>
      </c>
      <c r="D3" t="s">
        <v>149</v>
      </c>
      <c r="E3" t="s">
        <v>151</v>
      </c>
    </row>
    <row r="4" spans="1:5" x14ac:dyDescent="0.35">
      <c r="A4" s="1" t="s">
        <v>423</v>
      </c>
      <c r="B4" t="s">
        <v>93</v>
      </c>
      <c r="C4" t="s">
        <v>93</v>
      </c>
      <c r="D4" t="s">
        <v>93</v>
      </c>
      <c r="E4" t="s">
        <v>424</v>
      </c>
    </row>
    <row r="5" spans="1:5" x14ac:dyDescent="0.35">
      <c r="A5" s="1" t="s">
        <v>425</v>
      </c>
      <c r="B5" t="s">
        <v>426</v>
      </c>
      <c r="C5" t="s">
        <v>214</v>
      </c>
      <c r="D5" t="s">
        <v>427</v>
      </c>
      <c r="E5" t="s">
        <v>428</v>
      </c>
    </row>
    <row r="6" spans="1:5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</row>
    <row r="7" spans="1:5" x14ac:dyDescent="0.35">
      <c r="A7" s="1" t="s">
        <v>434</v>
      </c>
      <c r="B7" t="s">
        <v>435</v>
      </c>
      <c r="C7" t="s">
        <v>436</v>
      </c>
      <c r="D7" t="s">
        <v>437</v>
      </c>
      <c r="E7" t="s">
        <v>438</v>
      </c>
    </row>
    <row r="8" spans="1:5" x14ac:dyDescent="0.35">
      <c r="A8" s="1" t="s">
        <v>326</v>
      </c>
      <c r="B8" t="s">
        <v>93</v>
      </c>
      <c r="C8" t="s">
        <v>93</v>
      </c>
      <c r="D8" t="s">
        <v>93</v>
      </c>
      <c r="E8" t="s">
        <v>93</v>
      </c>
    </row>
    <row r="9" spans="1:5" x14ac:dyDescent="0.35">
      <c r="A9" s="1" t="s">
        <v>360</v>
      </c>
      <c r="B9" t="s">
        <v>256</v>
      </c>
      <c r="C9" t="s">
        <v>439</v>
      </c>
      <c r="D9" t="s">
        <v>438</v>
      </c>
      <c r="E9" t="s">
        <v>440</v>
      </c>
    </row>
    <row r="10" spans="1:5" x14ac:dyDescent="0.35">
      <c r="A10" s="1" t="s">
        <v>441</v>
      </c>
      <c r="B10" t="s">
        <v>442</v>
      </c>
      <c r="C10" t="s">
        <v>443</v>
      </c>
      <c r="D10" t="s">
        <v>444</v>
      </c>
      <c r="E10" t="s">
        <v>445</v>
      </c>
    </row>
    <row r="11" spans="1:5" x14ac:dyDescent="0.35">
      <c r="A11" s="1" t="s">
        <v>446</v>
      </c>
      <c r="B11" t="s">
        <v>436</v>
      </c>
      <c r="C11" t="s">
        <v>343</v>
      </c>
      <c r="D11" t="s">
        <v>447</v>
      </c>
      <c r="E11" t="s">
        <v>448</v>
      </c>
    </row>
    <row r="12" spans="1:5" x14ac:dyDescent="0.35">
      <c r="A12" s="1" t="s">
        <v>449</v>
      </c>
      <c r="B12" t="s">
        <v>450</v>
      </c>
      <c r="C12" t="s">
        <v>451</v>
      </c>
      <c r="D12" t="s">
        <v>452</v>
      </c>
      <c r="E12" t="s">
        <v>453</v>
      </c>
    </row>
    <row r="13" spans="1:5" x14ac:dyDescent="0.35">
      <c r="A13" s="1" t="s">
        <v>454</v>
      </c>
      <c r="B13" t="s">
        <v>298</v>
      </c>
      <c r="C13" t="s">
        <v>298</v>
      </c>
      <c r="D13" t="s">
        <v>455</v>
      </c>
      <c r="E13" t="s">
        <v>298</v>
      </c>
    </row>
    <row r="14" spans="1:5" x14ac:dyDescent="0.35">
      <c r="A14" s="1" t="s">
        <v>456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457</v>
      </c>
      <c r="B15" t="s">
        <v>93</v>
      </c>
      <c r="C15" t="s">
        <v>93</v>
      </c>
      <c r="D15" t="s">
        <v>412</v>
      </c>
      <c r="E15" t="s">
        <v>458</v>
      </c>
    </row>
    <row r="16" spans="1:5" x14ac:dyDescent="0.35">
      <c r="A16" s="1" t="s">
        <v>459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35">
      <c r="A17" s="1" t="s">
        <v>460</v>
      </c>
      <c r="B17" t="s">
        <v>461</v>
      </c>
      <c r="C17" t="s">
        <v>462</v>
      </c>
      <c r="D17" t="s">
        <v>463</v>
      </c>
      <c r="E17" t="s">
        <v>412</v>
      </c>
    </row>
    <row r="18" spans="1:5" x14ac:dyDescent="0.35">
      <c r="A18" s="1" t="s">
        <v>464</v>
      </c>
      <c r="B18" t="s">
        <v>465</v>
      </c>
      <c r="C18" t="s">
        <v>466</v>
      </c>
      <c r="D18" t="s">
        <v>467</v>
      </c>
      <c r="E18" t="s">
        <v>468</v>
      </c>
    </row>
    <row r="19" spans="1:5" x14ac:dyDescent="0.35">
      <c r="A19" s="1" t="s">
        <v>469</v>
      </c>
      <c r="B19" t="s">
        <v>470</v>
      </c>
      <c r="C19" t="s">
        <v>471</v>
      </c>
      <c r="D19" t="s">
        <v>472</v>
      </c>
      <c r="E19" t="s">
        <v>473</v>
      </c>
    </row>
    <row r="20" spans="1:5" x14ac:dyDescent="0.35">
      <c r="A20" s="1" t="s">
        <v>474</v>
      </c>
      <c r="B20" t="s">
        <v>475</v>
      </c>
      <c r="C20" t="s">
        <v>476</v>
      </c>
      <c r="D20" t="s">
        <v>477</v>
      </c>
      <c r="E20" t="s">
        <v>93</v>
      </c>
    </row>
    <row r="21" spans="1:5" x14ac:dyDescent="0.35">
      <c r="A21" s="1" t="s">
        <v>478</v>
      </c>
      <c r="B21" t="s">
        <v>479</v>
      </c>
      <c r="C21" t="s">
        <v>480</v>
      </c>
      <c r="D21" t="s">
        <v>481</v>
      </c>
      <c r="E21" t="s">
        <v>93</v>
      </c>
    </row>
    <row r="22" spans="1:5" x14ac:dyDescent="0.35">
      <c r="A22" s="1" t="s">
        <v>482</v>
      </c>
      <c r="B22" t="s">
        <v>93</v>
      </c>
      <c r="C22" t="s">
        <v>93</v>
      </c>
      <c r="D22" t="s">
        <v>93</v>
      </c>
      <c r="E22" t="s">
        <v>93</v>
      </c>
    </row>
    <row r="23" spans="1:5" x14ac:dyDescent="0.35">
      <c r="A23" s="1" t="s">
        <v>483</v>
      </c>
      <c r="B23" t="s">
        <v>149</v>
      </c>
      <c r="C23" t="s">
        <v>484</v>
      </c>
      <c r="D23" t="s">
        <v>485</v>
      </c>
      <c r="E23" t="s">
        <v>486</v>
      </c>
    </row>
    <row r="24" spans="1:5" x14ac:dyDescent="0.35">
      <c r="A24" s="1" t="s">
        <v>487</v>
      </c>
      <c r="B24" t="s">
        <v>488</v>
      </c>
      <c r="C24" t="s">
        <v>489</v>
      </c>
      <c r="D24" t="s">
        <v>490</v>
      </c>
      <c r="E24" t="s">
        <v>491</v>
      </c>
    </row>
    <row r="25" spans="1:5" x14ac:dyDescent="0.35">
      <c r="A25" s="1" t="s">
        <v>492</v>
      </c>
      <c r="B25" t="s">
        <v>481</v>
      </c>
      <c r="C25" t="s">
        <v>413</v>
      </c>
      <c r="D25" t="s">
        <v>403</v>
      </c>
      <c r="E25" t="s">
        <v>481</v>
      </c>
    </row>
    <row r="26" spans="1:5" x14ac:dyDescent="0.35">
      <c r="A26" s="1" t="s">
        <v>493</v>
      </c>
      <c r="B26" t="s">
        <v>412</v>
      </c>
      <c r="C26" t="s">
        <v>494</v>
      </c>
      <c r="D26" t="s">
        <v>495</v>
      </c>
      <c r="E26" t="s">
        <v>496</v>
      </c>
    </row>
    <row r="27" spans="1:5" x14ac:dyDescent="0.35">
      <c r="A27" s="1" t="s">
        <v>497</v>
      </c>
      <c r="B27" t="s">
        <v>498</v>
      </c>
      <c r="C27" t="s">
        <v>499</v>
      </c>
      <c r="D27" t="s">
        <v>500</v>
      </c>
      <c r="E27" t="s">
        <v>501</v>
      </c>
    </row>
    <row r="28" spans="1:5" x14ac:dyDescent="0.35">
      <c r="A28" s="1" t="s">
        <v>502</v>
      </c>
      <c r="B28" t="s">
        <v>503</v>
      </c>
      <c r="C28" t="s">
        <v>498</v>
      </c>
      <c r="D28" t="s">
        <v>499</v>
      </c>
      <c r="E28" t="s">
        <v>500</v>
      </c>
    </row>
    <row r="29" spans="1:5" x14ac:dyDescent="0.35">
      <c r="A29" s="1" t="s">
        <v>504</v>
      </c>
      <c r="B29" t="s">
        <v>505</v>
      </c>
      <c r="C29" t="s">
        <v>506</v>
      </c>
      <c r="D29" t="s">
        <v>507</v>
      </c>
      <c r="E2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2023-02-17T21:42:30Z</dcterms:created>
  <dcterms:modified xsi:type="dcterms:W3CDTF">2023-10-10T19:58:44Z</dcterms:modified>
</cp:coreProperties>
</file>