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d.docs.live.net/534a1defcf7f9d1a/Company Models CloudSave/SMCI/"/>
    </mc:Choice>
  </mc:AlternateContent>
  <xr:revisionPtr revIDLastSave="1770" documentId="11_F25DC773A252ABDACC10487F99996F625BDE58E4" xr6:coauthVersionLast="47" xr6:coauthVersionMax="47" xr10:uidLastSave="{85457CA4-4B1C-45C9-9C89-FFAD206E7FA7}"/>
  <bookViews>
    <workbookView xWindow="8340" yWindow="2020" windowWidth="26720" windowHeight="17120" activeTab="2" xr2:uid="{00000000-000D-0000-FFFF-FFFF00000000}"/>
  </bookViews>
  <sheets>
    <sheet name="Main" sheetId="3" r:id="rId1"/>
    <sheet name="Info" sheetId="2" r:id="rId2"/>
    <sheet name="Model"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39" i="1" l="1"/>
  <c r="AP139" i="1"/>
  <c r="AQ139" i="1"/>
  <c r="AR139" i="1"/>
  <c r="AS139" i="1"/>
  <c r="AT139" i="1"/>
  <c r="AU139" i="1"/>
  <c r="AV139" i="1"/>
  <c r="AW139" i="1"/>
  <c r="AX139" i="1"/>
  <c r="AY139" i="1"/>
  <c r="AZ139" i="1"/>
  <c r="AO140" i="1"/>
  <c r="AO142" i="1" s="1"/>
  <c r="AP140" i="1"/>
  <c r="AP142" i="1" s="1"/>
  <c r="AQ140" i="1"/>
  <c r="AQ142" i="1" s="1"/>
  <c r="AR140" i="1"/>
  <c r="AR142" i="1" s="1"/>
  <c r="AS140" i="1"/>
  <c r="AT140" i="1"/>
  <c r="AU140" i="1"/>
  <c r="AV140" i="1"/>
  <c r="AW140" i="1"/>
  <c r="AX140" i="1"/>
  <c r="AY140" i="1"/>
  <c r="AZ140" i="1"/>
  <c r="AO141" i="1"/>
  <c r="AP141" i="1"/>
  <c r="AQ141" i="1"/>
  <c r="AR141" i="1"/>
  <c r="AS141" i="1"/>
  <c r="AT141" i="1"/>
  <c r="AU141" i="1"/>
  <c r="AV141" i="1"/>
  <c r="AW141" i="1"/>
  <c r="AX141" i="1"/>
  <c r="AY141" i="1"/>
  <c r="AZ141" i="1"/>
  <c r="AS142" i="1"/>
  <c r="AT142" i="1"/>
  <c r="AU142" i="1"/>
  <c r="AV142" i="1"/>
  <c r="AW142" i="1"/>
  <c r="AX142" i="1"/>
  <c r="AY142" i="1"/>
  <c r="AZ142" i="1"/>
  <c r="AN141" i="1"/>
  <c r="AN142" i="1" s="1"/>
  <c r="AN140" i="1"/>
  <c r="AN139" i="1"/>
  <c r="L139" i="1"/>
  <c r="M139" i="1"/>
  <c r="N139" i="1"/>
  <c r="O139" i="1"/>
  <c r="P139" i="1"/>
  <c r="P142" i="1" s="1"/>
  <c r="Q139" i="1"/>
  <c r="R139" i="1"/>
  <c r="S139" i="1"/>
  <c r="S142" i="1" s="1"/>
  <c r="T139" i="1"/>
  <c r="U139" i="1"/>
  <c r="U142" i="1" s="1"/>
  <c r="V139" i="1"/>
  <c r="V142" i="1" s="1"/>
  <c r="W139" i="1"/>
  <c r="W142" i="1" s="1"/>
  <c r="X139" i="1"/>
  <c r="X142" i="1" s="1"/>
  <c r="Y139" i="1"/>
  <c r="Y142" i="1" s="1"/>
  <c r="Z139" i="1"/>
  <c r="Z142" i="1" s="1"/>
  <c r="AA139" i="1"/>
  <c r="AA142" i="1" s="1"/>
  <c r="AB139" i="1"/>
  <c r="AC139" i="1"/>
  <c r="AD139" i="1"/>
  <c r="L140" i="1"/>
  <c r="M140" i="1"/>
  <c r="M142" i="1" s="1"/>
  <c r="N140" i="1"/>
  <c r="O140" i="1"/>
  <c r="P140" i="1"/>
  <c r="Q140" i="1"/>
  <c r="R140" i="1"/>
  <c r="S140" i="1"/>
  <c r="T140" i="1"/>
  <c r="T142" i="1" s="1"/>
  <c r="U140" i="1"/>
  <c r="V140" i="1"/>
  <c r="W140" i="1"/>
  <c r="X140" i="1"/>
  <c r="Y140" i="1"/>
  <c r="Z140" i="1"/>
  <c r="AA140" i="1"/>
  <c r="AB140" i="1"/>
  <c r="AC140" i="1"/>
  <c r="AD140" i="1"/>
  <c r="L141" i="1"/>
  <c r="M141" i="1"/>
  <c r="N141" i="1"/>
  <c r="O141" i="1"/>
  <c r="P141" i="1"/>
  <c r="Q141" i="1"/>
  <c r="Q142" i="1" s="1"/>
  <c r="R141" i="1"/>
  <c r="S141" i="1"/>
  <c r="T141" i="1"/>
  <c r="U141" i="1"/>
  <c r="V141" i="1"/>
  <c r="W141" i="1"/>
  <c r="X141" i="1"/>
  <c r="Y141" i="1"/>
  <c r="Z141" i="1"/>
  <c r="AA141" i="1"/>
  <c r="AB141" i="1"/>
  <c r="AC141" i="1"/>
  <c r="AD141" i="1"/>
  <c r="L142" i="1"/>
  <c r="N142" i="1"/>
  <c r="O142" i="1"/>
  <c r="R142" i="1"/>
  <c r="AB142" i="1"/>
  <c r="AC142" i="1"/>
  <c r="AD142" i="1"/>
  <c r="K142" i="1"/>
  <c r="K141" i="1"/>
  <c r="K140" i="1"/>
  <c r="K139" i="1"/>
  <c r="N129" i="1"/>
  <c r="N128" i="1"/>
  <c r="N127" i="1" s="1"/>
  <c r="O129" i="1"/>
  <c r="P129" i="1"/>
  <c r="Q129" i="1"/>
  <c r="R129" i="1"/>
  <c r="S129" i="1"/>
  <c r="T129" i="1"/>
  <c r="U129" i="1"/>
  <c r="V129" i="1"/>
  <c r="W129" i="1"/>
  <c r="X129" i="1"/>
  <c r="Y129" i="1"/>
  <c r="Z129" i="1"/>
  <c r="AA129" i="1"/>
  <c r="AB129" i="1"/>
  <c r="AC129" i="1"/>
  <c r="AD129" i="1"/>
  <c r="O130" i="1"/>
  <c r="P130" i="1"/>
  <c r="Q130" i="1"/>
  <c r="R130" i="1"/>
  <c r="S130" i="1"/>
  <c r="T130" i="1"/>
  <c r="U130" i="1"/>
  <c r="V130" i="1"/>
  <c r="W130" i="1"/>
  <c r="X130" i="1"/>
  <c r="Y130" i="1"/>
  <c r="Z130" i="1"/>
  <c r="AA130" i="1"/>
  <c r="AB130" i="1"/>
  <c r="AC130" i="1"/>
  <c r="AD130" i="1"/>
  <c r="O131" i="1"/>
  <c r="P131" i="1"/>
  <c r="Q131" i="1"/>
  <c r="R131" i="1"/>
  <c r="S131" i="1"/>
  <c r="T131" i="1"/>
  <c r="U131" i="1"/>
  <c r="V131" i="1"/>
  <c r="W131" i="1"/>
  <c r="X131" i="1"/>
  <c r="Y131" i="1"/>
  <c r="Z131" i="1"/>
  <c r="AA131" i="1"/>
  <c r="AB131" i="1"/>
  <c r="AC131" i="1"/>
  <c r="AD131" i="1"/>
  <c r="O132" i="1"/>
  <c r="P132" i="1"/>
  <c r="Q132" i="1"/>
  <c r="R132" i="1"/>
  <c r="S132" i="1"/>
  <c r="T132" i="1"/>
  <c r="U132" i="1"/>
  <c r="V132" i="1"/>
  <c r="W132" i="1"/>
  <c r="X132" i="1"/>
  <c r="Y132" i="1"/>
  <c r="Z132" i="1"/>
  <c r="AA132" i="1"/>
  <c r="AB132" i="1"/>
  <c r="AC132" i="1"/>
  <c r="AD132" i="1"/>
  <c r="O127" i="1"/>
  <c r="P127" i="1"/>
  <c r="Q127" i="1"/>
  <c r="R127" i="1"/>
  <c r="S127" i="1"/>
  <c r="T127" i="1"/>
  <c r="U127" i="1"/>
  <c r="V127" i="1"/>
  <c r="W127" i="1"/>
  <c r="X127" i="1"/>
  <c r="Y127" i="1"/>
  <c r="Z127" i="1"/>
  <c r="AA127" i="1"/>
  <c r="AB127" i="1"/>
  <c r="AC127" i="1"/>
  <c r="AD127" i="1"/>
  <c r="O128" i="1"/>
  <c r="P128" i="1"/>
  <c r="Q128" i="1"/>
  <c r="R128" i="1"/>
  <c r="S128" i="1"/>
  <c r="T128" i="1"/>
  <c r="U128" i="1"/>
  <c r="V128" i="1"/>
  <c r="W128" i="1"/>
  <c r="X128" i="1"/>
  <c r="Y128" i="1"/>
  <c r="Z128" i="1"/>
  <c r="AA128" i="1"/>
  <c r="AB128" i="1"/>
  <c r="AC128" i="1"/>
  <c r="AD128" i="1"/>
  <c r="K74" i="1"/>
  <c r="V39" i="1"/>
  <c r="L74" i="1"/>
  <c r="N55" i="1"/>
  <c r="N54" i="1"/>
  <c r="N52" i="1"/>
  <c r="N51" i="1"/>
  <c r="N46" i="1"/>
  <c r="N45" i="1"/>
  <c r="N47" i="1" s="1"/>
  <c r="N44" i="1"/>
  <c r="N40" i="1"/>
  <c r="N39" i="1"/>
  <c r="N30" i="1"/>
  <c r="N29" i="1"/>
  <c r="N28" i="1"/>
  <c r="N27" i="1"/>
  <c r="N14" i="1"/>
  <c r="N18" i="1" s="1"/>
  <c r="N13" i="1"/>
  <c r="R17" i="1" s="1"/>
  <c r="R55" i="1"/>
  <c r="R54" i="1"/>
  <c r="R52" i="1"/>
  <c r="R51" i="1"/>
  <c r="R46" i="1"/>
  <c r="R45" i="1"/>
  <c r="R44" i="1"/>
  <c r="R40" i="1"/>
  <c r="R39" i="1"/>
  <c r="R30" i="1"/>
  <c r="R29" i="1"/>
  <c r="R28" i="1"/>
  <c r="R27" i="1"/>
  <c r="R14" i="1"/>
  <c r="R13" i="1"/>
  <c r="R47" i="1"/>
  <c r="R31" i="1"/>
  <c r="R34" i="1" s="1"/>
  <c r="V55" i="1"/>
  <c r="V54" i="1"/>
  <c r="V52" i="1"/>
  <c r="V51" i="1"/>
  <c r="V46" i="1"/>
  <c r="V45" i="1"/>
  <c r="V44" i="1"/>
  <c r="V40" i="1"/>
  <c r="V41" i="1" s="1"/>
  <c r="V42" i="1" s="1"/>
  <c r="V30" i="1"/>
  <c r="V29" i="1"/>
  <c r="V28" i="1"/>
  <c r="V27" i="1"/>
  <c r="V14" i="1"/>
  <c r="V15" i="1" s="1"/>
  <c r="V21" i="1" s="1"/>
  <c r="V13" i="1"/>
  <c r="J2" i="1"/>
  <c r="N2" i="1"/>
  <c r="R2" i="1"/>
  <c r="V2" i="1"/>
  <c r="T121" i="1"/>
  <c r="U121" i="1" s="1"/>
  <c r="V121" i="1" s="1"/>
  <c r="S121" i="1"/>
  <c r="T120" i="1"/>
  <c r="U120" i="1" s="1"/>
  <c r="V120" i="1" s="1"/>
  <c r="S120" i="1"/>
  <c r="T119" i="1"/>
  <c r="U119" i="1" s="1"/>
  <c r="V119" i="1" s="1"/>
  <c r="S119" i="1"/>
  <c r="T118" i="1"/>
  <c r="U118" i="1" s="1"/>
  <c r="V118" i="1" s="1"/>
  <c r="S118" i="1"/>
  <c r="T115" i="1"/>
  <c r="U115" i="1" s="1"/>
  <c r="V115" i="1" s="1"/>
  <c r="S115" i="1"/>
  <c r="T114" i="1"/>
  <c r="T116" i="1" s="1"/>
  <c r="S114" i="1"/>
  <c r="S116" i="1" s="1"/>
  <c r="P121" i="1"/>
  <c r="Q121" i="1" s="1"/>
  <c r="R121" i="1" s="1"/>
  <c r="O121" i="1"/>
  <c r="P120" i="1"/>
  <c r="Q120" i="1" s="1"/>
  <c r="R120" i="1" s="1"/>
  <c r="O120" i="1"/>
  <c r="P119" i="1"/>
  <c r="O119" i="1"/>
  <c r="Q119" i="1" s="1"/>
  <c r="R119" i="1" s="1"/>
  <c r="P118" i="1"/>
  <c r="Q118" i="1" s="1"/>
  <c r="R118" i="1" s="1"/>
  <c r="O118" i="1"/>
  <c r="P115" i="1"/>
  <c r="Q115" i="1" s="1"/>
  <c r="R115" i="1" s="1"/>
  <c r="O115" i="1"/>
  <c r="P114" i="1"/>
  <c r="P116" i="1" s="1"/>
  <c r="O114" i="1"/>
  <c r="O116" i="1" s="1"/>
  <c r="V96" i="1"/>
  <c r="V94" i="1"/>
  <c r="V93" i="1"/>
  <c r="V92" i="1"/>
  <c r="V91" i="1"/>
  <c r="V95" i="1" s="1"/>
  <c r="V97" i="1" s="1"/>
  <c r="V87" i="1"/>
  <c r="V86" i="1"/>
  <c r="V88" i="1" s="1"/>
  <c r="V85" i="1"/>
  <c r="V82" i="1"/>
  <c r="V81" i="1"/>
  <c r="V80" i="1"/>
  <c r="V79" i="1"/>
  <c r="V78" i="1"/>
  <c r="V74" i="1"/>
  <c r="V73" i="1"/>
  <c r="V72" i="1"/>
  <c r="V71" i="1"/>
  <c r="V68" i="1"/>
  <c r="V67" i="1"/>
  <c r="V66" i="1"/>
  <c r="V69" i="1" s="1"/>
  <c r="V65" i="1"/>
  <c r="N121" i="1"/>
  <c r="N120" i="1"/>
  <c r="N119" i="1"/>
  <c r="N118" i="1"/>
  <c r="N115" i="1"/>
  <c r="N116" i="1" s="1"/>
  <c r="N114" i="1"/>
  <c r="N111" i="1"/>
  <c r="N110" i="1"/>
  <c r="N109" i="1"/>
  <c r="N108" i="1"/>
  <c r="N105" i="1"/>
  <c r="N106" i="1" s="1"/>
  <c r="N104" i="1"/>
  <c r="R111" i="1"/>
  <c r="R110" i="1"/>
  <c r="R109" i="1"/>
  <c r="R108" i="1"/>
  <c r="R105" i="1"/>
  <c r="R104" i="1"/>
  <c r="V111" i="1"/>
  <c r="V110" i="1"/>
  <c r="V109" i="1"/>
  <c r="V108" i="1"/>
  <c r="V105" i="1"/>
  <c r="V104" i="1"/>
  <c r="V106" i="1" s="1"/>
  <c r="M121" i="1"/>
  <c r="M120" i="1"/>
  <c r="M119" i="1"/>
  <c r="M118" i="1"/>
  <c r="M115" i="1"/>
  <c r="M116" i="1" s="1"/>
  <c r="M114" i="1"/>
  <c r="L114" i="1"/>
  <c r="L121" i="1"/>
  <c r="K121" i="1"/>
  <c r="L120" i="1"/>
  <c r="K120" i="1"/>
  <c r="L119" i="1"/>
  <c r="K119" i="1"/>
  <c r="L118" i="1"/>
  <c r="K118" i="1"/>
  <c r="L116" i="1"/>
  <c r="W116" i="1"/>
  <c r="X116" i="1"/>
  <c r="Y116" i="1"/>
  <c r="Z116" i="1"/>
  <c r="AA116" i="1"/>
  <c r="AB116" i="1"/>
  <c r="AC116" i="1"/>
  <c r="AD116" i="1"/>
  <c r="K116" i="1"/>
  <c r="L115" i="1"/>
  <c r="K115" i="1"/>
  <c r="K114" i="1"/>
  <c r="M74" i="1"/>
  <c r="H101" i="1"/>
  <c r="I101" i="1"/>
  <c r="K101" i="1"/>
  <c r="L101" i="1"/>
  <c r="M101" i="1"/>
  <c r="N101" i="1"/>
  <c r="O101" i="1"/>
  <c r="P101" i="1"/>
  <c r="Q101" i="1"/>
  <c r="R101" i="1"/>
  <c r="S101" i="1"/>
  <c r="T101" i="1"/>
  <c r="U101" i="1"/>
  <c r="W101" i="1"/>
  <c r="X101" i="1"/>
  <c r="Y101" i="1"/>
  <c r="Z101" i="1"/>
  <c r="AA101" i="1"/>
  <c r="AB101" i="1"/>
  <c r="AC101" i="1"/>
  <c r="AD101" i="1"/>
  <c r="G101" i="1"/>
  <c r="AL101" i="1"/>
  <c r="AM101" i="1"/>
  <c r="AN101" i="1"/>
  <c r="AO101" i="1"/>
  <c r="AP101" i="1"/>
  <c r="AQ101" i="1"/>
  <c r="AR101" i="1"/>
  <c r="AS101" i="1"/>
  <c r="AT101" i="1"/>
  <c r="AU101" i="1"/>
  <c r="AV101" i="1"/>
  <c r="AW101" i="1"/>
  <c r="AX101" i="1"/>
  <c r="AY101" i="1"/>
  <c r="AZ101" i="1"/>
  <c r="AK101" i="1"/>
  <c r="O74" i="1"/>
  <c r="J96" i="1"/>
  <c r="J94" i="1"/>
  <c r="J93" i="1"/>
  <c r="J92" i="1"/>
  <c r="J91" i="1"/>
  <c r="J87" i="1"/>
  <c r="J86" i="1"/>
  <c r="J88" i="1" s="1"/>
  <c r="J85" i="1"/>
  <c r="J82" i="1"/>
  <c r="J81" i="1"/>
  <c r="J80" i="1"/>
  <c r="J79" i="1"/>
  <c r="J78" i="1"/>
  <c r="J74" i="1"/>
  <c r="J73" i="1"/>
  <c r="J72" i="1"/>
  <c r="J71" i="1"/>
  <c r="J68" i="1"/>
  <c r="J67" i="1"/>
  <c r="J66" i="1"/>
  <c r="J65" i="1"/>
  <c r="P74" i="1"/>
  <c r="P75" i="1" s="1"/>
  <c r="AD106" i="1"/>
  <c r="AC106" i="1"/>
  <c r="AB106" i="1"/>
  <c r="AD95" i="1"/>
  <c r="AD97" i="1" s="1"/>
  <c r="AC95" i="1"/>
  <c r="AC97" i="1" s="1"/>
  <c r="AB95" i="1"/>
  <c r="AB97" i="1" s="1"/>
  <c r="AD88" i="1"/>
  <c r="AC88" i="1"/>
  <c r="AB88" i="1"/>
  <c r="AD83" i="1"/>
  <c r="AC83" i="1"/>
  <c r="AB83" i="1"/>
  <c r="AD75" i="1"/>
  <c r="AC75" i="1"/>
  <c r="AB75" i="1"/>
  <c r="AD69" i="1"/>
  <c r="AC69" i="1"/>
  <c r="AB69" i="1"/>
  <c r="AD47" i="1"/>
  <c r="AC47" i="1"/>
  <c r="AB47" i="1"/>
  <c r="AD41" i="1"/>
  <c r="AD42" i="1" s="1"/>
  <c r="AC41" i="1"/>
  <c r="AC42" i="1" s="1"/>
  <c r="AB41" i="1"/>
  <c r="AB42" i="1" s="1"/>
  <c r="AD31" i="1"/>
  <c r="AD34" i="1" s="1"/>
  <c r="AC31" i="1"/>
  <c r="AC34" i="1" s="1"/>
  <c r="AB31" i="1"/>
  <c r="AB35" i="1" s="1"/>
  <c r="AD18" i="1"/>
  <c r="AC18" i="1"/>
  <c r="AB18" i="1"/>
  <c r="AD17" i="1"/>
  <c r="AC17" i="1"/>
  <c r="AB17" i="1"/>
  <c r="AD15" i="1"/>
  <c r="AD21" i="1" s="1"/>
  <c r="AD23" i="1" s="1"/>
  <c r="AC15" i="1"/>
  <c r="AC21" i="1" s="1"/>
  <c r="AC23" i="1" s="1"/>
  <c r="AB15" i="1"/>
  <c r="AB22" i="1" s="1"/>
  <c r="AA106" i="1"/>
  <c r="Z106" i="1"/>
  <c r="AA95" i="1"/>
  <c r="AA97" i="1" s="1"/>
  <c r="Z95" i="1"/>
  <c r="Z97" i="1" s="1"/>
  <c r="AA88" i="1"/>
  <c r="Z88" i="1"/>
  <c r="AA83" i="1"/>
  <c r="Z83" i="1"/>
  <c r="Z89" i="1" s="1"/>
  <c r="AA75" i="1"/>
  <c r="Z75" i="1"/>
  <c r="AA69" i="1"/>
  <c r="Z69" i="1"/>
  <c r="AA47" i="1"/>
  <c r="Z47" i="1"/>
  <c r="AA41" i="1"/>
  <c r="AA42" i="1" s="1"/>
  <c r="Z41" i="1"/>
  <c r="Z42" i="1" s="1"/>
  <c r="AA31" i="1"/>
  <c r="AA36" i="1" s="1"/>
  <c r="Z31" i="1"/>
  <c r="Z36" i="1" s="1"/>
  <c r="AA18" i="1"/>
  <c r="AA17" i="1"/>
  <c r="Z17" i="1"/>
  <c r="AA15" i="1"/>
  <c r="AA22" i="1" s="1"/>
  <c r="Z15" i="1"/>
  <c r="Z22" i="1" s="1"/>
  <c r="Y106" i="1"/>
  <c r="X106" i="1"/>
  <c r="Y95" i="1"/>
  <c r="Y97" i="1" s="1"/>
  <c r="X95" i="1"/>
  <c r="X97" i="1" s="1"/>
  <c r="Y88" i="1"/>
  <c r="X88" i="1"/>
  <c r="Y83" i="1"/>
  <c r="X83" i="1"/>
  <c r="Y75" i="1"/>
  <c r="X75" i="1"/>
  <c r="Y69" i="1"/>
  <c r="X69" i="1"/>
  <c r="X100" i="1" s="1"/>
  <c r="Y47" i="1"/>
  <c r="X47" i="1"/>
  <c r="Y41" i="1"/>
  <c r="Y48" i="1" s="1"/>
  <c r="Y53" i="1" s="1"/>
  <c r="Y56" i="1" s="1"/>
  <c r="X41" i="1"/>
  <c r="X42" i="1" s="1"/>
  <c r="Y31" i="1"/>
  <c r="Y33" i="1" s="1"/>
  <c r="Y37" i="1" s="1"/>
  <c r="X31" i="1"/>
  <c r="X36" i="1" s="1"/>
  <c r="Y18" i="1"/>
  <c r="X18" i="1"/>
  <c r="Y17" i="1"/>
  <c r="X17" i="1"/>
  <c r="Y15" i="1"/>
  <c r="Y22" i="1" s="1"/>
  <c r="X15" i="1"/>
  <c r="X22" i="1" s="1"/>
  <c r="N74" i="1"/>
  <c r="N75" i="1" s="1"/>
  <c r="Q74" i="1"/>
  <c r="Q75" i="1" s="1"/>
  <c r="S95" i="1"/>
  <c r="S97" i="1" s="1"/>
  <c r="S74" i="1"/>
  <c r="S75" i="1" s="1"/>
  <c r="T74" i="1"/>
  <c r="T75" i="1" s="1"/>
  <c r="H31" i="1"/>
  <c r="H36" i="1" s="1"/>
  <c r="I31" i="1"/>
  <c r="I36" i="1" s="1"/>
  <c r="J31" i="1"/>
  <c r="J36" i="1" s="1"/>
  <c r="K31" i="1"/>
  <c r="K33" i="1" s="1"/>
  <c r="L31" i="1"/>
  <c r="L33" i="1" s="1"/>
  <c r="M31" i="1"/>
  <c r="M35" i="1" s="1"/>
  <c r="O31" i="1"/>
  <c r="O36" i="1" s="1"/>
  <c r="P31" i="1"/>
  <c r="P35" i="1" s="1"/>
  <c r="Q31" i="1"/>
  <c r="Q34" i="1" s="1"/>
  <c r="S31" i="1"/>
  <c r="S36" i="1" s="1"/>
  <c r="T31" i="1"/>
  <c r="T34" i="1" s="1"/>
  <c r="U31" i="1"/>
  <c r="U35" i="1" s="1"/>
  <c r="W31" i="1"/>
  <c r="W35" i="1" s="1"/>
  <c r="G31" i="1"/>
  <c r="G35" i="1" s="1"/>
  <c r="H17" i="1"/>
  <c r="I17" i="1"/>
  <c r="J17" i="1"/>
  <c r="K17" i="1"/>
  <c r="L17" i="1"/>
  <c r="M17" i="1"/>
  <c r="O17" i="1"/>
  <c r="P17" i="1"/>
  <c r="Q17" i="1"/>
  <c r="S17" i="1"/>
  <c r="T17" i="1"/>
  <c r="U17" i="1"/>
  <c r="W17" i="1"/>
  <c r="H18" i="1"/>
  <c r="I18" i="1"/>
  <c r="J18" i="1"/>
  <c r="K18" i="1"/>
  <c r="L18" i="1"/>
  <c r="M18" i="1"/>
  <c r="O18" i="1"/>
  <c r="P18" i="1"/>
  <c r="Q18" i="1"/>
  <c r="S18" i="1"/>
  <c r="T18" i="1"/>
  <c r="U18" i="1"/>
  <c r="W18" i="1"/>
  <c r="G18" i="1"/>
  <c r="G17" i="1"/>
  <c r="H15" i="1"/>
  <c r="H19" i="1" s="1"/>
  <c r="I15" i="1"/>
  <c r="I19" i="1" s="1"/>
  <c r="J15" i="1"/>
  <c r="J19" i="1" s="1"/>
  <c r="K15" i="1"/>
  <c r="K21" i="1" s="1"/>
  <c r="L15" i="1"/>
  <c r="L22" i="1" s="1"/>
  <c r="M15" i="1"/>
  <c r="O15" i="1"/>
  <c r="O22" i="1" s="1"/>
  <c r="P15" i="1"/>
  <c r="Q15" i="1"/>
  <c r="Q22" i="1" s="1"/>
  <c r="S15" i="1"/>
  <c r="S22" i="1" s="1"/>
  <c r="T15" i="1"/>
  <c r="T21" i="1" s="1"/>
  <c r="U15" i="1"/>
  <c r="U22" i="1" s="1"/>
  <c r="W15" i="1"/>
  <c r="W22" i="1" s="1"/>
  <c r="G15" i="1"/>
  <c r="G22" i="1" s="1"/>
  <c r="H106" i="1"/>
  <c r="I106" i="1"/>
  <c r="J106" i="1"/>
  <c r="K106" i="1"/>
  <c r="L106" i="1"/>
  <c r="M106" i="1"/>
  <c r="O106" i="1"/>
  <c r="P106" i="1"/>
  <c r="Q106" i="1"/>
  <c r="S106" i="1"/>
  <c r="T106" i="1"/>
  <c r="U106" i="1"/>
  <c r="W106" i="1"/>
  <c r="G106" i="1"/>
  <c r="H47" i="1"/>
  <c r="I47" i="1"/>
  <c r="J47" i="1"/>
  <c r="K47" i="1"/>
  <c r="L47" i="1"/>
  <c r="M47" i="1"/>
  <c r="O47" i="1"/>
  <c r="P47" i="1"/>
  <c r="Q47" i="1"/>
  <c r="S47" i="1"/>
  <c r="T47" i="1"/>
  <c r="U47" i="1"/>
  <c r="V47" i="1"/>
  <c r="W47" i="1"/>
  <c r="G47" i="1"/>
  <c r="H41" i="1"/>
  <c r="I41" i="1"/>
  <c r="I42" i="1" s="1"/>
  <c r="J41" i="1"/>
  <c r="K41" i="1"/>
  <c r="K42" i="1" s="1"/>
  <c r="L41" i="1"/>
  <c r="L42" i="1" s="1"/>
  <c r="M41" i="1"/>
  <c r="M42" i="1" s="1"/>
  <c r="N41" i="1"/>
  <c r="N42" i="1" s="1"/>
  <c r="O41" i="1"/>
  <c r="O42" i="1" s="1"/>
  <c r="P41" i="1"/>
  <c r="P42" i="1" s="1"/>
  <c r="Q41" i="1"/>
  <c r="Q42" i="1" s="1"/>
  <c r="S41" i="1"/>
  <c r="S42" i="1" s="1"/>
  <c r="T41" i="1"/>
  <c r="U41" i="1"/>
  <c r="U42" i="1" s="1"/>
  <c r="W41" i="1"/>
  <c r="W42" i="1" s="1"/>
  <c r="G41" i="1"/>
  <c r="G42" i="1" s="1"/>
  <c r="H95" i="1"/>
  <c r="H97" i="1" s="1"/>
  <c r="I95" i="1"/>
  <c r="I97" i="1" s="1"/>
  <c r="K95" i="1"/>
  <c r="K97" i="1" s="1"/>
  <c r="L95" i="1"/>
  <c r="L97" i="1" s="1"/>
  <c r="M95" i="1"/>
  <c r="M97" i="1" s="1"/>
  <c r="N95" i="1"/>
  <c r="N97" i="1" s="1"/>
  <c r="O95" i="1"/>
  <c r="O97" i="1" s="1"/>
  <c r="P95" i="1"/>
  <c r="P97" i="1" s="1"/>
  <c r="Q95" i="1"/>
  <c r="Q97" i="1" s="1"/>
  <c r="R95" i="1"/>
  <c r="R97" i="1" s="1"/>
  <c r="T95" i="1"/>
  <c r="T97" i="1" s="1"/>
  <c r="U95" i="1"/>
  <c r="U97" i="1" s="1"/>
  <c r="W95" i="1"/>
  <c r="W97" i="1" s="1"/>
  <c r="G95" i="1"/>
  <c r="G97" i="1" s="1"/>
  <c r="H88" i="1"/>
  <c r="I88" i="1"/>
  <c r="K88" i="1"/>
  <c r="L88" i="1"/>
  <c r="M88" i="1"/>
  <c r="N88" i="1"/>
  <c r="O88" i="1"/>
  <c r="P88" i="1"/>
  <c r="Q88" i="1"/>
  <c r="R88" i="1"/>
  <c r="S88" i="1"/>
  <c r="T88" i="1"/>
  <c r="U88" i="1"/>
  <c r="W88" i="1"/>
  <c r="G88" i="1"/>
  <c r="H83" i="1"/>
  <c r="I83" i="1"/>
  <c r="K83" i="1"/>
  <c r="L83" i="1"/>
  <c r="M83" i="1"/>
  <c r="N83" i="1"/>
  <c r="O83" i="1"/>
  <c r="P83" i="1"/>
  <c r="Q83" i="1"/>
  <c r="R83" i="1"/>
  <c r="S83" i="1"/>
  <c r="T83" i="1"/>
  <c r="U83" i="1"/>
  <c r="W83" i="1"/>
  <c r="G83" i="1"/>
  <c r="H75" i="1"/>
  <c r="I75" i="1"/>
  <c r="K75" i="1"/>
  <c r="L75" i="1"/>
  <c r="M75" i="1"/>
  <c r="O75" i="1"/>
  <c r="R75" i="1"/>
  <c r="U75" i="1"/>
  <c r="W75" i="1"/>
  <c r="G75" i="1"/>
  <c r="H69" i="1"/>
  <c r="I69" i="1"/>
  <c r="G69" i="1"/>
  <c r="K69" i="1"/>
  <c r="L69" i="1"/>
  <c r="M69" i="1"/>
  <c r="N69" i="1"/>
  <c r="O69" i="1"/>
  <c r="O100" i="1" s="1"/>
  <c r="P69" i="1"/>
  <c r="Q69" i="1"/>
  <c r="R69" i="1"/>
  <c r="S69" i="1"/>
  <c r="T69" i="1"/>
  <c r="U69" i="1"/>
  <c r="W69" i="1"/>
  <c r="AO128" i="1"/>
  <c r="AO127" i="1" s="1"/>
  <c r="AP128" i="1"/>
  <c r="AP127" i="1" s="1"/>
  <c r="AQ128" i="1"/>
  <c r="AQ127" i="1" s="1"/>
  <c r="AN128" i="1"/>
  <c r="AN127" i="1" s="1"/>
  <c r="AR128" i="1"/>
  <c r="AR127" i="1" s="1"/>
  <c r="AL75" i="1"/>
  <c r="AM75" i="1"/>
  <c r="AN75" i="1"/>
  <c r="AO75" i="1"/>
  <c r="AP75" i="1"/>
  <c r="AQ75" i="1"/>
  <c r="AR75" i="1"/>
  <c r="AS75" i="1"/>
  <c r="AT75" i="1"/>
  <c r="AU75" i="1"/>
  <c r="AV75" i="1"/>
  <c r="AW75" i="1"/>
  <c r="AX75" i="1"/>
  <c r="AY75" i="1"/>
  <c r="AZ75" i="1"/>
  <c r="AK75" i="1"/>
  <c r="N131" i="1" l="1"/>
  <c r="N130" i="1"/>
  <c r="N132" i="1"/>
  <c r="K100" i="1"/>
  <c r="N31" i="1"/>
  <c r="N33" i="1" s="1"/>
  <c r="R18" i="1"/>
  <c r="N15" i="1"/>
  <c r="N21" i="1" s="1"/>
  <c r="N17" i="1"/>
  <c r="R41" i="1"/>
  <c r="R42" i="1" s="1"/>
  <c r="V17" i="1"/>
  <c r="R15" i="1"/>
  <c r="R22" i="1" s="1"/>
  <c r="V31" i="1"/>
  <c r="V35" i="1" s="1"/>
  <c r="V18" i="1"/>
  <c r="Z18" i="1"/>
  <c r="U114" i="1"/>
  <c r="Q114" i="1"/>
  <c r="V83" i="1"/>
  <c r="V101" i="1"/>
  <c r="V75" i="1"/>
  <c r="V76" i="1" s="1"/>
  <c r="V100" i="1"/>
  <c r="R106" i="1"/>
  <c r="AC89" i="1"/>
  <c r="I100" i="1"/>
  <c r="AB48" i="1"/>
  <c r="AB53" i="1" s="1"/>
  <c r="AB56" i="1" s="1"/>
  <c r="G100" i="1"/>
  <c r="J101" i="1"/>
  <c r="W100" i="1"/>
  <c r="AB89" i="1"/>
  <c r="AB98" i="1" s="1"/>
  <c r="H100" i="1"/>
  <c r="P100" i="1"/>
  <c r="T100" i="1"/>
  <c r="Y100" i="1"/>
  <c r="AD89" i="1"/>
  <c r="AD98" i="1" s="1"/>
  <c r="U100" i="1"/>
  <c r="Q100" i="1"/>
  <c r="S100" i="1"/>
  <c r="R100" i="1"/>
  <c r="N100" i="1"/>
  <c r="AB100" i="1"/>
  <c r="AC100" i="1"/>
  <c r="L100" i="1"/>
  <c r="Z100" i="1"/>
  <c r="AD100" i="1"/>
  <c r="AA100" i="1"/>
  <c r="AC48" i="1"/>
  <c r="AC53" i="1" s="1"/>
  <c r="AC56" i="1" s="1"/>
  <c r="AC59" i="1" s="1"/>
  <c r="AD48" i="1"/>
  <c r="AD53" i="1" s="1"/>
  <c r="AD56" i="1" s="1"/>
  <c r="W34" i="1"/>
  <c r="AC22" i="1"/>
  <c r="H33" i="1"/>
  <c r="H37" i="1" s="1"/>
  <c r="AD22" i="1"/>
  <c r="P19" i="1"/>
  <c r="M100" i="1"/>
  <c r="AC98" i="1"/>
  <c r="AC35" i="1"/>
  <c r="AD35" i="1"/>
  <c r="AB76" i="1"/>
  <c r="AB36" i="1"/>
  <c r="AC76" i="1"/>
  <c r="AC36" i="1"/>
  <c r="AD76" i="1"/>
  <c r="Z48" i="1"/>
  <c r="Z53" i="1" s="1"/>
  <c r="Z56" i="1" s="1"/>
  <c r="Z58" i="1" s="1"/>
  <c r="AD36" i="1"/>
  <c r="AA48" i="1"/>
  <c r="AA53" i="1" s="1"/>
  <c r="AA56" i="1" s="1"/>
  <c r="AA58" i="1" s="1"/>
  <c r="N22" i="1"/>
  <c r="Q36" i="1"/>
  <c r="J95" i="1"/>
  <c r="J97" i="1" s="1"/>
  <c r="J83" i="1"/>
  <c r="J89" i="1" s="1"/>
  <c r="J75" i="1"/>
  <c r="J69" i="1"/>
  <c r="AB59" i="1"/>
  <c r="AB58" i="1"/>
  <c r="AB49" i="1"/>
  <c r="AB33" i="1"/>
  <c r="AB37" i="1" s="1"/>
  <c r="AB19" i="1"/>
  <c r="AC33" i="1"/>
  <c r="AC37" i="1" s="1"/>
  <c r="AC19" i="1"/>
  <c r="AD33" i="1"/>
  <c r="AD37" i="1" s="1"/>
  <c r="AD19" i="1"/>
  <c r="AB34" i="1"/>
  <c r="AB21" i="1"/>
  <c r="AB23" i="1" s="1"/>
  <c r="H48" i="1"/>
  <c r="H53" i="1" s="1"/>
  <c r="H56" i="1" s="1"/>
  <c r="U36" i="1"/>
  <c r="Y35" i="1"/>
  <c r="O19" i="1"/>
  <c r="Y36" i="1"/>
  <c r="N19" i="1"/>
  <c r="V22" i="1"/>
  <c r="V23" i="1" s="1"/>
  <c r="X34" i="1"/>
  <c r="K22" i="1"/>
  <c r="K23" i="1" s="1"/>
  <c r="J22" i="1"/>
  <c r="Y34" i="1"/>
  <c r="X76" i="1"/>
  <c r="W36" i="1"/>
  <c r="Y76" i="1"/>
  <c r="L19" i="1"/>
  <c r="T22" i="1"/>
  <c r="T23" i="1" s="1"/>
  <c r="S35" i="1"/>
  <c r="Z76" i="1"/>
  <c r="Q35" i="1"/>
  <c r="AA76" i="1"/>
  <c r="X48" i="1"/>
  <c r="X49" i="1" s="1"/>
  <c r="R21" i="1"/>
  <c r="R23" i="1" s="1"/>
  <c r="R35" i="1"/>
  <c r="L21" i="1"/>
  <c r="L23" i="1" s="1"/>
  <c r="U34" i="1"/>
  <c r="J21" i="1"/>
  <c r="J23" i="1" s="1"/>
  <c r="S33" i="1"/>
  <c r="Q33" i="1"/>
  <c r="G36" i="1"/>
  <c r="J33" i="1"/>
  <c r="J37" i="1" s="1"/>
  <c r="X33" i="1"/>
  <c r="X37" i="1" s="1"/>
  <c r="I33" i="1"/>
  <c r="I37" i="1" s="1"/>
  <c r="I21" i="1"/>
  <c r="I23" i="1" s="1"/>
  <c r="J34" i="1"/>
  <c r="Z33" i="1"/>
  <c r="Z37" i="1" s="1"/>
  <c r="H21" i="1"/>
  <c r="H23" i="1" s="1"/>
  <c r="I34" i="1"/>
  <c r="AA33" i="1"/>
  <c r="AA37" i="1" s="1"/>
  <c r="T19" i="1"/>
  <c r="H22" i="1"/>
  <c r="R36" i="1"/>
  <c r="K35" i="1"/>
  <c r="H34" i="1"/>
  <c r="X89" i="1"/>
  <c r="X98" i="1" s="1"/>
  <c r="Z34" i="1"/>
  <c r="U19" i="1"/>
  <c r="W21" i="1"/>
  <c r="W23" i="1" s="1"/>
  <c r="G33" i="1"/>
  <c r="G37" i="1" s="1"/>
  <c r="J35" i="1"/>
  <c r="W33" i="1"/>
  <c r="W37" i="1" s="1"/>
  <c r="Y89" i="1"/>
  <c r="Y98" i="1" s="1"/>
  <c r="AA34" i="1"/>
  <c r="G19" i="1"/>
  <c r="L35" i="1"/>
  <c r="G34" i="1"/>
  <c r="I35" i="1"/>
  <c r="Z35" i="1"/>
  <c r="I22" i="1"/>
  <c r="U21" i="1"/>
  <c r="U23" i="1" s="1"/>
  <c r="L36" i="1"/>
  <c r="H35" i="1"/>
  <c r="U33" i="1"/>
  <c r="Y42" i="1"/>
  <c r="AA35" i="1"/>
  <c r="Z98" i="1"/>
  <c r="L34" i="1"/>
  <c r="K36" i="1"/>
  <c r="S21" i="1"/>
  <c r="S23" i="1" s="1"/>
  <c r="R33" i="1"/>
  <c r="K19" i="1"/>
  <c r="AA89" i="1"/>
  <c r="AA98" i="1" s="1"/>
  <c r="M19" i="1"/>
  <c r="Q21" i="1"/>
  <c r="Q23" i="1" s="1"/>
  <c r="S34" i="1"/>
  <c r="P33" i="1"/>
  <c r="P21" i="1"/>
  <c r="K34" i="1"/>
  <c r="G21" i="1"/>
  <c r="G23" i="1" s="1"/>
  <c r="P22" i="1"/>
  <c r="M21" i="1"/>
  <c r="P34" i="1"/>
  <c r="Z49" i="1"/>
  <c r="Z19" i="1"/>
  <c r="AA19" i="1"/>
  <c r="Z21" i="1"/>
  <c r="Z23" i="1" s="1"/>
  <c r="AA21" i="1"/>
  <c r="AA23" i="1" s="1"/>
  <c r="Y59" i="1"/>
  <c r="Y58" i="1"/>
  <c r="Y49" i="1"/>
  <c r="X35" i="1"/>
  <c r="X19" i="1"/>
  <c r="Y19" i="1"/>
  <c r="X21" i="1"/>
  <c r="X23" i="1" s="1"/>
  <c r="Y21" i="1"/>
  <c r="Y23" i="1" s="1"/>
  <c r="M33" i="1"/>
  <c r="M34" i="1"/>
  <c r="M36" i="1"/>
  <c r="M22" i="1"/>
  <c r="Q19" i="1"/>
  <c r="O34" i="1"/>
  <c r="O35" i="1"/>
  <c r="O33" i="1"/>
  <c r="O21" i="1"/>
  <c r="O23" i="1" s="1"/>
  <c r="S19" i="1"/>
  <c r="W19" i="1"/>
  <c r="P36" i="1"/>
  <c r="T35" i="1"/>
  <c r="T36" i="1"/>
  <c r="T33" i="1"/>
  <c r="W89" i="1"/>
  <c r="W98" i="1" s="1"/>
  <c r="N89" i="1"/>
  <c r="N98" i="1" s="1"/>
  <c r="K89" i="1"/>
  <c r="K98" i="1" s="1"/>
  <c r="S76" i="1"/>
  <c r="V89" i="1"/>
  <c r="V98" i="1" s="1"/>
  <c r="K76" i="1"/>
  <c r="T48" i="1"/>
  <c r="T49" i="1" s="1"/>
  <c r="I89" i="1"/>
  <c r="I98" i="1" s="1"/>
  <c r="O48" i="1"/>
  <c r="O49" i="1" s="1"/>
  <c r="P48" i="1"/>
  <c r="P49" i="1" s="1"/>
  <c r="S89" i="1"/>
  <c r="S98" i="1" s="1"/>
  <c r="O76" i="1"/>
  <c r="J48" i="1"/>
  <c r="J53" i="1" s="1"/>
  <c r="J56" i="1" s="1"/>
  <c r="K48" i="1"/>
  <c r="K53" i="1" s="1"/>
  <c r="K56" i="1" s="1"/>
  <c r="L76" i="1"/>
  <c r="G48" i="1"/>
  <c r="G49" i="1" s="1"/>
  <c r="N48" i="1"/>
  <c r="N49" i="1" s="1"/>
  <c r="M76" i="1"/>
  <c r="Q76" i="1"/>
  <c r="M48" i="1"/>
  <c r="N76" i="1"/>
  <c r="I76" i="1"/>
  <c r="L48" i="1"/>
  <c r="L49" i="1" s="1"/>
  <c r="H76" i="1"/>
  <c r="U89" i="1"/>
  <c r="U98" i="1" s="1"/>
  <c r="P76" i="1"/>
  <c r="S48" i="1"/>
  <c r="S49" i="1" s="1"/>
  <c r="T89" i="1"/>
  <c r="T98" i="1" s="1"/>
  <c r="H89" i="1"/>
  <c r="H98" i="1" s="1"/>
  <c r="Q48" i="1"/>
  <c r="Q49" i="1" s="1"/>
  <c r="J42" i="1"/>
  <c r="H42" i="1"/>
  <c r="R89" i="1"/>
  <c r="R98" i="1" s="1"/>
  <c r="P89" i="1"/>
  <c r="P98" i="1" s="1"/>
  <c r="W76" i="1"/>
  <c r="O89" i="1"/>
  <c r="O98" i="1" s="1"/>
  <c r="I48" i="1"/>
  <c r="G89" i="1"/>
  <c r="G98" i="1" s="1"/>
  <c r="T42" i="1"/>
  <c r="Q89" i="1"/>
  <c r="Q98" i="1" s="1"/>
  <c r="U76" i="1"/>
  <c r="M89" i="1"/>
  <c r="M98" i="1" s="1"/>
  <c r="W48" i="1"/>
  <c r="L89" i="1"/>
  <c r="L98" i="1" s="1"/>
  <c r="V48" i="1"/>
  <c r="G76" i="1"/>
  <c r="U48" i="1"/>
  <c r="R76" i="1"/>
  <c r="T76" i="1"/>
  <c r="AR129" i="1"/>
  <c r="AO129" i="1"/>
  <c r="AP129" i="1"/>
  <c r="AQ129" i="1"/>
  <c r="AN129" i="1"/>
  <c r="AL106" i="1"/>
  <c r="AM106" i="1"/>
  <c r="AN106" i="1"/>
  <c r="AN132" i="1" s="1"/>
  <c r="AO106" i="1"/>
  <c r="AO132" i="1" s="1"/>
  <c r="AK106" i="1"/>
  <c r="AQ106" i="1"/>
  <c r="AQ132" i="1" s="1"/>
  <c r="AR106" i="1"/>
  <c r="AR132" i="1" s="1"/>
  <c r="AS106" i="1"/>
  <c r="AT106" i="1"/>
  <c r="AU106" i="1"/>
  <c r="AV106" i="1"/>
  <c r="AW106" i="1"/>
  <c r="AX106" i="1"/>
  <c r="AY106" i="1"/>
  <c r="AZ106" i="1"/>
  <c r="AP106" i="1"/>
  <c r="AP132" i="1" s="1"/>
  <c r="AS95" i="1"/>
  <c r="AS97" i="1" s="1"/>
  <c r="AS88" i="1"/>
  <c r="AS83" i="1"/>
  <c r="AS69" i="1"/>
  <c r="AR95" i="1"/>
  <c r="AR97" i="1" s="1"/>
  <c r="AR131" i="1" s="1"/>
  <c r="AQ95" i="1"/>
  <c r="AQ97" i="1" s="1"/>
  <c r="AQ131" i="1" s="1"/>
  <c r="AR88" i="1"/>
  <c r="AQ88" i="1"/>
  <c r="AR83" i="1"/>
  <c r="AQ83" i="1"/>
  <c r="AR69" i="1"/>
  <c r="AQ69" i="1"/>
  <c r="AN3" i="1"/>
  <c r="AO3" i="1" s="1"/>
  <c r="AP3" i="1" s="1"/>
  <c r="AQ3" i="1" s="1"/>
  <c r="AR3" i="1" s="1"/>
  <c r="AS3" i="1" s="1"/>
  <c r="AT3" i="1" s="1"/>
  <c r="AU3" i="1" s="1"/>
  <c r="AL47" i="1"/>
  <c r="AM47" i="1"/>
  <c r="AN47" i="1"/>
  <c r="AO47" i="1"/>
  <c r="AP47" i="1"/>
  <c r="AQ47" i="1"/>
  <c r="AR47" i="1"/>
  <c r="AS47" i="1"/>
  <c r="AT47" i="1"/>
  <c r="AU47" i="1"/>
  <c r="AV47" i="1"/>
  <c r="AW47" i="1"/>
  <c r="AX47" i="1"/>
  <c r="AY47" i="1"/>
  <c r="AZ47" i="1"/>
  <c r="AK47" i="1"/>
  <c r="AL41" i="1"/>
  <c r="AL48" i="1" s="1"/>
  <c r="AM41" i="1"/>
  <c r="AM48" i="1" s="1"/>
  <c r="AN41" i="1"/>
  <c r="AO41" i="1"/>
  <c r="AO42" i="1" s="1"/>
  <c r="AP41" i="1"/>
  <c r="AP42" i="1" s="1"/>
  <c r="AQ41" i="1"/>
  <c r="AQ42" i="1" s="1"/>
  <c r="AR41" i="1"/>
  <c r="AR42" i="1" s="1"/>
  <c r="AS41" i="1"/>
  <c r="AS42" i="1" s="1"/>
  <c r="AT41" i="1"/>
  <c r="AT42" i="1" s="1"/>
  <c r="AU41" i="1"/>
  <c r="AU42" i="1" s="1"/>
  <c r="AV41" i="1"/>
  <c r="AV42" i="1" s="1"/>
  <c r="AW41" i="1"/>
  <c r="AW42" i="1" s="1"/>
  <c r="AX41" i="1"/>
  <c r="AX42" i="1" s="1"/>
  <c r="AY41" i="1"/>
  <c r="AY42" i="1" s="1"/>
  <c r="AZ41" i="1"/>
  <c r="AZ42" i="1" s="1"/>
  <c r="AK41" i="1"/>
  <c r="AK42" i="1" s="1"/>
  <c r="AL95" i="1"/>
  <c r="AL97" i="1" s="1"/>
  <c r="AM95" i="1"/>
  <c r="AM97" i="1" s="1"/>
  <c r="AN95" i="1"/>
  <c r="AN97" i="1" s="1"/>
  <c r="AN131" i="1" s="1"/>
  <c r="AO95" i="1"/>
  <c r="AO97" i="1" s="1"/>
  <c r="AO131" i="1" s="1"/>
  <c r="AP95" i="1"/>
  <c r="AP97" i="1" s="1"/>
  <c r="AP131" i="1" s="1"/>
  <c r="AT95" i="1"/>
  <c r="AT97" i="1" s="1"/>
  <c r="AU95" i="1"/>
  <c r="AU97" i="1" s="1"/>
  <c r="AV95" i="1"/>
  <c r="AV97" i="1" s="1"/>
  <c r="AW95" i="1"/>
  <c r="AW97" i="1" s="1"/>
  <c r="AX95" i="1"/>
  <c r="AX97" i="1" s="1"/>
  <c r="AY95" i="1"/>
  <c r="AY97" i="1" s="1"/>
  <c r="AZ95" i="1"/>
  <c r="AZ97" i="1" s="1"/>
  <c r="AK95" i="1"/>
  <c r="AK97" i="1" s="1"/>
  <c r="AL88" i="1"/>
  <c r="AM88" i="1"/>
  <c r="AN88" i="1"/>
  <c r="AO88" i="1"/>
  <c r="AP88" i="1"/>
  <c r="AT88" i="1"/>
  <c r="AU88" i="1"/>
  <c r="AV88" i="1"/>
  <c r="AW88" i="1"/>
  <c r="AX88" i="1"/>
  <c r="AY88" i="1"/>
  <c r="AZ88" i="1"/>
  <c r="AK88" i="1"/>
  <c r="AL83" i="1"/>
  <c r="AM83" i="1"/>
  <c r="AN83" i="1"/>
  <c r="AO83" i="1"/>
  <c r="AP83" i="1"/>
  <c r="AT83" i="1"/>
  <c r="AU83" i="1"/>
  <c r="AV83" i="1"/>
  <c r="AW83" i="1"/>
  <c r="AX83" i="1"/>
  <c r="AY83" i="1"/>
  <c r="AZ83" i="1"/>
  <c r="AK83" i="1"/>
  <c r="AL69" i="1"/>
  <c r="AM69" i="1"/>
  <c r="AN69" i="1"/>
  <c r="AO69" i="1"/>
  <c r="AP69" i="1"/>
  <c r="AT69" i="1"/>
  <c r="AU69" i="1"/>
  <c r="AV69" i="1"/>
  <c r="AW69" i="1"/>
  <c r="AX69" i="1"/>
  <c r="AY69" i="1"/>
  <c r="AZ69" i="1"/>
  <c r="AK69" i="1"/>
  <c r="AL17" i="1"/>
  <c r="AM17" i="1"/>
  <c r="AN17" i="1"/>
  <c r="AO17" i="1"/>
  <c r="AP17" i="1"/>
  <c r="AQ17" i="1"/>
  <c r="AR17" i="1"/>
  <c r="AS17" i="1"/>
  <c r="AT17" i="1"/>
  <c r="AU17" i="1"/>
  <c r="AV17" i="1"/>
  <c r="AW17" i="1"/>
  <c r="AX17" i="1"/>
  <c r="AY17" i="1"/>
  <c r="AZ17" i="1"/>
  <c r="AL18" i="1"/>
  <c r="AM18" i="1"/>
  <c r="AN18" i="1"/>
  <c r="AO18" i="1"/>
  <c r="AP18" i="1"/>
  <c r="AQ18" i="1"/>
  <c r="AR18" i="1"/>
  <c r="AS18" i="1"/>
  <c r="AT18" i="1"/>
  <c r="AU18" i="1"/>
  <c r="AV18" i="1"/>
  <c r="AW18" i="1"/>
  <c r="AX18" i="1"/>
  <c r="AY18" i="1"/>
  <c r="AZ18" i="1"/>
  <c r="AK18" i="1"/>
  <c r="AK17" i="1"/>
  <c r="AL31" i="1"/>
  <c r="AL33" i="1" s="1"/>
  <c r="AL37" i="1" s="1"/>
  <c r="AM31" i="1"/>
  <c r="AM33" i="1" s="1"/>
  <c r="AM37" i="1" s="1"/>
  <c r="AN31" i="1"/>
  <c r="AN33" i="1" s="1"/>
  <c r="AO31" i="1"/>
  <c r="AO34" i="1" s="1"/>
  <c r="AP31" i="1"/>
  <c r="AP33" i="1" s="1"/>
  <c r="AQ31" i="1"/>
  <c r="AQ36" i="1" s="1"/>
  <c r="AR31" i="1"/>
  <c r="AR34" i="1" s="1"/>
  <c r="AS31" i="1"/>
  <c r="AS34" i="1" s="1"/>
  <c r="AT31" i="1"/>
  <c r="AT35" i="1" s="1"/>
  <c r="AU31" i="1"/>
  <c r="AU35" i="1" s="1"/>
  <c r="AV31" i="1"/>
  <c r="AV35" i="1" s="1"/>
  <c r="AW31" i="1"/>
  <c r="AW36" i="1" s="1"/>
  <c r="AX31" i="1"/>
  <c r="AX36" i="1" s="1"/>
  <c r="AY31" i="1"/>
  <c r="AY36" i="1" s="1"/>
  <c r="AZ31" i="1"/>
  <c r="AZ36" i="1" s="1"/>
  <c r="AK31" i="1"/>
  <c r="AK36" i="1" s="1"/>
  <c r="AL15" i="1"/>
  <c r="AL21" i="1" s="1"/>
  <c r="AL23" i="1" s="1"/>
  <c r="AM15" i="1"/>
  <c r="AM22" i="1" s="1"/>
  <c r="AN15" i="1"/>
  <c r="AN21" i="1" s="1"/>
  <c r="AO15" i="1"/>
  <c r="AO22" i="1" s="1"/>
  <c r="AP15" i="1"/>
  <c r="AP22" i="1" s="1"/>
  <c r="AQ15" i="1"/>
  <c r="AQ22" i="1" s="1"/>
  <c r="AR15" i="1"/>
  <c r="AR21" i="1" s="1"/>
  <c r="AS15" i="1"/>
  <c r="AS22" i="1" s="1"/>
  <c r="AT15" i="1"/>
  <c r="AT21" i="1" s="1"/>
  <c r="AT23" i="1" s="1"/>
  <c r="AU15" i="1"/>
  <c r="AU22" i="1" s="1"/>
  <c r="AV15" i="1"/>
  <c r="AV22" i="1" s="1"/>
  <c r="AW15" i="1"/>
  <c r="AW22" i="1" s="1"/>
  <c r="AX15" i="1"/>
  <c r="AX22" i="1" s="1"/>
  <c r="AY15" i="1"/>
  <c r="AY22" i="1" s="1"/>
  <c r="AZ15" i="1"/>
  <c r="AZ22" i="1" s="1"/>
  <c r="AK15" i="1"/>
  <c r="AK21" i="1" s="1"/>
  <c r="AK23" i="1" s="1"/>
  <c r="B3" i="3" a="1"/>
  <c r="B3" i="3" s="1"/>
  <c r="B2" i="3" a="1"/>
  <c r="B2" i="3" s="1"/>
  <c r="N34" i="1" l="1"/>
  <c r="N37" i="1" s="1"/>
  <c r="N36" i="1"/>
  <c r="N35" i="1"/>
  <c r="N23" i="1"/>
  <c r="R19" i="1"/>
  <c r="R48" i="1"/>
  <c r="R49" i="1" s="1"/>
  <c r="R37" i="1"/>
  <c r="V19" i="1"/>
  <c r="V33" i="1"/>
  <c r="V34" i="1"/>
  <c r="V36" i="1"/>
  <c r="U116" i="1"/>
  <c r="V114" i="1"/>
  <c r="V116" i="1" s="1"/>
  <c r="Q116" i="1"/>
  <c r="R114" i="1"/>
  <c r="R116" i="1" s="1"/>
  <c r="Z59" i="1"/>
  <c r="AC49" i="1"/>
  <c r="AA49" i="1"/>
  <c r="AC58" i="1"/>
  <c r="X53" i="1"/>
  <c r="X56" i="1" s="1"/>
  <c r="X59" i="1" s="1"/>
  <c r="AD49" i="1"/>
  <c r="P23" i="1"/>
  <c r="J100" i="1"/>
  <c r="U37" i="1"/>
  <c r="H49" i="1"/>
  <c r="K37" i="1"/>
  <c r="AA59" i="1"/>
  <c r="S37" i="1"/>
  <c r="Q37" i="1"/>
  <c r="J76" i="1"/>
  <c r="J98" i="1"/>
  <c r="L37" i="1"/>
  <c r="AD58" i="1"/>
  <c r="AD59" i="1"/>
  <c r="P37" i="1"/>
  <c r="M23" i="1"/>
  <c r="M37" i="1"/>
  <c r="O37" i="1"/>
  <c r="T37" i="1"/>
  <c r="O53" i="1"/>
  <c r="O56" i="1" s="1"/>
  <c r="O59" i="1" s="1"/>
  <c r="L53" i="1"/>
  <c r="L56" i="1" s="1"/>
  <c r="L58" i="1" s="1"/>
  <c r="P53" i="1"/>
  <c r="P56" i="1" s="1"/>
  <c r="P58" i="1" s="1"/>
  <c r="S53" i="1"/>
  <c r="S56" i="1" s="1"/>
  <c r="S58" i="1" s="1"/>
  <c r="K49" i="1"/>
  <c r="T53" i="1"/>
  <c r="T56" i="1" s="1"/>
  <c r="T59" i="1" s="1"/>
  <c r="Q53" i="1"/>
  <c r="Q56" i="1" s="1"/>
  <c r="Q58" i="1" s="1"/>
  <c r="M49" i="1"/>
  <c r="M53" i="1"/>
  <c r="M56" i="1" s="1"/>
  <c r="G53" i="1"/>
  <c r="G56" i="1" s="1"/>
  <c r="G59" i="1" s="1"/>
  <c r="J49" i="1"/>
  <c r="N53" i="1"/>
  <c r="N56" i="1" s="1"/>
  <c r="N58" i="1" s="1"/>
  <c r="K58" i="1"/>
  <c r="K59" i="1"/>
  <c r="W49" i="1"/>
  <c r="W53" i="1"/>
  <c r="W56" i="1" s="1"/>
  <c r="H58" i="1"/>
  <c r="H59" i="1"/>
  <c r="U49" i="1"/>
  <c r="U53" i="1"/>
  <c r="U56" i="1" s="1"/>
  <c r="J58" i="1"/>
  <c r="J59" i="1"/>
  <c r="V49" i="1"/>
  <c r="V53" i="1"/>
  <c r="V56" i="1" s="1"/>
  <c r="AQ100" i="1"/>
  <c r="I49" i="1"/>
  <c r="I53" i="1"/>
  <c r="I56" i="1" s="1"/>
  <c r="AR100" i="1"/>
  <c r="AK100" i="1"/>
  <c r="AV100" i="1"/>
  <c r="AU100" i="1"/>
  <c r="AT100" i="1"/>
  <c r="AP100" i="1"/>
  <c r="AW100" i="1"/>
  <c r="AM100" i="1"/>
  <c r="AN100" i="1"/>
  <c r="AL100" i="1"/>
  <c r="AS100" i="1"/>
  <c r="AZ100" i="1"/>
  <c r="AY100" i="1"/>
  <c r="AO100" i="1"/>
  <c r="AX100" i="1"/>
  <c r="AZ48" i="1"/>
  <c r="AZ49" i="1" s="1"/>
  <c r="AN48" i="1"/>
  <c r="AN49" i="1" s="1"/>
  <c r="AX48" i="1"/>
  <c r="AX49" i="1" s="1"/>
  <c r="AY48" i="1"/>
  <c r="AY49" i="1" s="1"/>
  <c r="AV48" i="1"/>
  <c r="AV49" i="1" s="1"/>
  <c r="AT48" i="1"/>
  <c r="AS48" i="1"/>
  <c r="AS49" i="1" s="1"/>
  <c r="AR89" i="1"/>
  <c r="AR98" i="1" s="1"/>
  <c r="AR48" i="1"/>
  <c r="AQ48" i="1"/>
  <c r="AQ49" i="1" s="1"/>
  <c r="AS89" i="1"/>
  <c r="AS98" i="1" s="1"/>
  <c r="AM53" i="1"/>
  <c r="AM56" i="1" s="1"/>
  <c r="AM49" i="1"/>
  <c r="AL53" i="1"/>
  <c r="AL56" i="1" s="1"/>
  <c r="AL49" i="1"/>
  <c r="AQ76" i="1"/>
  <c r="AR76" i="1"/>
  <c r="AM42" i="1"/>
  <c r="AL42" i="1"/>
  <c r="AK48" i="1"/>
  <c r="AQ89" i="1"/>
  <c r="AQ98" i="1" s="1"/>
  <c r="AW48" i="1"/>
  <c r="AU48" i="1"/>
  <c r="AN42" i="1"/>
  <c r="AO48" i="1"/>
  <c r="AS76" i="1"/>
  <c r="B4" i="3"/>
  <c r="AP48" i="1"/>
  <c r="AO76" i="1"/>
  <c r="AL76" i="1"/>
  <c r="AK89" i="1"/>
  <c r="AK98" i="1" s="1"/>
  <c r="AN76" i="1"/>
  <c r="AO89" i="1"/>
  <c r="AO98" i="1" s="1"/>
  <c r="AM76" i="1"/>
  <c r="AK76" i="1"/>
  <c r="AM89" i="1"/>
  <c r="AM98" i="1" s="1"/>
  <c r="AZ76" i="1"/>
  <c r="AL89" i="1"/>
  <c r="AL98" i="1" s="1"/>
  <c r="AY76" i="1"/>
  <c r="AP76" i="1"/>
  <c r="AX76" i="1"/>
  <c r="AW76" i="1"/>
  <c r="AV76" i="1"/>
  <c r="AN89" i="1"/>
  <c r="AN98" i="1" s="1"/>
  <c r="AU76" i="1"/>
  <c r="AM19" i="1"/>
  <c r="AT76" i="1"/>
  <c r="AZ89" i="1"/>
  <c r="AZ98" i="1" s="1"/>
  <c r="AY89" i="1"/>
  <c r="AY98" i="1" s="1"/>
  <c r="AX89" i="1"/>
  <c r="AX98" i="1" s="1"/>
  <c r="AW89" i="1"/>
  <c r="AW98" i="1" s="1"/>
  <c r="AV89" i="1"/>
  <c r="AV98" i="1" s="1"/>
  <c r="AU89" i="1"/>
  <c r="AU98" i="1" s="1"/>
  <c r="AT89" i="1"/>
  <c r="AT98" i="1" s="1"/>
  <c r="AP89" i="1"/>
  <c r="AP98" i="1" s="1"/>
  <c r="AY19" i="1"/>
  <c r="AV19" i="1"/>
  <c r="AU19" i="1"/>
  <c r="AT19" i="1"/>
  <c r="AZ19" i="1"/>
  <c r="AS19" i="1"/>
  <c r="AL19" i="1"/>
  <c r="AR19" i="1"/>
  <c r="AK19" i="1"/>
  <c r="AX19" i="1"/>
  <c r="AW19" i="1"/>
  <c r="AQ19" i="1"/>
  <c r="AP19" i="1"/>
  <c r="AO19" i="1"/>
  <c r="AN19" i="1"/>
  <c r="AU36" i="1"/>
  <c r="AV36" i="1"/>
  <c r="AZ34" i="1"/>
  <c r="AU34" i="1"/>
  <c r="AN34" i="1"/>
  <c r="AW34" i="1"/>
  <c r="AM34" i="1"/>
  <c r="AV34" i="1"/>
  <c r="AZ33" i="1"/>
  <c r="AZ37" i="1" s="1"/>
  <c r="AY34" i="1"/>
  <c r="AY33" i="1"/>
  <c r="AY37" i="1" s="1"/>
  <c r="AX34" i="1"/>
  <c r="AW33" i="1"/>
  <c r="AW37" i="1" s="1"/>
  <c r="AT36" i="1"/>
  <c r="AX33" i="1"/>
  <c r="AX37" i="1" s="1"/>
  <c r="AL34" i="1"/>
  <c r="AN35" i="1"/>
  <c r="AV33" i="1"/>
  <c r="AV37" i="1" s="1"/>
  <c r="AO35" i="1"/>
  <c r="AM35" i="1"/>
  <c r="AU33" i="1"/>
  <c r="AU37" i="1" s="1"/>
  <c r="AL35" i="1"/>
  <c r="AT33" i="1"/>
  <c r="AT37" i="1" s="1"/>
  <c r="AN36" i="1"/>
  <c r="AK33" i="1"/>
  <c r="AK37" i="1" s="1"/>
  <c r="AL36" i="1"/>
  <c r="AR36" i="1"/>
  <c r="AO36" i="1"/>
  <c r="AZ35" i="1"/>
  <c r="AK35" i="1"/>
  <c r="AY35" i="1"/>
  <c r="AS33" i="1"/>
  <c r="AS37" i="1" s="1"/>
  <c r="AS35" i="1"/>
  <c r="AS36" i="1"/>
  <c r="AM36" i="1"/>
  <c r="AK34" i="1"/>
  <c r="AX35" i="1"/>
  <c r="AR33" i="1"/>
  <c r="AW35" i="1"/>
  <c r="AT34" i="1"/>
  <c r="AO33" i="1"/>
  <c r="AR35" i="1"/>
  <c r="AP36" i="1"/>
  <c r="AP35" i="1"/>
  <c r="AP34" i="1"/>
  <c r="AQ33" i="1"/>
  <c r="AQ34" i="1"/>
  <c r="AQ35" i="1"/>
  <c r="AN22" i="1"/>
  <c r="AN23" i="1" s="1"/>
  <c r="AL22" i="1"/>
  <c r="AY21" i="1"/>
  <c r="AY23" i="1" s="1"/>
  <c r="AK22" i="1"/>
  <c r="AV21" i="1"/>
  <c r="AV23" i="1" s="1"/>
  <c r="AS21" i="1"/>
  <c r="AS23" i="1" s="1"/>
  <c r="AR22" i="1"/>
  <c r="AR23" i="1" s="1"/>
  <c r="AQ21" i="1"/>
  <c r="AQ23" i="1" s="1"/>
  <c r="AZ21" i="1"/>
  <c r="AZ23" i="1" s="1"/>
  <c r="AX21" i="1"/>
  <c r="AX23" i="1" s="1"/>
  <c r="AW21" i="1"/>
  <c r="AW23" i="1" s="1"/>
  <c r="AU21" i="1"/>
  <c r="AU23" i="1" s="1"/>
  <c r="AP21" i="1"/>
  <c r="AP23" i="1" s="1"/>
  <c r="AT22" i="1"/>
  <c r="AO21" i="1"/>
  <c r="AO23" i="1" s="1"/>
  <c r="AM21" i="1"/>
  <c r="AM23" i="1" s="1"/>
  <c r="R53" i="1" l="1"/>
  <c r="R56" i="1" s="1"/>
  <c r="R58" i="1" s="1"/>
  <c r="V37" i="1"/>
  <c r="X58" i="1"/>
  <c r="G58" i="1"/>
  <c r="Q59" i="1"/>
  <c r="P59" i="1"/>
  <c r="S59" i="1"/>
  <c r="O58" i="1"/>
  <c r="T58" i="1"/>
  <c r="L59" i="1"/>
  <c r="AS53" i="1"/>
  <c r="AS56" i="1" s="1"/>
  <c r="AS59" i="1" s="1"/>
  <c r="AV53" i="1"/>
  <c r="AV56" i="1" s="1"/>
  <c r="AV59" i="1" s="1"/>
  <c r="M59" i="1"/>
  <c r="M58" i="1"/>
  <c r="N59" i="1"/>
  <c r="I58" i="1"/>
  <c r="I59" i="1"/>
  <c r="W59" i="1"/>
  <c r="W58" i="1"/>
  <c r="V59" i="1"/>
  <c r="V58" i="1"/>
  <c r="U59" i="1"/>
  <c r="U58" i="1"/>
  <c r="AZ53" i="1"/>
  <c r="AZ56" i="1" s="1"/>
  <c r="AZ59" i="1" s="1"/>
  <c r="AY53" i="1"/>
  <c r="AY56" i="1" s="1"/>
  <c r="AY58" i="1" s="1"/>
  <c r="AX53" i="1"/>
  <c r="AX56" i="1" s="1"/>
  <c r="AX59" i="1" s="1"/>
  <c r="AN53" i="1"/>
  <c r="AN56" i="1" s="1"/>
  <c r="AR49" i="1"/>
  <c r="AR53" i="1"/>
  <c r="AR56" i="1" s="1"/>
  <c r="AR130" i="1" s="1"/>
  <c r="AT49" i="1"/>
  <c r="AT53" i="1"/>
  <c r="AT56" i="1" s="1"/>
  <c r="AQ53" i="1"/>
  <c r="AQ56" i="1" s="1"/>
  <c r="AU49" i="1"/>
  <c r="AU53" i="1"/>
  <c r="AU56" i="1" s="1"/>
  <c r="AP49" i="1"/>
  <c r="AP53" i="1"/>
  <c r="AP56" i="1" s="1"/>
  <c r="AP130" i="1" s="1"/>
  <c r="AL58" i="1"/>
  <c r="AL59" i="1"/>
  <c r="AW49" i="1"/>
  <c r="AW53" i="1"/>
  <c r="AW56" i="1" s="1"/>
  <c r="AO49" i="1"/>
  <c r="AO53" i="1"/>
  <c r="AO56" i="1" s="1"/>
  <c r="AO130" i="1" s="1"/>
  <c r="AK49" i="1"/>
  <c r="AK53" i="1"/>
  <c r="AK56" i="1" s="1"/>
  <c r="AM59" i="1"/>
  <c r="AM58" i="1"/>
  <c r="AN37" i="1"/>
  <c r="AO37" i="1"/>
  <c r="AQ37" i="1"/>
  <c r="AP37" i="1"/>
  <c r="AR37" i="1"/>
  <c r="R59" i="1" l="1"/>
  <c r="AV58" i="1"/>
  <c r="AS58" i="1"/>
  <c r="AX58" i="1"/>
  <c r="AZ58" i="1"/>
  <c r="AY59" i="1"/>
  <c r="AQ59" i="1"/>
  <c r="AQ130" i="1"/>
  <c r="AN59" i="1"/>
  <c r="AN130" i="1"/>
  <c r="AQ58" i="1"/>
  <c r="AN58" i="1"/>
  <c r="AT58" i="1"/>
  <c r="AT59" i="1"/>
  <c r="AR59" i="1"/>
  <c r="AR58" i="1"/>
  <c r="AO59" i="1"/>
  <c r="AO58" i="1"/>
  <c r="AK58" i="1"/>
  <c r="AK59" i="1"/>
  <c r="AW59" i="1"/>
  <c r="AW58" i="1"/>
  <c r="AP59" i="1"/>
  <c r="AP58" i="1"/>
  <c r="AU59" i="1"/>
  <c r="AU5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<sst xmlns="http://schemas.openxmlformats.org/spreadsheetml/2006/main" count="180" uniqueCount="147">
  <si>
    <t>Ticker</t>
  </si>
  <si>
    <t>Price</t>
  </si>
  <si>
    <t>Shares</t>
  </si>
  <si>
    <t>MC</t>
  </si>
  <si>
    <t>Cash</t>
  </si>
  <si>
    <t>Debt</t>
  </si>
  <si>
    <t>EV</t>
  </si>
  <si>
    <t>Company Name</t>
  </si>
  <si>
    <t>Country</t>
  </si>
  <si>
    <t>Sector</t>
  </si>
  <si>
    <t>Industry</t>
  </si>
  <si>
    <t>Super Micro Computer Inc.</t>
  </si>
  <si>
    <t>SMCI</t>
  </si>
  <si>
    <t>USA</t>
  </si>
  <si>
    <t>Information Technology</t>
  </si>
  <si>
    <t>Computer Hardware</t>
  </si>
  <si>
    <t>*in millions</t>
  </si>
  <si>
    <t>Quarter</t>
  </si>
  <si>
    <t>Filing Date</t>
  </si>
  <si>
    <t>Period of Report</t>
  </si>
  <si>
    <t>Stock Prices</t>
  </si>
  <si>
    <t>High</t>
  </si>
  <si>
    <t>Low</t>
  </si>
  <si>
    <t>Average</t>
  </si>
  <si>
    <t>?</t>
  </si>
  <si>
    <t>Revenue by Product Sales *in millions, USD</t>
  </si>
  <si>
    <t>Server and Storage Systems</t>
  </si>
  <si>
    <t>Subsystems and Accessories</t>
  </si>
  <si>
    <t>Total Revenue</t>
  </si>
  <si>
    <t>Mix</t>
  </si>
  <si>
    <t xml:space="preserve">Total </t>
  </si>
  <si>
    <t>Revenue by Region *in millions, USD</t>
  </si>
  <si>
    <t>United States</t>
  </si>
  <si>
    <t>Asia</t>
  </si>
  <si>
    <t>Europe</t>
  </si>
  <si>
    <t>Others</t>
  </si>
  <si>
    <t>Growth</t>
  </si>
  <si>
    <t>Total Growth</t>
  </si>
  <si>
    <t>Balance Sheet *in millions, USD</t>
  </si>
  <si>
    <t>Current Assets</t>
  </si>
  <si>
    <t>AR</t>
  </si>
  <si>
    <t>Inventories</t>
  </si>
  <si>
    <t>Prepaid expenses &amp; other current assets</t>
  </si>
  <si>
    <t>Total Current Assets</t>
  </si>
  <si>
    <t>Non-current Assets</t>
  </si>
  <si>
    <t>PP&amp;E</t>
  </si>
  <si>
    <t>Deferred income taxes</t>
  </si>
  <si>
    <t>Other assets</t>
  </si>
  <si>
    <t>Total Non-current Assets</t>
  </si>
  <si>
    <t>Total Assets</t>
  </si>
  <si>
    <t>Current Liabilities</t>
  </si>
  <si>
    <t>AP</t>
  </si>
  <si>
    <t>Accrued liabilities</t>
  </si>
  <si>
    <t>Income taxes payable</t>
  </si>
  <si>
    <t>Short-term debt</t>
  </si>
  <si>
    <t>Deferred revenue</t>
  </si>
  <si>
    <t>Total Current Liabilities</t>
  </si>
  <si>
    <t>Non-current Liabilities</t>
  </si>
  <si>
    <t>Deferred revenue, non-current</t>
  </si>
  <si>
    <t>Long-term debt</t>
  </si>
  <si>
    <t>Other long-term liabilities</t>
  </si>
  <si>
    <t>Total Non-current Liabilities</t>
  </si>
  <si>
    <t>Total Liabilities</t>
  </si>
  <si>
    <t>Equity</t>
  </si>
  <si>
    <t>Issued shares</t>
  </si>
  <si>
    <t>Accumulated other comprehensive income</t>
  </si>
  <si>
    <t>Retained earnings</t>
  </si>
  <si>
    <t>Total Super Micro Computers stockholders' equity</t>
  </si>
  <si>
    <t>Noncontrolling interest</t>
  </si>
  <si>
    <t>Total Equity</t>
  </si>
  <si>
    <t>Total Equity &amp; Liabilities</t>
  </si>
  <si>
    <t>Income Statement *in millions, USD</t>
  </si>
  <si>
    <t>Revenue</t>
  </si>
  <si>
    <t>COGs</t>
  </si>
  <si>
    <t>Gross Profit</t>
  </si>
  <si>
    <t>Gross Margin</t>
  </si>
  <si>
    <t>Operating Expenses</t>
  </si>
  <si>
    <t>R&amp;D</t>
  </si>
  <si>
    <t>Sales &amp; Marketing</t>
  </si>
  <si>
    <t>General &amp; Administrative</t>
  </si>
  <si>
    <t>Total Operating Expenses</t>
  </si>
  <si>
    <t>Operating Income</t>
  </si>
  <si>
    <t>Operating Margin</t>
  </si>
  <si>
    <t>Other Income (expense)</t>
  </si>
  <si>
    <t>Other Income (expense), net</t>
  </si>
  <si>
    <t>Interest expense</t>
  </si>
  <si>
    <t>Income before taxes</t>
  </si>
  <si>
    <t>Taxes</t>
  </si>
  <si>
    <t>Share of (loss) income from equity investee, net of taxes</t>
  </si>
  <si>
    <t>Net Income</t>
  </si>
  <si>
    <t>EPS - Basic</t>
  </si>
  <si>
    <t>EPS - Diluted</t>
  </si>
  <si>
    <t>Shares - Basic</t>
  </si>
  <si>
    <t>Shares - Diluted</t>
  </si>
  <si>
    <t>Cash Flow *in millions, USD</t>
  </si>
  <si>
    <t>CFFO</t>
  </si>
  <si>
    <t>CapEx</t>
  </si>
  <si>
    <t>FCF</t>
  </si>
  <si>
    <t>SBI</t>
  </si>
  <si>
    <t>SBC</t>
  </si>
  <si>
    <t>SBB</t>
  </si>
  <si>
    <t>Dividends</t>
  </si>
  <si>
    <t>Investment in equity investee</t>
  </si>
  <si>
    <t>Treasury Stock</t>
  </si>
  <si>
    <t>Current Ratio</t>
  </si>
  <si>
    <t>Stock Statistics</t>
  </si>
  <si>
    <t>Marketcap</t>
  </si>
  <si>
    <t>P/S</t>
  </si>
  <si>
    <t>P/E</t>
  </si>
  <si>
    <t>P/B</t>
  </si>
  <si>
    <t>P/FCF</t>
  </si>
  <si>
    <t>HQ</t>
  </si>
  <si>
    <t>San Jose, CA</t>
  </si>
  <si>
    <t>Info</t>
  </si>
  <si>
    <t xml:space="preserve">Ceo </t>
  </si>
  <si>
    <t>Mr. Charles Liang</t>
  </si>
  <si>
    <t>Chairman, Founder, President</t>
  </si>
  <si>
    <t>Super Micro Computer, Inc., together with its subsidiaries, develops and manufactures high performance server and storage solutions based on modular and open architecture in the United States, Europe, Asia, and internationally. </t>
  </si>
  <si>
    <t>Server &amp; Storage</t>
  </si>
  <si>
    <t>Hardware</t>
  </si>
  <si>
    <t>Further, the company provides server and storage system integration, configuration, and software upgrade and update services; and technical documentation services, as well as identifies service requirements, creates and executes project plans, and conducts verification testing and technical documentation, and training services.</t>
  </si>
  <si>
    <t>Additionally, it offers help desk and on-site product support services for its server and storage systems; and customer support services, including ongoing maintenance and technical support for its products. The company provides its products to enterprise data centers, cloud computing, artificial intelligence, and 5G and edge computing markets.</t>
  </si>
  <si>
    <t>It sells its products through direct and indirect sales force, distributors, value-added resellers, system integrators, and original equipment manufacturers. The company was incorporated in 1993 and is headquartered in San Jose, California.</t>
  </si>
  <si>
    <r>
      <t xml:space="preserve">Its solutions range from </t>
    </r>
    <r>
      <rPr>
        <b/>
        <sz val="11"/>
        <color rgb="FF232A31"/>
        <rFont val="Arial"/>
        <family val="2"/>
      </rPr>
      <t>complete server, storage systems, modular blade servers, blades, workstations, full racks, networking devices, server sub-systems, server management software, and security software</t>
    </r>
    <r>
      <rPr>
        <sz val="11"/>
        <color rgb="FF232A31"/>
        <rFont val="Arial"/>
        <family val="2"/>
      </rPr>
      <t xml:space="preserve">. The company provides application-optimized server solutions, rackmount and blade servers, storage, and subsystems and accessories; and </t>
    </r>
    <r>
      <rPr>
        <b/>
        <sz val="11"/>
        <color rgb="FF232A31"/>
        <rFont val="Arial"/>
        <family val="2"/>
      </rPr>
      <t>server software management solutions, such as Server Management Suite, including Supermicro Server Manager, Supermicro Power Management software, Supermicro Update Manager, SuperCloud Composer, and SuperDoctor 5</t>
    </r>
    <r>
      <rPr>
        <sz val="11"/>
        <color rgb="FF232A31"/>
        <rFont val="Arial"/>
        <family val="2"/>
      </rPr>
      <t>.</t>
    </r>
  </si>
  <si>
    <r>
      <t xml:space="preserve">In addition, it offers </t>
    </r>
    <r>
      <rPr>
        <b/>
        <sz val="11"/>
        <color rgb="FF232A31"/>
        <rFont val="Arial"/>
        <family val="2"/>
      </rPr>
      <t>server subsystems and accessories comprising server boards, chassis, power supplies, and other accessories</t>
    </r>
    <r>
      <rPr>
        <sz val="11"/>
        <color rgb="FF232A31"/>
        <rFont val="Arial"/>
        <family val="2"/>
      </rPr>
      <t>.</t>
    </r>
  </si>
  <si>
    <t xml:space="preserve">9 months </t>
  </si>
  <si>
    <t>6 months</t>
  </si>
  <si>
    <t>3 months</t>
  </si>
  <si>
    <t>Q123</t>
  </si>
  <si>
    <t>Q223</t>
  </si>
  <si>
    <t>Q323</t>
  </si>
  <si>
    <t>Net Cash</t>
  </si>
  <si>
    <t>3-months Adjusted</t>
  </si>
  <si>
    <t>Other Statistics</t>
  </si>
  <si>
    <t>Total</t>
  </si>
  <si>
    <t>12 months</t>
  </si>
  <si>
    <t>Q423</t>
  </si>
  <si>
    <t>Q422</t>
  </si>
  <si>
    <t>Q322</t>
  </si>
  <si>
    <t>Q222</t>
  </si>
  <si>
    <t>Q122</t>
  </si>
  <si>
    <t>Q421</t>
  </si>
  <si>
    <t>Q321</t>
  </si>
  <si>
    <t>Q221</t>
  </si>
  <si>
    <t>Q121</t>
  </si>
  <si>
    <t>TTM Cutoff</t>
  </si>
  <si>
    <t>Full Time 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</si>
</sst>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0.0"/>
    <numFmt numFmtId="166" formatCode="0.0%"/>
  </numFmts>
  <fonts count="7" x14ac:knownFonts="1">
    <font>
      <sz val="11"/>
      <color theme="1"/>
      <name val="Calibri"/>
      <family val="2"/>
      <scheme val="minor"/>
    </font>
    <font>
      <b/>
      <sz val="11"/>
      <color theme="0"/>
      <name val="Calibri"/>
      <family val="2"/>
      <scheme val="minor"/>
    </font>
    <font>
      <b/>
      <sz val="11"/>
      <color theme="1"/>
      <name val="Calibri"/>
      <family val="2"/>
      <scheme val="minor"/>
    </font>
    <font>
      <i/>
      <u/>
      <sz val="11"/>
      <color theme="1"/>
      <name val="Calibri"/>
      <family val="2"/>
      <scheme val="minor"/>
    </font>
    <font>
      <sz val="11"/>
      <name val="Calibri"/>
      <family val="2"/>
      <scheme val="minor"/>
    </font>
    <font>
      <sz val="11"/>
      <color rgb="FF232A31"/>
      <name val="Arial"/>
      <family val="2"/>
    </font>
    <font>
      <b/>
      <sz val="11"/>
      <color rgb="FF232A31"/>
      <name val="Arial"/>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164" fontId="0" fillId="0" borderId="0" xfId="0" applyNumberFormat="1"/>
    <xf numFmtId="0" fontId="1" fillId="2" borderId="0" xfId="0" applyFont="1" applyFill="1"/>
    <xf numFmtId="14" fontId="0" fillId="0" borderId="0" xfId="0" applyNumberFormat="1"/>
    <xf numFmtId="0" fontId="0" fillId="0" borderId="1" xfId="0" applyBorder="1"/>
    <xf numFmtId="0" fontId="3" fillId="3" borderId="0" xfId="0" applyFont="1" applyFill="1"/>
    <xf numFmtId="165" fontId="0" fillId="0" borderId="0" xfId="0" applyNumberFormat="1"/>
    <xf numFmtId="165" fontId="0" fillId="0" borderId="1" xfId="0" applyNumberFormat="1" applyBorder="1"/>
    <xf numFmtId="10" fontId="0" fillId="0" borderId="0" xfId="0" applyNumberFormat="1"/>
    <xf numFmtId="10" fontId="0" fillId="0" borderId="1" xfId="0" applyNumberFormat="1" applyBorder="1"/>
    <xf numFmtId="165" fontId="3" fillId="3" borderId="0" xfId="0" applyNumberFormat="1" applyFont="1" applyFill="1"/>
    <xf numFmtId="166" fontId="0" fillId="0" borderId="0" xfId="0" applyNumberFormat="1"/>
    <xf numFmtId="2" fontId="0" fillId="0" borderId="0" xfId="0" applyNumberFormat="1"/>
    <xf numFmtId="165" fontId="0" fillId="0" borderId="2" xfId="0" applyNumberFormat="1" applyBorder="1"/>
    <xf numFmtId="165" fontId="1" fillId="2" borderId="0" xfId="0" applyNumberFormat="1" applyFont="1" applyFill="1"/>
    <xf numFmtId="3" fontId="0" fillId="0" borderId="0" xfId="0" applyNumberFormat="1"/>
    <xf numFmtId="165" fontId="4" fillId="0" borderId="0" xfId="0" applyNumberFormat="1" applyFont="1"/>
    <xf numFmtId="0" fontId="2" fillId="0" borderId="0" xfId="0" applyFont="1"/>
    <xf numFmtId="4" fontId="0" fillId="0" borderId="0" xfId="0" applyNumberFormat="1"/>
    <xf numFmtId="0" fontId="5" fillId="0" borderId="0" xfId="0" applyFont="1"/>
    <xf numFmtId="165" fontId="2" fillId="0" borderId="2" xfId="0" applyNumberFormat="1" applyFont="1" applyBorder="1"/>
    <xf numFmtId="165" fontId="2" fillId="0" borderId="0" xfId="0" applyNumberFormat="1" applyFont="1"/>
    <xf numFmtId="166" fontId="2" fillId="0" borderId="0" xfId="0" applyNumberFormat="1" applyFont="1"/>
    <xf numFmtId="3"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https://www.bing.com/financeapi/forcetrigger?t=a234r7&amp;q=XNAS%3aSMCI&amp;form=skydnc</v>
    <v>Learn more on Bing</v>
  </rv>
  <rv s="1">
    <v>en-US</v>
    <v>a234r7</v>
    <v>268435456</v>
    <v>1</v>
    <v>Powered by Refinitiv</v>
    <v>0</v>
    <v>SUPER MICRO COMPUTER, INC. (XNAS:SMCI)</v>
    <v>2</v>
    <v>3</v>
    <v>Finance</v>
    <v>4</v>
    <v>356.99990000000003</v>
    <v>50.28</v>
    <v>1.1327</v>
    <v>-1.45</v>
    <v>2.7520000000000001E-3</v>
    <v>-4.6730000000000001E-3</v>
    <v>0.85</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 SAN JOSE, CA, 95131-1615 US</v>
    <v>315.97000000000003</v>
    <v>Computers, Phones &amp; Household Electronics</v>
    <v>Stock</v>
    <v>45210.901030392968</v>
    <v>0</v>
    <v>302.56009999999998</v>
    <v>16340531717</v>
    <v>SUPER MICRO COMPUTER, INC.</v>
    <v>SUPER MICRO COMPUTER, INC.</v>
    <v>311.10000000000002</v>
    <v>27.118200000000002</v>
    <v>310.31</v>
    <v>308.86</v>
    <v>309.70999999999998</v>
    <v>52905950</v>
    <v>SMCI</v>
    <v>SUPER MICRO COMPUTER, INC. (XNAS:SMCI)</v>
    <v>3695317</v>
    <v>2819332</v>
    <v>2006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E6FE9-28B6-4AD6-99F5-FB1A48A4E1E3}">
  <dimension ref="A1:C7"/>
  <sheetViews>
    <sheetView workbookViewId="0">
      <selection activeCell="B10" sqref="B10"/>
    </sheetView>
  </sheetViews>
  <sheetFormatPr defaultRowHeight="14.5" x14ac:dyDescent="0.35"/>
  <cols>
    <col min="2" max="2" width="11.08984375" bestFit="1" customWidth="1"/>
  </cols>
  <sheetData>
    <row r="1" spans="1:3" x14ac:dyDescent="0.35">
      <c r="A1" t="e" vm="1">
        <v>#VALUE!</v>
      </c>
    </row>
    <row r="2" spans="1:3" x14ac:dyDescent="0.35">
      <c r="A2" t="s">
        <v>1</v>
      </c>
      <c r="B2" s="1" cm="1">
        <f t="array" ref="B2">_FV(A1,"Price")</f>
        <v>308.86</v>
      </c>
    </row>
    <row r="3" spans="1:3" x14ac:dyDescent="0.35">
      <c r="A3" t="s">
        <v>2</v>
      </c>
      <c r="B3" cm="1">
        <f t="array" ref="B3">_FV(A1,"Shares outstanding",TRUE)/1000000</f>
        <v>52.905949999999997</v>
      </c>
      <c r="C3" t="s">
        <v>16</v>
      </c>
    </row>
    <row r="4" spans="1:3" x14ac:dyDescent="0.35">
      <c r="A4" t="s">
        <v>3</v>
      </c>
      <c r="B4" s="1">
        <f>B2*B3</f>
        <v>16340.531717</v>
      </c>
      <c r="C4" t="s">
        <v>16</v>
      </c>
    </row>
    <row r="5" spans="1:3" x14ac:dyDescent="0.35">
      <c r="A5" t="s">
        <v>4</v>
      </c>
    </row>
    <row r="6" spans="1:3" x14ac:dyDescent="0.35">
      <c r="A6" t="s">
        <v>5</v>
      </c>
    </row>
    <row r="7" spans="1:3" x14ac:dyDescent="0.35">
      <c r="A7"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5D296-4349-466C-8B01-63C7ADC6A8A0}">
  <dimension ref="A1:C22"/>
  <sheetViews>
    <sheetView workbookViewId="0">
      <selection activeCell="D23" sqref="D23"/>
    </sheetView>
  </sheetViews>
  <sheetFormatPr defaultRowHeight="14.5" x14ac:dyDescent="0.35"/>
  <cols>
    <col min="1" max="1" width="24.36328125" customWidth="1"/>
    <col min="2" max="2" width="15.6328125" customWidth="1"/>
    <col min="28" max="28" width="15.81640625" customWidth="1"/>
  </cols>
  <sheetData>
    <row r="1" spans="1:3" x14ac:dyDescent="0.35">
      <c r="A1" t="s">
        <v>7</v>
      </c>
      <c r="B1" t="s">
        <v>11</v>
      </c>
    </row>
    <row r="2" spans="1:3" x14ac:dyDescent="0.35">
      <c r="A2" t="s">
        <v>0</v>
      </c>
      <c r="B2" t="s">
        <v>12</v>
      </c>
    </row>
    <row r="3" spans="1:3" x14ac:dyDescent="0.35">
      <c r="A3" t="s">
        <v>8</v>
      </c>
      <c r="B3" t="s">
        <v>13</v>
      </c>
    </row>
    <row r="4" spans="1:3" x14ac:dyDescent="0.35">
      <c r="A4" t="s">
        <v>9</v>
      </c>
      <c r="B4" t="s">
        <v>14</v>
      </c>
    </row>
    <row r="5" spans="1:3" x14ac:dyDescent="0.35">
      <c r="A5" t="s">
        <v>10</v>
      </c>
      <c r="B5" t="s">
        <v>15</v>
      </c>
    </row>
    <row r="6" spans="1:3" x14ac:dyDescent="0.35">
      <c r="A6" t="s">
        <v>111</v>
      </c>
      <c r="B6" t="s">
        <v>112</v>
      </c>
    </row>
    <row r="7" spans="1:3" x14ac:dyDescent="0.35">
      <c r="A7" t="s">
        <v>146</v>
      </c>
      <c r="B7">
        <v>5126</v>
      </c>
    </row>
    <row r="9" spans="1:3" x14ac:dyDescent="0.35">
      <c r="A9" t="s">
        <v>114</v>
      </c>
      <c r="B9" t="s">
        <v>115</v>
      </c>
      <c r="C9" t="s">
        <v>116</v>
      </c>
    </row>
    <row r="13" spans="1:3" s="2" customFormat="1" x14ac:dyDescent="0.35">
      <c r="A13" s="2" t="s">
        <v>113</v>
      </c>
    </row>
    <row r="14" spans="1:3" x14ac:dyDescent="0.35">
      <c r="A14" s="19" t="s">
        <v>117</v>
      </c>
    </row>
    <row r="15" spans="1:3" x14ac:dyDescent="0.35">
      <c r="A15" s="19" t="s">
        <v>122</v>
      </c>
    </row>
    <row r="16" spans="1:3" s="5" customFormat="1" x14ac:dyDescent="0.35">
      <c r="A16" s="5" t="s">
        <v>118</v>
      </c>
    </row>
    <row r="17" spans="1:1" x14ac:dyDescent="0.35">
      <c r="A17" s="19" t="s">
        <v>123</v>
      </c>
    </row>
    <row r="18" spans="1:1" x14ac:dyDescent="0.35">
      <c r="A18" s="19" t="s">
        <v>120</v>
      </c>
    </row>
    <row r="19" spans="1:1" x14ac:dyDescent="0.35">
      <c r="A19" s="19" t="s">
        <v>121</v>
      </c>
    </row>
    <row r="21" spans="1:1" s="5" customFormat="1" x14ac:dyDescent="0.35">
      <c r="A21" s="5" t="s">
        <v>119</v>
      </c>
    </row>
    <row r="22" spans="1:1" x14ac:dyDescent="0.35">
      <c r="A22" s="19" t="s">
        <v>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Z142"/>
  <sheetViews>
    <sheetView tabSelected="1" workbookViewId="0">
      <pane xSplit="2" ySplit="7" topLeftCell="G29" activePane="bottomRight" state="frozen"/>
      <selection pane="topRight" activeCell="C1" sqref="C1"/>
      <selection pane="bottomLeft" activeCell="A7" sqref="A7"/>
      <selection pane="bottomRight" activeCell="J145" sqref="J145"/>
    </sheetView>
  </sheetViews>
  <sheetFormatPr defaultRowHeight="14.5" x14ac:dyDescent="0.35"/>
  <cols>
    <col min="2" max="2" width="20.6328125" customWidth="1"/>
    <col min="10" max="11" width="9.453125" bestFit="1" customWidth="1"/>
    <col min="12" max="12" width="10.453125" bestFit="1" customWidth="1"/>
    <col min="13" max="15" width="9.453125" bestFit="1" customWidth="1"/>
    <col min="16" max="16" width="10.453125" bestFit="1" customWidth="1"/>
    <col min="17" max="19" width="9.453125" bestFit="1" customWidth="1"/>
    <col min="20" max="20" width="10.453125" bestFit="1" customWidth="1"/>
    <col min="21" max="22" width="9.453125" bestFit="1" customWidth="1"/>
    <col min="40" max="41" width="10.453125" bestFit="1" customWidth="1"/>
    <col min="42" max="45" width="9.453125" bestFit="1" customWidth="1"/>
  </cols>
  <sheetData>
    <row r="1" spans="2:52" x14ac:dyDescent="0.35">
      <c r="B1" t="s">
        <v>17</v>
      </c>
      <c r="K1" t="s">
        <v>144</v>
      </c>
      <c r="L1" t="s">
        <v>143</v>
      </c>
      <c r="M1" t="s">
        <v>142</v>
      </c>
      <c r="N1" t="s">
        <v>141</v>
      </c>
      <c r="O1" t="s">
        <v>140</v>
      </c>
      <c r="P1" t="s">
        <v>139</v>
      </c>
      <c r="Q1" t="s">
        <v>138</v>
      </c>
      <c r="R1" t="s">
        <v>137</v>
      </c>
      <c r="S1" t="s">
        <v>128</v>
      </c>
      <c r="T1" t="s">
        <v>129</v>
      </c>
      <c r="U1" t="s">
        <v>130</v>
      </c>
      <c r="V1" t="s">
        <v>136</v>
      </c>
      <c r="AN1" t="s">
        <v>24</v>
      </c>
    </row>
    <row r="2" spans="2:52" x14ac:dyDescent="0.35">
      <c r="B2" t="s">
        <v>18</v>
      </c>
      <c r="J2" s="3">
        <f>AO2</f>
        <v>44074</v>
      </c>
      <c r="K2" s="3">
        <v>44141</v>
      </c>
      <c r="L2" s="3">
        <v>44232</v>
      </c>
      <c r="M2" s="3">
        <v>44323</v>
      </c>
      <c r="N2" s="3">
        <f>AP2</f>
        <v>44435</v>
      </c>
      <c r="O2" s="3">
        <v>44505</v>
      </c>
      <c r="P2" s="3">
        <v>44596</v>
      </c>
      <c r="Q2" s="3">
        <v>44687</v>
      </c>
      <c r="R2" s="3">
        <f>AQ2</f>
        <v>44802</v>
      </c>
      <c r="S2" s="3">
        <v>44869</v>
      </c>
      <c r="T2" s="3">
        <v>44960</v>
      </c>
      <c r="U2" s="3">
        <v>45051</v>
      </c>
      <c r="V2" s="3">
        <f>AR2</f>
        <v>45166</v>
      </c>
      <c r="AM2" s="3"/>
      <c r="AN2" s="3">
        <v>43818</v>
      </c>
      <c r="AO2" s="3">
        <v>44074</v>
      </c>
      <c r="AP2" s="3">
        <v>44435</v>
      </c>
      <c r="AQ2" s="3">
        <v>44802</v>
      </c>
      <c r="AR2" s="3">
        <v>45166</v>
      </c>
    </row>
    <row r="3" spans="2:52" x14ac:dyDescent="0.35">
      <c r="B3" t="s">
        <v>19</v>
      </c>
      <c r="J3" s="3">
        <v>44012</v>
      </c>
      <c r="K3" s="3">
        <v>44104</v>
      </c>
      <c r="L3" s="3">
        <v>44196</v>
      </c>
      <c r="M3" s="3">
        <v>44286</v>
      </c>
      <c r="N3" s="3">
        <v>44377</v>
      </c>
      <c r="O3" s="3">
        <v>44469</v>
      </c>
      <c r="P3" s="3">
        <v>44561</v>
      </c>
      <c r="Q3" s="3">
        <v>44651</v>
      </c>
      <c r="R3" s="3">
        <v>44742</v>
      </c>
      <c r="S3" s="3">
        <v>44834</v>
      </c>
      <c r="T3" s="3">
        <v>44926</v>
      </c>
      <c r="U3" s="3">
        <v>45016</v>
      </c>
      <c r="V3" s="3">
        <v>45107</v>
      </c>
      <c r="AM3">
        <v>2018</v>
      </c>
      <c r="AN3">
        <f>AM3+1</f>
        <v>2019</v>
      </c>
      <c r="AO3">
        <f t="shared" ref="AO3:AT3" si="0">AN3+1</f>
        <v>2020</v>
      </c>
      <c r="AP3">
        <f t="shared" si="0"/>
        <v>2021</v>
      </c>
      <c r="AQ3">
        <f t="shared" si="0"/>
        <v>2022</v>
      </c>
      <c r="AR3">
        <f t="shared" si="0"/>
        <v>2023</v>
      </c>
      <c r="AS3">
        <f t="shared" si="0"/>
        <v>2024</v>
      </c>
      <c r="AT3">
        <f t="shared" si="0"/>
        <v>2025</v>
      </c>
      <c r="AU3">
        <f t="shared" ref="AU3" si="1">AT3+1</f>
        <v>2026</v>
      </c>
    </row>
    <row r="4" spans="2:52" s="2" customFormat="1" x14ac:dyDescent="0.35">
      <c r="B4" s="2" t="s">
        <v>20</v>
      </c>
    </row>
    <row r="5" spans="2:52" x14ac:dyDescent="0.35">
      <c r="B5" t="s">
        <v>21</v>
      </c>
      <c r="K5">
        <v>31.18</v>
      </c>
      <c r="L5">
        <v>31.53</v>
      </c>
      <c r="M5">
        <v>39.369999999999997</v>
      </c>
      <c r="N5">
        <v>40.71</v>
      </c>
      <c r="O5">
        <v>39.630000000000003</v>
      </c>
      <c r="P5">
        <v>47.14</v>
      </c>
      <c r="Q5">
        <v>47.99</v>
      </c>
      <c r="R5">
        <v>58.34</v>
      </c>
      <c r="S5">
        <v>74.930000000000007</v>
      </c>
      <c r="T5">
        <v>95.22</v>
      </c>
      <c r="U5">
        <v>118.36</v>
      </c>
      <c r="V5">
        <v>270.18</v>
      </c>
      <c r="AM5">
        <v>27.9</v>
      </c>
      <c r="AN5">
        <v>24.95</v>
      </c>
      <c r="AO5">
        <v>33.299999999999997</v>
      </c>
      <c r="AP5">
        <v>40.71</v>
      </c>
      <c r="AQ5">
        <v>58.34</v>
      </c>
      <c r="AR5">
        <v>270.18</v>
      </c>
    </row>
    <row r="6" spans="2:52" x14ac:dyDescent="0.35">
      <c r="B6" t="s">
        <v>22</v>
      </c>
      <c r="K6">
        <v>24.54</v>
      </c>
      <c r="L6">
        <v>21.95</v>
      </c>
      <c r="M6">
        <v>30.52</v>
      </c>
      <c r="N6">
        <v>33.479999999999997</v>
      </c>
      <c r="O6">
        <v>32.880000000000003</v>
      </c>
      <c r="P6">
        <v>34.78</v>
      </c>
      <c r="Q6">
        <v>37</v>
      </c>
      <c r="R6">
        <v>34.11</v>
      </c>
      <c r="S6">
        <v>37.01</v>
      </c>
      <c r="T6">
        <v>50.28</v>
      </c>
      <c r="U6">
        <v>69.02</v>
      </c>
      <c r="V6">
        <v>93.19</v>
      </c>
      <c r="AM6">
        <v>16.100000000000001</v>
      </c>
      <c r="AN6">
        <v>8.5</v>
      </c>
      <c r="AO6">
        <v>15.76</v>
      </c>
      <c r="AP6">
        <v>21.95</v>
      </c>
      <c r="AQ6">
        <v>32.880000000000003</v>
      </c>
      <c r="AR6">
        <v>37.01</v>
      </c>
    </row>
    <row r="7" spans="2:52" s="17" customFormat="1" x14ac:dyDescent="0.35">
      <c r="B7" s="17" t="s">
        <v>23</v>
      </c>
      <c r="K7" s="17">
        <v>27.33</v>
      </c>
      <c r="L7" s="17">
        <v>28.14</v>
      </c>
      <c r="M7" s="17">
        <v>33.93</v>
      </c>
      <c r="N7" s="17">
        <v>36.79</v>
      </c>
      <c r="O7" s="17">
        <v>36.270000000000003</v>
      </c>
      <c r="P7" s="17">
        <v>40.479999999999997</v>
      </c>
      <c r="Q7" s="17">
        <v>41.43</v>
      </c>
      <c r="R7" s="17">
        <v>45.7</v>
      </c>
      <c r="S7" s="17">
        <v>56.99</v>
      </c>
      <c r="T7" s="17">
        <v>76.13</v>
      </c>
      <c r="U7" s="17">
        <v>89.95</v>
      </c>
      <c r="V7" s="17">
        <v>166.17</v>
      </c>
      <c r="AM7" s="17">
        <v>22.23</v>
      </c>
      <c r="AN7" s="17">
        <v>18.37</v>
      </c>
      <c r="AO7" s="17">
        <v>22.54</v>
      </c>
      <c r="AP7" s="17">
        <v>31.51</v>
      </c>
      <c r="AQ7" s="17">
        <v>40.909999999999997</v>
      </c>
      <c r="AR7" s="17">
        <v>96.69</v>
      </c>
    </row>
    <row r="12" spans="2:52" s="2" customFormat="1" x14ac:dyDescent="0.35">
      <c r="B12" s="2" t="s">
        <v>25</v>
      </c>
    </row>
    <row r="13" spans="2:52" s="6" customFormat="1" x14ac:dyDescent="0.35">
      <c r="B13" s="6" t="s">
        <v>26</v>
      </c>
      <c r="K13" s="6">
        <v>617.78800000000001</v>
      </c>
      <c r="L13" s="6">
        <v>642.71100000000001</v>
      </c>
      <c r="M13" s="6">
        <v>693.33900000000006</v>
      </c>
      <c r="N13" s="6">
        <f>AP13-M13-L13-K13</f>
        <v>836.46200000000022</v>
      </c>
      <c r="O13" s="6">
        <v>849.85599999999999</v>
      </c>
      <c r="P13" s="6">
        <v>986.05200000000002</v>
      </c>
      <c r="Q13" s="6">
        <v>1145.8689999999999</v>
      </c>
      <c r="R13" s="6">
        <f>AQ13-Q13-P13-O13</f>
        <v>1482.0230000000004</v>
      </c>
      <c r="S13" s="6">
        <v>1713.056</v>
      </c>
      <c r="T13" s="6">
        <v>1660.931</v>
      </c>
      <c r="U13" s="6">
        <v>1163.723</v>
      </c>
      <c r="V13" s="6">
        <f>AR13-U13-T13-S13</f>
        <v>2032.0900000000001</v>
      </c>
      <c r="AN13" s="6">
        <v>2858.7</v>
      </c>
      <c r="AO13" s="6">
        <v>2620.8000000000002</v>
      </c>
      <c r="AP13" s="6">
        <v>2790.3</v>
      </c>
      <c r="AQ13" s="6">
        <v>4463.8</v>
      </c>
      <c r="AR13" s="6">
        <v>6569.8</v>
      </c>
    </row>
    <row r="14" spans="2:52" s="7" customFormat="1" x14ac:dyDescent="0.35">
      <c r="B14" s="7" t="s">
        <v>27</v>
      </c>
      <c r="K14" s="7">
        <v>144.46199999999999</v>
      </c>
      <c r="L14" s="7">
        <v>187.595</v>
      </c>
      <c r="M14" s="7">
        <v>202.542</v>
      </c>
      <c r="N14" s="7">
        <f>AP14-M14-L14-K14</f>
        <v>232.50099999999998</v>
      </c>
      <c r="O14" s="7">
        <v>182.874</v>
      </c>
      <c r="P14" s="7">
        <v>186.36699999999999</v>
      </c>
      <c r="Q14" s="7">
        <v>209.62100000000001</v>
      </c>
      <c r="R14" s="7">
        <f>AQ14-Q14-P14-O14</f>
        <v>153.43800000000002</v>
      </c>
      <c r="S14" s="7">
        <v>139.07400000000001</v>
      </c>
      <c r="T14" s="7">
        <v>142.26400000000001</v>
      </c>
      <c r="U14" s="7">
        <v>119.57299999999999</v>
      </c>
      <c r="V14" s="7">
        <f>AR14-U14-T14-S14</f>
        <v>152.78900000000004</v>
      </c>
      <c r="AN14" s="7">
        <v>641.70000000000005</v>
      </c>
      <c r="AO14" s="7">
        <v>718.5</v>
      </c>
      <c r="AP14" s="7">
        <v>767.1</v>
      </c>
      <c r="AQ14" s="7">
        <v>732.3</v>
      </c>
      <c r="AR14" s="7">
        <v>553.70000000000005</v>
      </c>
    </row>
    <row r="15" spans="2:52" s="6" customFormat="1" x14ac:dyDescent="0.35">
      <c r="B15" s="6" t="s">
        <v>28</v>
      </c>
      <c r="G15" s="6">
        <f>SUM(G13:G14)</f>
        <v>0</v>
      </c>
      <c r="H15" s="6">
        <f t="shared" ref="H15:W15" si="2">SUM(H13:H14)</f>
        <v>0</v>
      </c>
      <c r="I15" s="6">
        <f t="shared" si="2"/>
        <v>0</v>
      </c>
      <c r="J15" s="6">
        <f t="shared" si="2"/>
        <v>0</v>
      </c>
      <c r="K15" s="6">
        <f t="shared" si="2"/>
        <v>762.25</v>
      </c>
      <c r="L15" s="6">
        <f t="shared" si="2"/>
        <v>830.30600000000004</v>
      </c>
      <c r="M15" s="6">
        <f t="shared" si="2"/>
        <v>895.88100000000009</v>
      </c>
      <c r="N15" s="6">
        <f t="shared" si="2"/>
        <v>1068.9630000000002</v>
      </c>
      <c r="O15" s="6">
        <f t="shared" si="2"/>
        <v>1032.73</v>
      </c>
      <c r="P15" s="6">
        <f t="shared" si="2"/>
        <v>1172.4190000000001</v>
      </c>
      <c r="Q15" s="6">
        <f t="shared" si="2"/>
        <v>1355.49</v>
      </c>
      <c r="R15" s="6">
        <f t="shared" si="2"/>
        <v>1635.4610000000005</v>
      </c>
      <c r="S15" s="6">
        <f t="shared" si="2"/>
        <v>1852.13</v>
      </c>
      <c r="T15" s="6">
        <f t="shared" si="2"/>
        <v>1803.1950000000002</v>
      </c>
      <c r="U15" s="6">
        <f t="shared" si="2"/>
        <v>1283.296</v>
      </c>
      <c r="V15" s="6">
        <f t="shared" si="2"/>
        <v>2184.8790000000004</v>
      </c>
      <c r="W15" s="6">
        <f t="shared" si="2"/>
        <v>0</v>
      </c>
      <c r="X15" s="6">
        <f t="shared" ref="X15" si="3">SUM(X13:X14)</f>
        <v>0</v>
      </c>
      <c r="Y15" s="6">
        <f t="shared" ref="Y15" si="4">SUM(Y13:Y14)</f>
        <v>0</v>
      </c>
      <c r="Z15" s="6">
        <f t="shared" ref="Z15" si="5">SUM(Z13:Z14)</f>
        <v>0</v>
      </c>
      <c r="AA15" s="6">
        <f t="shared" ref="AA15" si="6">SUM(AA13:AA14)</f>
        <v>0</v>
      </c>
      <c r="AB15" s="6">
        <f t="shared" ref="AB15" si="7">SUM(AB13:AB14)</f>
        <v>0</v>
      </c>
      <c r="AC15" s="6">
        <f t="shared" ref="AC15" si="8">SUM(AC13:AC14)</f>
        <v>0</v>
      </c>
      <c r="AD15" s="6">
        <f t="shared" ref="AD15" si="9">SUM(AD13:AD14)</f>
        <v>0</v>
      </c>
      <c r="AK15" s="6">
        <f>SUM(AK13:AK14)</f>
        <v>0</v>
      </c>
      <c r="AL15" s="6">
        <f t="shared" ref="AL15:AZ15" si="10">SUM(AL13:AL14)</f>
        <v>0</v>
      </c>
      <c r="AM15" s="6">
        <f t="shared" si="10"/>
        <v>0</v>
      </c>
      <c r="AN15" s="6">
        <f t="shared" si="10"/>
        <v>3500.3999999999996</v>
      </c>
      <c r="AO15" s="6">
        <f t="shared" si="10"/>
        <v>3339.3</v>
      </c>
      <c r="AP15" s="6">
        <f t="shared" si="10"/>
        <v>3557.4</v>
      </c>
      <c r="AQ15" s="6">
        <f t="shared" si="10"/>
        <v>5196.1000000000004</v>
      </c>
      <c r="AR15" s="6">
        <f t="shared" si="10"/>
        <v>7123.5</v>
      </c>
      <c r="AS15" s="6">
        <f t="shared" si="10"/>
        <v>0</v>
      </c>
      <c r="AT15" s="6">
        <f t="shared" si="10"/>
        <v>0</v>
      </c>
      <c r="AU15" s="6">
        <f t="shared" si="10"/>
        <v>0</v>
      </c>
      <c r="AV15" s="6">
        <f t="shared" si="10"/>
        <v>0</v>
      </c>
      <c r="AW15" s="6">
        <f t="shared" si="10"/>
        <v>0</v>
      </c>
      <c r="AX15" s="6">
        <f t="shared" si="10"/>
        <v>0</v>
      </c>
      <c r="AY15" s="6">
        <f t="shared" si="10"/>
        <v>0</v>
      </c>
      <c r="AZ15" s="6">
        <f t="shared" si="10"/>
        <v>0</v>
      </c>
    </row>
    <row r="16" spans="2:52" s="10" customFormat="1" x14ac:dyDescent="0.35">
      <c r="B16" s="10" t="s">
        <v>36</v>
      </c>
    </row>
    <row r="17" spans="2:52" s="11" customFormat="1" x14ac:dyDescent="0.35">
      <c r="B17" s="11" t="s">
        <v>26</v>
      </c>
      <c r="G17" s="11" t="e">
        <f>(G13-C13)/ABS(C13)</f>
        <v>#DIV/0!</v>
      </c>
      <c r="H17" s="11" t="e">
        <f t="shared" ref="H17:W17" si="11">(H13-D13)/ABS(D13)</f>
        <v>#DIV/0!</v>
      </c>
      <c r="I17" s="11" t="e">
        <f t="shared" si="11"/>
        <v>#DIV/0!</v>
      </c>
      <c r="J17" s="11" t="e">
        <f t="shared" si="11"/>
        <v>#DIV/0!</v>
      </c>
      <c r="K17" s="11" t="e">
        <f t="shared" si="11"/>
        <v>#DIV/0!</v>
      </c>
      <c r="L17" s="11" t="e">
        <f t="shared" si="11"/>
        <v>#DIV/0!</v>
      </c>
      <c r="M17" s="11" t="e">
        <f t="shared" si="11"/>
        <v>#DIV/0!</v>
      </c>
      <c r="N17" s="11" t="e">
        <f t="shared" si="11"/>
        <v>#DIV/0!</v>
      </c>
      <c r="O17" s="11">
        <f t="shared" si="11"/>
        <v>0.37564342460520433</v>
      </c>
      <c r="P17" s="11">
        <f t="shared" si="11"/>
        <v>0.5342074431587448</v>
      </c>
      <c r="Q17" s="11">
        <f t="shared" si="11"/>
        <v>0.65268216557845415</v>
      </c>
      <c r="R17" s="11">
        <f t="shared" si="11"/>
        <v>0.77177564551647293</v>
      </c>
      <c r="S17" s="11">
        <f t="shared" si="11"/>
        <v>1.0157014835454479</v>
      </c>
      <c r="T17" s="11">
        <f t="shared" si="11"/>
        <v>0.68442536499089301</v>
      </c>
      <c r="U17" s="11">
        <f t="shared" si="11"/>
        <v>1.558118772739296E-2</v>
      </c>
      <c r="V17" s="11">
        <f t="shared" si="11"/>
        <v>0.37115955690296282</v>
      </c>
      <c r="W17" s="11">
        <f t="shared" si="11"/>
        <v>-1</v>
      </c>
      <c r="X17" s="11">
        <f t="shared" ref="X17:X19" si="12">(X13-T13)/ABS(T13)</f>
        <v>-1</v>
      </c>
      <c r="Y17" s="11">
        <f t="shared" ref="Y17:Y19" si="13">(Y13-U13)/ABS(U13)</f>
        <v>-1</v>
      </c>
      <c r="Z17" s="11">
        <f t="shared" ref="Z17:Z19" si="14">(Z13-V13)/ABS(V13)</f>
        <v>-1</v>
      </c>
      <c r="AA17" s="11" t="e">
        <f t="shared" ref="AA17:AA19" si="15">(AA13-W13)/ABS(W13)</f>
        <v>#DIV/0!</v>
      </c>
      <c r="AB17" s="11" t="e">
        <f t="shared" ref="AB17:AB19" si="16">(AB13-X13)/ABS(X13)</f>
        <v>#DIV/0!</v>
      </c>
      <c r="AC17" s="11" t="e">
        <f t="shared" ref="AC17:AC19" si="17">(AC13-Y13)/ABS(Y13)</f>
        <v>#DIV/0!</v>
      </c>
      <c r="AD17" s="11" t="e">
        <f t="shared" ref="AD17:AD19" si="18">(AD13-Z13)/ABS(Z13)</f>
        <v>#DIV/0!</v>
      </c>
      <c r="AK17" s="11" t="e">
        <f>(AK13-AJ13)/ABS(AJ13)</f>
        <v>#DIV/0!</v>
      </c>
      <c r="AL17" s="11" t="e">
        <f t="shared" ref="AL17:AZ17" si="19">(AL13-AK13)/ABS(AK13)</f>
        <v>#DIV/0!</v>
      </c>
      <c r="AM17" s="11" t="e">
        <f t="shared" si="19"/>
        <v>#DIV/0!</v>
      </c>
      <c r="AN17" s="11" t="e">
        <f t="shared" si="19"/>
        <v>#DIV/0!</v>
      </c>
      <c r="AO17" s="11">
        <f t="shared" si="19"/>
        <v>-8.321964529331502E-2</v>
      </c>
      <c r="AP17" s="11">
        <f t="shared" si="19"/>
        <v>6.4674908424908417E-2</v>
      </c>
      <c r="AQ17" s="11">
        <f t="shared" si="19"/>
        <v>0.59975629860588464</v>
      </c>
      <c r="AR17" s="11">
        <f t="shared" si="19"/>
        <v>0.47179533133204893</v>
      </c>
      <c r="AS17" s="11">
        <f t="shared" si="19"/>
        <v>-1</v>
      </c>
      <c r="AT17" s="11" t="e">
        <f t="shared" si="19"/>
        <v>#DIV/0!</v>
      </c>
      <c r="AU17" s="11" t="e">
        <f t="shared" si="19"/>
        <v>#DIV/0!</v>
      </c>
      <c r="AV17" s="11" t="e">
        <f t="shared" si="19"/>
        <v>#DIV/0!</v>
      </c>
      <c r="AW17" s="11" t="e">
        <f t="shared" si="19"/>
        <v>#DIV/0!</v>
      </c>
      <c r="AX17" s="11" t="e">
        <f t="shared" si="19"/>
        <v>#DIV/0!</v>
      </c>
      <c r="AY17" s="11" t="e">
        <f t="shared" si="19"/>
        <v>#DIV/0!</v>
      </c>
      <c r="AZ17" s="11" t="e">
        <f t="shared" si="19"/>
        <v>#DIV/0!</v>
      </c>
    </row>
    <row r="18" spans="2:52" s="11" customFormat="1" x14ac:dyDescent="0.35">
      <c r="B18" s="11" t="s">
        <v>27</v>
      </c>
      <c r="G18" s="11" t="e">
        <f>(G14-C14)/ABS(C14)</f>
        <v>#DIV/0!</v>
      </c>
      <c r="H18" s="11" t="e">
        <f t="shared" ref="H18:W18" si="20">(H14-D14)/ABS(D14)</f>
        <v>#DIV/0!</v>
      </c>
      <c r="I18" s="11" t="e">
        <f t="shared" si="20"/>
        <v>#DIV/0!</v>
      </c>
      <c r="J18" s="11" t="e">
        <f t="shared" si="20"/>
        <v>#DIV/0!</v>
      </c>
      <c r="K18" s="11" t="e">
        <f t="shared" si="20"/>
        <v>#DIV/0!</v>
      </c>
      <c r="L18" s="11" t="e">
        <f t="shared" si="20"/>
        <v>#DIV/0!</v>
      </c>
      <c r="M18" s="11" t="e">
        <f t="shared" si="20"/>
        <v>#DIV/0!</v>
      </c>
      <c r="N18" s="11" t="e">
        <f t="shared" si="20"/>
        <v>#DIV/0!</v>
      </c>
      <c r="O18" s="11">
        <f t="shared" si="20"/>
        <v>0.26589691406736726</v>
      </c>
      <c r="P18" s="11">
        <f t="shared" si="20"/>
        <v>-6.5460166848797068E-3</v>
      </c>
      <c r="Q18" s="11">
        <f t="shared" si="20"/>
        <v>3.4950775641595364E-2</v>
      </c>
      <c r="R18" s="11">
        <f t="shared" si="20"/>
        <v>-0.3400544513787036</v>
      </c>
      <c r="S18" s="11">
        <f t="shared" si="20"/>
        <v>-0.23950917024836765</v>
      </c>
      <c r="T18" s="11">
        <f t="shared" si="20"/>
        <v>-0.23664597273122379</v>
      </c>
      <c r="U18" s="11">
        <f t="shared" si="20"/>
        <v>-0.42957528110256132</v>
      </c>
      <c r="V18" s="11">
        <f t="shared" si="20"/>
        <v>-4.2297214510093484E-3</v>
      </c>
      <c r="W18" s="11">
        <f t="shared" si="20"/>
        <v>-1</v>
      </c>
      <c r="X18" s="11">
        <f t="shared" si="12"/>
        <v>-1</v>
      </c>
      <c r="Y18" s="11">
        <f t="shared" si="13"/>
        <v>-1</v>
      </c>
      <c r="Z18" s="11">
        <f t="shared" si="14"/>
        <v>-1</v>
      </c>
      <c r="AA18" s="11" t="e">
        <f t="shared" si="15"/>
        <v>#DIV/0!</v>
      </c>
      <c r="AB18" s="11" t="e">
        <f t="shared" si="16"/>
        <v>#DIV/0!</v>
      </c>
      <c r="AC18" s="11" t="e">
        <f t="shared" si="17"/>
        <v>#DIV/0!</v>
      </c>
      <c r="AD18" s="11" t="e">
        <f t="shared" si="18"/>
        <v>#DIV/0!</v>
      </c>
      <c r="AK18" s="11" t="e">
        <f>(AK14-AJ14)/ABS(AJ14)</f>
        <v>#DIV/0!</v>
      </c>
      <c r="AL18" s="11" t="e">
        <f t="shared" ref="AL18:AZ18" si="21">(AL14-AK14)/ABS(AK14)</f>
        <v>#DIV/0!</v>
      </c>
      <c r="AM18" s="11" t="e">
        <f t="shared" si="21"/>
        <v>#DIV/0!</v>
      </c>
      <c r="AN18" s="11" t="e">
        <f t="shared" si="21"/>
        <v>#DIV/0!</v>
      </c>
      <c r="AO18" s="11">
        <f t="shared" si="21"/>
        <v>0.11968209443665256</v>
      </c>
      <c r="AP18" s="11">
        <f t="shared" si="21"/>
        <v>6.7640918580375811E-2</v>
      </c>
      <c r="AQ18" s="11">
        <f t="shared" si="21"/>
        <v>-4.5365662886194848E-2</v>
      </c>
      <c r="AR18" s="11">
        <f t="shared" si="21"/>
        <v>-0.24388911648231587</v>
      </c>
      <c r="AS18" s="11">
        <f t="shared" si="21"/>
        <v>-1</v>
      </c>
      <c r="AT18" s="11" t="e">
        <f t="shared" si="21"/>
        <v>#DIV/0!</v>
      </c>
      <c r="AU18" s="11" t="e">
        <f t="shared" si="21"/>
        <v>#DIV/0!</v>
      </c>
      <c r="AV18" s="11" t="e">
        <f t="shared" si="21"/>
        <v>#DIV/0!</v>
      </c>
      <c r="AW18" s="11" t="e">
        <f t="shared" si="21"/>
        <v>#DIV/0!</v>
      </c>
      <c r="AX18" s="11" t="e">
        <f t="shared" si="21"/>
        <v>#DIV/0!</v>
      </c>
      <c r="AY18" s="11" t="e">
        <f t="shared" si="21"/>
        <v>#DIV/0!</v>
      </c>
      <c r="AZ18" s="11" t="e">
        <f t="shared" si="21"/>
        <v>#DIV/0!</v>
      </c>
    </row>
    <row r="19" spans="2:52" s="22" customFormat="1" x14ac:dyDescent="0.35">
      <c r="B19" s="22" t="s">
        <v>37</v>
      </c>
      <c r="G19" s="22" t="e">
        <f>(G15-C15)/ABS(C15)</f>
        <v>#DIV/0!</v>
      </c>
      <c r="H19" s="22" t="e">
        <f t="shared" ref="H19:W19" si="22">(H15-D15)/ABS(D15)</f>
        <v>#DIV/0!</v>
      </c>
      <c r="I19" s="22" t="e">
        <f t="shared" si="22"/>
        <v>#DIV/0!</v>
      </c>
      <c r="J19" s="22" t="e">
        <f t="shared" si="22"/>
        <v>#DIV/0!</v>
      </c>
      <c r="K19" s="22" t="e">
        <f t="shared" si="22"/>
        <v>#DIV/0!</v>
      </c>
      <c r="L19" s="22" t="e">
        <f t="shared" si="22"/>
        <v>#DIV/0!</v>
      </c>
      <c r="M19" s="22" t="e">
        <f t="shared" si="22"/>
        <v>#DIV/0!</v>
      </c>
      <c r="N19" s="22" t="e">
        <f t="shared" si="22"/>
        <v>#DIV/0!</v>
      </c>
      <c r="O19" s="22">
        <f t="shared" si="22"/>
        <v>0.35484421121679244</v>
      </c>
      <c r="P19" s="22">
        <f t="shared" si="22"/>
        <v>0.4120324314168512</v>
      </c>
      <c r="Q19" s="22">
        <f t="shared" si="22"/>
        <v>0.51302460929520755</v>
      </c>
      <c r="R19" s="22">
        <f t="shared" si="22"/>
        <v>0.52995098988458922</v>
      </c>
      <c r="S19" s="22">
        <f t="shared" si="22"/>
        <v>0.79343100326319571</v>
      </c>
      <c r="T19" s="22">
        <f t="shared" si="22"/>
        <v>0.53801243412124844</v>
      </c>
      <c r="U19" s="22">
        <f t="shared" si="22"/>
        <v>-5.3260444562482911E-2</v>
      </c>
      <c r="V19" s="22">
        <f t="shared" si="22"/>
        <v>0.33594075309652738</v>
      </c>
      <c r="W19" s="22">
        <f t="shared" si="22"/>
        <v>-1</v>
      </c>
      <c r="X19" s="22">
        <f t="shared" si="12"/>
        <v>-1</v>
      </c>
      <c r="Y19" s="22">
        <f t="shared" si="13"/>
        <v>-1</v>
      </c>
      <c r="Z19" s="22">
        <f t="shared" si="14"/>
        <v>-1</v>
      </c>
      <c r="AA19" s="22" t="e">
        <f t="shared" si="15"/>
        <v>#DIV/0!</v>
      </c>
      <c r="AB19" s="22" t="e">
        <f t="shared" si="16"/>
        <v>#DIV/0!</v>
      </c>
      <c r="AC19" s="22" t="e">
        <f t="shared" si="17"/>
        <v>#DIV/0!</v>
      </c>
      <c r="AD19" s="22" t="e">
        <f t="shared" si="18"/>
        <v>#DIV/0!</v>
      </c>
      <c r="AK19" s="22" t="e">
        <f>(AK15-AJ15)/ABS(AJ15)</f>
        <v>#DIV/0!</v>
      </c>
      <c r="AL19" s="22" t="e">
        <f t="shared" ref="AL19:AZ19" si="23">(AL15-AK15)/ABS(AK15)</f>
        <v>#DIV/0!</v>
      </c>
      <c r="AM19" s="22" t="e">
        <f t="shared" si="23"/>
        <v>#DIV/0!</v>
      </c>
      <c r="AN19" s="22" t="e">
        <f t="shared" si="23"/>
        <v>#DIV/0!</v>
      </c>
      <c r="AO19" s="22">
        <f t="shared" si="23"/>
        <v>-4.6023311621528819E-2</v>
      </c>
      <c r="AP19" s="22">
        <f t="shared" si="23"/>
        <v>6.531308956967026E-2</v>
      </c>
      <c r="AQ19" s="22">
        <f t="shared" si="23"/>
        <v>0.46064541519086982</v>
      </c>
      <c r="AR19" s="22">
        <f t="shared" si="23"/>
        <v>0.37093204518773687</v>
      </c>
      <c r="AS19" s="22">
        <f t="shared" si="23"/>
        <v>-1</v>
      </c>
      <c r="AT19" s="22" t="e">
        <f t="shared" si="23"/>
        <v>#DIV/0!</v>
      </c>
      <c r="AU19" s="22" t="e">
        <f t="shared" si="23"/>
        <v>#DIV/0!</v>
      </c>
      <c r="AV19" s="22" t="e">
        <f t="shared" si="23"/>
        <v>#DIV/0!</v>
      </c>
      <c r="AW19" s="22" t="e">
        <f t="shared" si="23"/>
        <v>#DIV/0!</v>
      </c>
      <c r="AX19" s="22" t="e">
        <f t="shared" si="23"/>
        <v>#DIV/0!</v>
      </c>
      <c r="AY19" s="22" t="e">
        <f t="shared" si="23"/>
        <v>#DIV/0!</v>
      </c>
      <c r="AZ19" s="22" t="e">
        <f t="shared" si="23"/>
        <v>#DIV/0!</v>
      </c>
    </row>
    <row r="20" spans="2:52" s="5" customFormat="1" x14ac:dyDescent="0.35">
      <c r="B20" s="5" t="s">
        <v>29</v>
      </c>
    </row>
    <row r="21" spans="2:52" s="8" customFormat="1" x14ac:dyDescent="0.35">
      <c r="B21" s="8" t="s">
        <v>26</v>
      </c>
      <c r="G21" s="8" t="e">
        <f t="shared" ref="G21:W21" si="24">G13/G$15</f>
        <v>#DIV/0!</v>
      </c>
      <c r="H21" s="8" t="e">
        <f t="shared" si="24"/>
        <v>#DIV/0!</v>
      </c>
      <c r="I21" s="8" t="e">
        <f t="shared" si="24"/>
        <v>#DIV/0!</v>
      </c>
      <c r="J21" s="8" t="e">
        <f t="shared" si="24"/>
        <v>#DIV/0!</v>
      </c>
      <c r="K21" s="8">
        <f t="shared" si="24"/>
        <v>0.81047950147589376</v>
      </c>
      <c r="L21" s="8">
        <f t="shared" si="24"/>
        <v>0.77406522414627854</v>
      </c>
      <c r="M21" s="8">
        <f t="shared" si="24"/>
        <v>0.77391863428290142</v>
      </c>
      <c r="N21" s="8">
        <f t="shared" si="24"/>
        <v>0.78249855233530075</v>
      </c>
      <c r="O21" s="8">
        <f t="shared" si="24"/>
        <v>0.82292177045307102</v>
      </c>
      <c r="P21" s="8">
        <f t="shared" si="24"/>
        <v>0.84104061773137417</v>
      </c>
      <c r="Q21" s="8">
        <f t="shared" si="24"/>
        <v>0.84535407859888301</v>
      </c>
      <c r="R21" s="8">
        <f t="shared" si="24"/>
        <v>0.90618058149965053</v>
      </c>
      <c r="S21" s="8">
        <f t="shared" si="24"/>
        <v>0.9249113183199883</v>
      </c>
      <c r="T21" s="8">
        <f t="shared" si="24"/>
        <v>0.92110448398537037</v>
      </c>
      <c r="U21" s="8">
        <f t="shared" si="24"/>
        <v>0.906823523177817</v>
      </c>
      <c r="V21" s="8">
        <f t="shared" si="24"/>
        <v>0.93006981164631997</v>
      </c>
      <c r="W21" s="8" t="e">
        <f t="shared" si="24"/>
        <v>#DIV/0!</v>
      </c>
      <c r="X21" s="8" t="e">
        <f t="shared" ref="X21:AB21" si="25">X13/X$15</f>
        <v>#DIV/0!</v>
      </c>
      <c r="Y21" s="8" t="e">
        <f t="shared" si="25"/>
        <v>#DIV/0!</v>
      </c>
      <c r="Z21" s="8" t="e">
        <f t="shared" si="25"/>
        <v>#DIV/0!</v>
      </c>
      <c r="AA21" s="8" t="e">
        <f t="shared" si="25"/>
        <v>#DIV/0!</v>
      </c>
      <c r="AB21" s="8" t="e">
        <f t="shared" si="25"/>
        <v>#DIV/0!</v>
      </c>
      <c r="AC21" s="8" t="e">
        <f t="shared" ref="AC21:AD21" si="26">AC13/AC$15</f>
        <v>#DIV/0!</v>
      </c>
      <c r="AD21" s="8" t="e">
        <f t="shared" si="26"/>
        <v>#DIV/0!</v>
      </c>
      <c r="AK21" s="8" t="e">
        <f>AK13/AK$15</f>
        <v>#DIV/0!</v>
      </c>
      <c r="AL21" s="8" t="e">
        <f t="shared" ref="AL21:AZ21" si="27">AL13/AL$15</f>
        <v>#DIV/0!</v>
      </c>
      <c r="AM21" s="8" t="e">
        <f t="shared" si="27"/>
        <v>#DIV/0!</v>
      </c>
      <c r="AN21" s="8">
        <f t="shared" si="27"/>
        <v>0.8166780939321221</v>
      </c>
      <c r="AO21" s="8">
        <f t="shared" si="27"/>
        <v>0.7848351450902884</v>
      </c>
      <c r="AP21" s="8">
        <f t="shared" si="27"/>
        <v>0.78436498566368695</v>
      </c>
      <c r="AQ21" s="8">
        <f t="shared" si="27"/>
        <v>0.85906737745616901</v>
      </c>
      <c r="AR21" s="8">
        <f t="shared" si="27"/>
        <v>0.92227135537306104</v>
      </c>
      <c r="AS21" s="8" t="e">
        <f t="shared" si="27"/>
        <v>#DIV/0!</v>
      </c>
      <c r="AT21" s="8" t="e">
        <f t="shared" si="27"/>
        <v>#DIV/0!</v>
      </c>
      <c r="AU21" s="8" t="e">
        <f t="shared" si="27"/>
        <v>#DIV/0!</v>
      </c>
      <c r="AV21" s="8" t="e">
        <f t="shared" si="27"/>
        <v>#DIV/0!</v>
      </c>
      <c r="AW21" s="8" t="e">
        <f t="shared" si="27"/>
        <v>#DIV/0!</v>
      </c>
      <c r="AX21" s="8" t="e">
        <f t="shared" si="27"/>
        <v>#DIV/0!</v>
      </c>
      <c r="AY21" s="8" t="e">
        <f t="shared" si="27"/>
        <v>#DIV/0!</v>
      </c>
      <c r="AZ21" s="8" t="e">
        <f t="shared" si="27"/>
        <v>#DIV/0!</v>
      </c>
    </row>
    <row r="22" spans="2:52" s="9" customFormat="1" x14ac:dyDescent="0.35">
      <c r="B22" s="9" t="s">
        <v>27</v>
      </c>
      <c r="G22" s="9" t="e">
        <f t="shared" ref="G22:W22" si="28">G14/G$15</f>
        <v>#DIV/0!</v>
      </c>
      <c r="H22" s="9" t="e">
        <f t="shared" si="28"/>
        <v>#DIV/0!</v>
      </c>
      <c r="I22" s="9" t="e">
        <f t="shared" si="28"/>
        <v>#DIV/0!</v>
      </c>
      <c r="J22" s="9" t="e">
        <f t="shared" si="28"/>
        <v>#DIV/0!</v>
      </c>
      <c r="K22" s="9">
        <f t="shared" si="28"/>
        <v>0.18952049852410624</v>
      </c>
      <c r="L22" s="9">
        <f t="shared" si="28"/>
        <v>0.22593477585372138</v>
      </c>
      <c r="M22" s="9">
        <f t="shared" si="28"/>
        <v>0.22608136571709858</v>
      </c>
      <c r="N22" s="9">
        <f t="shared" si="28"/>
        <v>0.21750144766469928</v>
      </c>
      <c r="O22" s="9">
        <f t="shared" si="28"/>
        <v>0.17707822954692901</v>
      </c>
      <c r="P22" s="9">
        <f t="shared" si="28"/>
        <v>0.1589593822686258</v>
      </c>
      <c r="Q22" s="9">
        <f t="shared" si="28"/>
        <v>0.15464592140111694</v>
      </c>
      <c r="R22" s="9">
        <f t="shared" si="28"/>
        <v>9.381941850034943E-2</v>
      </c>
      <c r="S22" s="9">
        <f t="shared" si="28"/>
        <v>7.5088681680011662E-2</v>
      </c>
      <c r="T22" s="9">
        <f t="shared" si="28"/>
        <v>7.8895516014629588E-2</v>
      </c>
      <c r="U22" s="9">
        <f t="shared" si="28"/>
        <v>9.3176476822182872E-2</v>
      </c>
      <c r="V22" s="9">
        <f t="shared" si="28"/>
        <v>6.9930188353680006E-2</v>
      </c>
      <c r="W22" s="9" t="e">
        <f t="shared" si="28"/>
        <v>#DIV/0!</v>
      </c>
      <c r="X22" s="9" t="e">
        <f t="shared" ref="X22:AB22" si="29">X14/X$15</f>
        <v>#DIV/0!</v>
      </c>
      <c r="Y22" s="9" t="e">
        <f t="shared" si="29"/>
        <v>#DIV/0!</v>
      </c>
      <c r="Z22" s="9" t="e">
        <f t="shared" si="29"/>
        <v>#DIV/0!</v>
      </c>
      <c r="AA22" s="9" t="e">
        <f t="shared" si="29"/>
        <v>#DIV/0!</v>
      </c>
      <c r="AB22" s="9" t="e">
        <f t="shared" si="29"/>
        <v>#DIV/0!</v>
      </c>
      <c r="AC22" s="9" t="e">
        <f t="shared" ref="AC22:AD22" si="30">AC14/AC$15</f>
        <v>#DIV/0!</v>
      </c>
      <c r="AD22" s="9" t="e">
        <f t="shared" si="30"/>
        <v>#DIV/0!</v>
      </c>
      <c r="AK22" s="9" t="e">
        <f>AK14/AK$15</f>
        <v>#DIV/0!</v>
      </c>
      <c r="AL22" s="9" t="e">
        <f t="shared" ref="AL22:AZ22" si="31">AL14/AL$15</f>
        <v>#DIV/0!</v>
      </c>
      <c r="AM22" s="9" t="e">
        <f t="shared" si="31"/>
        <v>#DIV/0!</v>
      </c>
      <c r="AN22" s="9">
        <f t="shared" si="31"/>
        <v>0.18332190606787799</v>
      </c>
      <c r="AO22" s="9">
        <f t="shared" si="31"/>
        <v>0.2151648549097116</v>
      </c>
      <c r="AP22" s="9">
        <f t="shared" si="31"/>
        <v>0.21563501433631305</v>
      </c>
      <c r="AQ22" s="9">
        <f t="shared" si="31"/>
        <v>0.14093262254383093</v>
      </c>
      <c r="AR22" s="9">
        <f t="shared" si="31"/>
        <v>7.7728644626939014E-2</v>
      </c>
      <c r="AS22" s="9" t="e">
        <f t="shared" si="31"/>
        <v>#DIV/0!</v>
      </c>
      <c r="AT22" s="9" t="e">
        <f t="shared" si="31"/>
        <v>#DIV/0!</v>
      </c>
      <c r="AU22" s="9" t="e">
        <f t="shared" si="31"/>
        <v>#DIV/0!</v>
      </c>
      <c r="AV22" s="9" t="e">
        <f t="shared" si="31"/>
        <v>#DIV/0!</v>
      </c>
      <c r="AW22" s="9" t="e">
        <f t="shared" si="31"/>
        <v>#DIV/0!</v>
      </c>
      <c r="AX22" s="9" t="e">
        <f t="shared" si="31"/>
        <v>#DIV/0!</v>
      </c>
      <c r="AY22" s="9" t="e">
        <f t="shared" si="31"/>
        <v>#DIV/0!</v>
      </c>
      <c r="AZ22" s="9" t="e">
        <f t="shared" si="31"/>
        <v>#DIV/0!</v>
      </c>
    </row>
    <row r="23" spans="2:52" s="8" customFormat="1" x14ac:dyDescent="0.35">
      <c r="B23" s="8" t="s">
        <v>30</v>
      </c>
      <c r="G23" s="8" t="e">
        <f t="shared" ref="G23" si="32">SUM(G21:G22)</f>
        <v>#DIV/0!</v>
      </c>
      <c r="H23" s="8" t="e">
        <f t="shared" ref="H23" si="33">SUM(H21:H22)</f>
        <v>#DIV/0!</v>
      </c>
      <c r="I23" s="8" t="e">
        <f t="shared" ref="I23" si="34">SUM(I21:I22)</f>
        <v>#DIV/0!</v>
      </c>
      <c r="J23" s="8" t="e">
        <f t="shared" ref="J23" si="35">SUM(J21:J22)</f>
        <v>#DIV/0!</v>
      </c>
      <c r="K23" s="8">
        <f t="shared" ref="K23" si="36">SUM(K21:K22)</f>
        <v>1</v>
      </c>
      <c r="L23" s="8">
        <f t="shared" ref="L23" si="37">SUM(L21:L22)</f>
        <v>0.99999999999999989</v>
      </c>
      <c r="M23" s="8">
        <f t="shared" ref="M23" si="38">SUM(M21:M22)</f>
        <v>1</v>
      </c>
      <c r="N23" s="8">
        <f t="shared" ref="N23" si="39">SUM(N21:N22)</f>
        <v>1</v>
      </c>
      <c r="O23" s="8">
        <f t="shared" ref="O23" si="40">SUM(O21:O22)</f>
        <v>1</v>
      </c>
      <c r="P23" s="8">
        <f t="shared" ref="P23" si="41">SUM(P21:P22)</f>
        <v>1</v>
      </c>
      <c r="Q23" s="8">
        <f t="shared" ref="Q23" si="42">SUM(Q21:Q22)</f>
        <v>1</v>
      </c>
      <c r="R23" s="8">
        <f t="shared" ref="R23" si="43">SUM(R21:R22)</f>
        <v>1</v>
      </c>
      <c r="S23" s="8">
        <f t="shared" ref="S23" si="44">SUM(S21:S22)</f>
        <v>1</v>
      </c>
      <c r="T23" s="8">
        <f t="shared" ref="T23" si="45">SUM(T21:T22)</f>
        <v>1</v>
      </c>
      <c r="U23" s="8">
        <f t="shared" ref="U23" si="46">SUM(U21:U22)</f>
        <v>0.99999999999999989</v>
      </c>
      <c r="V23" s="8">
        <f t="shared" ref="V23" si="47">SUM(V21:V22)</f>
        <v>1</v>
      </c>
      <c r="W23" s="8" t="e">
        <f t="shared" ref="W23" si="48">SUM(W21:W22)</f>
        <v>#DIV/0!</v>
      </c>
      <c r="X23" s="8" t="e">
        <f t="shared" ref="X23" si="49">SUM(X21:X22)</f>
        <v>#DIV/0!</v>
      </c>
      <c r="Y23" s="8" t="e">
        <f t="shared" ref="Y23" si="50">SUM(Y21:Y22)</f>
        <v>#DIV/0!</v>
      </c>
      <c r="Z23" s="8" t="e">
        <f t="shared" ref="Z23" si="51">SUM(Z21:Z22)</f>
        <v>#DIV/0!</v>
      </c>
      <c r="AA23" s="8" t="e">
        <f t="shared" ref="AA23" si="52">SUM(AA21:AA22)</f>
        <v>#DIV/0!</v>
      </c>
      <c r="AB23" s="8" t="e">
        <f t="shared" ref="AB23" si="53">SUM(AB21:AB22)</f>
        <v>#DIV/0!</v>
      </c>
      <c r="AC23" s="8" t="e">
        <f t="shared" ref="AC23" si="54">SUM(AC21:AC22)</f>
        <v>#DIV/0!</v>
      </c>
      <c r="AD23" s="8" t="e">
        <f t="shared" ref="AD23" si="55">SUM(AD21:AD22)</f>
        <v>#DIV/0!</v>
      </c>
      <c r="AK23" s="8" t="e">
        <f>SUM(AK21:AK22)</f>
        <v>#DIV/0!</v>
      </c>
      <c r="AL23" s="8" t="e">
        <f t="shared" ref="AL23:AZ23" si="56">SUM(AL21:AL22)</f>
        <v>#DIV/0!</v>
      </c>
      <c r="AM23" s="8" t="e">
        <f t="shared" si="56"/>
        <v>#DIV/0!</v>
      </c>
      <c r="AN23" s="8">
        <f t="shared" si="56"/>
        <v>1</v>
      </c>
      <c r="AO23" s="8">
        <f t="shared" si="56"/>
        <v>1</v>
      </c>
      <c r="AP23" s="8">
        <f t="shared" si="56"/>
        <v>1</v>
      </c>
      <c r="AQ23" s="8">
        <f t="shared" si="56"/>
        <v>1</v>
      </c>
      <c r="AR23" s="8">
        <f t="shared" si="56"/>
        <v>1</v>
      </c>
      <c r="AS23" s="8" t="e">
        <f t="shared" si="56"/>
        <v>#DIV/0!</v>
      </c>
      <c r="AT23" s="8" t="e">
        <f t="shared" si="56"/>
        <v>#DIV/0!</v>
      </c>
      <c r="AU23" s="8" t="e">
        <f t="shared" si="56"/>
        <v>#DIV/0!</v>
      </c>
      <c r="AV23" s="8" t="e">
        <f t="shared" si="56"/>
        <v>#DIV/0!</v>
      </c>
      <c r="AW23" s="8" t="e">
        <f t="shared" si="56"/>
        <v>#DIV/0!</v>
      </c>
      <c r="AX23" s="8" t="e">
        <f t="shared" si="56"/>
        <v>#DIV/0!</v>
      </c>
      <c r="AY23" s="8" t="e">
        <f t="shared" si="56"/>
        <v>#DIV/0!</v>
      </c>
      <c r="AZ23" s="8" t="e">
        <f t="shared" si="56"/>
        <v>#DIV/0!</v>
      </c>
    </row>
    <row r="24" spans="2:52" x14ac:dyDescent="0.35">
      <c r="B24" s="8"/>
    </row>
    <row r="26" spans="2:52" s="2" customFormat="1" x14ac:dyDescent="0.35">
      <c r="B26" s="2" t="s">
        <v>31</v>
      </c>
    </row>
    <row r="27" spans="2:52" s="6" customFormat="1" x14ac:dyDescent="0.35">
      <c r="B27" s="6" t="s">
        <v>32</v>
      </c>
      <c r="K27" s="6">
        <v>496.08600000000001</v>
      </c>
      <c r="L27" s="6">
        <v>463.10199999999998</v>
      </c>
      <c r="M27" s="6">
        <v>499.06099999999998</v>
      </c>
      <c r="N27" s="6">
        <f>AP27-M27-L27-K27</f>
        <v>649.65100000000007</v>
      </c>
      <c r="O27" s="6">
        <v>560.94799999999998</v>
      </c>
      <c r="P27" s="6">
        <v>638.20699999999999</v>
      </c>
      <c r="Q27" s="6">
        <v>762.41800000000001</v>
      </c>
      <c r="R27" s="6">
        <f>AQ27-Q27-P27-O27</f>
        <v>1073.9270000000001</v>
      </c>
      <c r="S27" s="6">
        <v>1295.5039999999999</v>
      </c>
      <c r="T27" s="6">
        <v>1091.3910000000001</v>
      </c>
      <c r="U27" s="6">
        <v>785.548</v>
      </c>
      <c r="V27" s="6">
        <f>AR27-U27-T27-S27</f>
        <v>1661.6570000000006</v>
      </c>
      <c r="AN27" s="6">
        <v>2032.9</v>
      </c>
      <c r="AO27" s="6">
        <v>1957.3</v>
      </c>
      <c r="AP27" s="6">
        <v>2107.9</v>
      </c>
      <c r="AQ27" s="6">
        <v>3035.5</v>
      </c>
      <c r="AR27" s="6">
        <v>4834.1000000000004</v>
      </c>
    </row>
    <row r="28" spans="2:52" s="6" customFormat="1" x14ac:dyDescent="0.35">
      <c r="B28" s="6" t="s">
        <v>33</v>
      </c>
      <c r="K28" s="6">
        <v>126.70699999999999</v>
      </c>
      <c r="L28" s="6">
        <v>161.41499999999999</v>
      </c>
      <c r="M28" s="6">
        <v>207.20400000000001</v>
      </c>
      <c r="N28" s="6">
        <f>AP28-M28-L28-K28</f>
        <v>174.37400000000002</v>
      </c>
      <c r="O28" s="6">
        <v>263.08600000000001</v>
      </c>
      <c r="P28" s="6">
        <v>284.10700000000003</v>
      </c>
      <c r="Q28" s="6">
        <v>309.97199999999998</v>
      </c>
      <c r="R28" s="6">
        <f>AQ28-Q28-P28-O28</f>
        <v>282.73500000000013</v>
      </c>
      <c r="S28" s="6">
        <v>270.024</v>
      </c>
      <c r="T28" s="6">
        <v>330.71100000000001</v>
      </c>
      <c r="U28" s="6">
        <v>214.363</v>
      </c>
      <c r="V28" s="6">
        <f>AR28-U28-T28-S28</f>
        <v>235.70199999999988</v>
      </c>
      <c r="AN28" s="6">
        <v>712.2</v>
      </c>
      <c r="AO28" s="6">
        <v>650.70000000000005</v>
      </c>
      <c r="AP28" s="6">
        <v>669.7</v>
      </c>
      <c r="AQ28" s="6">
        <v>1139.9000000000001</v>
      </c>
      <c r="AR28" s="6">
        <v>1050.8</v>
      </c>
    </row>
    <row r="29" spans="2:52" s="6" customFormat="1" x14ac:dyDescent="0.35">
      <c r="B29" s="6" t="s">
        <v>34</v>
      </c>
      <c r="K29" s="6">
        <v>112.089</v>
      </c>
      <c r="L29" s="6">
        <v>154.81899999999999</v>
      </c>
      <c r="M29" s="6">
        <v>162.285</v>
      </c>
      <c r="N29" s="6">
        <f>AP29-M29-L29-K29</f>
        <v>185.60700000000003</v>
      </c>
      <c r="O29" s="6">
        <v>179.69399999999999</v>
      </c>
      <c r="P29" s="6">
        <v>215.45099999999999</v>
      </c>
      <c r="Q29" s="6">
        <v>205.44399999999999</v>
      </c>
      <c r="R29" s="6">
        <f>AQ29-Q29-P29-O29</f>
        <v>224.61100000000008</v>
      </c>
      <c r="S29" s="6">
        <v>235.07400000000001</v>
      </c>
      <c r="T29" s="6">
        <v>312.53300000000002</v>
      </c>
      <c r="U29" s="6">
        <v>228.53100000000001</v>
      </c>
      <c r="V29" s="6">
        <f>AR29-U29-T29-S29</f>
        <v>226.96199999999993</v>
      </c>
      <c r="AN29" s="6">
        <v>611</v>
      </c>
      <c r="AO29" s="6">
        <v>598.6</v>
      </c>
      <c r="AP29" s="6">
        <v>614.79999999999995</v>
      </c>
      <c r="AQ29" s="6">
        <v>825.2</v>
      </c>
      <c r="AR29" s="6">
        <v>1003.1</v>
      </c>
    </row>
    <row r="30" spans="2:52" s="7" customFormat="1" x14ac:dyDescent="0.35">
      <c r="B30" s="7" t="s">
        <v>35</v>
      </c>
      <c r="K30" s="7">
        <v>27.367999999999999</v>
      </c>
      <c r="L30" s="7">
        <v>50.97</v>
      </c>
      <c r="M30" s="7">
        <v>27.331</v>
      </c>
      <c r="N30" s="7">
        <f>AP30-M30-L30-K30</f>
        <v>29.331</v>
      </c>
      <c r="O30" s="7">
        <v>29.001999999999999</v>
      </c>
      <c r="P30" s="7">
        <v>34.654000000000003</v>
      </c>
      <c r="Q30" s="7">
        <v>77.656000000000006</v>
      </c>
      <c r="R30" s="7">
        <f>AQ30-Q30-P30-O30</f>
        <v>54.188000000000002</v>
      </c>
      <c r="S30" s="7">
        <v>51.527999999999999</v>
      </c>
      <c r="T30" s="7">
        <v>68.56</v>
      </c>
      <c r="U30" s="7">
        <v>54.853999999999999</v>
      </c>
      <c r="V30" s="7">
        <f>AR30-U30-T30-S30</f>
        <v>60.558000000000014</v>
      </c>
      <c r="AN30" s="7">
        <v>144.30000000000001</v>
      </c>
      <c r="AO30" s="7">
        <v>132.69999999999999</v>
      </c>
      <c r="AP30" s="7">
        <v>135</v>
      </c>
      <c r="AQ30" s="7">
        <v>195.5</v>
      </c>
      <c r="AR30" s="7">
        <v>235.5</v>
      </c>
    </row>
    <row r="31" spans="2:52" s="6" customFormat="1" x14ac:dyDescent="0.35">
      <c r="B31" s="6" t="s">
        <v>28</v>
      </c>
      <c r="G31" s="6">
        <f>SUM(G27:G30)</f>
        <v>0</v>
      </c>
      <c r="H31" s="6">
        <f t="shared" ref="H31:W31" si="57">SUM(H27:H30)</f>
        <v>0</v>
      </c>
      <c r="I31" s="6">
        <f t="shared" si="57"/>
        <v>0</v>
      </c>
      <c r="J31" s="6">
        <f t="shared" si="57"/>
        <v>0</v>
      </c>
      <c r="K31" s="6">
        <f t="shared" si="57"/>
        <v>762.25000000000011</v>
      </c>
      <c r="L31" s="6">
        <f t="shared" si="57"/>
        <v>830.30599999999993</v>
      </c>
      <c r="M31" s="6">
        <f t="shared" si="57"/>
        <v>895.88099999999997</v>
      </c>
      <c r="N31" s="6">
        <f t="shared" si="57"/>
        <v>1038.963</v>
      </c>
      <c r="O31" s="6">
        <f t="shared" si="57"/>
        <v>1032.73</v>
      </c>
      <c r="P31" s="6">
        <f t="shared" si="57"/>
        <v>1172.4190000000001</v>
      </c>
      <c r="Q31" s="6">
        <f t="shared" si="57"/>
        <v>1355.4899999999998</v>
      </c>
      <c r="R31" s="6">
        <f t="shared" si="57"/>
        <v>1635.4610000000005</v>
      </c>
      <c r="S31" s="6">
        <f t="shared" si="57"/>
        <v>1852.1299999999999</v>
      </c>
      <c r="T31" s="6">
        <f t="shared" si="57"/>
        <v>1803.1950000000002</v>
      </c>
      <c r="U31" s="6">
        <f t="shared" si="57"/>
        <v>1283.296</v>
      </c>
      <c r="V31" s="6">
        <f t="shared" si="57"/>
        <v>2184.8790000000004</v>
      </c>
      <c r="W31" s="6">
        <f t="shared" si="57"/>
        <v>0</v>
      </c>
      <c r="X31" s="6">
        <f t="shared" ref="X31" si="58">SUM(X27:X30)</f>
        <v>0</v>
      </c>
      <c r="Y31" s="6">
        <f t="shared" ref="Y31" si="59">SUM(Y27:Y30)</f>
        <v>0</v>
      </c>
      <c r="Z31" s="6">
        <f t="shared" ref="Z31" si="60">SUM(Z27:Z30)</f>
        <v>0</v>
      </c>
      <c r="AA31" s="6">
        <f t="shared" ref="AA31" si="61">SUM(AA27:AA30)</f>
        <v>0</v>
      </c>
      <c r="AB31" s="6">
        <f t="shared" ref="AB31" si="62">SUM(AB27:AB30)</f>
        <v>0</v>
      </c>
      <c r="AC31" s="6">
        <f t="shared" ref="AC31" si="63">SUM(AC27:AC30)</f>
        <v>0</v>
      </c>
      <c r="AD31" s="6">
        <f t="shared" ref="AD31" si="64">SUM(AD27:AD30)</f>
        <v>0</v>
      </c>
      <c r="AK31" s="6">
        <f>SUM(AK27:AK30)</f>
        <v>0</v>
      </c>
      <c r="AL31" s="6">
        <f t="shared" ref="AL31:AZ31" si="65">SUM(AL27:AL30)</f>
        <v>0</v>
      </c>
      <c r="AM31" s="6">
        <f t="shared" si="65"/>
        <v>0</v>
      </c>
      <c r="AN31" s="6">
        <f t="shared" si="65"/>
        <v>3500.4000000000005</v>
      </c>
      <c r="AO31" s="6">
        <f t="shared" si="65"/>
        <v>3339.2999999999997</v>
      </c>
      <c r="AP31" s="6">
        <f t="shared" si="65"/>
        <v>3527.4000000000005</v>
      </c>
      <c r="AQ31" s="6">
        <f t="shared" si="65"/>
        <v>5196.0999999999995</v>
      </c>
      <c r="AR31" s="6">
        <f t="shared" si="65"/>
        <v>7123.5000000000009</v>
      </c>
      <c r="AS31" s="6">
        <f t="shared" si="65"/>
        <v>0</v>
      </c>
      <c r="AT31" s="6">
        <f t="shared" si="65"/>
        <v>0</v>
      </c>
      <c r="AU31" s="6">
        <f t="shared" si="65"/>
        <v>0</v>
      </c>
      <c r="AV31" s="6">
        <f t="shared" si="65"/>
        <v>0</v>
      </c>
      <c r="AW31" s="6">
        <f t="shared" si="65"/>
        <v>0</v>
      </c>
      <c r="AX31" s="6">
        <f t="shared" si="65"/>
        <v>0</v>
      </c>
      <c r="AY31" s="6">
        <f t="shared" si="65"/>
        <v>0</v>
      </c>
      <c r="AZ31" s="6">
        <f t="shared" si="65"/>
        <v>0</v>
      </c>
    </row>
    <row r="32" spans="2:52" s="5" customFormat="1" x14ac:dyDescent="0.35">
      <c r="B32" s="5" t="s">
        <v>29</v>
      </c>
    </row>
    <row r="33" spans="2:52" s="8" customFormat="1" x14ac:dyDescent="0.35">
      <c r="B33" s="8" t="s">
        <v>32</v>
      </c>
      <c r="G33" s="8" t="e">
        <f>G27/G$31</f>
        <v>#DIV/0!</v>
      </c>
      <c r="H33" s="8" t="e">
        <f t="shared" ref="H33:W33" si="66">H27/H$31</f>
        <v>#DIV/0!</v>
      </c>
      <c r="I33" s="8" t="e">
        <f t="shared" si="66"/>
        <v>#DIV/0!</v>
      </c>
      <c r="J33" s="8" t="e">
        <f t="shared" si="66"/>
        <v>#DIV/0!</v>
      </c>
      <c r="K33" s="8">
        <f t="shared" si="66"/>
        <v>0.65081797310593625</v>
      </c>
      <c r="L33" s="8">
        <f t="shared" si="66"/>
        <v>0.55774858907438951</v>
      </c>
      <c r="M33" s="8">
        <f t="shared" si="66"/>
        <v>0.55706170797237575</v>
      </c>
      <c r="N33" s="8">
        <f t="shared" si="66"/>
        <v>0.62528790726907513</v>
      </c>
      <c r="O33" s="8">
        <f t="shared" si="66"/>
        <v>0.54317004444530514</v>
      </c>
      <c r="P33" s="8">
        <f t="shared" si="66"/>
        <v>0.54435061185463551</v>
      </c>
      <c r="Q33" s="8">
        <f t="shared" si="66"/>
        <v>0.56246670945562127</v>
      </c>
      <c r="R33" s="8">
        <f t="shared" si="66"/>
        <v>0.65665093817584141</v>
      </c>
      <c r="S33" s="8">
        <f t="shared" si="66"/>
        <v>0.69946710004157375</v>
      </c>
      <c r="T33" s="8">
        <f t="shared" si="66"/>
        <v>0.60525400747007396</v>
      </c>
      <c r="U33" s="8">
        <f t="shared" si="66"/>
        <v>0.61213313218462462</v>
      </c>
      <c r="V33" s="8">
        <f t="shared" si="66"/>
        <v>0.76052586893828</v>
      </c>
      <c r="W33" s="8" t="e">
        <f t="shared" si="66"/>
        <v>#DIV/0!</v>
      </c>
      <c r="X33" s="8" t="e">
        <f t="shared" ref="X33:AB33" si="67">X27/X$31</f>
        <v>#DIV/0!</v>
      </c>
      <c r="Y33" s="8" t="e">
        <f t="shared" si="67"/>
        <v>#DIV/0!</v>
      </c>
      <c r="Z33" s="8" t="e">
        <f t="shared" si="67"/>
        <v>#DIV/0!</v>
      </c>
      <c r="AA33" s="8" t="e">
        <f t="shared" si="67"/>
        <v>#DIV/0!</v>
      </c>
      <c r="AB33" s="8" t="e">
        <f t="shared" si="67"/>
        <v>#DIV/0!</v>
      </c>
      <c r="AC33" s="8" t="e">
        <f t="shared" ref="AC33:AD33" si="68">AC27/AC$31</f>
        <v>#DIV/0!</v>
      </c>
      <c r="AD33" s="8" t="e">
        <f t="shared" si="68"/>
        <v>#DIV/0!</v>
      </c>
      <c r="AK33" s="8" t="e">
        <f>AK27/AK$31</f>
        <v>#DIV/0!</v>
      </c>
      <c r="AL33" s="8" t="e">
        <f t="shared" ref="AL33:AZ33" si="69">AL27/AL$31</f>
        <v>#DIV/0!</v>
      </c>
      <c r="AM33" s="8" t="e">
        <f t="shared" si="69"/>
        <v>#DIV/0!</v>
      </c>
      <c r="AN33" s="8">
        <f t="shared" si="69"/>
        <v>0.58076219860587353</v>
      </c>
      <c r="AO33" s="8">
        <f t="shared" si="69"/>
        <v>0.58614080795376278</v>
      </c>
      <c r="AP33" s="8">
        <f t="shared" si="69"/>
        <v>0.59757895333673516</v>
      </c>
      <c r="AQ33" s="8">
        <f t="shared" si="69"/>
        <v>0.58418814110582939</v>
      </c>
      <c r="AR33" s="8">
        <f t="shared" si="69"/>
        <v>0.67861304134203693</v>
      </c>
      <c r="AS33" s="8" t="e">
        <f t="shared" si="69"/>
        <v>#DIV/0!</v>
      </c>
      <c r="AT33" s="8" t="e">
        <f t="shared" si="69"/>
        <v>#DIV/0!</v>
      </c>
      <c r="AU33" s="8" t="e">
        <f t="shared" si="69"/>
        <v>#DIV/0!</v>
      </c>
      <c r="AV33" s="8" t="e">
        <f t="shared" si="69"/>
        <v>#DIV/0!</v>
      </c>
      <c r="AW33" s="8" t="e">
        <f t="shared" si="69"/>
        <v>#DIV/0!</v>
      </c>
      <c r="AX33" s="8" t="e">
        <f t="shared" si="69"/>
        <v>#DIV/0!</v>
      </c>
      <c r="AY33" s="8" t="e">
        <f t="shared" si="69"/>
        <v>#DIV/0!</v>
      </c>
      <c r="AZ33" s="8" t="e">
        <f t="shared" si="69"/>
        <v>#DIV/0!</v>
      </c>
    </row>
    <row r="34" spans="2:52" s="8" customFormat="1" x14ac:dyDescent="0.35">
      <c r="B34" s="8" t="s">
        <v>33</v>
      </c>
      <c r="G34" s="8" t="e">
        <f>G28/G$31</f>
        <v>#DIV/0!</v>
      </c>
      <c r="H34" s="8" t="e">
        <f t="shared" ref="H34:W34" si="70">H28/H$31</f>
        <v>#DIV/0!</v>
      </c>
      <c r="I34" s="8" t="e">
        <f t="shared" si="70"/>
        <v>#DIV/0!</v>
      </c>
      <c r="J34" s="8" t="e">
        <f t="shared" si="70"/>
        <v>#DIV/0!</v>
      </c>
      <c r="K34" s="8">
        <f t="shared" si="70"/>
        <v>0.16622761561167593</v>
      </c>
      <c r="L34" s="8">
        <f t="shared" si="70"/>
        <v>0.19440423169289395</v>
      </c>
      <c r="M34" s="8">
        <f t="shared" si="70"/>
        <v>0.2312851818489286</v>
      </c>
      <c r="N34" s="8">
        <f t="shared" si="70"/>
        <v>0.16783465821208265</v>
      </c>
      <c r="O34" s="8">
        <f t="shared" si="70"/>
        <v>0.2547480948553833</v>
      </c>
      <c r="P34" s="8">
        <f t="shared" si="70"/>
        <v>0.24232548261329781</v>
      </c>
      <c r="Q34" s="8">
        <f t="shared" si="70"/>
        <v>0.22867892791536643</v>
      </c>
      <c r="R34" s="8">
        <f t="shared" si="70"/>
        <v>0.17287786134918537</v>
      </c>
      <c r="S34" s="8">
        <f t="shared" si="70"/>
        <v>0.14579106218246021</v>
      </c>
      <c r="T34" s="8">
        <f t="shared" si="70"/>
        <v>0.18340279337509252</v>
      </c>
      <c r="U34" s="8">
        <f t="shared" si="70"/>
        <v>0.16704096326958082</v>
      </c>
      <c r="V34" s="8">
        <f t="shared" si="70"/>
        <v>0.10787874294182874</v>
      </c>
      <c r="W34" s="8" t="e">
        <f t="shared" si="70"/>
        <v>#DIV/0!</v>
      </c>
      <c r="X34" s="8" t="e">
        <f t="shared" ref="X34:AB34" si="71">X28/X$31</f>
        <v>#DIV/0!</v>
      </c>
      <c r="Y34" s="8" t="e">
        <f t="shared" si="71"/>
        <v>#DIV/0!</v>
      </c>
      <c r="Z34" s="8" t="e">
        <f t="shared" si="71"/>
        <v>#DIV/0!</v>
      </c>
      <c r="AA34" s="8" t="e">
        <f t="shared" si="71"/>
        <v>#DIV/0!</v>
      </c>
      <c r="AB34" s="8" t="e">
        <f t="shared" si="71"/>
        <v>#DIV/0!</v>
      </c>
      <c r="AC34" s="8" t="e">
        <f t="shared" ref="AC34:AD34" si="72">AC28/AC$31</f>
        <v>#DIV/0!</v>
      </c>
      <c r="AD34" s="8" t="e">
        <f t="shared" si="72"/>
        <v>#DIV/0!</v>
      </c>
      <c r="AK34" s="8" t="e">
        <f>AK28/AK$31</f>
        <v>#DIV/0!</v>
      </c>
      <c r="AL34" s="8" t="e">
        <f t="shared" ref="AL34:AZ34" si="73">AL28/AL$31</f>
        <v>#DIV/0!</v>
      </c>
      <c r="AM34" s="8" t="e">
        <f t="shared" si="73"/>
        <v>#DIV/0!</v>
      </c>
      <c r="AN34" s="8">
        <f t="shared" si="73"/>
        <v>0.20346246143297908</v>
      </c>
      <c r="AO34" s="8">
        <f t="shared" si="73"/>
        <v>0.19486119845476599</v>
      </c>
      <c r="AP34" s="8">
        <f t="shared" si="73"/>
        <v>0.18985655156772693</v>
      </c>
      <c r="AQ34" s="8">
        <f t="shared" si="73"/>
        <v>0.21937607051442432</v>
      </c>
      <c r="AR34" s="8">
        <f t="shared" si="73"/>
        <v>0.14751175686109355</v>
      </c>
      <c r="AS34" s="8" t="e">
        <f t="shared" si="73"/>
        <v>#DIV/0!</v>
      </c>
      <c r="AT34" s="8" t="e">
        <f t="shared" si="73"/>
        <v>#DIV/0!</v>
      </c>
      <c r="AU34" s="8" t="e">
        <f t="shared" si="73"/>
        <v>#DIV/0!</v>
      </c>
      <c r="AV34" s="8" t="e">
        <f t="shared" si="73"/>
        <v>#DIV/0!</v>
      </c>
      <c r="AW34" s="8" t="e">
        <f t="shared" si="73"/>
        <v>#DIV/0!</v>
      </c>
      <c r="AX34" s="8" t="e">
        <f t="shared" si="73"/>
        <v>#DIV/0!</v>
      </c>
      <c r="AY34" s="8" t="e">
        <f t="shared" si="73"/>
        <v>#DIV/0!</v>
      </c>
      <c r="AZ34" s="8" t="e">
        <f t="shared" si="73"/>
        <v>#DIV/0!</v>
      </c>
    </row>
    <row r="35" spans="2:52" s="8" customFormat="1" x14ac:dyDescent="0.35">
      <c r="B35" s="8" t="s">
        <v>34</v>
      </c>
      <c r="G35" s="8" t="e">
        <f>G29/G$31</f>
        <v>#DIV/0!</v>
      </c>
      <c r="H35" s="8" t="e">
        <f t="shared" ref="H35:W35" si="74">H29/H$31</f>
        <v>#DIV/0!</v>
      </c>
      <c r="I35" s="8" t="e">
        <f t="shared" si="74"/>
        <v>#DIV/0!</v>
      </c>
      <c r="J35" s="8" t="e">
        <f t="shared" si="74"/>
        <v>#DIV/0!</v>
      </c>
      <c r="K35" s="8">
        <f t="shared" si="74"/>
        <v>0.14705018038701212</v>
      </c>
      <c r="L35" s="8">
        <f t="shared" si="74"/>
        <v>0.18646017251471145</v>
      </c>
      <c r="M35" s="8">
        <f t="shared" si="74"/>
        <v>0.18114571020035028</v>
      </c>
      <c r="N35" s="8">
        <f t="shared" si="74"/>
        <v>0.17864640030491946</v>
      </c>
      <c r="O35" s="8">
        <f t="shared" si="74"/>
        <v>0.17399901232655193</v>
      </c>
      <c r="P35" s="8">
        <f t="shared" si="74"/>
        <v>0.1837662132735822</v>
      </c>
      <c r="Q35" s="8">
        <f t="shared" si="74"/>
        <v>0.15156437893307956</v>
      </c>
      <c r="R35" s="8">
        <f t="shared" si="74"/>
        <v>0.137338034963842</v>
      </c>
      <c r="S35" s="8">
        <f t="shared" si="74"/>
        <v>0.12692089648134852</v>
      </c>
      <c r="T35" s="8">
        <f t="shared" si="74"/>
        <v>0.17332179825254618</v>
      </c>
      <c r="U35" s="8">
        <f t="shared" si="74"/>
        <v>0.17808128444256041</v>
      </c>
      <c r="V35" s="8">
        <f t="shared" si="74"/>
        <v>0.1038785214192639</v>
      </c>
      <c r="W35" s="8" t="e">
        <f t="shared" si="74"/>
        <v>#DIV/0!</v>
      </c>
      <c r="X35" s="8" t="e">
        <f t="shared" ref="X35:AB35" si="75">X29/X$31</f>
        <v>#DIV/0!</v>
      </c>
      <c r="Y35" s="8" t="e">
        <f t="shared" si="75"/>
        <v>#DIV/0!</v>
      </c>
      <c r="Z35" s="8" t="e">
        <f t="shared" si="75"/>
        <v>#DIV/0!</v>
      </c>
      <c r="AA35" s="8" t="e">
        <f t="shared" si="75"/>
        <v>#DIV/0!</v>
      </c>
      <c r="AB35" s="8" t="e">
        <f t="shared" si="75"/>
        <v>#DIV/0!</v>
      </c>
      <c r="AC35" s="8" t="e">
        <f t="shared" ref="AC35:AD35" si="76">AC29/AC$31</f>
        <v>#DIV/0!</v>
      </c>
      <c r="AD35" s="8" t="e">
        <f t="shared" si="76"/>
        <v>#DIV/0!</v>
      </c>
      <c r="AK35" s="8" t="e">
        <f>AK29/AK$31</f>
        <v>#DIV/0!</v>
      </c>
      <c r="AL35" s="8" t="e">
        <f t="shared" ref="AL35:AZ35" si="77">AL29/AL$31</f>
        <v>#DIV/0!</v>
      </c>
      <c r="AM35" s="8" t="e">
        <f t="shared" si="77"/>
        <v>#DIV/0!</v>
      </c>
      <c r="AN35" s="8">
        <f t="shared" si="77"/>
        <v>0.17455147983087643</v>
      </c>
      <c r="AO35" s="8">
        <f t="shared" si="77"/>
        <v>0.17925912616416617</v>
      </c>
      <c r="AP35" s="8">
        <f t="shared" si="77"/>
        <v>0.17429268016102509</v>
      </c>
      <c r="AQ35" s="8">
        <f t="shared" si="77"/>
        <v>0.1588114162544986</v>
      </c>
      <c r="AR35" s="8">
        <f t="shared" si="77"/>
        <v>0.14081561030392362</v>
      </c>
      <c r="AS35" s="8" t="e">
        <f t="shared" si="77"/>
        <v>#DIV/0!</v>
      </c>
      <c r="AT35" s="8" t="e">
        <f t="shared" si="77"/>
        <v>#DIV/0!</v>
      </c>
      <c r="AU35" s="8" t="e">
        <f t="shared" si="77"/>
        <v>#DIV/0!</v>
      </c>
      <c r="AV35" s="8" t="e">
        <f t="shared" si="77"/>
        <v>#DIV/0!</v>
      </c>
      <c r="AW35" s="8" t="e">
        <f t="shared" si="77"/>
        <v>#DIV/0!</v>
      </c>
      <c r="AX35" s="8" t="e">
        <f t="shared" si="77"/>
        <v>#DIV/0!</v>
      </c>
      <c r="AY35" s="8" t="e">
        <f t="shared" si="77"/>
        <v>#DIV/0!</v>
      </c>
      <c r="AZ35" s="8" t="e">
        <f t="shared" si="77"/>
        <v>#DIV/0!</v>
      </c>
    </row>
    <row r="36" spans="2:52" s="9" customFormat="1" x14ac:dyDescent="0.35">
      <c r="B36" s="9" t="s">
        <v>35</v>
      </c>
      <c r="G36" s="9" t="e">
        <f>G30/G$31</f>
        <v>#DIV/0!</v>
      </c>
      <c r="H36" s="9" t="e">
        <f t="shared" ref="H36:W36" si="78">H30/H$31</f>
        <v>#DIV/0!</v>
      </c>
      <c r="I36" s="9" t="e">
        <f t="shared" si="78"/>
        <v>#DIV/0!</v>
      </c>
      <c r="J36" s="9" t="e">
        <f t="shared" si="78"/>
        <v>#DIV/0!</v>
      </c>
      <c r="K36" s="9">
        <f t="shared" si="78"/>
        <v>3.5904230895375526E-2</v>
      </c>
      <c r="L36" s="9">
        <f t="shared" si="78"/>
        <v>6.138700671800517E-2</v>
      </c>
      <c r="M36" s="9">
        <f t="shared" si="78"/>
        <v>3.050739997834534E-2</v>
      </c>
      <c r="N36" s="9">
        <f t="shared" si="78"/>
        <v>2.8231034213922923E-2</v>
      </c>
      <c r="O36" s="9">
        <f t="shared" si="78"/>
        <v>2.8082848372759577E-2</v>
      </c>
      <c r="P36" s="9">
        <f t="shared" si="78"/>
        <v>2.9557692258484383E-2</v>
      </c>
      <c r="Q36" s="9">
        <f t="shared" si="78"/>
        <v>5.7289983695932849E-2</v>
      </c>
      <c r="R36" s="9">
        <f t="shared" si="78"/>
        <v>3.3133165511131102E-2</v>
      </c>
      <c r="S36" s="9">
        <f t="shared" si="78"/>
        <v>2.7820941294617551E-2</v>
      </c>
      <c r="T36" s="9">
        <f t="shared" si="78"/>
        <v>3.8021400902287325E-2</v>
      </c>
      <c r="U36" s="9">
        <f t="shared" si="78"/>
        <v>4.2744620103234168E-2</v>
      </c>
      <c r="V36" s="9">
        <f t="shared" si="78"/>
        <v>2.7716866700627358E-2</v>
      </c>
      <c r="W36" s="9" t="e">
        <f t="shared" si="78"/>
        <v>#DIV/0!</v>
      </c>
      <c r="X36" s="9" t="e">
        <f t="shared" ref="X36:AB36" si="79">X30/X$31</f>
        <v>#DIV/0!</v>
      </c>
      <c r="Y36" s="9" t="e">
        <f t="shared" si="79"/>
        <v>#DIV/0!</v>
      </c>
      <c r="Z36" s="9" t="e">
        <f t="shared" si="79"/>
        <v>#DIV/0!</v>
      </c>
      <c r="AA36" s="9" t="e">
        <f t="shared" si="79"/>
        <v>#DIV/0!</v>
      </c>
      <c r="AB36" s="9" t="e">
        <f t="shared" si="79"/>
        <v>#DIV/0!</v>
      </c>
      <c r="AC36" s="9" t="e">
        <f t="shared" ref="AC36:AD36" si="80">AC30/AC$31</f>
        <v>#DIV/0!</v>
      </c>
      <c r="AD36" s="9" t="e">
        <f t="shared" si="80"/>
        <v>#DIV/0!</v>
      </c>
      <c r="AK36" s="9" t="e">
        <f>AK30/AK$31</f>
        <v>#DIV/0!</v>
      </c>
      <c r="AL36" s="9" t="e">
        <f t="shared" ref="AL36:AZ36" si="81">AL30/AL$31</f>
        <v>#DIV/0!</v>
      </c>
      <c r="AM36" s="9" t="e">
        <f t="shared" si="81"/>
        <v>#DIV/0!</v>
      </c>
      <c r="AN36" s="9">
        <f t="shared" si="81"/>
        <v>4.1223860130270823E-2</v>
      </c>
      <c r="AO36" s="9">
        <f t="shared" si="81"/>
        <v>3.9738867427305126E-2</v>
      </c>
      <c r="AP36" s="9">
        <f t="shared" si="81"/>
        <v>3.8271814934512663E-2</v>
      </c>
      <c r="AQ36" s="9">
        <f t="shared" si="81"/>
        <v>3.7624372125247788E-2</v>
      </c>
      <c r="AR36" s="9">
        <f t="shared" si="81"/>
        <v>3.3059591492945878E-2</v>
      </c>
      <c r="AS36" s="9" t="e">
        <f t="shared" si="81"/>
        <v>#DIV/0!</v>
      </c>
      <c r="AT36" s="9" t="e">
        <f t="shared" si="81"/>
        <v>#DIV/0!</v>
      </c>
      <c r="AU36" s="9" t="e">
        <f t="shared" si="81"/>
        <v>#DIV/0!</v>
      </c>
      <c r="AV36" s="9" t="e">
        <f t="shared" si="81"/>
        <v>#DIV/0!</v>
      </c>
      <c r="AW36" s="9" t="e">
        <f t="shared" si="81"/>
        <v>#DIV/0!</v>
      </c>
      <c r="AX36" s="9" t="e">
        <f t="shared" si="81"/>
        <v>#DIV/0!</v>
      </c>
      <c r="AY36" s="9" t="e">
        <f t="shared" si="81"/>
        <v>#DIV/0!</v>
      </c>
      <c r="AZ36" s="9" t="e">
        <f t="shared" si="81"/>
        <v>#DIV/0!</v>
      </c>
    </row>
    <row r="37" spans="2:52" s="8" customFormat="1" x14ac:dyDescent="0.35">
      <c r="B37" s="8" t="s">
        <v>30</v>
      </c>
      <c r="G37" s="8" t="e">
        <f>SUM(G33:G36)</f>
        <v>#DIV/0!</v>
      </c>
      <c r="H37" s="8" t="e">
        <f t="shared" ref="H37:W37" si="82">SUM(H33:H36)</f>
        <v>#DIV/0!</v>
      </c>
      <c r="I37" s="8" t="e">
        <f t="shared" si="82"/>
        <v>#DIV/0!</v>
      </c>
      <c r="J37" s="8" t="e">
        <f t="shared" si="82"/>
        <v>#DIV/0!</v>
      </c>
      <c r="K37" s="8">
        <f t="shared" si="82"/>
        <v>0.99999999999999989</v>
      </c>
      <c r="L37" s="8">
        <f t="shared" si="82"/>
        <v>1</v>
      </c>
      <c r="M37" s="8">
        <f t="shared" si="82"/>
        <v>1</v>
      </c>
      <c r="N37" s="8">
        <f t="shared" si="82"/>
        <v>1.0000000000000002</v>
      </c>
      <c r="O37" s="8">
        <f t="shared" si="82"/>
        <v>0.99999999999999989</v>
      </c>
      <c r="P37" s="8">
        <f t="shared" si="82"/>
        <v>0.99999999999999989</v>
      </c>
      <c r="Q37" s="8">
        <f t="shared" si="82"/>
        <v>1.0000000000000002</v>
      </c>
      <c r="R37" s="8">
        <f t="shared" si="82"/>
        <v>0.99999999999999989</v>
      </c>
      <c r="S37" s="8">
        <f t="shared" si="82"/>
        <v>1</v>
      </c>
      <c r="T37" s="8">
        <f t="shared" si="82"/>
        <v>0.99999999999999989</v>
      </c>
      <c r="U37" s="8">
        <f t="shared" si="82"/>
        <v>1</v>
      </c>
      <c r="V37" s="8">
        <f t="shared" si="82"/>
        <v>1</v>
      </c>
      <c r="W37" s="8" t="e">
        <f t="shared" si="82"/>
        <v>#DIV/0!</v>
      </c>
      <c r="X37" s="8" t="e">
        <f t="shared" ref="X37" si="83">SUM(X33:X36)</f>
        <v>#DIV/0!</v>
      </c>
      <c r="Y37" s="8" t="e">
        <f t="shared" ref="Y37" si="84">SUM(Y33:Y36)</f>
        <v>#DIV/0!</v>
      </c>
      <c r="Z37" s="8" t="e">
        <f t="shared" ref="Z37" si="85">SUM(Z33:Z36)</f>
        <v>#DIV/0!</v>
      </c>
      <c r="AA37" s="8" t="e">
        <f t="shared" ref="AA37" si="86">SUM(AA33:AA36)</f>
        <v>#DIV/0!</v>
      </c>
      <c r="AB37" s="8" t="e">
        <f t="shared" ref="AB37" si="87">SUM(AB33:AB36)</f>
        <v>#DIV/0!</v>
      </c>
      <c r="AC37" s="8" t="e">
        <f t="shared" ref="AC37" si="88">SUM(AC33:AC36)</f>
        <v>#DIV/0!</v>
      </c>
      <c r="AD37" s="8" t="e">
        <f t="shared" ref="AD37" si="89">SUM(AD33:AD36)</f>
        <v>#DIV/0!</v>
      </c>
      <c r="AK37" s="8" t="e">
        <f>SUM(AK33:AK36)</f>
        <v>#DIV/0!</v>
      </c>
      <c r="AL37" s="8" t="e">
        <f t="shared" ref="AL37:AZ37" si="90">SUM(AL33:AL36)</f>
        <v>#DIV/0!</v>
      </c>
      <c r="AM37" s="8" t="e">
        <f t="shared" si="90"/>
        <v>#DIV/0!</v>
      </c>
      <c r="AN37" s="8">
        <f t="shared" si="90"/>
        <v>0.99999999999999978</v>
      </c>
      <c r="AO37" s="8">
        <f t="shared" si="90"/>
        <v>1</v>
      </c>
      <c r="AP37" s="8">
        <f t="shared" si="90"/>
        <v>0.99999999999999989</v>
      </c>
      <c r="AQ37" s="8">
        <f t="shared" si="90"/>
        <v>1</v>
      </c>
      <c r="AR37" s="8">
        <f t="shared" si="90"/>
        <v>1</v>
      </c>
      <c r="AS37" s="8" t="e">
        <f t="shared" si="90"/>
        <v>#DIV/0!</v>
      </c>
      <c r="AT37" s="8" t="e">
        <f t="shared" si="90"/>
        <v>#DIV/0!</v>
      </c>
      <c r="AU37" s="8" t="e">
        <f t="shared" si="90"/>
        <v>#DIV/0!</v>
      </c>
      <c r="AV37" s="8" t="e">
        <f t="shared" si="90"/>
        <v>#DIV/0!</v>
      </c>
      <c r="AW37" s="8" t="e">
        <f t="shared" si="90"/>
        <v>#DIV/0!</v>
      </c>
      <c r="AX37" s="8" t="e">
        <f t="shared" si="90"/>
        <v>#DIV/0!</v>
      </c>
      <c r="AY37" s="8" t="e">
        <f t="shared" si="90"/>
        <v>#DIV/0!</v>
      </c>
      <c r="AZ37" s="8" t="e">
        <f t="shared" si="90"/>
        <v>#DIV/0!</v>
      </c>
    </row>
    <row r="38" spans="2:52" s="2" customFormat="1" x14ac:dyDescent="0.35">
      <c r="B38" s="2" t="s">
        <v>71</v>
      </c>
    </row>
    <row r="39" spans="2:52" s="6" customFormat="1" x14ac:dyDescent="0.35">
      <c r="B39" s="6" t="s">
        <v>72</v>
      </c>
      <c r="K39" s="6">
        <v>762.25</v>
      </c>
      <c r="L39" s="6">
        <v>830.30600000000004</v>
      </c>
      <c r="M39" s="6">
        <v>895.88099999999997</v>
      </c>
      <c r="N39" s="6">
        <f>AP39-M39-L39-K39</f>
        <v>1068.9850000000001</v>
      </c>
      <c r="O39" s="6">
        <v>1032.73</v>
      </c>
      <c r="P39" s="6">
        <v>1172.4190000000001</v>
      </c>
      <c r="Q39" s="6">
        <v>1355.49</v>
      </c>
      <c r="R39" s="6">
        <f>AQ39-Q39-P39-O39</f>
        <v>1635.4600000000005</v>
      </c>
      <c r="S39" s="6">
        <v>1852.13</v>
      </c>
      <c r="T39" s="6">
        <v>1803.1949999999999</v>
      </c>
      <c r="U39" s="6">
        <v>1283.296</v>
      </c>
      <c r="V39" s="6">
        <f>AR39-U39-T39-S39</f>
        <v>2184.8609999999999</v>
      </c>
      <c r="AN39" s="6">
        <v>3500.36</v>
      </c>
      <c r="AO39" s="6">
        <v>3339.2809999999999</v>
      </c>
      <c r="AP39" s="6">
        <v>3557.422</v>
      </c>
      <c r="AQ39" s="6">
        <v>5196.0990000000002</v>
      </c>
      <c r="AR39" s="6">
        <v>7123.482</v>
      </c>
    </row>
    <row r="40" spans="2:52" s="7" customFormat="1" x14ac:dyDescent="0.35">
      <c r="B40" s="7" t="s">
        <v>73</v>
      </c>
      <c r="K40" s="7">
        <v>632.33500000000004</v>
      </c>
      <c r="L40" s="7">
        <v>694.21100000000001</v>
      </c>
      <c r="M40" s="7">
        <v>772.86400000000003</v>
      </c>
      <c r="N40" s="7">
        <f>AP40-M40-L40-K40</f>
        <v>923.47399999999993</v>
      </c>
      <c r="O40" s="7">
        <v>894.59100000000001</v>
      </c>
      <c r="P40" s="7">
        <v>1008.676</v>
      </c>
      <c r="Q40" s="7">
        <v>1144.7149999999999</v>
      </c>
      <c r="R40" s="7">
        <f>AQ40-Q40-P40-O40</f>
        <v>1348.116</v>
      </c>
      <c r="S40" s="7">
        <v>1504.595</v>
      </c>
      <c r="T40" s="7">
        <v>1465.7729999999999</v>
      </c>
      <c r="U40" s="7">
        <v>1056.9369999999999</v>
      </c>
      <c r="V40" s="7">
        <f>AR40-U40-T40-S40</f>
        <v>1813.1650000000002</v>
      </c>
      <c r="AN40" s="7">
        <v>3004.8380000000002</v>
      </c>
      <c r="AO40" s="7">
        <v>2813.0709999999999</v>
      </c>
      <c r="AP40" s="7">
        <v>3022.884</v>
      </c>
      <c r="AQ40" s="7">
        <v>4396.098</v>
      </c>
      <c r="AR40" s="7">
        <v>5840.47</v>
      </c>
    </row>
    <row r="41" spans="2:52" s="6" customFormat="1" x14ac:dyDescent="0.35">
      <c r="B41" s="6" t="s">
        <v>74</v>
      </c>
      <c r="G41" s="6">
        <f>G39-G40</f>
        <v>0</v>
      </c>
      <c r="H41" s="6">
        <f t="shared" ref="H41:W41" si="91">H39-H40</f>
        <v>0</v>
      </c>
      <c r="I41" s="6">
        <f t="shared" si="91"/>
        <v>0</v>
      </c>
      <c r="J41" s="6">
        <f t="shared" si="91"/>
        <v>0</v>
      </c>
      <c r="K41" s="6">
        <f t="shared" si="91"/>
        <v>129.91499999999996</v>
      </c>
      <c r="L41" s="6">
        <f t="shared" si="91"/>
        <v>136.09500000000003</v>
      </c>
      <c r="M41" s="6">
        <f t="shared" si="91"/>
        <v>123.01699999999994</v>
      </c>
      <c r="N41" s="6">
        <f t="shared" si="91"/>
        <v>145.51100000000019</v>
      </c>
      <c r="O41" s="6">
        <f t="shared" si="91"/>
        <v>138.13900000000001</v>
      </c>
      <c r="P41" s="6">
        <f t="shared" si="91"/>
        <v>163.74300000000005</v>
      </c>
      <c r="Q41" s="6">
        <f t="shared" si="91"/>
        <v>210.77500000000009</v>
      </c>
      <c r="R41" s="6">
        <f t="shared" si="91"/>
        <v>287.34400000000051</v>
      </c>
      <c r="S41" s="6">
        <f t="shared" si="91"/>
        <v>347.53500000000008</v>
      </c>
      <c r="T41" s="6">
        <f t="shared" si="91"/>
        <v>337.42200000000003</v>
      </c>
      <c r="U41" s="6">
        <f t="shared" si="91"/>
        <v>226.35900000000015</v>
      </c>
      <c r="V41" s="6">
        <f t="shared" si="91"/>
        <v>371.69599999999969</v>
      </c>
      <c r="W41" s="6">
        <f t="shared" si="91"/>
        <v>0</v>
      </c>
      <c r="X41" s="6">
        <f t="shared" ref="X41" si="92">X39-X40</f>
        <v>0</v>
      </c>
      <c r="Y41" s="6">
        <f t="shared" ref="Y41" si="93">Y39-Y40</f>
        <v>0</v>
      </c>
      <c r="Z41" s="6">
        <f t="shared" ref="Z41" si="94">Z39-Z40</f>
        <v>0</v>
      </c>
      <c r="AA41" s="6">
        <f t="shared" ref="AA41" si="95">AA39-AA40</f>
        <v>0</v>
      </c>
      <c r="AB41" s="6">
        <f t="shared" ref="AB41" si="96">AB39-AB40</f>
        <v>0</v>
      </c>
      <c r="AC41" s="6">
        <f t="shared" ref="AC41" si="97">AC39-AC40</f>
        <v>0</v>
      </c>
      <c r="AD41" s="6">
        <f t="shared" ref="AD41" si="98">AD39-AD40</f>
        <v>0</v>
      </c>
      <c r="AK41" s="6">
        <f>AK39-AK40</f>
        <v>0</v>
      </c>
      <c r="AL41" s="6">
        <f t="shared" ref="AL41:AZ41" si="99">AL39-AL40</f>
        <v>0</v>
      </c>
      <c r="AM41" s="6">
        <f t="shared" si="99"/>
        <v>0</v>
      </c>
      <c r="AN41" s="6">
        <f t="shared" si="99"/>
        <v>495.52199999999993</v>
      </c>
      <c r="AO41" s="6">
        <f t="shared" si="99"/>
        <v>526.21</v>
      </c>
      <c r="AP41" s="6">
        <f t="shared" si="99"/>
        <v>534.53800000000001</v>
      </c>
      <c r="AQ41" s="6">
        <f t="shared" si="99"/>
        <v>800.0010000000002</v>
      </c>
      <c r="AR41" s="6">
        <f t="shared" si="99"/>
        <v>1283.0119999999997</v>
      </c>
      <c r="AS41" s="6">
        <f t="shared" si="99"/>
        <v>0</v>
      </c>
      <c r="AT41" s="6">
        <f t="shared" si="99"/>
        <v>0</v>
      </c>
      <c r="AU41" s="6">
        <f t="shared" si="99"/>
        <v>0</v>
      </c>
      <c r="AV41" s="6">
        <f t="shared" si="99"/>
        <v>0</v>
      </c>
      <c r="AW41" s="6">
        <f t="shared" si="99"/>
        <v>0</v>
      </c>
      <c r="AX41" s="6">
        <f t="shared" si="99"/>
        <v>0</v>
      </c>
      <c r="AY41" s="6">
        <f t="shared" si="99"/>
        <v>0</v>
      </c>
      <c r="AZ41" s="6">
        <f t="shared" si="99"/>
        <v>0</v>
      </c>
    </row>
    <row r="42" spans="2:52" s="11" customFormat="1" x14ac:dyDescent="0.35">
      <c r="B42" s="11" t="s">
        <v>75</v>
      </c>
      <c r="G42" s="11" t="e">
        <f>G41/G39</f>
        <v>#DIV/0!</v>
      </c>
      <c r="H42" s="11" t="e">
        <f t="shared" ref="H42:W42" si="100">H41/H39</f>
        <v>#DIV/0!</v>
      </c>
      <c r="I42" s="11" t="e">
        <f t="shared" si="100"/>
        <v>#DIV/0!</v>
      </c>
      <c r="J42" s="11" t="e">
        <f t="shared" si="100"/>
        <v>#DIV/0!</v>
      </c>
      <c r="K42" s="11">
        <f t="shared" si="100"/>
        <v>0.17043620859298125</v>
      </c>
      <c r="L42" s="11">
        <f t="shared" si="100"/>
        <v>0.16390945025087139</v>
      </c>
      <c r="M42" s="11">
        <f t="shared" si="100"/>
        <v>0.13731399594365762</v>
      </c>
      <c r="N42" s="11">
        <f t="shared" si="100"/>
        <v>0.13612071263862466</v>
      </c>
      <c r="O42" s="11">
        <f t="shared" si="100"/>
        <v>0.13376100239171904</v>
      </c>
      <c r="P42" s="11">
        <f t="shared" si="100"/>
        <v>0.13966252679289576</v>
      </c>
      <c r="Q42" s="11">
        <f t="shared" si="100"/>
        <v>0.15549727404849914</v>
      </c>
      <c r="R42" s="11">
        <f t="shared" si="100"/>
        <v>0.17569613442089713</v>
      </c>
      <c r="S42" s="11">
        <f t="shared" si="100"/>
        <v>0.1876407163644021</v>
      </c>
      <c r="T42" s="11">
        <f t="shared" si="100"/>
        <v>0.18712452064252622</v>
      </c>
      <c r="U42" s="11">
        <f t="shared" si="100"/>
        <v>0.17638876767324152</v>
      </c>
      <c r="V42" s="11">
        <f t="shared" si="100"/>
        <v>0.17012340830835448</v>
      </c>
      <c r="W42" s="11" t="e">
        <f t="shared" si="100"/>
        <v>#DIV/0!</v>
      </c>
      <c r="X42" s="11" t="e">
        <f t="shared" ref="X42" si="101">X41/X39</f>
        <v>#DIV/0!</v>
      </c>
      <c r="Y42" s="11" t="e">
        <f t="shared" ref="Y42" si="102">Y41/Y39</f>
        <v>#DIV/0!</v>
      </c>
      <c r="Z42" s="11" t="e">
        <f t="shared" ref="Z42" si="103">Z41/Z39</f>
        <v>#DIV/0!</v>
      </c>
      <c r="AA42" s="11" t="e">
        <f t="shared" ref="AA42" si="104">AA41/AA39</f>
        <v>#DIV/0!</v>
      </c>
      <c r="AB42" s="11" t="e">
        <f t="shared" ref="AB42" si="105">AB41/AB39</f>
        <v>#DIV/0!</v>
      </c>
      <c r="AC42" s="11" t="e">
        <f t="shared" ref="AC42" si="106">AC41/AC39</f>
        <v>#DIV/0!</v>
      </c>
      <c r="AD42" s="11" t="e">
        <f t="shared" ref="AD42" si="107">AD41/AD39</f>
        <v>#DIV/0!</v>
      </c>
      <c r="AK42" s="11" t="e">
        <f>AK41/AK39</f>
        <v>#DIV/0!</v>
      </c>
      <c r="AL42" s="11" t="e">
        <f t="shared" ref="AL42:AZ42" si="108">AL41/AL39</f>
        <v>#DIV/0!</v>
      </c>
      <c r="AM42" s="11" t="e">
        <f t="shared" si="108"/>
        <v>#DIV/0!</v>
      </c>
      <c r="AN42" s="11">
        <f t="shared" si="108"/>
        <v>0.14156315350421098</v>
      </c>
      <c r="AO42" s="11">
        <f t="shared" si="108"/>
        <v>0.15758182674653617</v>
      </c>
      <c r="AP42" s="11">
        <f t="shared" si="108"/>
        <v>0.15025993542514776</v>
      </c>
      <c r="AQ42" s="11">
        <f t="shared" si="108"/>
        <v>0.15396184714725417</v>
      </c>
      <c r="AR42" s="11">
        <f t="shared" si="108"/>
        <v>0.18011023260815423</v>
      </c>
      <c r="AS42" s="11" t="e">
        <f t="shared" si="108"/>
        <v>#DIV/0!</v>
      </c>
      <c r="AT42" s="11" t="e">
        <f t="shared" si="108"/>
        <v>#DIV/0!</v>
      </c>
      <c r="AU42" s="11" t="e">
        <f t="shared" si="108"/>
        <v>#DIV/0!</v>
      </c>
      <c r="AV42" s="11" t="e">
        <f t="shared" si="108"/>
        <v>#DIV/0!</v>
      </c>
      <c r="AW42" s="11" t="e">
        <f t="shared" si="108"/>
        <v>#DIV/0!</v>
      </c>
      <c r="AX42" s="11" t="e">
        <f t="shared" si="108"/>
        <v>#DIV/0!</v>
      </c>
      <c r="AY42" s="11" t="e">
        <f t="shared" si="108"/>
        <v>#DIV/0!</v>
      </c>
      <c r="AZ42" s="11" t="e">
        <f t="shared" si="108"/>
        <v>#DIV/0!</v>
      </c>
    </row>
    <row r="43" spans="2:52" s="10" customFormat="1" x14ac:dyDescent="0.35">
      <c r="B43" s="10" t="s">
        <v>76</v>
      </c>
    </row>
    <row r="44" spans="2:52" s="6" customFormat="1" x14ac:dyDescent="0.35">
      <c r="B44" s="6" t="s">
        <v>77</v>
      </c>
      <c r="K44" s="6">
        <v>54.798000000000002</v>
      </c>
      <c r="L44" s="6">
        <v>52.728999999999999</v>
      </c>
      <c r="M44" s="6">
        <v>57.911999999999999</v>
      </c>
      <c r="N44" s="6">
        <f>AP44-M44-L44-K44</f>
        <v>58.929999999999993</v>
      </c>
      <c r="O44" s="6">
        <v>65.143000000000001</v>
      </c>
      <c r="P44" s="6">
        <v>65.471000000000004</v>
      </c>
      <c r="Q44" s="6">
        <v>70.869</v>
      </c>
      <c r="R44" s="6">
        <f>AQ44-Q44-P44-O44</f>
        <v>70.79000000000002</v>
      </c>
      <c r="S44" s="6">
        <v>74.242999999999995</v>
      </c>
      <c r="T44" s="6">
        <v>70.7</v>
      </c>
      <c r="U44" s="6">
        <v>77.515000000000001</v>
      </c>
      <c r="V44" s="6">
        <f>AR44-U44-T44-S44</f>
        <v>84.802000000000021</v>
      </c>
      <c r="AN44" s="6">
        <v>179.90700000000001</v>
      </c>
      <c r="AO44" s="6">
        <v>221.47800000000001</v>
      </c>
      <c r="AP44" s="6">
        <v>224.369</v>
      </c>
      <c r="AQ44" s="6">
        <v>272.27300000000002</v>
      </c>
      <c r="AR44" s="6">
        <v>307.26</v>
      </c>
    </row>
    <row r="45" spans="2:52" s="6" customFormat="1" x14ac:dyDescent="0.35">
      <c r="B45" s="6" t="s">
        <v>78</v>
      </c>
      <c r="K45" s="6">
        <v>20.292000000000002</v>
      </c>
      <c r="L45" s="6">
        <v>20.74</v>
      </c>
      <c r="M45" s="6">
        <v>21.826000000000001</v>
      </c>
      <c r="N45" s="6">
        <f>AP45-M45-L45-K45</f>
        <v>22.825000000000003</v>
      </c>
      <c r="O45" s="6">
        <v>21.623999999999999</v>
      </c>
      <c r="P45" s="6">
        <v>21.96</v>
      </c>
      <c r="Q45" s="6">
        <v>22.356000000000002</v>
      </c>
      <c r="R45" s="6">
        <f>AQ45-Q45-P45-O45</f>
        <v>24.186000000000011</v>
      </c>
      <c r="S45" s="6">
        <v>29.363</v>
      </c>
      <c r="T45" s="6">
        <v>28.445</v>
      </c>
      <c r="U45" s="6">
        <v>25.312000000000001</v>
      </c>
      <c r="V45" s="6">
        <f>AR45-U45-T45-S45</f>
        <v>31.905000000000008</v>
      </c>
      <c r="AN45" s="6">
        <v>77.153999999999996</v>
      </c>
      <c r="AO45" s="6">
        <v>85.137</v>
      </c>
      <c r="AP45" s="6">
        <v>85.683000000000007</v>
      </c>
      <c r="AQ45" s="6">
        <v>90.126000000000005</v>
      </c>
      <c r="AR45" s="6">
        <v>115.02500000000001</v>
      </c>
    </row>
    <row r="46" spans="2:52" s="7" customFormat="1" x14ac:dyDescent="0.35">
      <c r="B46" s="7" t="s">
        <v>79</v>
      </c>
      <c r="K46" s="7">
        <v>24.379000000000001</v>
      </c>
      <c r="L46" s="7">
        <v>25.260999999999999</v>
      </c>
      <c r="M46" s="7">
        <v>26.224</v>
      </c>
      <c r="N46" s="6">
        <f>AP46-M46-L46-K46</f>
        <v>24.675000000000001</v>
      </c>
      <c r="O46" s="7">
        <v>22.244</v>
      </c>
      <c r="P46" s="7">
        <v>25.263000000000002</v>
      </c>
      <c r="Q46" s="7">
        <v>27.773</v>
      </c>
      <c r="R46" s="6">
        <f>AQ46-Q46-P46-O46</f>
        <v>27.155000000000001</v>
      </c>
      <c r="S46" s="7">
        <v>23.806000000000001</v>
      </c>
      <c r="T46" s="7">
        <v>23.094999999999999</v>
      </c>
      <c r="U46" s="7">
        <v>24.45</v>
      </c>
      <c r="V46" s="6">
        <f>AR46-U46-T46-S46</f>
        <v>28.233999999999991</v>
      </c>
      <c r="AN46" s="7">
        <v>141.22800000000001</v>
      </c>
      <c r="AO46" s="7">
        <v>133.941</v>
      </c>
      <c r="AP46" s="7">
        <v>100.539</v>
      </c>
      <c r="AQ46" s="7">
        <v>102.435</v>
      </c>
      <c r="AR46" s="7">
        <v>99.584999999999994</v>
      </c>
    </row>
    <row r="47" spans="2:52" s="13" customFormat="1" x14ac:dyDescent="0.35">
      <c r="B47" s="13" t="s">
        <v>80</v>
      </c>
      <c r="G47" s="13">
        <f>SUM(G44:G46)</f>
        <v>0</v>
      </c>
      <c r="H47" s="13">
        <f t="shared" ref="H47:W47" si="109">SUM(H44:H46)</f>
        <v>0</v>
      </c>
      <c r="I47" s="13">
        <f t="shared" si="109"/>
        <v>0</v>
      </c>
      <c r="J47" s="13">
        <f t="shared" si="109"/>
        <v>0</v>
      </c>
      <c r="K47" s="13">
        <f t="shared" si="109"/>
        <v>99.469000000000008</v>
      </c>
      <c r="L47" s="13">
        <f t="shared" si="109"/>
        <v>98.72999999999999</v>
      </c>
      <c r="M47" s="13">
        <f t="shared" si="109"/>
        <v>105.962</v>
      </c>
      <c r="N47" s="13">
        <f t="shared" si="109"/>
        <v>106.42999999999999</v>
      </c>
      <c r="O47" s="13">
        <f t="shared" si="109"/>
        <v>109.011</v>
      </c>
      <c r="P47" s="13">
        <f t="shared" si="109"/>
        <v>112.69400000000002</v>
      </c>
      <c r="Q47" s="13">
        <f t="shared" si="109"/>
        <v>120.99799999999999</v>
      </c>
      <c r="R47" s="13">
        <f t="shared" si="109"/>
        <v>122.13100000000003</v>
      </c>
      <c r="S47" s="13">
        <f t="shared" si="109"/>
        <v>127.41199999999999</v>
      </c>
      <c r="T47" s="13">
        <f t="shared" si="109"/>
        <v>122.24000000000001</v>
      </c>
      <c r="U47" s="13">
        <f t="shared" si="109"/>
        <v>127.277</v>
      </c>
      <c r="V47" s="13">
        <f t="shared" si="109"/>
        <v>144.941</v>
      </c>
      <c r="W47" s="13">
        <f t="shared" si="109"/>
        <v>0</v>
      </c>
      <c r="X47" s="13">
        <f t="shared" ref="X47" si="110">SUM(X44:X46)</f>
        <v>0</v>
      </c>
      <c r="Y47" s="13">
        <f t="shared" ref="Y47" si="111">SUM(Y44:Y46)</f>
        <v>0</v>
      </c>
      <c r="Z47" s="13">
        <f t="shared" ref="Z47" si="112">SUM(Z44:Z46)</f>
        <v>0</v>
      </c>
      <c r="AA47" s="13">
        <f t="shared" ref="AA47" si="113">SUM(AA44:AA46)</f>
        <v>0</v>
      </c>
      <c r="AB47" s="13">
        <f t="shared" ref="AB47" si="114">SUM(AB44:AB46)</f>
        <v>0</v>
      </c>
      <c r="AC47" s="13">
        <f t="shared" ref="AC47" si="115">SUM(AC44:AC46)</f>
        <v>0</v>
      </c>
      <c r="AD47" s="13">
        <f t="shared" ref="AD47" si="116">SUM(AD44:AD46)</f>
        <v>0</v>
      </c>
      <c r="AK47" s="13">
        <f>SUM(AK44:AK46)</f>
        <v>0</v>
      </c>
      <c r="AL47" s="13">
        <f t="shared" ref="AL47:AZ47" si="117">SUM(AL44:AL46)</f>
        <v>0</v>
      </c>
      <c r="AM47" s="13">
        <f t="shared" si="117"/>
        <v>0</v>
      </c>
      <c r="AN47" s="13">
        <f t="shared" si="117"/>
        <v>398.28900000000004</v>
      </c>
      <c r="AO47" s="13">
        <f t="shared" si="117"/>
        <v>440.55600000000004</v>
      </c>
      <c r="AP47" s="13">
        <f t="shared" si="117"/>
        <v>410.59100000000001</v>
      </c>
      <c r="AQ47" s="13">
        <f t="shared" si="117"/>
        <v>464.834</v>
      </c>
      <c r="AR47" s="13">
        <f t="shared" si="117"/>
        <v>521.87</v>
      </c>
      <c r="AS47" s="13">
        <f t="shared" si="117"/>
        <v>0</v>
      </c>
      <c r="AT47" s="13">
        <f t="shared" si="117"/>
        <v>0</v>
      </c>
      <c r="AU47" s="13">
        <f t="shared" si="117"/>
        <v>0</v>
      </c>
      <c r="AV47" s="13">
        <f t="shared" si="117"/>
        <v>0</v>
      </c>
      <c r="AW47" s="13">
        <f t="shared" si="117"/>
        <v>0</v>
      </c>
      <c r="AX47" s="13">
        <f t="shared" si="117"/>
        <v>0</v>
      </c>
      <c r="AY47" s="13">
        <f t="shared" si="117"/>
        <v>0</v>
      </c>
      <c r="AZ47" s="13">
        <f t="shared" si="117"/>
        <v>0</v>
      </c>
    </row>
    <row r="48" spans="2:52" s="6" customFormat="1" x14ac:dyDescent="0.35">
      <c r="B48" s="6" t="s">
        <v>81</v>
      </c>
      <c r="G48" s="6">
        <f>G41-G47</f>
        <v>0</v>
      </c>
      <c r="H48" s="6">
        <f t="shared" ref="H48:W48" si="118">H41-H47</f>
        <v>0</v>
      </c>
      <c r="I48" s="6">
        <f t="shared" si="118"/>
        <v>0</v>
      </c>
      <c r="J48" s="6">
        <f t="shared" si="118"/>
        <v>0</v>
      </c>
      <c r="K48" s="6">
        <f t="shared" si="118"/>
        <v>30.445999999999955</v>
      </c>
      <c r="L48" s="6">
        <f t="shared" si="118"/>
        <v>37.365000000000038</v>
      </c>
      <c r="M48" s="6">
        <f t="shared" si="118"/>
        <v>17.054999999999936</v>
      </c>
      <c r="N48" s="6">
        <f t="shared" si="118"/>
        <v>39.081000000000202</v>
      </c>
      <c r="O48" s="6">
        <f t="shared" si="118"/>
        <v>29.128000000000014</v>
      </c>
      <c r="P48" s="6">
        <f t="shared" si="118"/>
        <v>51.049000000000035</v>
      </c>
      <c r="Q48" s="6">
        <f t="shared" si="118"/>
        <v>89.7770000000001</v>
      </c>
      <c r="R48" s="6">
        <f t="shared" si="118"/>
        <v>165.21300000000048</v>
      </c>
      <c r="S48" s="6">
        <f t="shared" si="118"/>
        <v>220.1230000000001</v>
      </c>
      <c r="T48" s="6">
        <f t="shared" si="118"/>
        <v>215.18200000000002</v>
      </c>
      <c r="U48" s="6">
        <f t="shared" si="118"/>
        <v>99.08200000000015</v>
      </c>
      <c r="V48" s="6">
        <f t="shared" si="118"/>
        <v>226.75499999999968</v>
      </c>
      <c r="W48" s="6">
        <f t="shared" si="118"/>
        <v>0</v>
      </c>
      <c r="X48" s="6">
        <f t="shared" ref="X48" si="119">X41-X47</f>
        <v>0</v>
      </c>
      <c r="Y48" s="6">
        <f t="shared" ref="Y48" si="120">Y41-Y47</f>
        <v>0</v>
      </c>
      <c r="Z48" s="6">
        <f t="shared" ref="Z48" si="121">Z41-Z47</f>
        <v>0</v>
      </c>
      <c r="AA48" s="6">
        <f t="shared" ref="AA48" si="122">AA41-AA47</f>
        <v>0</v>
      </c>
      <c r="AB48" s="6">
        <f t="shared" ref="AB48" si="123">AB41-AB47</f>
        <v>0</v>
      </c>
      <c r="AC48" s="6">
        <f t="shared" ref="AC48" si="124">AC41-AC47</f>
        <v>0</v>
      </c>
      <c r="AD48" s="6">
        <f t="shared" ref="AD48" si="125">AD41-AD47</f>
        <v>0</v>
      </c>
      <c r="AK48" s="6">
        <f>AK41-AK47</f>
        <v>0</v>
      </c>
      <c r="AL48" s="6">
        <f t="shared" ref="AL48:AZ48" si="126">AL41-AL47</f>
        <v>0</v>
      </c>
      <c r="AM48" s="6">
        <f t="shared" si="126"/>
        <v>0</v>
      </c>
      <c r="AN48" s="6">
        <f t="shared" si="126"/>
        <v>97.23299999999989</v>
      </c>
      <c r="AO48" s="6">
        <f t="shared" si="126"/>
        <v>85.653999999999996</v>
      </c>
      <c r="AP48" s="6">
        <f t="shared" si="126"/>
        <v>123.947</v>
      </c>
      <c r="AQ48" s="6">
        <f t="shared" si="126"/>
        <v>335.1670000000002</v>
      </c>
      <c r="AR48" s="6">
        <f t="shared" si="126"/>
        <v>761.14199999999971</v>
      </c>
      <c r="AS48" s="6">
        <f t="shared" si="126"/>
        <v>0</v>
      </c>
      <c r="AT48" s="6">
        <f t="shared" si="126"/>
        <v>0</v>
      </c>
      <c r="AU48" s="6">
        <f t="shared" si="126"/>
        <v>0</v>
      </c>
      <c r="AV48" s="6">
        <f t="shared" si="126"/>
        <v>0</v>
      </c>
      <c r="AW48" s="6">
        <f t="shared" si="126"/>
        <v>0</v>
      </c>
      <c r="AX48" s="6">
        <f t="shared" si="126"/>
        <v>0</v>
      </c>
      <c r="AY48" s="6">
        <f t="shared" si="126"/>
        <v>0</v>
      </c>
      <c r="AZ48" s="6">
        <f t="shared" si="126"/>
        <v>0</v>
      </c>
    </row>
    <row r="49" spans="2:52" s="11" customFormat="1" x14ac:dyDescent="0.35">
      <c r="B49" s="11" t="s">
        <v>82</v>
      </c>
      <c r="G49" s="11" t="e">
        <f>G48/G39</f>
        <v>#DIV/0!</v>
      </c>
      <c r="H49" s="11" t="e">
        <f t="shared" ref="H49:W49" si="127">H48/H39</f>
        <v>#DIV/0!</v>
      </c>
      <c r="I49" s="11" t="e">
        <f t="shared" si="127"/>
        <v>#DIV/0!</v>
      </c>
      <c r="J49" s="11" t="e">
        <f t="shared" si="127"/>
        <v>#DIV/0!</v>
      </c>
      <c r="K49" s="11">
        <f t="shared" si="127"/>
        <v>3.9942276156116702E-2</v>
      </c>
      <c r="L49" s="11">
        <f t="shared" si="127"/>
        <v>4.5001481381562985E-2</v>
      </c>
      <c r="M49" s="11">
        <f t="shared" si="127"/>
        <v>1.9037126582659904E-2</v>
      </c>
      <c r="N49" s="11">
        <f t="shared" si="127"/>
        <v>3.6558978844418021E-2</v>
      </c>
      <c r="O49" s="11">
        <f t="shared" si="127"/>
        <v>2.8204855092812269E-2</v>
      </c>
      <c r="P49" s="11">
        <f t="shared" si="127"/>
        <v>4.3541600741714377E-2</v>
      </c>
      <c r="Q49" s="11">
        <f t="shared" si="127"/>
        <v>6.6232137455827858E-2</v>
      </c>
      <c r="R49" s="11">
        <f t="shared" si="127"/>
        <v>0.10101928509410223</v>
      </c>
      <c r="S49" s="11">
        <f t="shared" si="127"/>
        <v>0.11884856894494451</v>
      </c>
      <c r="T49" s="11">
        <f t="shared" si="127"/>
        <v>0.11933373817030328</v>
      </c>
      <c r="U49" s="11">
        <f t="shared" si="127"/>
        <v>7.7208999326733779E-2</v>
      </c>
      <c r="V49" s="11">
        <f t="shared" si="127"/>
        <v>0.10378463435431348</v>
      </c>
      <c r="W49" s="11" t="e">
        <f t="shared" si="127"/>
        <v>#DIV/0!</v>
      </c>
      <c r="X49" s="11" t="e">
        <f t="shared" ref="X49" si="128">X48/X39</f>
        <v>#DIV/0!</v>
      </c>
      <c r="Y49" s="11" t="e">
        <f t="shared" ref="Y49" si="129">Y48/Y39</f>
        <v>#DIV/0!</v>
      </c>
      <c r="Z49" s="11" t="e">
        <f t="shared" ref="Z49" si="130">Z48/Z39</f>
        <v>#DIV/0!</v>
      </c>
      <c r="AA49" s="11" t="e">
        <f t="shared" ref="AA49" si="131">AA48/AA39</f>
        <v>#DIV/0!</v>
      </c>
      <c r="AB49" s="11" t="e">
        <f t="shared" ref="AB49" si="132">AB48/AB39</f>
        <v>#DIV/0!</v>
      </c>
      <c r="AC49" s="11" t="e">
        <f t="shared" ref="AC49" si="133">AC48/AC39</f>
        <v>#DIV/0!</v>
      </c>
      <c r="AD49" s="11" t="e">
        <f t="shared" ref="AD49" si="134">AD48/AD39</f>
        <v>#DIV/0!</v>
      </c>
      <c r="AK49" s="11" t="e">
        <f>AK48/AK39</f>
        <v>#DIV/0!</v>
      </c>
      <c r="AL49" s="11" t="e">
        <f t="shared" ref="AL49:AZ49" si="135">AL48/AL39</f>
        <v>#DIV/0!</v>
      </c>
      <c r="AM49" s="11" t="e">
        <f t="shared" si="135"/>
        <v>#DIV/0!</v>
      </c>
      <c r="AN49" s="11">
        <f t="shared" si="135"/>
        <v>2.7777999977145175E-2</v>
      </c>
      <c r="AO49" s="11">
        <f t="shared" si="135"/>
        <v>2.5650431934299629E-2</v>
      </c>
      <c r="AP49" s="11">
        <f t="shared" si="135"/>
        <v>3.4841803980522973E-2</v>
      </c>
      <c r="AQ49" s="11">
        <f t="shared" si="135"/>
        <v>6.450358239902669E-2</v>
      </c>
      <c r="AR49" s="11">
        <f t="shared" si="135"/>
        <v>0.10684971198074196</v>
      </c>
      <c r="AS49" s="11" t="e">
        <f t="shared" si="135"/>
        <v>#DIV/0!</v>
      </c>
      <c r="AT49" s="11" t="e">
        <f t="shared" si="135"/>
        <v>#DIV/0!</v>
      </c>
      <c r="AU49" s="11" t="e">
        <f t="shared" si="135"/>
        <v>#DIV/0!</v>
      </c>
      <c r="AV49" s="11" t="e">
        <f t="shared" si="135"/>
        <v>#DIV/0!</v>
      </c>
      <c r="AW49" s="11" t="e">
        <f t="shared" si="135"/>
        <v>#DIV/0!</v>
      </c>
      <c r="AX49" s="11" t="e">
        <f t="shared" si="135"/>
        <v>#DIV/0!</v>
      </c>
      <c r="AY49" s="11" t="e">
        <f t="shared" si="135"/>
        <v>#DIV/0!</v>
      </c>
      <c r="AZ49" s="11" t="e">
        <f t="shared" si="135"/>
        <v>#DIV/0!</v>
      </c>
    </row>
    <row r="50" spans="2:52" s="10" customFormat="1" x14ac:dyDescent="0.35">
      <c r="B50" s="10" t="s">
        <v>83</v>
      </c>
    </row>
    <row r="51" spans="2:52" s="6" customFormat="1" x14ac:dyDescent="0.35">
      <c r="B51" s="6" t="s">
        <v>84</v>
      </c>
      <c r="K51" s="6">
        <v>-0.84099999999999997</v>
      </c>
      <c r="L51" s="6">
        <v>-2.5390000000000001</v>
      </c>
      <c r="M51" s="6">
        <v>2.0169999999999999</v>
      </c>
      <c r="N51" s="6">
        <f>AP51-M51-L51-K51</f>
        <v>-1.4709999999999999</v>
      </c>
      <c r="O51" s="6">
        <v>0.05</v>
      </c>
      <c r="P51" s="6">
        <v>-0.60699999999999998</v>
      </c>
      <c r="Q51" s="6">
        <v>4.6630000000000003</v>
      </c>
      <c r="R51" s="6">
        <f>AQ51-Q51-P51-O51</f>
        <v>3.9730000000000008</v>
      </c>
      <c r="S51" s="6">
        <v>8.0540000000000003</v>
      </c>
      <c r="T51" s="6">
        <v>-6.335</v>
      </c>
      <c r="U51" s="6">
        <v>-7.8E-2</v>
      </c>
      <c r="V51" s="6">
        <f>AR51-U51-T51-S51</f>
        <v>2.004999999999999</v>
      </c>
      <c r="AN51" s="6">
        <v>-1.02</v>
      </c>
      <c r="AO51" s="6">
        <v>1.41</v>
      </c>
      <c r="AP51" s="6">
        <v>-2.8340000000000001</v>
      </c>
      <c r="AQ51" s="6">
        <v>8.0790000000000006</v>
      </c>
      <c r="AR51" s="6">
        <v>3.6459999999999999</v>
      </c>
    </row>
    <row r="52" spans="2:52" s="7" customFormat="1" x14ac:dyDescent="0.35">
      <c r="B52" s="7" t="s">
        <v>85</v>
      </c>
      <c r="K52" s="7">
        <v>-0.67400000000000004</v>
      </c>
      <c r="L52" s="7">
        <v>-0.56899999999999995</v>
      </c>
      <c r="M52" s="7">
        <v>-0.60699999999999998</v>
      </c>
      <c r="N52" s="7">
        <f>AP52-M52-L52-K52</f>
        <v>-0.6349999999999999</v>
      </c>
      <c r="O52" s="7">
        <v>-0.80400000000000005</v>
      </c>
      <c r="P52" s="7">
        <v>-1.1499999999999999</v>
      </c>
      <c r="Q52" s="7">
        <v>-1.5309999999999999</v>
      </c>
      <c r="R52" s="7">
        <f>AQ52-Q52-P52-O52</f>
        <v>-2.9280000000000008</v>
      </c>
      <c r="S52" s="7">
        <v>-3.9380000000000002</v>
      </c>
      <c r="T52" s="7">
        <v>-1.756</v>
      </c>
      <c r="U52" s="7">
        <v>-1.288</v>
      </c>
      <c r="V52" s="7">
        <f>AR52-U52-T52-S52</f>
        <v>-3.508999999999999</v>
      </c>
      <c r="AN52" s="7">
        <v>-6.69</v>
      </c>
      <c r="AO52" s="7">
        <v>-2.2360000000000002</v>
      </c>
      <c r="AP52" s="7">
        <v>-2.4849999999999999</v>
      </c>
      <c r="AQ52" s="7">
        <v>-6.4130000000000003</v>
      </c>
      <c r="AR52" s="7">
        <v>-10.491</v>
      </c>
    </row>
    <row r="53" spans="2:52" s="6" customFormat="1" x14ac:dyDescent="0.35">
      <c r="B53" s="6" t="s">
        <v>86</v>
      </c>
      <c r="G53" s="6">
        <f>G48+SUM(G51:G52)</f>
        <v>0</v>
      </c>
      <c r="H53" s="6">
        <f t="shared" ref="H53:W53" si="136">H48+SUM(H51:H52)</f>
        <v>0</v>
      </c>
      <c r="I53" s="6">
        <f t="shared" si="136"/>
        <v>0</v>
      </c>
      <c r="J53" s="6">
        <f t="shared" si="136"/>
        <v>0</v>
      </c>
      <c r="K53" s="6">
        <f t="shared" si="136"/>
        <v>28.930999999999955</v>
      </c>
      <c r="L53" s="6">
        <f t="shared" si="136"/>
        <v>34.257000000000041</v>
      </c>
      <c r="M53" s="6">
        <f t="shared" si="136"/>
        <v>18.464999999999936</v>
      </c>
      <c r="N53" s="6">
        <f t="shared" si="136"/>
        <v>36.9750000000002</v>
      </c>
      <c r="O53" s="6">
        <f t="shared" si="136"/>
        <v>28.374000000000013</v>
      </c>
      <c r="P53" s="6">
        <f t="shared" si="136"/>
        <v>49.292000000000037</v>
      </c>
      <c r="Q53" s="6">
        <f t="shared" si="136"/>
        <v>92.909000000000106</v>
      </c>
      <c r="R53" s="6">
        <f t="shared" si="136"/>
        <v>166.25800000000046</v>
      </c>
      <c r="S53" s="6">
        <f t="shared" si="136"/>
        <v>224.23900000000009</v>
      </c>
      <c r="T53" s="6">
        <f t="shared" si="136"/>
        <v>207.09100000000001</v>
      </c>
      <c r="U53" s="6">
        <f t="shared" si="136"/>
        <v>97.71600000000015</v>
      </c>
      <c r="V53" s="6">
        <f t="shared" si="136"/>
        <v>225.25099999999969</v>
      </c>
      <c r="W53" s="6">
        <f t="shared" si="136"/>
        <v>0</v>
      </c>
      <c r="X53" s="6">
        <f t="shared" ref="X53" si="137">X48+SUM(X51:X52)</f>
        <v>0</v>
      </c>
      <c r="Y53" s="6">
        <f t="shared" ref="Y53" si="138">Y48+SUM(Y51:Y52)</f>
        <v>0</v>
      </c>
      <c r="Z53" s="6">
        <f t="shared" ref="Z53" si="139">Z48+SUM(Z51:Z52)</f>
        <v>0</v>
      </c>
      <c r="AA53" s="6">
        <f t="shared" ref="AA53" si="140">AA48+SUM(AA51:AA52)</f>
        <v>0</v>
      </c>
      <c r="AB53" s="6">
        <f t="shared" ref="AB53" si="141">AB48+SUM(AB51:AB52)</f>
        <v>0</v>
      </c>
      <c r="AC53" s="6">
        <f t="shared" ref="AC53" si="142">AC48+SUM(AC51:AC52)</f>
        <v>0</v>
      </c>
      <c r="AD53" s="6">
        <f t="shared" ref="AD53" si="143">AD48+SUM(AD51:AD52)</f>
        <v>0</v>
      </c>
      <c r="AK53" s="6">
        <f>AK48+SUM(AK51:AK52)</f>
        <v>0</v>
      </c>
      <c r="AL53" s="6">
        <f t="shared" ref="AL53:AZ53" si="144">AL48+SUM(AL51:AL52)</f>
        <v>0</v>
      </c>
      <c r="AM53" s="6">
        <f t="shared" si="144"/>
        <v>0</v>
      </c>
      <c r="AN53" s="6">
        <f t="shared" si="144"/>
        <v>89.522999999999882</v>
      </c>
      <c r="AO53" s="6">
        <f t="shared" si="144"/>
        <v>84.828000000000003</v>
      </c>
      <c r="AP53" s="6">
        <f t="shared" si="144"/>
        <v>118.628</v>
      </c>
      <c r="AQ53" s="6">
        <f t="shared" si="144"/>
        <v>336.8330000000002</v>
      </c>
      <c r="AR53" s="6">
        <f t="shared" si="144"/>
        <v>754.29699999999968</v>
      </c>
      <c r="AS53" s="6">
        <f t="shared" si="144"/>
        <v>0</v>
      </c>
      <c r="AT53" s="6">
        <f t="shared" si="144"/>
        <v>0</v>
      </c>
      <c r="AU53" s="6">
        <f t="shared" si="144"/>
        <v>0</v>
      </c>
      <c r="AV53" s="6">
        <f t="shared" si="144"/>
        <v>0</v>
      </c>
      <c r="AW53" s="6">
        <f t="shared" si="144"/>
        <v>0</v>
      </c>
      <c r="AX53" s="6">
        <f t="shared" si="144"/>
        <v>0</v>
      </c>
      <c r="AY53" s="6">
        <f t="shared" si="144"/>
        <v>0</v>
      </c>
      <c r="AZ53" s="6">
        <f t="shared" si="144"/>
        <v>0</v>
      </c>
    </row>
    <row r="54" spans="2:52" s="6" customFormat="1" x14ac:dyDescent="0.35">
      <c r="B54" s="6" t="s">
        <v>87</v>
      </c>
      <c r="K54" s="6">
        <v>-3.66</v>
      </c>
      <c r="L54" s="6">
        <v>-5.1079999999999997</v>
      </c>
      <c r="M54" s="6">
        <v>0.22700000000000001</v>
      </c>
      <c r="N54" s="6">
        <f>AP54-M54-L54-K54</f>
        <v>1.6049999999999995</v>
      </c>
      <c r="O54" s="6">
        <v>-3.3250000000000002</v>
      </c>
      <c r="P54" s="6">
        <v>-7.5990000000000002</v>
      </c>
      <c r="Q54" s="6">
        <v>-16.192</v>
      </c>
      <c r="R54" s="6">
        <f>AQ54-Q54-P54-O54</f>
        <v>-25.759999999999998</v>
      </c>
      <c r="S54" s="6">
        <v>-38.933999999999997</v>
      </c>
      <c r="T54" s="6">
        <v>-29.573</v>
      </c>
      <c r="U54" s="6">
        <v>-10.856999999999999</v>
      </c>
      <c r="V54" s="6">
        <f>AR54-U54-T54-S54</f>
        <v>-31.301999999999992</v>
      </c>
      <c r="AN54" s="6">
        <v>-14.884</v>
      </c>
      <c r="AO54" s="6">
        <v>-2.9220000000000002</v>
      </c>
      <c r="AP54" s="6">
        <v>-6.9359999999999999</v>
      </c>
      <c r="AQ54" s="6">
        <v>-52.875999999999998</v>
      </c>
      <c r="AR54" s="6">
        <v>-110.666</v>
      </c>
    </row>
    <row r="55" spans="2:52" s="7" customFormat="1" x14ac:dyDescent="0.35">
      <c r="B55" s="7" t="s">
        <v>88</v>
      </c>
      <c r="K55" s="7">
        <v>1.33</v>
      </c>
      <c r="L55" s="7">
        <v>-1.4750000000000001</v>
      </c>
      <c r="M55" s="7">
        <v>-0.26400000000000001</v>
      </c>
      <c r="N55" s="7">
        <f>AP55-M55-L55-K55</f>
        <v>0.58200000000000007</v>
      </c>
      <c r="O55" s="7">
        <v>0.38800000000000001</v>
      </c>
      <c r="P55" s="7">
        <v>0.23899999999999999</v>
      </c>
      <c r="Q55" s="7">
        <v>0.255</v>
      </c>
      <c r="R55" s="7">
        <f>AQ55-Q55-P55-O55</f>
        <v>0.32399999999999995</v>
      </c>
      <c r="S55" s="7">
        <v>-0.88900000000000001</v>
      </c>
      <c r="T55" s="7">
        <v>-1.351</v>
      </c>
      <c r="U55" s="7">
        <v>-1.0129999999999999</v>
      </c>
      <c r="V55" s="7">
        <f>AR55-U55-T55-S55</f>
        <v>-0.38000000000000012</v>
      </c>
      <c r="AN55" s="7">
        <v>-2.7210000000000001</v>
      </c>
      <c r="AO55" s="7">
        <v>2.4020000000000001</v>
      </c>
      <c r="AP55" s="7">
        <v>0.17299999999999999</v>
      </c>
      <c r="AQ55" s="7">
        <v>1.206</v>
      </c>
      <c r="AR55" s="7">
        <v>-3.633</v>
      </c>
    </row>
    <row r="56" spans="2:52" s="21" customFormat="1" x14ac:dyDescent="0.35">
      <c r="B56" s="21" t="s">
        <v>89</v>
      </c>
      <c r="G56" s="21">
        <f>SUM(G53:G55)</f>
        <v>0</v>
      </c>
      <c r="H56" s="21">
        <f t="shared" ref="H56:W56" si="145">SUM(H53:H55)</f>
        <v>0</v>
      </c>
      <c r="I56" s="21">
        <f t="shared" si="145"/>
        <v>0</v>
      </c>
      <c r="J56" s="21">
        <f t="shared" si="145"/>
        <v>0</v>
      </c>
      <c r="K56" s="21">
        <f t="shared" si="145"/>
        <v>26.600999999999956</v>
      </c>
      <c r="L56" s="21">
        <f t="shared" si="145"/>
        <v>27.674000000000039</v>
      </c>
      <c r="M56" s="21">
        <f t="shared" si="145"/>
        <v>18.427999999999937</v>
      </c>
      <c r="N56" s="21">
        <f t="shared" si="145"/>
        <v>39.162000000000198</v>
      </c>
      <c r="O56" s="21">
        <f t="shared" si="145"/>
        <v>25.437000000000015</v>
      </c>
      <c r="P56" s="21">
        <f t="shared" si="145"/>
        <v>41.932000000000038</v>
      </c>
      <c r="Q56" s="21">
        <f t="shared" si="145"/>
        <v>76.972000000000094</v>
      </c>
      <c r="R56" s="21">
        <f t="shared" si="145"/>
        <v>140.82200000000049</v>
      </c>
      <c r="S56" s="21">
        <f t="shared" si="145"/>
        <v>184.41600000000008</v>
      </c>
      <c r="T56" s="21">
        <f t="shared" si="145"/>
        <v>176.167</v>
      </c>
      <c r="U56" s="21">
        <f t="shared" si="145"/>
        <v>85.846000000000146</v>
      </c>
      <c r="V56" s="21">
        <f t="shared" si="145"/>
        <v>193.5689999999997</v>
      </c>
      <c r="W56" s="21">
        <f t="shared" si="145"/>
        <v>0</v>
      </c>
      <c r="X56" s="21">
        <f t="shared" ref="X56" si="146">SUM(X53:X55)</f>
        <v>0</v>
      </c>
      <c r="Y56" s="21">
        <f t="shared" ref="Y56" si="147">SUM(Y53:Y55)</f>
        <v>0</v>
      </c>
      <c r="Z56" s="21">
        <f t="shared" ref="Z56" si="148">SUM(Z53:Z55)</f>
        <v>0</v>
      </c>
      <c r="AA56" s="21">
        <f t="shared" ref="AA56" si="149">SUM(AA53:AA55)</f>
        <v>0</v>
      </c>
      <c r="AB56" s="21">
        <f t="shared" ref="AB56" si="150">SUM(AB53:AB55)</f>
        <v>0</v>
      </c>
      <c r="AC56" s="21">
        <f t="shared" ref="AC56" si="151">SUM(AC53:AC55)</f>
        <v>0</v>
      </c>
      <c r="AD56" s="21">
        <f t="shared" ref="AD56" si="152">SUM(AD53:AD55)</f>
        <v>0</v>
      </c>
      <c r="AK56" s="21">
        <f>SUM(AK53:AK55)</f>
        <v>0</v>
      </c>
      <c r="AL56" s="21">
        <f t="shared" ref="AL56:AZ56" si="153">SUM(AL53:AL55)</f>
        <v>0</v>
      </c>
      <c r="AM56" s="21">
        <f t="shared" si="153"/>
        <v>0</v>
      </c>
      <c r="AN56" s="21">
        <f t="shared" si="153"/>
        <v>71.917999999999878</v>
      </c>
      <c r="AO56" s="21">
        <f t="shared" si="153"/>
        <v>84.308000000000007</v>
      </c>
      <c r="AP56" s="21">
        <f t="shared" si="153"/>
        <v>111.86500000000001</v>
      </c>
      <c r="AQ56" s="21">
        <f t="shared" si="153"/>
        <v>285.16300000000024</v>
      </c>
      <c r="AR56" s="21">
        <f t="shared" si="153"/>
        <v>639.99799999999959</v>
      </c>
      <c r="AS56" s="21">
        <f t="shared" si="153"/>
        <v>0</v>
      </c>
      <c r="AT56" s="21">
        <f t="shared" si="153"/>
        <v>0</v>
      </c>
      <c r="AU56" s="21">
        <f t="shared" si="153"/>
        <v>0</v>
      </c>
      <c r="AV56" s="21">
        <f t="shared" si="153"/>
        <v>0</v>
      </c>
      <c r="AW56" s="21">
        <f t="shared" si="153"/>
        <v>0</v>
      </c>
      <c r="AX56" s="21">
        <f t="shared" si="153"/>
        <v>0</v>
      </c>
      <c r="AY56" s="21">
        <f t="shared" si="153"/>
        <v>0</v>
      </c>
      <c r="AZ56" s="21">
        <f t="shared" si="153"/>
        <v>0</v>
      </c>
    </row>
    <row r="57" spans="2:52" x14ac:dyDescent="0.35">
      <c r="B57" s="8"/>
    </row>
    <row r="58" spans="2:52" s="12" customFormat="1" x14ac:dyDescent="0.35">
      <c r="B58" s="12" t="s">
        <v>90</v>
      </c>
      <c r="G58" s="12" t="e">
        <f>(G56/G60)*1000</f>
        <v>#DIV/0!</v>
      </c>
      <c r="H58" s="12" t="e">
        <f t="shared" ref="H58:W58" si="154">(H56/H60)*1000</f>
        <v>#DIV/0!</v>
      </c>
      <c r="I58" s="12" t="e">
        <f t="shared" si="154"/>
        <v>#DIV/0!</v>
      </c>
      <c r="J58" s="12" t="e">
        <f t="shared" si="154"/>
        <v>#DIV/0!</v>
      </c>
      <c r="K58" s="12">
        <f t="shared" si="154"/>
        <v>0.50834145502493755</v>
      </c>
      <c r="L58" s="12">
        <f t="shared" si="154"/>
        <v>0.53736965766325628</v>
      </c>
      <c r="M58" s="12">
        <f t="shared" si="154"/>
        <v>0.36452831681601361</v>
      </c>
      <c r="N58" s="12">
        <f t="shared" si="154"/>
        <v>0.77409842399949824</v>
      </c>
      <c r="O58" s="12">
        <f t="shared" si="154"/>
        <v>0.50076777699031449</v>
      </c>
      <c r="P58" s="12">
        <f t="shared" si="154"/>
        <v>0.81716490626339866</v>
      </c>
      <c r="Q58" s="12">
        <f t="shared" si="154"/>
        <v>1.4885897733426181</v>
      </c>
      <c r="R58" s="12">
        <f t="shared" si="154"/>
        <v>2.6901588844645414</v>
      </c>
      <c r="S58" s="12">
        <f t="shared" si="154"/>
        <v>3.5061409179056251</v>
      </c>
      <c r="T58" s="12">
        <f t="shared" si="154"/>
        <v>3.3139014296463509</v>
      </c>
      <c r="U58" s="12">
        <f t="shared" si="154"/>
        <v>1.6112237237237266</v>
      </c>
      <c r="V58" s="12">
        <f t="shared" si="154"/>
        <v>3.6587380242905341</v>
      </c>
      <c r="W58" s="12" t="e">
        <f t="shared" si="154"/>
        <v>#DIV/0!</v>
      </c>
      <c r="X58" s="12" t="e">
        <f t="shared" ref="X58:AB58" si="155">(X56/X60)*1000</f>
        <v>#DIV/0!</v>
      </c>
      <c r="Y58" s="12" t="e">
        <f t="shared" si="155"/>
        <v>#DIV/0!</v>
      </c>
      <c r="Z58" s="12" t="e">
        <f t="shared" si="155"/>
        <v>#DIV/0!</v>
      </c>
      <c r="AA58" s="12" t="e">
        <f t="shared" si="155"/>
        <v>#DIV/0!</v>
      </c>
      <c r="AB58" s="12" t="e">
        <f t="shared" si="155"/>
        <v>#DIV/0!</v>
      </c>
      <c r="AC58" s="12" t="e">
        <f t="shared" ref="AC58:AD58" si="156">(AC56/AC60)*1000</f>
        <v>#DIV/0!</v>
      </c>
      <c r="AD58" s="12" t="e">
        <f t="shared" si="156"/>
        <v>#DIV/0!</v>
      </c>
      <c r="AK58" s="12" t="e">
        <f>(AK56/AK60)*1000</f>
        <v>#DIV/0!</v>
      </c>
      <c r="AL58" s="12" t="e">
        <f t="shared" ref="AL58:AZ58" si="157">(AL56/AL60)*1000</f>
        <v>#DIV/0!</v>
      </c>
      <c r="AM58" s="12" t="e">
        <f t="shared" si="157"/>
        <v>#DIV/0!</v>
      </c>
      <c r="AN58" s="12">
        <f t="shared" si="157"/>
        <v>1.4407516477352382</v>
      </c>
      <c r="AO58" s="12">
        <f t="shared" si="157"/>
        <v>1.6535195245846981</v>
      </c>
      <c r="AP58" s="12">
        <f t="shared" si="157"/>
        <v>2.2111873806420363</v>
      </c>
      <c r="AQ58" s="12">
        <f t="shared" si="157"/>
        <v>5.4475421309920327</v>
      </c>
      <c r="AR58" s="12">
        <f t="shared" si="157"/>
        <v>12.096900940077674</v>
      </c>
      <c r="AS58" s="12" t="e">
        <f t="shared" si="157"/>
        <v>#DIV/0!</v>
      </c>
      <c r="AT58" s="12" t="e">
        <f t="shared" si="157"/>
        <v>#DIV/0!</v>
      </c>
      <c r="AU58" s="12" t="e">
        <f t="shared" si="157"/>
        <v>#DIV/0!</v>
      </c>
      <c r="AV58" s="12" t="e">
        <f t="shared" si="157"/>
        <v>#DIV/0!</v>
      </c>
      <c r="AW58" s="12" t="e">
        <f t="shared" si="157"/>
        <v>#DIV/0!</v>
      </c>
      <c r="AX58" s="12" t="e">
        <f t="shared" si="157"/>
        <v>#DIV/0!</v>
      </c>
      <c r="AY58" s="12" t="e">
        <f t="shared" si="157"/>
        <v>#DIV/0!</v>
      </c>
      <c r="AZ58" s="12" t="e">
        <f t="shared" si="157"/>
        <v>#DIV/0!</v>
      </c>
    </row>
    <row r="59" spans="2:52" s="12" customFormat="1" x14ac:dyDescent="0.35">
      <c r="B59" s="12" t="s">
        <v>91</v>
      </c>
      <c r="G59" s="12" t="e">
        <f>(G56/G61)*1000</f>
        <v>#DIV/0!</v>
      </c>
      <c r="H59" s="12" t="e">
        <f t="shared" ref="H59:W59" si="158">(H56/H61)*1000</f>
        <v>#DIV/0!</v>
      </c>
      <c r="I59" s="12" t="e">
        <f t="shared" si="158"/>
        <v>#DIV/0!</v>
      </c>
      <c r="J59" s="12" t="e">
        <f t="shared" si="158"/>
        <v>#DIV/0!</v>
      </c>
      <c r="K59" s="12">
        <f t="shared" si="158"/>
        <v>0.48875537426964977</v>
      </c>
      <c r="L59" s="12">
        <f t="shared" si="158"/>
        <v>0.51646013735443486</v>
      </c>
      <c r="M59" s="12">
        <f t="shared" si="158"/>
        <v>0.34627381712954147</v>
      </c>
      <c r="N59" s="12" t="e">
        <f t="shared" si="158"/>
        <v>#DIV/0!</v>
      </c>
      <c r="O59" s="12">
        <f t="shared" si="158"/>
        <v>0.48070526872779529</v>
      </c>
      <c r="P59" s="12">
        <f t="shared" si="158"/>
        <v>0.78361458391732608</v>
      </c>
      <c r="Q59" s="12">
        <f t="shared" si="158"/>
        <v>1.4310787193693544</v>
      </c>
      <c r="R59" s="12" t="e">
        <f t="shared" si="158"/>
        <v>#DIV/0!</v>
      </c>
      <c r="S59" s="12">
        <f t="shared" si="158"/>
        <v>3.3519821146191191</v>
      </c>
      <c r="T59" s="12">
        <f t="shared" si="158"/>
        <v>3.1377707324023936</v>
      </c>
      <c r="U59" s="12">
        <f t="shared" si="158"/>
        <v>1.5266124873295066</v>
      </c>
      <c r="V59" s="12" t="e">
        <f t="shared" si="158"/>
        <v>#DIV/0!</v>
      </c>
      <c r="W59" s="12" t="e">
        <f t="shared" si="158"/>
        <v>#DIV/0!</v>
      </c>
      <c r="X59" s="12" t="e">
        <f t="shared" ref="X59:AB59" si="159">(X56/X61)*1000</f>
        <v>#DIV/0!</v>
      </c>
      <c r="Y59" s="12" t="e">
        <f t="shared" si="159"/>
        <v>#DIV/0!</v>
      </c>
      <c r="Z59" s="12" t="e">
        <f t="shared" si="159"/>
        <v>#DIV/0!</v>
      </c>
      <c r="AA59" s="12" t="e">
        <f t="shared" si="159"/>
        <v>#DIV/0!</v>
      </c>
      <c r="AB59" s="12" t="e">
        <f t="shared" si="159"/>
        <v>#DIV/0!</v>
      </c>
      <c r="AC59" s="12" t="e">
        <f t="shared" ref="AC59:AD59" si="160">(AC56/AC61)*1000</f>
        <v>#DIV/0!</v>
      </c>
      <c r="AD59" s="12" t="e">
        <f t="shared" si="160"/>
        <v>#DIV/0!</v>
      </c>
      <c r="AK59" s="12" t="e">
        <f>(AK56/AK61)*1000</f>
        <v>#DIV/0!</v>
      </c>
      <c r="AL59" s="12" t="e">
        <f t="shared" ref="AL59:AZ59" si="161">(AL56/AL61)*1000</f>
        <v>#DIV/0!</v>
      </c>
      <c r="AM59" s="12" t="e">
        <f t="shared" si="161"/>
        <v>#DIV/0!</v>
      </c>
      <c r="AN59" s="12">
        <f t="shared" si="161"/>
        <v>1.3906334596643182</v>
      </c>
      <c r="AO59" s="12">
        <f t="shared" si="161"/>
        <v>1.5955940800181689</v>
      </c>
      <c r="AP59" s="12">
        <f t="shared" si="161"/>
        <v>1.9986599964266571</v>
      </c>
      <c r="AQ59" s="12">
        <f t="shared" si="161"/>
        <v>5.3187167770213604</v>
      </c>
      <c r="AR59" s="12">
        <f t="shared" si="161"/>
        <v>11.961014446707901</v>
      </c>
      <c r="AS59" s="12" t="e">
        <f t="shared" si="161"/>
        <v>#DIV/0!</v>
      </c>
      <c r="AT59" s="12" t="e">
        <f t="shared" si="161"/>
        <v>#DIV/0!</v>
      </c>
      <c r="AU59" s="12" t="e">
        <f t="shared" si="161"/>
        <v>#DIV/0!</v>
      </c>
      <c r="AV59" s="12" t="e">
        <f t="shared" si="161"/>
        <v>#DIV/0!</v>
      </c>
      <c r="AW59" s="12" t="e">
        <f t="shared" si="161"/>
        <v>#DIV/0!</v>
      </c>
      <c r="AX59" s="12" t="e">
        <f t="shared" si="161"/>
        <v>#DIV/0!</v>
      </c>
      <c r="AY59" s="12" t="e">
        <f t="shared" si="161"/>
        <v>#DIV/0!</v>
      </c>
      <c r="AZ59" s="12" t="e">
        <f t="shared" si="161"/>
        <v>#DIV/0!</v>
      </c>
    </row>
    <row r="60" spans="2:52" s="15" customFormat="1" x14ac:dyDescent="0.35">
      <c r="B60" s="15" t="s">
        <v>92</v>
      </c>
      <c r="K60" s="15">
        <v>52329</v>
      </c>
      <c r="L60" s="15">
        <v>51499</v>
      </c>
      <c r="M60" s="15">
        <v>50553</v>
      </c>
      <c r="N60" s="15">
        <v>50590.466</v>
      </c>
      <c r="O60" s="15">
        <v>50796</v>
      </c>
      <c r="P60" s="15">
        <v>51314</v>
      </c>
      <c r="Q60" s="15">
        <v>51708</v>
      </c>
      <c r="R60" s="15">
        <v>52347.093999999997</v>
      </c>
      <c r="S60" s="15">
        <v>52598</v>
      </c>
      <c r="T60" s="15">
        <v>53160</v>
      </c>
      <c r="U60" s="15">
        <v>53280</v>
      </c>
      <c r="V60" s="15">
        <v>52905.947</v>
      </c>
      <c r="AN60" s="15">
        <v>49917</v>
      </c>
      <c r="AO60" s="15">
        <v>50987</v>
      </c>
      <c r="AP60" s="15">
        <v>50590.466</v>
      </c>
      <c r="AQ60" s="15">
        <v>52347.093999999997</v>
      </c>
      <c r="AR60" s="15">
        <v>52905.947</v>
      </c>
    </row>
    <row r="61" spans="2:52" s="15" customFormat="1" x14ac:dyDescent="0.35">
      <c r="B61" s="15" t="s">
        <v>93</v>
      </c>
      <c r="K61" s="15">
        <v>54426</v>
      </c>
      <c r="L61" s="15">
        <v>53584</v>
      </c>
      <c r="M61" s="15">
        <v>53218</v>
      </c>
      <c r="O61" s="15">
        <v>52916</v>
      </c>
      <c r="P61" s="15">
        <v>53511</v>
      </c>
      <c r="Q61" s="15">
        <v>53786</v>
      </c>
      <c r="S61" s="15">
        <v>55017</v>
      </c>
      <c r="T61" s="15">
        <v>56144</v>
      </c>
      <c r="U61" s="15">
        <v>56233</v>
      </c>
      <c r="AN61" s="15">
        <v>51716</v>
      </c>
      <c r="AO61" s="15">
        <v>52838</v>
      </c>
      <c r="AP61" s="15">
        <v>55970</v>
      </c>
      <c r="AQ61" s="15">
        <v>53615</v>
      </c>
      <c r="AR61" s="15">
        <v>53507</v>
      </c>
    </row>
    <row r="63" spans="2:52" s="2" customFormat="1" x14ac:dyDescent="0.35">
      <c r="B63" s="2" t="s">
        <v>38</v>
      </c>
    </row>
    <row r="64" spans="2:52" s="5" customFormat="1" x14ac:dyDescent="0.35">
      <c r="B64" s="5" t="s">
        <v>39</v>
      </c>
    </row>
    <row r="65" spans="2:52" s="6" customFormat="1" x14ac:dyDescent="0.35">
      <c r="B65" s="6" t="s">
        <v>4</v>
      </c>
      <c r="J65" s="6">
        <f>AO65</f>
        <v>210.53299999999999</v>
      </c>
      <c r="K65" s="6">
        <v>300.089</v>
      </c>
      <c r="L65" s="6">
        <v>315.61</v>
      </c>
      <c r="M65" s="6">
        <v>177.89400000000001</v>
      </c>
      <c r="N65" s="6">
        <v>232.26599999999999</v>
      </c>
      <c r="O65" s="6">
        <v>270.04700000000003</v>
      </c>
      <c r="P65" s="6">
        <v>247.4</v>
      </c>
      <c r="Q65" s="6">
        <v>247.42400000000001</v>
      </c>
      <c r="R65" s="6">
        <v>267.39699999999999</v>
      </c>
      <c r="S65" s="6">
        <v>238.268</v>
      </c>
      <c r="T65" s="6">
        <v>304.59500000000003</v>
      </c>
      <c r="U65" s="6">
        <v>362.80099999999999</v>
      </c>
      <c r="V65" s="6">
        <f>AR65</f>
        <v>440.459</v>
      </c>
      <c r="AO65" s="6">
        <v>210.53299999999999</v>
      </c>
      <c r="AP65" s="6">
        <v>232.26599999999999</v>
      </c>
      <c r="AQ65" s="6">
        <v>267.39699999999999</v>
      </c>
      <c r="AR65" s="6">
        <v>440.459</v>
      </c>
    </row>
    <row r="66" spans="2:52" s="6" customFormat="1" x14ac:dyDescent="0.35">
      <c r="B66" s="6" t="s">
        <v>40</v>
      </c>
      <c r="J66" s="6">
        <f>AO66</f>
        <v>403.745</v>
      </c>
      <c r="K66" s="6">
        <v>322.84500000000003</v>
      </c>
      <c r="L66" s="6">
        <v>323.02100000000002</v>
      </c>
      <c r="M66" s="6">
        <v>407.36500000000001</v>
      </c>
      <c r="N66" s="6">
        <v>463.834</v>
      </c>
      <c r="O66" s="6">
        <v>458.07600000000002</v>
      </c>
      <c r="P66" s="6">
        <v>497.43099999999998</v>
      </c>
      <c r="Q66" s="6">
        <v>679.78499999999997</v>
      </c>
      <c r="R66" s="6">
        <v>834.51300000000003</v>
      </c>
      <c r="S66" s="6">
        <v>736.31200000000001</v>
      </c>
      <c r="T66" s="6">
        <v>768.16700000000003</v>
      </c>
      <c r="U66" s="6">
        <v>672.05499999999995</v>
      </c>
      <c r="V66" s="6">
        <f>AR66</f>
        <v>1148.259</v>
      </c>
      <c r="AO66" s="6">
        <v>403.745</v>
      </c>
      <c r="AP66" s="6">
        <v>463.834</v>
      </c>
      <c r="AQ66" s="6">
        <v>834.51300000000003</v>
      </c>
      <c r="AR66" s="6">
        <v>1148.259</v>
      </c>
    </row>
    <row r="67" spans="2:52" s="6" customFormat="1" x14ac:dyDescent="0.35">
      <c r="B67" s="6" t="s">
        <v>41</v>
      </c>
      <c r="J67" s="6">
        <f>AO67</f>
        <v>851.49800000000005</v>
      </c>
      <c r="K67" s="6">
        <v>773.85599999999999</v>
      </c>
      <c r="L67" s="6">
        <v>807.43100000000004</v>
      </c>
      <c r="M67" s="6">
        <v>903.90300000000002</v>
      </c>
      <c r="N67" s="6">
        <v>1040.9639999999999</v>
      </c>
      <c r="O67" s="6">
        <v>1184.5730000000001</v>
      </c>
      <c r="P67" s="6">
        <v>1393.672</v>
      </c>
      <c r="Q67" s="6">
        <v>1588.5419999999999</v>
      </c>
      <c r="R67" s="6">
        <v>1545.606</v>
      </c>
      <c r="S67" s="6">
        <v>1736.0550000000001</v>
      </c>
      <c r="T67" s="6">
        <v>1421.817</v>
      </c>
      <c r="U67" s="6">
        <v>1540.4190000000001</v>
      </c>
      <c r="V67" s="6">
        <f>AR67</f>
        <v>1445.5640000000001</v>
      </c>
      <c r="AO67" s="6">
        <v>851.49800000000005</v>
      </c>
      <c r="AP67" s="6">
        <v>1040.9639999999999</v>
      </c>
      <c r="AQ67" s="6">
        <v>1545.606</v>
      </c>
      <c r="AR67" s="6">
        <v>1445.5640000000001</v>
      </c>
    </row>
    <row r="68" spans="2:52" s="7" customFormat="1" x14ac:dyDescent="0.35">
      <c r="B68" s="7" t="s">
        <v>42</v>
      </c>
      <c r="J68" s="7">
        <f>AO68</f>
        <v>126.985</v>
      </c>
      <c r="K68" s="7">
        <v>82.730999999999995</v>
      </c>
      <c r="L68" s="7">
        <v>98.210999999999999</v>
      </c>
      <c r="M68" s="7">
        <v>150.488</v>
      </c>
      <c r="N68" s="7">
        <v>130.19499999999999</v>
      </c>
      <c r="O68" s="7">
        <v>124.259</v>
      </c>
      <c r="P68" s="7">
        <v>154.77799999999999</v>
      </c>
      <c r="Q68" s="7">
        <v>162.964</v>
      </c>
      <c r="R68" s="7">
        <v>158.79900000000001</v>
      </c>
      <c r="S68" s="7">
        <v>169.245</v>
      </c>
      <c r="T68" s="7">
        <v>154.92400000000001</v>
      </c>
      <c r="U68" s="7">
        <v>139.9</v>
      </c>
      <c r="V68" s="7">
        <f>AR68</f>
        <v>145.14400000000001</v>
      </c>
      <c r="AO68" s="7">
        <v>126.985</v>
      </c>
      <c r="AP68" s="7">
        <v>130.19499999999999</v>
      </c>
      <c r="AQ68" s="7">
        <v>158.79900000000001</v>
      </c>
      <c r="AR68" s="7">
        <v>145.14400000000001</v>
      </c>
    </row>
    <row r="69" spans="2:52" s="6" customFormat="1" x14ac:dyDescent="0.35">
      <c r="B69" s="6" t="s">
        <v>43</v>
      </c>
      <c r="G69" s="6">
        <f>SUM(G65:G68)</f>
        <v>0</v>
      </c>
      <c r="H69" s="6">
        <f t="shared" ref="H69:I69" si="162">SUM(H65:H68)</f>
        <v>0</v>
      </c>
      <c r="I69" s="6">
        <f t="shared" si="162"/>
        <v>0</v>
      </c>
      <c r="J69" s="6">
        <f>SUM(J65:J68)</f>
        <v>1592.761</v>
      </c>
      <c r="K69" s="6">
        <f t="shared" ref="K69:W69" si="163">SUM(K65:K68)</f>
        <v>1479.521</v>
      </c>
      <c r="L69" s="6">
        <f t="shared" si="163"/>
        <v>1544.2730000000001</v>
      </c>
      <c r="M69" s="6">
        <f t="shared" si="163"/>
        <v>1639.65</v>
      </c>
      <c r="N69" s="6">
        <f t="shared" si="163"/>
        <v>1867.2589999999998</v>
      </c>
      <c r="O69" s="6">
        <f t="shared" si="163"/>
        <v>2036.9550000000002</v>
      </c>
      <c r="P69" s="6">
        <f t="shared" si="163"/>
        <v>2293.2809999999999</v>
      </c>
      <c r="Q69" s="6">
        <f t="shared" si="163"/>
        <v>2678.7149999999997</v>
      </c>
      <c r="R69" s="6">
        <f t="shared" si="163"/>
        <v>2806.3150000000001</v>
      </c>
      <c r="S69" s="6">
        <f t="shared" si="163"/>
        <v>2879.88</v>
      </c>
      <c r="T69" s="6">
        <f t="shared" si="163"/>
        <v>2649.5030000000002</v>
      </c>
      <c r="U69" s="6">
        <f t="shared" si="163"/>
        <v>2715.1750000000002</v>
      </c>
      <c r="V69" s="6">
        <f t="shared" si="163"/>
        <v>3179.4260000000004</v>
      </c>
      <c r="W69" s="6">
        <f t="shared" si="163"/>
        <v>0</v>
      </c>
      <c r="X69" s="6">
        <f t="shared" ref="X69" si="164">SUM(X65:X68)</f>
        <v>0</v>
      </c>
      <c r="Y69" s="6">
        <f t="shared" ref="Y69" si="165">SUM(Y65:Y68)</f>
        <v>0</v>
      </c>
      <c r="Z69" s="6">
        <f t="shared" ref="Z69" si="166">SUM(Z65:Z68)</f>
        <v>0</v>
      </c>
      <c r="AA69" s="6">
        <f t="shared" ref="AA69" si="167">SUM(AA65:AA68)</f>
        <v>0</v>
      </c>
      <c r="AB69" s="6">
        <f t="shared" ref="AB69" si="168">SUM(AB65:AB68)</f>
        <v>0</v>
      </c>
      <c r="AC69" s="6">
        <f t="shared" ref="AC69" si="169">SUM(AC65:AC68)</f>
        <v>0</v>
      </c>
      <c r="AD69" s="6">
        <f t="shared" ref="AD69" si="170">SUM(AD65:AD68)</f>
        <v>0</v>
      </c>
      <c r="AK69" s="6">
        <f>SUM(AK65:AK68)</f>
        <v>0</v>
      </c>
      <c r="AL69" s="6">
        <f t="shared" ref="AL69:AZ69" si="171">SUM(AL65:AL68)</f>
        <v>0</v>
      </c>
      <c r="AM69" s="6">
        <f t="shared" si="171"/>
        <v>0</v>
      </c>
      <c r="AN69" s="6">
        <f t="shared" si="171"/>
        <v>0</v>
      </c>
      <c r="AO69" s="6">
        <f t="shared" si="171"/>
        <v>1592.761</v>
      </c>
      <c r="AP69" s="6">
        <f t="shared" si="171"/>
        <v>1867.2589999999998</v>
      </c>
      <c r="AQ69" s="6">
        <f t="shared" ref="AQ69" si="172">SUM(AQ65:AQ68)</f>
        <v>2806.3150000000001</v>
      </c>
      <c r="AR69" s="6">
        <f t="shared" ref="AR69:AS69" si="173">SUM(AR65:AR68)</f>
        <v>3179.4260000000004</v>
      </c>
      <c r="AS69" s="6">
        <f t="shared" si="173"/>
        <v>0</v>
      </c>
      <c r="AT69" s="6">
        <f t="shared" si="171"/>
        <v>0</v>
      </c>
      <c r="AU69" s="6">
        <f t="shared" si="171"/>
        <v>0</v>
      </c>
      <c r="AV69" s="6">
        <f t="shared" si="171"/>
        <v>0</v>
      </c>
      <c r="AW69" s="6">
        <f t="shared" si="171"/>
        <v>0</v>
      </c>
      <c r="AX69" s="6">
        <f t="shared" si="171"/>
        <v>0</v>
      </c>
      <c r="AY69" s="6">
        <f t="shared" si="171"/>
        <v>0</v>
      </c>
      <c r="AZ69" s="6">
        <f t="shared" si="171"/>
        <v>0</v>
      </c>
    </row>
    <row r="70" spans="2:52" s="10" customFormat="1" x14ac:dyDescent="0.35">
      <c r="B70" s="10" t="s">
        <v>44</v>
      </c>
    </row>
    <row r="71" spans="2:52" s="16" customFormat="1" x14ac:dyDescent="0.35">
      <c r="B71" s="16" t="s">
        <v>102</v>
      </c>
      <c r="J71" s="6">
        <f>AO71</f>
        <v>2.7029999999999998</v>
      </c>
      <c r="K71" s="16">
        <v>0</v>
      </c>
      <c r="L71" s="16">
        <v>0</v>
      </c>
      <c r="M71" s="16">
        <v>0</v>
      </c>
      <c r="N71" s="16">
        <v>0</v>
      </c>
      <c r="O71" s="16">
        <v>0</v>
      </c>
      <c r="P71" s="16">
        <v>0</v>
      </c>
      <c r="Q71" s="16">
        <v>0</v>
      </c>
      <c r="R71" s="16">
        <v>0</v>
      </c>
      <c r="S71" s="16">
        <v>0</v>
      </c>
      <c r="T71" s="16">
        <v>0</v>
      </c>
      <c r="U71" s="16">
        <v>0</v>
      </c>
      <c r="V71" s="6">
        <f>AR71</f>
        <v>0</v>
      </c>
      <c r="AO71" s="16">
        <v>2.7029999999999998</v>
      </c>
      <c r="AP71" s="16">
        <v>4.5780000000000003</v>
      </c>
      <c r="AQ71" s="16">
        <v>0</v>
      </c>
      <c r="AR71" s="16">
        <v>0</v>
      </c>
    </row>
    <row r="72" spans="2:52" s="6" customFormat="1" x14ac:dyDescent="0.35">
      <c r="B72" s="6" t="s">
        <v>45</v>
      </c>
      <c r="J72" s="6">
        <f>AO72</f>
        <v>233.785</v>
      </c>
      <c r="K72" s="6">
        <v>241.852</v>
      </c>
      <c r="L72" s="6">
        <v>255.40600000000001</v>
      </c>
      <c r="M72" s="6">
        <v>265.56599999999997</v>
      </c>
      <c r="N72" s="6">
        <v>274.71300000000002</v>
      </c>
      <c r="O72" s="6">
        <v>284.14800000000002</v>
      </c>
      <c r="P72" s="6">
        <v>280.28199999999998</v>
      </c>
      <c r="Q72" s="6">
        <v>282.31900000000002</v>
      </c>
      <c r="R72" s="6">
        <v>285.97199999999998</v>
      </c>
      <c r="S72" s="6">
        <v>290.75200000000001</v>
      </c>
      <c r="T72" s="6">
        <v>289.255</v>
      </c>
      <c r="U72" s="6">
        <v>290.03800000000001</v>
      </c>
      <c r="V72" s="6">
        <f>AR72</f>
        <v>290.24</v>
      </c>
      <c r="AO72" s="6">
        <v>233.785</v>
      </c>
      <c r="AP72" s="6">
        <v>274.71300000000002</v>
      </c>
      <c r="AQ72" s="6">
        <v>285.97199999999998</v>
      </c>
      <c r="AR72" s="6">
        <v>290.24</v>
      </c>
    </row>
    <row r="73" spans="2:52" s="6" customFormat="1" x14ac:dyDescent="0.35">
      <c r="B73" s="6" t="s">
        <v>46</v>
      </c>
      <c r="J73" s="6">
        <f>AO73</f>
        <v>54.898000000000003</v>
      </c>
      <c r="K73" s="6">
        <v>55.122</v>
      </c>
      <c r="L73" s="6">
        <v>55.780999999999999</v>
      </c>
      <c r="M73" s="6">
        <v>57.624000000000002</v>
      </c>
      <c r="N73" s="6">
        <v>63.287999999999997</v>
      </c>
      <c r="O73" s="6">
        <v>63.268999999999998</v>
      </c>
      <c r="P73" s="6">
        <v>61.837000000000003</v>
      </c>
      <c r="Q73" s="6">
        <v>66.518000000000001</v>
      </c>
      <c r="R73" s="6">
        <v>69.929000000000002</v>
      </c>
      <c r="S73" s="6">
        <v>89.155000000000001</v>
      </c>
      <c r="T73" s="6">
        <v>95.741</v>
      </c>
      <c r="U73" s="6">
        <v>148.55799999999999</v>
      </c>
      <c r="V73" s="6">
        <f>AR73</f>
        <v>162.654</v>
      </c>
      <c r="AO73" s="6">
        <v>54.898000000000003</v>
      </c>
      <c r="AP73" s="6">
        <v>63.287999999999997</v>
      </c>
      <c r="AQ73" s="6">
        <v>69.929000000000002</v>
      </c>
      <c r="AR73" s="6">
        <v>162.654</v>
      </c>
    </row>
    <row r="74" spans="2:52" s="7" customFormat="1" x14ac:dyDescent="0.35">
      <c r="B74" s="7" t="s">
        <v>47</v>
      </c>
      <c r="J74" s="6">
        <f>AO74</f>
        <v>34.499000000000002</v>
      </c>
      <c r="K74" s="7">
        <f>35.173+5.025</f>
        <v>40.198</v>
      </c>
      <c r="L74" s="7">
        <f>34.75+3.862</f>
        <v>38.612000000000002</v>
      </c>
      <c r="M74" s="7">
        <f>32.363+3.637</f>
        <v>36</v>
      </c>
      <c r="N74" s="7">
        <f>32.126+4.578</f>
        <v>36.704000000000001</v>
      </c>
      <c r="O74" s="7">
        <f>37.16+5.161</f>
        <v>42.320999999999998</v>
      </c>
      <c r="P74" s="7">
        <f>36.736+4.459</f>
        <v>41.194999999999993</v>
      </c>
      <c r="Q74" s="7">
        <f>38.847+4.778</f>
        <v>43.625</v>
      </c>
      <c r="R74" s="7">
        <v>42.860999999999997</v>
      </c>
      <c r="S74" s="7">
        <f>37.144+4.352</f>
        <v>41.495999999999995</v>
      </c>
      <c r="T74" s="7">
        <f>37.246+3.197</f>
        <v>40.443000000000005</v>
      </c>
      <c r="U74" s="7">
        <v>38.832999999999998</v>
      </c>
      <c r="V74" s="6">
        <f>AR74</f>
        <v>42.408999999999999</v>
      </c>
      <c r="AO74" s="7">
        <v>34.499000000000002</v>
      </c>
      <c r="AP74" s="7">
        <v>32.125999999999998</v>
      </c>
      <c r="AQ74" s="7">
        <v>42.860999999999997</v>
      </c>
      <c r="AR74" s="7">
        <v>42.408999999999999</v>
      </c>
    </row>
    <row r="75" spans="2:52" s="13" customFormat="1" x14ac:dyDescent="0.35">
      <c r="B75" s="13" t="s">
        <v>48</v>
      </c>
      <c r="G75" s="13">
        <f>SUM(G71:G74)</f>
        <v>0</v>
      </c>
      <c r="H75" s="13">
        <f t="shared" ref="H75:W75" si="174">SUM(H71:H74)</f>
        <v>0</v>
      </c>
      <c r="I75" s="13">
        <f t="shared" si="174"/>
        <v>0</v>
      </c>
      <c r="J75" s="13">
        <f t="shared" si="174"/>
        <v>325.88500000000005</v>
      </c>
      <c r="K75" s="13">
        <f t="shared" si="174"/>
        <v>337.17199999999997</v>
      </c>
      <c r="L75" s="13">
        <f t="shared" si="174"/>
        <v>349.79900000000004</v>
      </c>
      <c r="M75" s="13">
        <f t="shared" si="174"/>
        <v>359.19</v>
      </c>
      <c r="N75" s="13">
        <f t="shared" si="174"/>
        <v>374.70500000000004</v>
      </c>
      <c r="O75" s="13">
        <f t="shared" si="174"/>
        <v>389.73800000000006</v>
      </c>
      <c r="P75" s="13">
        <f t="shared" si="174"/>
        <v>383.31399999999996</v>
      </c>
      <c r="Q75" s="13">
        <f t="shared" si="174"/>
        <v>392.46199999999999</v>
      </c>
      <c r="R75" s="13">
        <f t="shared" si="174"/>
        <v>398.76199999999994</v>
      </c>
      <c r="S75" s="13">
        <f t="shared" si="174"/>
        <v>421.40300000000002</v>
      </c>
      <c r="T75" s="13">
        <f t="shared" si="174"/>
        <v>425.43899999999996</v>
      </c>
      <c r="U75" s="13">
        <f t="shared" si="174"/>
        <v>477.42899999999997</v>
      </c>
      <c r="V75" s="13">
        <f t="shared" si="174"/>
        <v>495.303</v>
      </c>
      <c r="W75" s="13">
        <f t="shared" si="174"/>
        <v>0</v>
      </c>
      <c r="X75" s="13">
        <f t="shared" ref="X75" si="175">SUM(X71:X74)</f>
        <v>0</v>
      </c>
      <c r="Y75" s="13">
        <f t="shared" ref="Y75" si="176">SUM(Y71:Y74)</f>
        <v>0</v>
      </c>
      <c r="Z75" s="13">
        <f t="shared" ref="Z75" si="177">SUM(Z71:Z74)</f>
        <v>0</v>
      </c>
      <c r="AA75" s="13">
        <f t="shared" ref="AA75" si="178">SUM(AA71:AA74)</f>
        <v>0</v>
      </c>
      <c r="AB75" s="13">
        <f t="shared" ref="AB75" si="179">SUM(AB71:AB74)</f>
        <v>0</v>
      </c>
      <c r="AC75" s="13">
        <f t="shared" ref="AC75" si="180">SUM(AC71:AC74)</f>
        <v>0</v>
      </c>
      <c r="AD75" s="13">
        <f t="shared" ref="AD75" si="181">SUM(AD71:AD74)</f>
        <v>0</v>
      </c>
      <c r="AK75" s="13">
        <f>SUM(AK71:AK74)</f>
        <v>0</v>
      </c>
      <c r="AL75" s="13">
        <f t="shared" ref="AL75:AZ75" si="182">SUM(AL71:AL74)</f>
        <v>0</v>
      </c>
      <c r="AM75" s="13">
        <f t="shared" si="182"/>
        <v>0</v>
      </c>
      <c r="AN75" s="13">
        <f t="shared" si="182"/>
        <v>0</v>
      </c>
      <c r="AO75" s="13">
        <f t="shared" si="182"/>
        <v>325.88500000000005</v>
      </c>
      <c r="AP75" s="13">
        <f t="shared" si="182"/>
        <v>374.70499999999998</v>
      </c>
      <c r="AQ75" s="13">
        <f t="shared" si="182"/>
        <v>398.76199999999994</v>
      </c>
      <c r="AR75" s="13">
        <f t="shared" si="182"/>
        <v>495.303</v>
      </c>
      <c r="AS75" s="13">
        <f t="shared" si="182"/>
        <v>0</v>
      </c>
      <c r="AT75" s="13">
        <f t="shared" si="182"/>
        <v>0</v>
      </c>
      <c r="AU75" s="13">
        <f t="shared" si="182"/>
        <v>0</v>
      </c>
      <c r="AV75" s="13">
        <f t="shared" si="182"/>
        <v>0</v>
      </c>
      <c r="AW75" s="13">
        <f t="shared" si="182"/>
        <v>0</v>
      </c>
      <c r="AX75" s="13">
        <f t="shared" si="182"/>
        <v>0</v>
      </c>
      <c r="AY75" s="13">
        <f t="shared" si="182"/>
        <v>0</v>
      </c>
      <c r="AZ75" s="13">
        <f t="shared" si="182"/>
        <v>0</v>
      </c>
    </row>
    <row r="76" spans="2:52" s="21" customFormat="1" x14ac:dyDescent="0.35">
      <c r="B76" s="21" t="s">
        <v>49</v>
      </c>
      <c r="G76" s="21">
        <f>G75+G69</f>
        <v>0</v>
      </c>
      <c r="H76" s="21">
        <f t="shared" ref="H76:W76" si="183">H75+H69</f>
        <v>0</v>
      </c>
      <c r="I76" s="21">
        <f t="shared" si="183"/>
        <v>0</v>
      </c>
      <c r="J76" s="21">
        <f t="shared" si="183"/>
        <v>1918.646</v>
      </c>
      <c r="K76" s="21">
        <f t="shared" si="183"/>
        <v>1816.693</v>
      </c>
      <c r="L76" s="21">
        <f t="shared" si="183"/>
        <v>1894.0720000000001</v>
      </c>
      <c r="M76" s="21">
        <f t="shared" si="183"/>
        <v>1998.8400000000001</v>
      </c>
      <c r="N76" s="21">
        <f t="shared" si="183"/>
        <v>2241.9639999999999</v>
      </c>
      <c r="O76" s="21">
        <f t="shared" si="183"/>
        <v>2426.6930000000002</v>
      </c>
      <c r="P76" s="21">
        <f t="shared" si="183"/>
        <v>2676.5949999999998</v>
      </c>
      <c r="Q76" s="21">
        <f t="shared" si="183"/>
        <v>3071.1769999999997</v>
      </c>
      <c r="R76" s="21">
        <f t="shared" si="183"/>
        <v>3205.0770000000002</v>
      </c>
      <c r="S76" s="21">
        <f t="shared" si="183"/>
        <v>3301.2830000000004</v>
      </c>
      <c r="T76" s="21">
        <f t="shared" si="183"/>
        <v>3074.942</v>
      </c>
      <c r="U76" s="21">
        <f t="shared" si="183"/>
        <v>3192.6040000000003</v>
      </c>
      <c r="V76" s="21">
        <f t="shared" si="183"/>
        <v>3674.7290000000003</v>
      </c>
      <c r="W76" s="21">
        <f t="shared" si="183"/>
        <v>0</v>
      </c>
      <c r="X76" s="21">
        <f t="shared" ref="X76" si="184">X75+X69</f>
        <v>0</v>
      </c>
      <c r="Y76" s="21">
        <f t="shared" ref="Y76" si="185">Y75+Y69</f>
        <v>0</v>
      </c>
      <c r="Z76" s="21">
        <f t="shared" ref="Z76" si="186">Z75+Z69</f>
        <v>0</v>
      </c>
      <c r="AA76" s="21">
        <f t="shared" ref="AA76" si="187">AA75+AA69</f>
        <v>0</v>
      </c>
      <c r="AB76" s="21">
        <f t="shared" ref="AB76" si="188">AB75+AB69</f>
        <v>0</v>
      </c>
      <c r="AC76" s="21">
        <f t="shared" ref="AC76" si="189">AC75+AC69</f>
        <v>0</v>
      </c>
      <c r="AD76" s="21">
        <f t="shared" ref="AD76" si="190">AD75+AD69</f>
        <v>0</v>
      </c>
      <c r="AK76" s="21">
        <f t="shared" ref="AK76:AP76" si="191">AK75+AK69</f>
        <v>0</v>
      </c>
      <c r="AL76" s="21">
        <f t="shared" si="191"/>
        <v>0</v>
      </c>
      <c r="AM76" s="21">
        <f t="shared" si="191"/>
        <v>0</v>
      </c>
      <c r="AN76" s="21">
        <f t="shared" si="191"/>
        <v>0</v>
      </c>
      <c r="AO76" s="21">
        <f t="shared" si="191"/>
        <v>1918.646</v>
      </c>
      <c r="AP76" s="21">
        <f t="shared" si="191"/>
        <v>2241.9639999999999</v>
      </c>
      <c r="AQ76" s="21">
        <f t="shared" ref="AQ76" si="192">AQ75+AQ69</f>
        <v>3205.0770000000002</v>
      </c>
      <c r="AR76" s="21">
        <f t="shared" ref="AR76:AS76" si="193">AR75+AR69</f>
        <v>3674.7290000000003</v>
      </c>
      <c r="AS76" s="21">
        <f t="shared" si="193"/>
        <v>0</v>
      </c>
      <c r="AT76" s="21">
        <f t="shared" ref="AT76:AZ76" si="194">AT75+AT69</f>
        <v>0</v>
      </c>
      <c r="AU76" s="21">
        <f t="shared" si="194"/>
        <v>0</v>
      </c>
      <c r="AV76" s="21">
        <f t="shared" si="194"/>
        <v>0</v>
      </c>
      <c r="AW76" s="21">
        <f t="shared" si="194"/>
        <v>0</v>
      </c>
      <c r="AX76" s="21">
        <f t="shared" si="194"/>
        <v>0</v>
      </c>
      <c r="AY76" s="21">
        <f t="shared" si="194"/>
        <v>0</v>
      </c>
      <c r="AZ76" s="21">
        <f t="shared" si="194"/>
        <v>0</v>
      </c>
    </row>
    <row r="77" spans="2:52" s="10" customFormat="1" x14ac:dyDescent="0.35">
      <c r="B77" s="10" t="s">
        <v>50</v>
      </c>
    </row>
    <row r="78" spans="2:52" s="6" customFormat="1" x14ac:dyDescent="0.35">
      <c r="B78" s="6" t="s">
        <v>51</v>
      </c>
      <c r="J78" s="6">
        <f>AO78</f>
        <v>417.673</v>
      </c>
      <c r="K78" s="6">
        <v>333.35899999999998</v>
      </c>
      <c r="L78" s="6">
        <v>396.28800000000001</v>
      </c>
      <c r="M78" s="6">
        <v>465.012</v>
      </c>
      <c r="N78" s="6">
        <v>612.33600000000001</v>
      </c>
      <c r="O78" s="6">
        <v>564.62800000000004</v>
      </c>
      <c r="P78" s="6">
        <v>695.18</v>
      </c>
      <c r="Q78" s="6">
        <v>779.56100000000004</v>
      </c>
      <c r="R78" s="6">
        <v>655.40300000000002</v>
      </c>
      <c r="S78" s="6">
        <v>785.02499999999998</v>
      </c>
      <c r="T78" s="6">
        <v>559.96199999999999</v>
      </c>
      <c r="U78" s="6">
        <v>641.83900000000006</v>
      </c>
      <c r="V78" s="6">
        <f>AR78</f>
        <v>776.83100000000002</v>
      </c>
      <c r="AO78" s="6">
        <v>417.673</v>
      </c>
      <c r="AP78" s="6">
        <v>612.33600000000001</v>
      </c>
      <c r="AQ78" s="6">
        <v>655.40300000000002</v>
      </c>
      <c r="AR78" s="6">
        <v>776.83100000000002</v>
      </c>
    </row>
    <row r="79" spans="2:52" s="6" customFormat="1" x14ac:dyDescent="0.35">
      <c r="B79" s="6" t="s">
        <v>52</v>
      </c>
      <c r="J79" s="6">
        <f>AO79</f>
        <v>155.40100000000001</v>
      </c>
      <c r="K79" s="6">
        <v>121.71</v>
      </c>
      <c r="L79" s="6">
        <v>141.69800000000001</v>
      </c>
      <c r="M79" s="6">
        <v>153.74199999999999</v>
      </c>
      <c r="N79" s="6">
        <v>178.85</v>
      </c>
      <c r="O79" s="6">
        <v>175.221</v>
      </c>
      <c r="P79" s="6">
        <v>171.01</v>
      </c>
      <c r="Q79" s="6">
        <v>181.44800000000001</v>
      </c>
      <c r="R79" s="6">
        <v>212.41900000000001</v>
      </c>
      <c r="S79" s="6">
        <v>213.52099999999999</v>
      </c>
      <c r="T79" s="6">
        <v>169.86600000000001</v>
      </c>
      <c r="U79" s="6">
        <v>155.22399999999999</v>
      </c>
      <c r="V79" s="6">
        <f>AR79</f>
        <v>163.86500000000001</v>
      </c>
      <c r="AO79" s="6">
        <v>155.40100000000001</v>
      </c>
      <c r="AP79" s="6">
        <v>178.85</v>
      </c>
      <c r="AQ79" s="6">
        <v>212.41900000000001</v>
      </c>
      <c r="AR79" s="6">
        <v>163.86500000000001</v>
      </c>
    </row>
    <row r="80" spans="2:52" s="6" customFormat="1" x14ac:dyDescent="0.35">
      <c r="B80" s="6" t="s">
        <v>53</v>
      </c>
      <c r="J80" s="6">
        <f>AO80</f>
        <v>4.7</v>
      </c>
      <c r="K80" s="6">
        <v>6.3250000000000002</v>
      </c>
      <c r="L80" s="6">
        <v>10.555</v>
      </c>
      <c r="M80" s="6">
        <v>9.6159999999999997</v>
      </c>
      <c r="N80" s="6">
        <v>12.741</v>
      </c>
      <c r="O80" s="6">
        <v>14.273</v>
      </c>
      <c r="P80" s="6">
        <v>14.464</v>
      </c>
      <c r="Q80" s="6">
        <v>17.413</v>
      </c>
      <c r="R80" s="6">
        <v>41.743000000000002</v>
      </c>
      <c r="S80" s="6">
        <v>68.411000000000001</v>
      </c>
      <c r="T80" s="6">
        <v>38.713000000000001</v>
      </c>
      <c r="U80" s="6">
        <v>92.597999999999999</v>
      </c>
      <c r="V80" s="6">
        <f>AR80</f>
        <v>129.166</v>
      </c>
      <c r="AO80" s="6">
        <v>4.7</v>
      </c>
      <c r="AP80" s="6">
        <v>12.741</v>
      </c>
      <c r="AQ80" s="6">
        <v>41.743000000000002</v>
      </c>
      <c r="AR80" s="6">
        <v>129.166</v>
      </c>
    </row>
    <row r="81" spans="2:52" s="6" customFormat="1" x14ac:dyDescent="0.35">
      <c r="B81" s="6" t="s">
        <v>54</v>
      </c>
      <c r="J81" s="6">
        <f>AO81</f>
        <v>23.704000000000001</v>
      </c>
      <c r="K81" s="6">
        <v>24.047000000000001</v>
      </c>
      <c r="L81" s="6">
        <v>24.920999999999999</v>
      </c>
      <c r="M81" s="6">
        <v>57.503</v>
      </c>
      <c r="N81" s="6">
        <v>63.49</v>
      </c>
      <c r="O81" s="6">
        <v>233.67400000000001</v>
      </c>
      <c r="P81" s="6">
        <v>176.904</v>
      </c>
      <c r="Q81" s="6">
        <v>403.04500000000002</v>
      </c>
      <c r="R81" s="6">
        <v>449.14600000000002</v>
      </c>
      <c r="S81" s="6">
        <v>101.173</v>
      </c>
      <c r="T81" s="6">
        <v>27.869</v>
      </c>
      <c r="U81" s="6">
        <v>53.972000000000001</v>
      </c>
      <c r="V81" s="6">
        <f>AR81</f>
        <v>170.12299999999999</v>
      </c>
      <c r="AO81" s="6">
        <v>23.704000000000001</v>
      </c>
      <c r="AP81" s="6">
        <v>63.49</v>
      </c>
      <c r="AQ81" s="6">
        <v>449.14600000000002</v>
      </c>
      <c r="AR81" s="6">
        <v>170.12299999999999</v>
      </c>
    </row>
    <row r="82" spans="2:52" s="7" customFormat="1" x14ac:dyDescent="0.35">
      <c r="B82" s="7" t="s">
        <v>55</v>
      </c>
      <c r="J82" s="7">
        <f>AO82</f>
        <v>106.157</v>
      </c>
      <c r="K82" s="7">
        <v>104.247</v>
      </c>
      <c r="L82" s="7">
        <v>99.509</v>
      </c>
      <c r="M82" s="7">
        <v>96.123000000000005</v>
      </c>
      <c r="N82" s="7">
        <v>101.479</v>
      </c>
      <c r="O82" s="7">
        <v>113.68300000000001</v>
      </c>
      <c r="P82" s="7">
        <v>142.02099999999999</v>
      </c>
      <c r="Q82" s="7">
        <v>114.688</v>
      </c>
      <c r="R82" s="7">
        <v>111.313</v>
      </c>
      <c r="S82" s="7">
        <v>185.22499999999999</v>
      </c>
      <c r="T82" s="7">
        <v>120.53</v>
      </c>
      <c r="U82" s="7">
        <v>148.74700000000001</v>
      </c>
      <c r="V82" s="7">
        <f>AR82</f>
        <v>134.667</v>
      </c>
      <c r="AO82" s="7">
        <v>106.157</v>
      </c>
      <c r="AP82" s="7">
        <v>101.479</v>
      </c>
      <c r="AQ82" s="7">
        <v>111.313</v>
      </c>
      <c r="AR82" s="7">
        <v>134.667</v>
      </c>
    </row>
    <row r="83" spans="2:52" s="6" customFormat="1" x14ac:dyDescent="0.35">
      <c r="B83" s="6" t="s">
        <v>56</v>
      </c>
      <c r="G83" s="6">
        <f>SUM(G78:G82)</f>
        <v>0</v>
      </c>
      <c r="H83" s="6">
        <f t="shared" ref="H83:W83" si="195">SUM(H78:H82)</f>
        <v>0</v>
      </c>
      <c r="I83" s="6">
        <f t="shared" si="195"/>
        <v>0</v>
      </c>
      <c r="J83" s="6">
        <f t="shared" si="195"/>
        <v>707.6350000000001</v>
      </c>
      <c r="K83" s="6">
        <f t="shared" si="195"/>
        <v>589.68799999999999</v>
      </c>
      <c r="L83" s="6">
        <f t="shared" si="195"/>
        <v>672.971</v>
      </c>
      <c r="M83" s="6">
        <f t="shared" si="195"/>
        <v>781.99600000000009</v>
      </c>
      <c r="N83" s="6">
        <f t="shared" si="195"/>
        <v>968.89600000000007</v>
      </c>
      <c r="O83" s="6">
        <f t="shared" si="195"/>
        <v>1101.479</v>
      </c>
      <c r="P83" s="6">
        <f t="shared" si="195"/>
        <v>1199.579</v>
      </c>
      <c r="Q83" s="6">
        <f t="shared" si="195"/>
        <v>1496.1550000000002</v>
      </c>
      <c r="R83" s="6">
        <f t="shared" si="195"/>
        <v>1470.0240000000001</v>
      </c>
      <c r="S83" s="6">
        <f t="shared" si="195"/>
        <v>1353.3549999999998</v>
      </c>
      <c r="T83" s="6">
        <f t="shared" si="195"/>
        <v>916.93999999999994</v>
      </c>
      <c r="U83" s="6">
        <f t="shared" si="195"/>
        <v>1092.3800000000001</v>
      </c>
      <c r="V83" s="6">
        <f t="shared" si="195"/>
        <v>1374.652</v>
      </c>
      <c r="W83" s="6">
        <f t="shared" si="195"/>
        <v>0</v>
      </c>
      <c r="X83" s="6">
        <f t="shared" ref="X83" si="196">SUM(X78:X82)</f>
        <v>0</v>
      </c>
      <c r="Y83" s="6">
        <f t="shared" ref="Y83" si="197">SUM(Y78:Y82)</f>
        <v>0</v>
      </c>
      <c r="Z83" s="6">
        <f t="shared" ref="Z83" si="198">SUM(Z78:Z82)</f>
        <v>0</v>
      </c>
      <c r="AA83" s="6">
        <f t="shared" ref="AA83" si="199">SUM(AA78:AA82)</f>
        <v>0</v>
      </c>
      <c r="AB83" s="6">
        <f t="shared" ref="AB83" si="200">SUM(AB78:AB82)</f>
        <v>0</v>
      </c>
      <c r="AC83" s="6">
        <f t="shared" ref="AC83" si="201">SUM(AC78:AC82)</f>
        <v>0</v>
      </c>
      <c r="AD83" s="6">
        <f t="shared" ref="AD83" si="202">SUM(AD78:AD82)</f>
        <v>0</v>
      </c>
      <c r="AK83" s="6">
        <f>SUM(AK78:AK82)</f>
        <v>0</v>
      </c>
      <c r="AL83" s="6">
        <f t="shared" ref="AL83:AZ83" si="203">SUM(AL78:AL82)</f>
        <v>0</v>
      </c>
      <c r="AM83" s="6">
        <f t="shared" si="203"/>
        <v>0</v>
      </c>
      <c r="AN83" s="6">
        <f t="shared" si="203"/>
        <v>0</v>
      </c>
      <c r="AO83" s="6">
        <f t="shared" si="203"/>
        <v>707.6350000000001</v>
      </c>
      <c r="AP83" s="6">
        <f t="shared" si="203"/>
        <v>968.89600000000007</v>
      </c>
      <c r="AQ83" s="6">
        <f t="shared" ref="AQ83" si="204">SUM(AQ78:AQ82)</f>
        <v>1470.0240000000001</v>
      </c>
      <c r="AR83" s="6">
        <f t="shared" ref="AR83:AS83" si="205">SUM(AR78:AR82)</f>
        <v>1374.652</v>
      </c>
      <c r="AS83" s="6">
        <f t="shared" si="205"/>
        <v>0</v>
      </c>
      <c r="AT83" s="6">
        <f t="shared" si="203"/>
        <v>0</v>
      </c>
      <c r="AU83" s="6">
        <f t="shared" si="203"/>
        <v>0</v>
      </c>
      <c r="AV83" s="6">
        <f t="shared" si="203"/>
        <v>0</v>
      </c>
      <c r="AW83" s="6">
        <f t="shared" si="203"/>
        <v>0</v>
      </c>
      <c r="AX83" s="6">
        <f t="shared" si="203"/>
        <v>0</v>
      </c>
      <c r="AY83" s="6">
        <f t="shared" si="203"/>
        <v>0</v>
      </c>
      <c r="AZ83" s="6">
        <f t="shared" si="203"/>
        <v>0</v>
      </c>
    </row>
    <row r="84" spans="2:52" s="10" customFormat="1" x14ac:dyDescent="0.35">
      <c r="B84" s="10" t="s">
        <v>57</v>
      </c>
    </row>
    <row r="85" spans="2:52" s="6" customFormat="1" x14ac:dyDescent="0.35">
      <c r="B85" s="6" t="s">
        <v>58</v>
      </c>
      <c r="J85" s="6">
        <f>AO85</f>
        <v>97.611999999999995</v>
      </c>
      <c r="K85" s="6">
        <v>97.575999999999993</v>
      </c>
      <c r="L85" s="6">
        <v>95.396000000000001</v>
      </c>
      <c r="M85" s="6">
        <v>93.92</v>
      </c>
      <c r="N85" s="6">
        <v>100.83799999999999</v>
      </c>
      <c r="O85" s="6">
        <v>101.749</v>
      </c>
      <c r="P85" s="6">
        <v>110.53100000000001</v>
      </c>
      <c r="Q85" s="6">
        <v>115.063</v>
      </c>
      <c r="R85" s="6">
        <v>122.548</v>
      </c>
      <c r="S85" s="6">
        <v>134.625</v>
      </c>
      <c r="T85" s="6">
        <v>159.57400000000001</v>
      </c>
      <c r="U85" s="6">
        <v>161.17599999999999</v>
      </c>
      <c r="V85" s="6">
        <f>AR85</f>
        <v>169.78100000000001</v>
      </c>
      <c r="AO85" s="6">
        <v>97.611999999999995</v>
      </c>
      <c r="AP85" s="6">
        <v>100.83799999999999</v>
      </c>
      <c r="AQ85" s="6">
        <v>122.548</v>
      </c>
      <c r="AR85" s="6">
        <v>169.78100000000001</v>
      </c>
    </row>
    <row r="86" spans="2:52" s="6" customFormat="1" x14ac:dyDescent="0.35">
      <c r="B86" s="6" t="s">
        <v>59</v>
      </c>
      <c r="J86" s="6">
        <f>AO86</f>
        <v>5.6970000000000001</v>
      </c>
      <c r="K86" s="6">
        <v>11.98</v>
      </c>
      <c r="L86" s="6">
        <v>20.577000000000002</v>
      </c>
      <c r="M86" s="6">
        <v>27.867000000000001</v>
      </c>
      <c r="N86" s="6">
        <v>34.700000000000003</v>
      </c>
      <c r="O86" s="6">
        <v>45.134</v>
      </c>
      <c r="P86" s="6">
        <v>139.03200000000001</v>
      </c>
      <c r="Q86" s="6">
        <v>144.423</v>
      </c>
      <c r="R86" s="6">
        <v>147.61799999999999</v>
      </c>
      <c r="S86" s="6">
        <v>148.55099999999999</v>
      </c>
      <c r="T86" s="6">
        <v>142.273</v>
      </c>
      <c r="U86" s="6">
        <v>133.23500000000001</v>
      </c>
      <c r="V86" s="6">
        <f>AR86</f>
        <v>120.179</v>
      </c>
      <c r="AO86" s="6">
        <v>5.6970000000000001</v>
      </c>
      <c r="AP86" s="6">
        <v>34.700000000000003</v>
      </c>
      <c r="AQ86" s="6">
        <v>147.61799999999999</v>
      </c>
      <c r="AR86" s="6">
        <v>120.179</v>
      </c>
    </row>
    <row r="87" spans="2:52" s="7" customFormat="1" x14ac:dyDescent="0.35">
      <c r="B87" s="7" t="s">
        <v>60</v>
      </c>
      <c r="J87" s="6">
        <f>AO87</f>
        <v>41.994999999999997</v>
      </c>
      <c r="K87" s="7">
        <v>44.707000000000001</v>
      </c>
      <c r="L87" s="7">
        <v>40.908000000000001</v>
      </c>
      <c r="M87" s="7">
        <v>41.109000000000002</v>
      </c>
      <c r="N87" s="7">
        <v>41.131999999999998</v>
      </c>
      <c r="O87" s="7">
        <v>45.533000000000001</v>
      </c>
      <c r="P87" s="7">
        <v>40.615000000000002</v>
      </c>
      <c r="Q87" s="7">
        <v>41.616999999999997</v>
      </c>
      <c r="R87" s="7">
        <v>39.14</v>
      </c>
      <c r="S87" s="7">
        <v>39.548999999999999</v>
      </c>
      <c r="T87" s="7">
        <v>37.313000000000002</v>
      </c>
      <c r="U87" s="7">
        <v>37.24</v>
      </c>
      <c r="V87" s="6">
        <f>AR87</f>
        <v>37.947000000000003</v>
      </c>
      <c r="AO87" s="7">
        <v>41.994999999999997</v>
      </c>
      <c r="AP87" s="7">
        <v>41.131999999999998</v>
      </c>
      <c r="AQ87" s="7">
        <v>39.14</v>
      </c>
      <c r="AR87" s="7">
        <v>37.947000000000003</v>
      </c>
    </row>
    <row r="88" spans="2:52" s="13" customFormat="1" x14ac:dyDescent="0.35">
      <c r="B88" s="13" t="s">
        <v>61</v>
      </c>
      <c r="G88" s="13">
        <f t="shared" ref="G88" si="206">SUM(G85:G87)</f>
        <v>0</v>
      </c>
      <c r="H88" s="13">
        <f t="shared" ref="H88" si="207">SUM(H85:H87)</f>
        <v>0</v>
      </c>
      <c r="I88" s="13">
        <f t="shared" ref="I88" si="208">SUM(I85:I87)</f>
        <v>0</v>
      </c>
      <c r="J88" s="13">
        <f t="shared" ref="J88" si="209">SUM(J85:J87)</f>
        <v>145.304</v>
      </c>
      <c r="K88" s="13">
        <f t="shared" ref="K88" si="210">SUM(K85:K87)</f>
        <v>154.26300000000001</v>
      </c>
      <c r="L88" s="13">
        <f t="shared" ref="L88" si="211">SUM(L85:L87)</f>
        <v>156.881</v>
      </c>
      <c r="M88" s="13">
        <f t="shared" ref="M88" si="212">SUM(M85:M87)</f>
        <v>162.89600000000002</v>
      </c>
      <c r="N88" s="13">
        <f t="shared" ref="N88" si="213">SUM(N85:N87)</f>
        <v>176.67000000000002</v>
      </c>
      <c r="O88" s="13">
        <f t="shared" ref="O88" si="214">SUM(O85:O87)</f>
        <v>192.416</v>
      </c>
      <c r="P88" s="13">
        <f t="shared" ref="P88" si="215">SUM(P85:P87)</f>
        <v>290.178</v>
      </c>
      <c r="Q88" s="13">
        <f t="shared" ref="Q88" si="216">SUM(Q85:Q87)</f>
        <v>301.10300000000001</v>
      </c>
      <c r="R88" s="13">
        <f t="shared" ref="R88" si="217">SUM(R85:R87)</f>
        <v>309.30599999999998</v>
      </c>
      <c r="S88" s="13">
        <f t="shared" ref="S88" si="218">SUM(S85:S87)</f>
        <v>322.72499999999997</v>
      </c>
      <c r="T88" s="13">
        <f t="shared" ref="T88" si="219">SUM(T85:T87)</f>
        <v>339.15999999999997</v>
      </c>
      <c r="U88" s="13">
        <f t="shared" ref="U88" si="220">SUM(U85:U87)</f>
        <v>331.65100000000001</v>
      </c>
      <c r="V88" s="13">
        <f t="shared" ref="V88" si="221">SUM(V85:V87)</f>
        <v>327.90700000000004</v>
      </c>
      <c r="W88" s="13">
        <f t="shared" ref="W88" si="222">SUM(W85:W87)</f>
        <v>0</v>
      </c>
      <c r="X88" s="13">
        <f t="shared" ref="X88" si="223">SUM(X85:X87)</f>
        <v>0</v>
      </c>
      <c r="Y88" s="13">
        <f t="shared" ref="Y88" si="224">SUM(Y85:Y87)</f>
        <v>0</v>
      </c>
      <c r="Z88" s="13">
        <f t="shared" ref="Z88" si="225">SUM(Z85:Z87)</f>
        <v>0</v>
      </c>
      <c r="AA88" s="13">
        <f t="shared" ref="AA88" si="226">SUM(AA85:AA87)</f>
        <v>0</v>
      </c>
      <c r="AB88" s="13">
        <f t="shared" ref="AB88" si="227">SUM(AB85:AB87)</f>
        <v>0</v>
      </c>
      <c r="AC88" s="13">
        <f t="shared" ref="AC88" si="228">SUM(AC85:AC87)</f>
        <v>0</v>
      </c>
      <c r="AD88" s="13">
        <f t="shared" ref="AD88" si="229">SUM(AD85:AD87)</f>
        <v>0</v>
      </c>
      <c r="AK88" s="13">
        <f>SUM(AK85:AK87)</f>
        <v>0</v>
      </c>
      <c r="AL88" s="13">
        <f t="shared" ref="AL88:AZ88" si="230">SUM(AL85:AL87)</f>
        <v>0</v>
      </c>
      <c r="AM88" s="13">
        <f t="shared" si="230"/>
        <v>0</v>
      </c>
      <c r="AN88" s="13">
        <f t="shared" si="230"/>
        <v>0</v>
      </c>
      <c r="AO88" s="13">
        <f t="shared" si="230"/>
        <v>145.304</v>
      </c>
      <c r="AP88" s="13">
        <f t="shared" si="230"/>
        <v>176.67000000000002</v>
      </c>
      <c r="AQ88" s="13">
        <f t="shared" ref="AQ88" si="231">SUM(AQ85:AQ87)</f>
        <v>309.30599999999998</v>
      </c>
      <c r="AR88" s="13">
        <f t="shared" ref="AR88:AS88" si="232">SUM(AR85:AR87)</f>
        <v>327.90700000000004</v>
      </c>
      <c r="AS88" s="13">
        <f t="shared" si="232"/>
        <v>0</v>
      </c>
      <c r="AT88" s="13">
        <f t="shared" si="230"/>
        <v>0</v>
      </c>
      <c r="AU88" s="13">
        <f t="shared" si="230"/>
        <v>0</v>
      </c>
      <c r="AV88" s="13">
        <f t="shared" si="230"/>
        <v>0</v>
      </c>
      <c r="AW88" s="13">
        <f t="shared" si="230"/>
        <v>0</v>
      </c>
      <c r="AX88" s="13">
        <f t="shared" si="230"/>
        <v>0</v>
      </c>
      <c r="AY88" s="13">
        <f t="shared" si="230"/>
        <v>0</v>
      </c>
      <c r="AZ88" s="13">
        <f t="shared" si="230"/>
        <v>0</v>
      </c>
    </row>
    <row r="89" spans="2:52" s="21" customFormat="1" x14ac:dyDescent="0.35">
      <c r="B89" s="21" t="s">
        <v>62</v>
      </c>
      <c r="G89" s="21">
        <f t="shared" ref="G89" si="233">G88+G83</f>
        <v>0</v>
      </c>
      <c r="H89" s="21">
        <f t="shared" ref="H89" si="234">H88+H83</f>
        <v>0</v>
      </c>
      <c r="I89" s="21">
        <f t="shared" ref="I89" si="235">I88+I83</f>
        <v>0</v>
      </c>
      <c r="J89" s="21">
        <f t="shared" ref="J89" si="236">J88+J83</f>
        <v>852.93900000000008</v>
      </c>
      <c r="K89" s="21">
        <f t="shared" ref="K89" si="237">K88+K83</f>
        <v>743.95100000000002</v>
      </c>
      <c r="L89" s="21">
        <f t="shared" ref="L89" si="238">L88+L83</f>
        <v>829.85199999999998</v>
      </c>
      <c r="M89" s="21">
        <f t="shared" ref="M89" si="239">M88+M83</f>
        <v>944.89200000000005</v>
      </c>
      <c r="N89" s="21">
        <f t="shared" ref="N89" si="240">N88+N83</f>
        <v>1145.566</v>
      </c>
      <c r="O89" s="21">
        <f t="shared" ref="O89" si="241">O88+O83</f>
        <v>1293.895</v>
      </c>
      <c r="P89" s="21">
        <f t="shared" ref="P89" si="242">P88+P83</f>
        <v>1489.7570000000001</v>
      </c>
      <c r="Q89" s="21">
        <f t="shared" ref="Q89" si="243">Q88+Q83</f>
        <v>1797.2580000000003</v>
      </c>
      <c r="R89" s="21">
        <f t="shared" ref="R89" si="244">R88+R83</f>
        <v>1779.3300000000002</v>
      </c>
      <c r="S89" s="21">
        <f t="shared" ref="S89" si="245">S88+S83</f>
        <v>1676.0799999999997</v>
      </c>
      <c r="T89" s="21">
        <f t="shared" ref="T89" si="246">T88+T83</f>
        <v>1256.0999999999999</v>
      </c>
      <c r="U89" s="21">
        <f t="shared" ref="U89" si="247">U88+U83</f>
        <v>1424.0310000000002</v>
      </c>
      <c r="V89" s="21">
        <f t="shared" ref="V89" si="248">V88+V83</f>
        <v>1702.5590000000002</v>
      </c>
      <c r="W89" s="21">
        <f t="shared" ref="W89" si="249">W88+W83</f>
        <v>0</v>
      </c>
      <c r="X89" s="21">
        <f t="shared" ref="X89" si="250">X88+X83</f>
        <v>0</v>
      </c>
      <c r="Y89" s="21">
        <f t="shared" ref="Y89" si="251">Y88+Y83</f>
        <v>0</v>
      </c>
      <c r="Z89" s="21">
        <f t="shared" ref="Z89" si="252">Z88+Z83</f>
        <v>0</v>
      </c>
      <c r="AA89" s="21">
        <f t="shared" ref="AA89" si="253">AA88+AA83</f>
        <v>0</v>
      </c>
      <c r="AB89" s="21">
        <f t="shared" ref="AB89" si="254">AB88+AB83</f>
        <v>0</v>
      </c>
      <c r="AC89" s="21">
        <f t="shared" ref="AC89" si="255">AC88+AC83</f>
        <v>0</v>
      </c>
      <c r="AD89" s="21">
        <f t="shared" ref="AD89" si="256">AD88+AD83</f>
        <v>0</v>
      </c>
      <c r="AK89" s="21">
        <f>AK88+AK83</f>
        <v>0</v>
      </c>
      <c r="AL89" s="21">
        <f t="shared" ref="AL89:AZ89" si="257">AL88+AL83</f>
        <v>0</v>
      </c>
      <c r="AM89" s="21">
        <f t="shared" si="257"/>
        <v>0</v>
      </c>
      <c r="AN89" s="21">
        <f t="shared" si="257"/>
        <v>0</v>
      </c>
      <c r="AO89" s="21">
        <f t="shared" si="257"/>
        <v>852.93900000000008</v>
      </c>
      <c r="AP89" s="21">
        <f t="shared" si="257"/>
        <v>1145.566</v>
      </c>
      <c r="AQ89" s="21">
        <f t="shared" ref="AQ89" si="258">AQ88+AQ83</f>
        <v>1779.3300000000002</v>
      </c>
      <c r="AR89" s="21">
        <f t="shared" ref="AR89:AS89" si="259">AR88+AR83</f>
        <v>1702.5590000000002</v>
      </c>
      <c r="AS89" s="21">
        <f t="shared" si="259"/>
        <v>0</v>
      </c>
      <c r="AT89" s="21">
        <f t="shared" si="257"/>
        <v>0</v>
      </c>
      <c r="AU89" s="21">
        <f t="shared" si="257"/>
        <v>0</v>
      </c>
      <c r="AV89" s="21">
        <f t="shared" si="257"/>
        <v>0</v>
      </c>
      <c r="AW89" s="21">
        <f t="shared" si="257"/>
        <v>0</v>
      </c>
      <c r="AX89" s="21">
        <f t="shared" si="257"/>
        <v>0</v>
      </c>
      <c r="AY89" s="21">
        <f t="shared" si="257"/>
        <v>0</v>
      </c>
      <c r="AZ89" s="21">
        <f t="shared" si="257"/>
        <v>0</v>
      </c>
    </row>
    <row r="90" spans="2:52" s="10" customFormat="1" x14ac:dyDescent="0.35">
      <c r="B90" s="10" t="s">
        <v>63</v>
      </c>
    </row>
    <row r="91" spans="2:52" s="6" customFormat="1" x14ac:dyDescent="0.35">
      <c r="B91" s="6" t="s">
        <v>64</v>
      </c>
      <c r="J91" s="6">
        <f>AO91</f>
        <v>389.97199999999998</v>
      </c>
      <c r="K91" s="6">
        <v>400.15699999999998</v>
      </c>
      <c r="L91" s="6">
        <v>410.52199999999999</v>
      </c>
      <c r="M91" s="6">
        <v>425.48899999999998</v>
      </c>
      <c r="N91" s="6">
        <v>438.012</v>
      </c>
      <c r="O91" s="6">
        <v>448.976</v>
      </c>
      <c r="P91" s="6">
        <v>460.99</v>
      </c>
      <c r="Q91" s="6">
        <v>471.08800000000002</v>
      </c>
      <c r="R91" s="6">
        <v>481.74099999999999</v>
      </c>
      <c r="S91" s="6">
        <v>497.18299999999999</v>
      </c>
      <c r="T91" s="6">
        <v>514.55899999999997</v>
      </c>
      <c r="U91" s="6">
        <v>528.279</v>
      </c>
      <c r="V91" s="6">
        <f>AR91</f>
        <v>538.35199999999998</v>
      </c>
      <c r="AO91" s="6">
        <v>389.97199999999998</v>
      </c>
      <c r="AP91" s="6">
        <v>438.012</v>
      </c>
      <c r="AQ91" s="6">
        <v>481.74099999999999</v>
      </c>
      <c r="AR91" s="6">
        <v>538.35199999999998</v>
      </c>
    </row>
    <row r="92" spans="2:52" s="6" customFormat="1" x14ac:dyDescent="0.35">
      <c r="B92" s="6" t="s">
        <v>103</v>
      </c>
      <c r="J92" s="6">
        <f>AO92</f>
        <v>-20.491</v>
      </c>
      <c r="K92" s="6">
        <v>-50.491</v>
      </c>
      <c r="L92" s="6">
        <v>0</v>
      </c>
      <c r="M92" s="6">
        <v>0</v>
      </c>
      <c r="N92" s="6">
        <v>0</v>
      </c>
      <c r="O92" s="6">
        <v>0</v>
      </c>
      <c r="P92" s="6">
        <v>0</v>
      </c>
      <c r="Q92" s="6">
        <v>0</v>
      </c>
      <c r="R92" s="6">
        <v>0</v>
      </c>
      <c r="S92" s="6">
        <v>0</v>
      </c>
      <c r="T92" s="6">
        <v>0</v>
      </c>
      <c r="U92" s="6">
        <v>0</v>
      </c>
      <c r="V92" s="6">
        <f>AR92</f>
        <v>0</v>
      </c>
      <c r="AO92" s="6">
        <v>-20.491</v>
      </c>
      <c r="AP92" s="6">
        <v>0</v>
      </c>
      <c r="AQ92" s="6">
        <v>0</v>
      </c>
      <c r="AR92" s="6">
        <v>0</v>
      </c>
    </row>
    <row r="93" spans="2:52" s="6" customFormat="1" x14ac:dyDescent="0.35">
      <c r="B93" s="6" t="s">
        <v>65</v>
      </c>
      <c r="J93" s="6">
        <f>AO93</f>
        <v>-0.152</v>
      </c>
      <c r="K93" s="6">
        <v>9.5000000000000001E-2</v>
      </c>
      <c r="L93" s="6">
        <v>0.39600000000000002</v>
      </c>
      <c r="M93" s="6">
        <v>0.36199999999999999</v>
      </c>
      <c r="N93" s="6">
        <v>0.45300000000000001</v>
      </c>
      <c r="O93" s="6">
        <v>0.44900000000000001</v>
      </c>
      <c r="P93" s="6">
        <v>0.54900000000000004</v>
      </c>
      <c r="Q93" s="6">
        <v>0.55400000000000005</v>
      </c>
      <c r="R93" s="6">
        <v>0.91100000000000003</v>
      </c>
      <c r="S93" s="6">
        <v>0.51400000000000001</v>
      </c>
      <c r="T93" s="6">
        <v>0.61199999999999999</v>
      </c>
      <c r="U93" s="6">
        <v>0.68300000000000005</v>
      </c>
      <c r="V93" s="6">
        <f>AR93</f>
        <v>0.63900000000000001</v>
      </c>
      <c r="AO93" s="6">
        <v>-0.152</v>
      </c>
      <c r="AP93" s="6">
        <v>0.45300000000000001</v>
      </c>
      <c r="AQ93" s="6">
        <v>0.91100000000000003</v>
      </c>
      <c r="AR93" s="6">
        <v>0.63900000000000001</v>
      </c>
    </row>
    <row r="94" spans="2:52" s="7" customFormat="1" x14ac:dyDescent="0.35">
      <c r="B94" s="7" t="s">
        <v>66</v>
      </c>
      <c r="J94" s="7">
        <f>AO94</f>
        <v>696.21100000000001</v>
      </c>
      <c r="K94" s="7">
        <v>722.81200000000001</v>
      </c>
      <c r="L94" s="7">
        <v>653.12900000000002</v>
      </c>
      <c r="M94" s="7">
        <v>627.92899999999997</v>
      </c>
      <c r="N94" s="7">
        <v>657.76</v>
      </c>
      <c r="O94" s="7">
        <v>683.197</v>
      </c>
      <c r="P94" s="7">
        <v>725.12900000000002</v>
      </c>
      <c r="Q94" s="7">
        <v>802.101</v>
      </c>
      <c r="R94" s="7">
        <v>942.923</v>
      </c>
      <c r="S94" s="7">
        <v>1127.3389999999999</v>
      </c>
      <c r="T94" s="7">
        <v>1303.5060000000001</v>
      </c>
      <c r="U94" s="7">
        <v>1239.4449999999999</v>
      </c>
      <c r="V94" s="7">
        <f>AR94</f>
        <v>1433.0139999999999</v>
      </c>
      <c r="AO94" s="7">
        <v>696.21100000000001</v>
      </c>
      <c r="AP94" s="7">
        <v>657.76</v>
      </c>
      <c r="AQ94" s="7">
        <v>942.923</v>
      </c>
      <c r="AR94" s="7">
        <v>1433.0139999999999</v>
      </c>
    </row>
    <row r="95" spans="2:52" s="6" customFormat="1" x14ac:dyDescent="0.35">
      <c r="B95" s="6" t="s">
        <v>67</v>
      </c>
      <c r="G95" s="6">
        <f>SUM(G91:G94)</f>
        <v>0</v>
      </c>
      <c r="H95" s="6">
        <f t="shared" ref="H95:W95" si="260">SUM(H91:H94)</f>
        <v>0</v>
      </c>
      <c r="I95" s="6">
        <f t="shared" si="260"/>
        <v>0</v>
      </c>
      <c r="J95" s="6">
        <f t="shared" si="260"/>
        <v>1065.54</v>
      </c>
      <c r="K95" s="6">
        <f t="shared" si="260"/>
        <v>1072.5730000000001</v>
      </c>
      <c r="L95" s="6">
        <f t="shared" si="260"/>
        <v>1064.047</v>
      </c>
      <c r="M95" s="6">
        <f t="shared" si="260"/>
        <v>1053.78</v>
      </c>
      <c r="N95" s="6">
        <f t="shared" si="260"/>
        <v>1096.2249999999999</v>
      </c>
      <c r="O95" s="6">
        <f t="shared" si="260"/>
        <v>1132.6220000000001</v>
      </c>
      <c r="P95" s="6">
        <f t="shared" si="260"/>
        <v>1186.6680000000001</v>
      </c>
      <c r="Q95" s="6">
        <f t="shared" si="260"/>
        <v>1273.7429999999999</v>
      </c>
      <c r="R95" s="6">
        <f t="shared" si="260"/>
        <v>1425.575</v>
      </c>
      <c r="S95" s="6">
        <f t="shared" si="260"/>
        <v>1625.0360000000001</v>
      </c>
      <c r="T95" s="6">
        <f t="shared" si="260"/>
        <v>1818.6770000000001</v>
      </c>
      <c r="U95" s="6">
        <f t="shared" si="260"/>
        <v>1768.4069999999999</v>
      </c>
      <c r="V95" s="6">
        <f t="shared" si="260"/>
        <v>1972.0049999999999</v>
      </c>
      <c r="W95" s="6">
        <f t="shared" si="260"/>
        <v>0</v>
      </c>
      <c r="X95" s="6">
        <f t="shared" ref="X95" si="261">SUM(X91:X94)</f>
        <v>0</v>
      </c>
      <c r="Y95" s="6">
        <f t="shared" ref="Y95" si="262">SUM(Y91:Y94)</f>
        <v>0</v>
      </c>
      <c r="Z95" s="6">
        <f t="shared" ref="Z95" si="263">SUM(Z91:Z94)</f>
        <v>0</v>
      </c>
      <c r="AA95" s="6">
        <f t="shared" ref="AA95" si="264">SUM(AA91:AA94)</f>
        <v>0</v>
      </c>
      <c r="AB95" s="6">
        <f t="shared" ref="AB95" si="265">SUM(AB91:AB94)</f>
        <v>0</v>
      </c>
      <c r="AC95" s="6">
        <f t="shared" ref="AC95" si="266">SUM(AC91:AC94)</f>
        <v>0</v>
      </c>
      <c r="AD95" s="6">
        <f t="shared" ref="AD95" si="267">SUM(AD91:AD94)</f>
        <v>0</v>
      </c>
      <c r="AK95" s="6">
        <f t="shared" ref="AK95:AP95" si="268">SUM(AK91:AK94)</f>
        <v>0</v>
      </c>
      <c r="AL95" s="6">
        <f t="shared" si="268"/>
        <v>0</v>
      </c>
      <c r="AM95" s="6">
        <f t="shared" si="268"/>
        <v>0</v>
      </c>
      <c r="AN95" s="6">
        <f t="shared" si="268"/>
        <v>0</v>
      </c>
      <c r="AO95" s="6">
        <f t="shared" si="268"/>
        <v>1065.54</v>
      </c>
      <c r="AP95" s="6">
        <f t="shared" si="268"/>
        <v>1096.2249999999999</v>
      </c>
      <c r="AQ95" s="6">
        <f t="shared" ref="AQ95" si="269">SUM(AQ91:AQ94)</f>
        <v>1425.575</v>
      </c>
      <c r="AR95" s="6">
        <f t="shared" ref="AR95:AS95" si="270">SUM(AR91:AR94)</f>
        <v>1972.0049999999999</v>
      </c>
      <c r="AS95" s="6">
        <f t="shared" si="270"/>
        <v>0</v>
      </c>
      <c r="AT95" s="6">
        <f t="shared" ref="AT95:AZ95" si="271">SUM(AT91:AT94)</f>
        <v>0</v>
      </c>
      <c r="AU95" s="6">
        <f t="shared" si="271"/>
        <v>0</v>
      </c>
      <c r="AV95" s="6">
        <f t="shared" si="271"/>
        <v>0</v>
      </c>
      <c r="AW95" s="6">
        <f t="shared" si="271"/>
        <v>0</v>
      </c>
      <c r="AX95" s="6">
        <f t="shared" si="271"/>
        <v>0</v>
      </c>
      <c r="AY95" s="6">
        <f t="shared" si="271"/>
        <v>0</v>
      </c>
      <c r="AZ95" s="6">
        <f t="shared" si="271"/>
        <v>0</v>
      </c>
    </row>
    <row r="96" spans="2:52" s="7" customFormat="1" x14ac:dyDescent="0.35">
      <c r="B96" s="7" t="s">
        <v>68</v>
      </c>
      <c r="J96" s="6">
        <f>AO96</f>
        <v>0.16700000000000001</v>
      </c>
      <c r="K96" s="7">
        <v>0.16900000000000001</v>
      </c>
      <c r="L96" s="7">
        <v>0.17299999999999999</v>
      </c>
      <c r="M96" s="7">
        <v>0.16800000000000001</v>
      </c>
      <c r="N96" s="7">
        <v>0.17299999999999999</v>
      </c>
      <c r="O96" s="7">
        <v>0.17599999999999999</v>
      </c>
      <c r="P96" s="7">
        <v>0.17699999999999999</v>
      </c>
      <c r="Q96" s="7">
        <v>0.17599999999999999</v>
      </c>
      <c r="R96" s="7">
        <v>0.17199999999999999</v>
      </c>
      <c r="S96" s="7">
        <v>0.16700000000000001</v>
      </c>
      <c r="T96" s="7">
        <v>0.16500000000000001</v>
      </c>
      <c r="U96" s="7">
        <v>0.16600000000000001</v>
      </c>
      <c r="V96" s="6">
        <f>AR96</f>
        <v>0.16500000000000001</v>
      </c>
      <c r="AO96" s="7">
        <v>0.16700000000000001</v>
      </c>
      <c r="AP96" s="7">
        <v>0.17299999999999999</v>
      </c>
      <c r="AQ96" s="7">
        <v>0.17199999999999999</v>
      </c>
      <c r="AR96" s="7">
        <v>0.16500000000000001</v>
      </c>
    </row>
    <row r="97" spans="2:52" s="20" customFormat="1" x14ac:dyDescent="0.35">
      <c r="B97" s="20" t="s">
        <v>69</v>
      </c>
      <c r="G97" s="20">
        <f>SUM(G95:G96)</f>
        <v>0</v>
      </c>
      <c r="H97" s="20">
        <f t="shared" ref="H97:W97" si="272">SUM(H95:H96)</f>
        <v>0</v>
      </c>
      <c r="I97" s="20">
        <f t="shared" si="272"/>
        <v>0</v>
      </c>
      <c r="J97" s="20">
        <f t="shared" si="272"/>
        <v>1065.7069999999999</v>
      </c>
      <c r="K97" s="20">
        <f t="shared" si="272"/>
        <v>1072.7420000000002</v>
      </c>
      <c r="L97" s="20">
        <f t="shared" si="272"/>
        <v>1064.22</v>
      </c>
      <c r="M97" s="20">
        <f t="shared" si="272"/>
        <v>1053.9479999999999</v>
      </c>
      <c r="N97" s="20">
        <f t="shared" si="272"/>
        <v>1096.3979999999999</v>
      </c>
      <c r="O97" s="20">
        <f t="shared" si="272"/>
        <v>1132.798</v>
      </c>
      <c r="P97" s="20">
        <f t="shared" si="272"/>
        <v>1186.845</v>
      </c>
      <c r="Q97" s="20">
        <f t="shared" si="272"/>
        <v>1273.9189999999999</v>
      </c>
      <c r="R97" s="20">
        <f t="shared" si="272"/>
        <v>1425.7470000000001</v>
      </c>
      <c r="S97" s="20">
        <f t="shared" si="272"/>
        <v>1625.203</v>
      </c>
      <c r="T97" s="20">
        <f t="shared" si="272"/>
        <v>1818.8420000000001</v>
      </c>
      <c r="U97" s="20">
        <f t="shared" si="272"/>
        <v>1768.5729999999999</v>
      </c>
      <c r="V97" s="20">
        <f t="shared" si="272"/>
        <v>1972.1699999999998</v>
      </c>
      <c r="W97" s="20">
        <f t="shared" si="272"/>
        <v>0</v>
      </c>
      <c r="X97" s="20">
        <f t="shared" ref="X97" si="273">SUM(X95:X96)</f>
        <v>0</v>
      </c>
      <c r="Y97" s="20">
        <f t="shared" ref="Y97" si="274">SUM(Y95:Y96)</f>
        <v>0</v>
      </c>
      <c r="Z97" s="20">
        <f t="shared" ref="Z97" si="275">SUM(Z95:Z96)</f>
        <v>0</v>
      </c>
      <c r="AA97" s="20">
        <f t="shared" ref="AA97" si="276">SUM(AA95:AA96)</f>
        <v>0</v>
      </c>
      <c r="AB97" s="20">
        <f t="shared" ref="AB97" si="277">SUM(AB95:AB96)</f>
        <v>0</v>
      </c>
      <c r="AC97" s="20">
        <f t="shared" ref="AC97" si="278">SUM(AC95:AC96)</f>
        <v>0</v>
      </c>
      <c r="AD97" s="20">
        <f t="shared" ref="AD97" si="279">SUM(AD95:AD96)</f>
        <v>0</v>
      </c>
      <c r="AK97" s="20">
        <f>SUM(AK95:AK96)</f>
        <v>0</v>
      </c>
      <c r="AL97" s="20">
        <f t="shared" ref="AL97:AZ97" si="280">SUM(AL95:AL96)</f>
        <v>0</v>
      </c>
      <c r="AM97" s="20">
        <f t="shared" si="280"/>
        <v>0</v>
      </c>
      <c r="AN97" s="20">
        <f t="shared" si="280"/>
        <v>0</v>
      </c>
      <c r="AO97" s="20">
        <f t="shared" si="280"/>
        <v>1065.7069999999999</v>
      </c>
      <c r="AP97" s="20">
        <f t="shared" si="280"/>
        <v>1096.3979999999999</v>
      </c>
      <c r="AQ97" s="20">
        <f t="shared" ref="AQ97" si="281">SUM(AQ95:AQ96)</f>
        <v>1425.7470000000001</v>
      </c>
      <c r="AR97" s="20">
        <f t="shared" ref="AR97:AS97" si="282">SUM(AR95:AR96)</f>
        <v>1972.1699999999998</v>
      </c>
      <c r="AS97" s="20">
        <f t="shared" si="282"/>
        <v>0</v>
      </c>
      <c r="AT97" s="20">
        <f t="shared" si="280"/>
        <v>0</v>
      </c>
      <c r="AU97" s="20">
        <f t="shared" si="280"/>
        <v>0</v>
      </c>
      <c r="AV97" s="20">
        <f t="shared" si="280"/>
        <v>0</v>
      </c>
      <c r="AW97" s="20">
        <f t="shared" si="280"/>
        <v>0</v>
      </c>
      <c r="AX97" s="20">
        <f t="shared" si="280"/>
        <v>0</v>
      </c>
      <c r="AY97" s="20">
        <f t="shared" si="280"/>
        <v>0</v>
      </c>
      <c r="AZ97" s="20">
        <f t="shared" si="280"/>
        <v>0</v>
      </c>
    </row>
    <row r="98" spans="2:52" s="21" customFormat="1" x14ac:dyDescent="0.35">
      <c r="B98" s="21" t="s">
        <v>70</v>
      </c>
      <c r="G98" s="21">
        <f>G97+G89</f>
        <v>0</v>
      </c>
      <c r="H98" s="21">
        <f t="shared" ref="H98:W98" si="283">H97+H89</f>
        <v>0</v>
      </c>
      <c r="I98" s="21">
        <f t="shared" si="283"/>
        <v>0</v>
      </c>
      <c r="J98" s="21">
        <f t="shared" si="283"/>
        <v>1918.646</v>
      </c>
      <c r="K98" s="21">
        <f t="shared" si="283"/>
        <v>1816.6930000000002</v>
      </c>
      <c r="L98" s="21">
        <f t="shared" si="283"/>
        <v>1894.0720000000001</v>
      </c>
      <c r="M98" s="21">
        <f t="shared" si="283"/>
        <v>1998.84</v>
      </c>
      <c r="N98" s="21">
        <f t="shared" si="283"/>
        <v>2241.9639999999999</v>
      </c>
      <c r="O98" s="21">
        <f t="shared" si="283"/>
        <v>2426.6930000000002</v>
      </c>
      <c r="P98" s="21">
        <f t="shared" si="283"/>
        <v>2676.6019999999999</v>
      </c>
      <c r="Q98" s="21">
        <f t="shared" si="283"/>
        <v>3071.1770000000001</v>
      </c>
      <c r="R98" s="21">
        <f t="shared" si="283"/>
        <v>3205.0770000000002</v>
      </c>
      <c r="S98" s="21">
        <f t="shared" si="283"/>
        <v>3301.2829999999994</v>
      </c>
      <c r="T98" s="21">
        <f t="shared" si="283"/>
        <v>3074.942</v>
      </c>
      <c r="U98" s="21">
        <f t="shared" si="283"/>
        <v>3192.6040000000003</v>
      </c>
      <c r="V98" s="21">
        <f t="shared" si="283"/>
        <v>3674.7290000000003</v>
      </c>
      <c r="W98" s="21">
        <f t="shared" si="283"/>
        <v>0</v>
      </c>
      <c r="X98" s="21">
        <f t="shared" ref="X98" si="284">X97+X89</f>
        <v>0</v>
      </c>
      <c r="Y98" s="21">
        <f t="shared" ref="Y98" si="285">Y97+Y89</f>
        <v>0</v>
      </c>
      <c r="Z98" s="21">
        <f t="shared" ref="Z98" si="286">Z97+Z89</f>
        <v>0</v>
      </c>
      <c r="AA98" s="21">
        <f t="shared" ref="AA98" si="287">AA97+AA89</f>
        <v>0</v>
      </c>
      <c r="AB98" s="21">
        <f t="shared" ref="AB98" si="288">AB97+AB89</f>
        <v>0</v>
      </c>
      <c r="AC98" s="21">
        <f t="shared" ref="AC98" si="289">AC97+AC89</f>
        <v>0</v>
      </c>
      <c r="AD98" s="21">
        <f t="shared" ref="AD98" si="290">AD97+AD89</f>
        <v>0</v>
      </c>
      <c r="AK98" s="21">
        <f t="shared" ref="AK98:AP98" si="291">AK97+AK89</f>
        <v>0</v>
      </c>
      <c r="AL98" s="21">
        <f t="shared" si="291"/>
        <v>0</v>
      </c>
      <c r="AM98" s="21">
        <f t="shared" si="291"/>
        <v>0</v>
      </c>
      <c r="AN98" s="21">
        <f t="shared" si="291"/>
        <v>0</v>
      </c>
      <c r="AO98" s="21">
        <f t="shared" si="291"/>
        <v>1918.646</v>
      </c>
      <c r="AP98" s="21">
        <f t="shared" si="291"/>
        <v>2241.9639999999999</v>
      </c>
      <c r="AQ98" s="21">
        <f t="shared" ref="AQ98" si="292">AQ97+AQ89</f>
        <v>3205.0770000000002</v>
      </c>
      <c r="AR98" s="21">
        <f t="shared" ref="AR98:AS98" si="293">AR97+AR89</f>
        <v>3674.7290000000003</v>
      </c>
      <c r="AS98" s="21">
        <f t="shared" si="293"/>
        <v>0</v>
      </c>
      <c r="AT98" s="21">
        <f t="shared" ref="AT98:AZ98" si="294">AT97+AT89</f>
        <v>0</v>
      </c>
      <c r="AU98" s="21">
        <f t="shared" si="294"/>
        <v>0</v>
      </c>
      <c r="AV98" s="21">
        <f t="shared" si="294"/>
        <v>0</v>
      </c>
      <c r="AW98" s="21">
        <f t="shared" si="294"/>
        <v>0</v>
      </c>
      <c r="AX98" s="21">
        <f t="shared" si="294"/>
        <v>0</v>
      </c>
      <c r="AY98" s="21">
        <f t="shared" si="294"/>
        <v>0</v>
      </c>
      <c r="AZ98" s="21">
        <f t="shared" si="294"/>
        <v>0</v>
      </c>
    </row>
    <row r="99" spans="2:52" s="6" customFormat="1" x14ac:dyDescent="0.35"/>
    <row r="100" spans="2:52" s="6" customFormat="1" x14ac:dyDescent="0.35">
      <c r="B100" s="6" t="s">
        <v>104</v>
      </c>
      <c r="G100" s="6" t="e">
        <f>G69/G83</f>
        <v>#DIV/0!</v>
      </c>
      <c r="H100" s="6" t="e">
        <f t="shared" ref="H100:AD100" si="295">H69/H83</f>
        <v>#DIV/0!</v>
      </c>
      <c r="I100" s="6" t="e">
        <f t="shared" si="295"/>
        <v>#DIV/0!</v>
      </c>
      <c r="J100" s="6">
        <f t="shared" si="295"/>
        <v>2.2508228111950368</v>
      </c>
      <c r="K100" s="6">
        <f t="shared" si="295"/>
        <v>2.5089894995319559</v>
      </c>
      <c r="L100" s="6">
        <f t="shared" si="295"/>
        <v>2.2947095788674403</v>
      </c>
      <c r="M100" s="6">
        <f t="shared" si="295"/>
        <v>2.0967498554979818</v>
      </c>
      <c r="N100" s="6">
        <f t="shared" si="295"/>
        <v>1.9272027131910954</v>
      </c>
      <c r="O100" s="6">
        <f t="shared" si="295"/>
        <v>1.8492908171649212</v>
      </c>
      <c r="P100" s="6">
        <f t="shared" si="295"/>
        <v>1.9117382014856878</v>
      </c>
      <c r="Q100" s="6">
        <f t="shared" si="295"/>
        <v>1.7903993904374877</v>
      </c>
      <c r="R100" s="6">
        <f t="shared" si="295"/>
        <v>1.9090266553471236</v>
      </c>
      <c r="S100" s="6">
        <f t="shared" si="295"/>
        <v>2.1279560795208949</v>
      </c>
      <c r="T100" s="6">
        <f t="shared" si="295"/>
        <v>2.8895053111435867</v>
      </c>
      <c r="U100" s="6">
        <f t="shared" si="295"/>
        <v>2.4855590545414596</v>
      </c>
      <c r="V100" s="6">
        <f t="shared" si="295"/>
        <v>2.3128951909283226</v>
      </c>
      <c r="W100" s="6" t="e">
        <f t="shared" si="295"/>
        <v>#DIV/0!</v>
      </c>
      <c r="X100" s="6" t="e">
        <f t="shared" si="295"/>
        <v>#DIV/0!</v>
      </c>
      <c r="Y100" s="6" t="e">
        <f t="shared" si="295"/>
        <v>#DIV/0!</v>
      </c>
      <c r="Z100" s="6" t="e">
        <f t="shared" si="295"/>
        <v>#DIV/0!</v>
      </c>
      <c r="AA100" s="6" t="e">
        <f t="shared" si="295"/>
        <v>#DIV/0!</v>
      </c>
      <c r="AB100" s="6" t="e">
        <f t="shared" si="295"/>
        <v>#DIV/0!</v>
      </c>
      <c r="AC100" s="6" t="e">
        <f t="shared" si="295"/>
        <v>#DIV/0!</v>
      </c>
      <c r="AD100" s="6" t="e">
        <f t="shared" si="295"/>
        <v>#DIV/0!</v>
      </c>
      <c r="AK100" s="6" t="e">
        <f>AK69/AK83</f>
        <v>#DIV/0!</v>
      </c>
      <c r="AL100" s="6" t="e">
        <f t="shared" ref="AL100:AZ100" si="296">AL69/AL83</f>
        <v>#DIV/0!</v>
      </c>
      <c r="AM100" s="6" t="e">
        <f t="shared" si="296"/>
        <v>#DIV/0!</v>
      </c>
      <c r="AN100" s="6" t="e">
        <f t="shared" si="296"/>
        <v>#DIV/0!</v>
      </c>
      <c r="AO100" s="6">
        <f t="shared" si="296"/>
        <v>2.2508228111950368</v>
      </c>
      <c r="AP100" s="6">
        <f t="shared" si="296"/>
        <v>1.9272027131910954</v>
      </c>
      <c r="AQ100" s="6">
        <f t="shared" si="296"/>
        <v>1.9090266553471236</v>
      </c>
      <c r="AR100" s="6">
        <f t="shared" si="296"/>
        <v>2.3128951909283226</v>
      </c>
      <c r="AS100" s="6" t="e">
        <f t="shared" si="296"/>
        <v>#DIV/0!</v>
      </c>
      <c r="AT100" s="6" t="e">
        <f t="shared" si="296"/>
        <v>#DIV/0!</v>
      </c>
      <c r="AU100" s="6" t="e">
        <f t="shared" si="296"/>
        <v>#DIV/0!</v>
      </c>
      <c r="AV100" s="6" t="e">
        <f t="shared" si="296"/>
        <v>#DIV/0!</v>
      </c>
      <c r="AW100" s="6" t="e">
        <f t="shared" si="296"/>
        <v>#DIV/0!</v>
      </c>
      <c r="AX100" s="6" t="e">
        <f t="shared" si="296"/>
        <v>#DIV/0!</v>
      </c>
      <c r="AY100" s="6" t="e">
        <f t="shared" si="296"/>
        <v>#DIV/0!</v>
      </c>
      <c r="AZ100" s="6" t="e">
        <f t="shared" si="296"/>
        <v>#DIV/0!</v>
      </c>
    </row>
    <row r="101" spans="2:52" s="6" customFormat="1" x14ac:dyDescent="0.35">
      <c r="B101" s="6" t="s">
        <v>131</v>
      </c>
      <c r="G101" s="6">
        <f>G65-(G81+G86)</f>
        <v>0</v>
      </c>
      <c r="H101" s="6">
        <f t="shared" ref="H101:AD101" si="297">H65-(H81+H86)</f>
        <v>0</v>
      </c>
      <c r="I101" s="6">
        <f t="shared" si="297"/>
        <v>0</v>
      </c>
      <c r="J101" s="6">
        <f t="shared" si="297"/>
        <v>181.13199999999998</v>
      </c>
      <c r="K101" s="6">
        <f t="shared" si="297"/>
        <v>264.06200000000001</v>
      </c>
      <c r="L101" s="6">
        <f t="shared" si="297"/>
        <v>270.11200000000002</v>
      </c>
      <c r="M101" s="6">
        <f t="shared" si="297"/>
        <v>92.524000000000001</v>
      </c>
      <c r="N101" s="6">
        <f t="shared" si="297"/>
        <v>134.07599999999999</v>
      </c>
      <c r="O101" s="6">
        <f t="shared" si="297"/>
        <v>-8.7609999999999673</v>
      </c>
      <c r="P101" s="6">
        <f t="shared" si="297"/>
        <v>-68.53600000000003</v>
      </c>
      <c r="Q101" s="6">
        <f t="shared" si="297"/>
        <v>-300.0440000000001</v>
      </c>
      <c r="R101" s="6">
        <f t="shared" si="297"/>
        <v>-329.36700000000002</v>
      </c>
      <c r="S101" s="6">
        <f t="shared" si="297"/>
        <v>-11.455999999999989</v>
      </c>
      <c r="T101" s="6">
        <f t="shared" si="297"/>
        <v>134.45300000000003</v>
      </c>
      <c r="U101" s="6">
        <f t="shared" si="297"/>
        <v>175.59399999999997</v>
      </c>
      <c r="V101" s="6">
        <f t="shared" si="297"/>
        <v>150.15699999999998</v>
      </c>
      <c r="W101" s="6">
        <f t="shared" si="297"/>
        <v>0</v>
      </c>
      <c r="X101" s="6">
        <f t="shared" si="297"/>
        <v>0</v>
      </c>
      <c r="Y101" s="6">
        <f t="shared" si="297"/>
        <v>0</v>
      </c>
      <c r="Z101" s="6">
        <f t="shared" si="297"/>
        <v>0</v>
      </c>
      <c r="AA101" s="6">
        <f t="shared" si="297"/>
        <v>0</v>
      </c>
      <c r="AB101" s="6">
        <f t="shared" si="297"/>
        <v>0</v>
      </c>
      <c r="AC101" s="6">
        <f t="shared" si="297"/>
        <v>0</v>
      </c>
      <c r="AD101" s="6">
        <f t="shared" si="297"/>
        <v>0</v>
      </c>
      <c r="AK101" s="6">
        <f>AK65-(AK81+AK86)</f>
        <v>0</v>
      </c>
      <c r="AL101" s="6">
        <f t="shared" ref="AL101:AZ101" si="298">AL65-(AL81+AL86)</f>
        <v>0</v>
      </c>
      <c r="AM101" s="6">
        <f t="shared" si="298"/>
        <v>0</v>
      </c>
      <c r="AN101" s="6">
        <f t="shared" si="298"/>
        <v>0</v>
      </c>
      <c r="AO101" s="6">
        <f t="shared" si="298"/>
        <v>181.13199999999998</v>
      </c>
      <c r="AP101" s="6">
        <f t="shared" si="298"/>
        <v>134.07599999999999</v>
      </c>
      <c r="AQ101" s="6">
        <f t="shared" si="298"/>
        <v>-329.36700000000002</v>
      </c>
      <c r="AR101" s="6">
        <f t="shared" si="298"/>
        <v>150.15699999999998</v>
      </c>
      <c r="AS101" s="6">
        <f t="shared" si="298"/>
        <v>0</v>
      </c>
      <c r="AT101" s="6">
        <f t="shared" si="298"/>
        <v>0</v>
      </c>
      <c r="AU101" s="6">
        <f t="shared" si="298"/>
        <v>0</v>
      </c>
      <c r="AV101" s="6">
        <f t="shared" si="298"/>
        <v>0</v>
      </c>
      <c r="AW101" s="6">
        <f t="shared" si="298"/>
        <v>0</v>
      </c>
      <c r="AX101" s="6">
        <f t="shared" si="298"/>
        <v>0</v>
      </c>
      <c r="AY101" s="6">
        <f t="shared" si="298"/>
        <v>0</v>
      </c>
      <c r="AZ101" s="6">
        <f t="shared" si="298"/>
        <v>0</v>
      </c>
    </row>
    <row r="102" spans="2:52" s="6" customFormat="1" x14ac:dyDescent="0.35">
      <c r="K102" s="6" t="s">
        <v>127</v>
      </c>
      <c r="L102" s="6" t="s">
        <v>126</v>
      </c>
      <c r="M102" s="6" t="s">
        <v>125</v>
      </c>
      <c r="N102" s="6" t="s">
        <v>135</v>
      </c>
      <c r="O102" s="6" t="s">
        <v>127</v>
      </c>
      <c r="P102" s="6" t="s">
        <v>126</v>
      </c>
      <c r="Q102" s="6" t="s">
        <v>125</v>
      </c>
      <c r="R102" s="6" t="s">
        <v>135</v>
      </c>
      <c r="S102" s="6" t="s">
        <v>127</v>
      </c>
      <c r="T102" s="6" t="s">
        <v>126</v>
      </c>
      <c r="U102" s="6" t="s">
        <v>125</v>
      </c>
      <c r="V102" s="6" t="s">
        <v>135</v>
      </c>
    </row>
    <row r="103" spans="2:52" s="14" customFormat="1" x14ac:dyDescent="0.35">
      <c r="B103" s="14" t="s">
        <v>94</v>
      </c>
    </row>
    <row r="104" spans="2:52" s="6" customFormat="1" x14ac:dyDescent="0.35">
      <c r="B104" s="6" t="s">
        <v>95</v>
      </c>
      <c r="K104" s="6">
        <v>120.55500000000001</v>
      </c>
      <c r="L104" s="6">
        <v>183.80199999999999</v>
      </c>
      <c r="M104" s="6">
        <v>59.392000000000003</v>
      </c>
      <c r="N104" s="6">
        <f>AP104</f>
        <v>122.955</v>
      </c>
      <c r="O104" s="6">
        <v>-134.571</v>
      </c>
      <c r="P104" s="6">
        <v>-187.72200000000001</v>
      </c>
      <c r="Q104" s="6">
        <v>-415.65800000000002</v>
      </c>
      <c r="R104" s="6">
        <f>AQ104</f>
        <v>-440.80099999999999</v>
      </c>
      <c r="S104" s="6">
        <v>313.58699999999999</v>
      </c>
      <c r="T104" s="6">
        <v>474.67399999999998</v>
      </c>
      <c r="U104" s="6">
        <v>672.91899999999998</v>
      </c>
      <c r="V104" s="6">
        <f>AR104</f>
        <v>663.58</v>
      </c>
      <c r="AN104" s="6">
        <v>262.55399999999997</v>
      </c>
      <c r="AO104" s="6">
        <v>-30.334</v>
      </c>
      <c r="AP104" s="6">
        <v>122.955</v>
      </c>
      <c r="AQ104" s="6">
        <v>-440.80099999999999</v>
      </c>
      <c r="AR104" s="6">
        <v>663.58</v>
      </c>
    </row>
    <row r="105" spans="2:52" s="7" customFormat="1" x14ac:dyDescent="0.35">
      <c r="B105" s="7" t="s">
        <v>96</v>
      </c>
      <c r="K105" s="7">
        <v>-11.851000000000001</v>
      </c>
      <c r="L105" s="7">
        <v>-25.550999999999998</v>
      </c>
      <c r="M105" s="7">
        <v>-44.627000000000002</v>
      </c>
      <c r="N105" s="7">
        <f>AP105</f>
        <v>-58.012999999999998</v>
      </c>
      <c r="O105" s="7">
        <v>-10.802</v>
      </c>
      <c r="P105" s="7">
        <v>-23.206</v>
      </c>
      <c r="Q105" s="7">
        <v>-34.156999999999996</v>
      </c>
      <c r="R105" s="7">
        <f>AQ105</f>
        <v>-45.182000000000002</v>
      </c>
      <c r="S105" s="7">
        <v>-10.746</v>
      </c>
      <c r="T105" s="7">
        <v>-20.631</v>
      </c>
      <c r="U105" s="7">
        <v>-28.617999999999999</v>
      </c>
      <c r="V105" s="7">
        <f>AR105</f>
        <v>-36.792999999999999</v>
      </c>
      <c r="AN105" s="7">
        <v>-24.849</v>
      </c>
      <c r="AO105" s="7">
        <v>-44.338000000000001</v>
      </c>
      <c r="AP105" s="7">
        <v>-58.012999999999998</v>
      </c>
      <c r="AQ105" s="7">
        <v>-45.182000000000002</v>
      </c>
      <c r="AR105" s="7">
        <v>-36.792999999999999</v>
      </c>
    </row>
    <row r="106" spans="2:52" s="6" customFormat="1" x14ac:dyDescent="0.35">
      <c r="B106" s="6" t="s">
        <v>97</v>
      </c>
      <c r="G106" s="6">
        <f>SUM(G104:G105)</f>
        <v>0</v>
      </c>
      <c r="H106" s="6">
        <f t="shared" ref="H106:W106" si="299">SUM(H104:H105)</f>
        <v>0</v>
      </c>
      <c r="I106" s="6">
        <f t="shared" si="299"/>
        <v>0</v>
      </c>
      <c r="J106" s="6">
        <f t="shared" si="299"/>
        <v>0</v>
      </c>
      <c r="K106" s="6">
        <f t="shared" si="299"/>
        <v>108.70400000000001</v>
      </c>
      <c r="L106" s="6">
        <f t="shared" si="299"/>
        <v>158.251</v>
      </c>
      <c r="M106" s="6">
        <f t="shared" si="299"/>
        <v>14.765000000000001</v>
      </c>
      <c r="N106" s="6">
        <f t="shared" si="299"/>
        <v>64.942000000000007</v>
      </c>
      <c r="O106" s="6">
        <f t="shared" si="299"/>
        <v>-145.37299999999999</v>
      </c>
      <c r="P106" s="6">
        <f t="shared" si="299"/>
        <v>-210.928</v>
      </c>
      <c r="Q106" s="6">
        <f t="shared" si="299"/>
        <v>-449.815</v>
      </c>
      <c r="R106" s="6">
        <f t="shared" si="299"/>
        <v>-485.983</v>
      </c>
      <c r="S106" s="6">
        <f t="shared" si="299"/>
        <v>302.84100000000001</v>
      </c>
      <c r="T106" s="6">
        <f t="shared" si="299"/>
        <v>454.04300000000001</v>
      </c>
      <c r="U106" s="6">
        <f t="shared" si="299"/>
        <v>644.30099999999993</v>
      </c>
      <c r="V106" s="6">
        <f t="shared" si="299"/>
        <v>626.78700000000003</v>
      </c>
      <c r="W106" s="6">
        <f t="shared" si="299"/>
        <v>0</v>
      </c>
      <c r="X106" s="6">
        <f t="shared" ref="X106" si="300">SUM(X104:X105)</f>
        <v>0</v>
      </c>
      <c r="Y106" s="6">
        <f t="shared" ref="Y106" si="301">SUM(Y104:Y105)</f>
        <v>0</v>
      </c>
      <c r="Z106" s="6">
        <f t="shared" ref="Z106" si="302">SUM(Z104:Z105)</f>
        <v>0</v>
      </c>
      <c r="AA106" s="6">
        <f t="shared" ref="AA106" si="303">SUM(AA104:AA105)</f>
        <v>0</v>
      </c>
      <c r="AB106" s="6">
        <f t="shared" ref="AB106" si="304">SUM(AB104:AB105)</f>
        <v>0</v>
      </c>
      <c r="AC106" s="6">
        <f t="shared" ref="AC106" si="305">SUM(AC104:AC105)</f>
        <v>0</v>
      </c>
      <c r="AD106" s="6">
        <f t="shared" ref="AD106" si="306">SUM(AD104:AD105)</f>
        <v>0</v>
      </c>
      <c r="AK106" s="6">
        <f>SUM(AK104:AK105)</f>
        <v>0</v>
      </c>
      <c r="AL106" s="6">
        <f t="shared" ref="AL106:AO106" si="307">SUM(AL104:AL105)</f>
        <v>0</v>
      </c>
      <c r="AM106" s="6">
        <f t="shared" si="307"/>
        <v>0</v>
      </c>
      <c r="AN106" s="6">
        <f t="shared" si="307"/>
        <v>237.70499999999998</v>
      </c>
      <c r="AO106" s="6">
        <f t="shared" si="307"/>
        <v>-74.671999999999997</v>
      </c>
      <c r="AP106" s="6">
        <f>SUM(AP104:AP105)</f>
        <v>64.942000000000007</v>
      </c>
      <c r="AQ106" s="6">
        <f t="shared" ref="AQ106:AZ106" si="308">SUM(AQ104:AQ105)</f>
        <v>-485.983</v>
      </c>
      <c r="AR106" s="6">
        <f t="shared" si="308"/>
        <v>626.78700000000003</v>
      </c>
      <c r="AS106" s="6">
        <f t="shared" si="308"/>
        <v>0</v>
      </c>
      <c r="AT106" s="6">
        <f t="shared" si="308"/>
        <v>0</v>
      </c>
      <c r="AU106" s="6">
        <f t="shared" si="308"/>
        <v>0</v>
      </c>
      <c r="AV106" s="6">
        <f t="shared" si="308"/>
        <v>0</v>
      </c>
      <c r="AW106" s="6">
        <f t="shared" si="308"/>
        <v>0</v>
      </c>
      <c r="AX106" s="6">
        <f t="shared" si="308"/>
        <v>0</v>
      </c>
      <c r="AY106" s="6">
        <f t="shared" si="308"/>
        <v>0</v>
      </c>
      <c r="AZ106" s="6">
        <f t="shared" si="308"/>
        <v>0</v>
      </c>
    </row>
    <row r="107" spans="2:52" s="6" customFormat="1" x14ac:dyDescent="0.35"/>
    <row r="108" spans="2:52" s="6" customFormat="1" x14ac:dyDescent="0.35">
      <c r="B108" s="6" t="s">
        <v>98</v>
      </c>
      <c r="K108" s="6">
        <v>0</v>
      </c>
      <c r="L108" s="6">
        <v>0</v>
      </c>
      <c r="M108" s="6">
        <v>0</v>
      </c>
      <c r="N108" s="6">
        <f>AP108</f>
        <v>0</v>
      </c>
      <c r="O108" s="6">
        <v>0</v>
      </c>
      <c r="P108" s="6">
        <v>0</v>
      </c>
      <c r="Q108" s="6">
        <v>0</v>
      </c>
      <c r="R108" s="6">
        <f>AQ108</f>
        <v>0</v>
      </c>
      <c r="S108" s="6">
        <v>0</v>
      </c>
      <c r="T108" s="6">
        <v>0</v>
      </c>
      <c r="U108" s="6">
        <v>0</v>
      </c>
      <c r="V108" s="6">
        <f>AR108</f>
        <v>0</v>
      </c>
      <c r="AN108" s="6">
        <v>0</v>
      </c>
      <c r="AO108" s="6">
        <v>0</v>
      </c>
      <c r="AP108" s="6">
        <v>0</v>
      </c>
      <c r="AQ108" s="6">
        <v>0</v>
      </c>
      <c r="AR108" s="6">
        <v>0</v>
      </c>
    </row>
    <row r="109" spans="2:52" s="6" customFormat="1" x14ac:dyDescent="0.35">
      <c r="B109" s="6" t="s">
        <v>99</v>
      </c>
      <c r="K109" s="6">
        <v>7.17</v>
      </c>
      <c r="L109" s="6">
        <v>13.622999999999999</v>
      </c>
      <c r="M109" s="6">
        <v>21.117000000000001</v>
      </c>
      <c r="N109" s="6">
        <f>AP109</f>
        <v>28.548999999999999</v>
      </c>
      <c r="O109" s="6">
        <v>7.0149999999999997</v>
      </c>
      <c r="P109" s="6">
        <v>16.190999999999999</v>
      </c>
      <c r="Q109" s="6">
        <v>23.931999999999999</v>
      </c>
      <c r="R109" s="6">
        <f>AQ109</f>
        <v>32.816000000000003</v>
      </c>
      <c r="S109" s="6">
        <v>11.013999999999999</v>
      </c>
      <c r="T109" s="6">
        <v>27.995000000000001</v>
      </c>
      <c r="U109" s="6">
        <v>41.646999999999998</v>
      </c>
      <c r="V109" s="6">
        <f>AR109</f>
        <v>54.433</v>
      </c>
      <c r="AN109" s="6">
        <v>21.184000000000001</v>
      </c>
      <c r="AO109" s="6">
        <v>20.189</v>
      </c>
      <c r="AP109" s="6">
        <v>28.548999999999999</v>
      </c>
      <c r="AQ109" s="6">
        <v>32.816000000000003</v>
      </c>
      <c r="AR109" s="6">
        <v>54.433</v>
      </c>
    </row>
    <row r="110" spans="2:52" s="6" customFormat="1" x14ac:dyDescent="0.35">
      <c r="B110" s="6" t="s">
        <v>100</v>
      </c>
      <c r="K110" s="6">
        <v>-28.452999999999999</v>
      </c>
      <c r="L110" s="6">
        <v>-74.823999999999998</v>
      </c>
      <c r="M110" s="6">
        <v>-117.968</v>
      </c>
      <c r="N110" s="6">
        <f>AP110</f>
        <v>-130</v>
      </c>
      <c r="O110" s="6">
        <v>0</v>
      </c>
      <c r="P110" s="6">
        <v>0</v>
      </c>
      <c r="Q110" s="6">
        <v>0</v>
      </c>
      <c r="R110" s="6">
        <f>AQ110</f>
        <v>0</v>
      </c>
      <c r="S110" s="6">
        <v>0</v>
      </c>
      <c r="T110" s="6">
        <v>0</v>
      </c>
      <c r="U110" s="6">
        <v>-146.52600000000001</v>
      </c>
      <c r="V110" s="6">
        <f>AR110</f>
        <v>-149.99799999999999</v>
      </c>
      <c r="AN110" s="6">
        <v>0</v>
      </c>
      <c r="AO110" s="6">
        <v>0</v>
      </c>
      <c r="AP110" s="6">
        <v>-130</v>
      </c>
      <c r="AQ110" s="6">
        <v>0</v>
      </c>
      <c r="AR110" s="6">
        <v>-149.99799999999999</v>
      </c>
    </row>
    <row r="111" spans="2:52" x14ac:dyDescent="0.35">
      <c r="B111" s="6" t="s">
        <v>101</v>
      </c>
      <c r="K111" s="6">
        <v>0</v>
      </c>
      <c r="L111" s="6">
        <v>0</v>
      </c>
      <c r="M111" s="6">
        <v>0</v>
      </c>
      <c r="N111" s="6">
        <f>AP111</f>
        <v>0</v>
      </c>
      <c r="O111" s="6">
        <v>0</v>
      </c>
      <c r="P111" s="6">
        <v>0</v>
      </c>
      <c r="Q111">
        <v>0</v>
      </c>
      <c r="R111" s="6">
        <f>AQ111</f>
        <v>0</v>
      </c>
      <c r="S111" s="6">
        <v>0</v>
      </c>
      <c r="T111" s="6">
        <v>0</v>
      </c>
      <c r="U111">
        <v>0</v>
      </c>
      <c r="V111" s="6">
        <f>AR111</f>
        <v>0</v>
      </c>
      <c r="AN111" s="6">
        <v>0</v>
      </c>
      <c r="AO111" s="6">
        <v>0</v>
      </c>
      <c r="AP111">
        <v>0</v>
      </c>
      <c r="AQ111">
        <v>0</v>
      </c>
      <c r="AR111">
        <v>0</v>
      </c>
    </row>
    <row r="113" spans="2:44" s="5" customFormat="1" x14ac:dyDescent="0.35">
      <c r="B113" s="5" t="s">
        <v>132</v>
      </c>
    </row>
    <row r="114" spans="2:44" x14ac:dyDescent="0.35">
      <c r="B114" s="6" t="s">
        <v>95</v>
      </c>
      <c r="K114" s="6">
        <f>K104</f>
        <v>120.55500000000001</v>
      </c>
      <c r="L114" s="6">
        <f>L104-K104</f>
        <v>63.246999999999986</v>
      </c>
      <c r="M114" s="6">
        <f>M104-L114-K114</f>
        <v>-124.41</v>
      </c>
      <c r="N114" s="6">
        <f>N104-M114-L114-K114</f>
        <v>63.563000000000017</v>
      </c>
      <c r="O114" s="6">
        <f>O104</f>
        <v>-134.571</v>
      </c>
      <c r="P114" s="6">
        <f>P104-O104</f>
        <v>-53.15100000000001</v>
      </c>
      <c r="Q114" s="6">
        <f>Q104-P114-O114</f>
        <v>-227.93600000000001</v>
      </c>
      <c r="R114" s="6">
        <f>R104-Q114-P114-O114</f>
        <v>-25.142999999999972</v>
      </c>
      <c r="S114" s="6">
        <f>S104</f>
        <v>313.58699999999999</v>
      </c>
      <c r="T114" s="6">
        <f>T104-S104</f>
        <v>161.08699999999999</v>
      </c>
      <c r="U114" s="6">
        <f>U104-T114-S114</f>
        <v>198.245</v>
      </c>
      <c r="V114" s="6">
        <f>V104-U114-T114-S114</f>
        <v>-9.3389999999999418</v>
      </c>
    </row>
    <row r="115" spans="2:44" s="4" customFormat="1" x14ac:dyDescent="0.35">
      <c r="B115" s="7" t="s">
        <v>96</v>
      </c>
      <c r="K115" s="7">
        <f>K105</f>
        <v>-11.851000000000001</v>
      </c>
      <c r="L115" s="7">
        <f>L105-K105</f>
        <v>-13.699999999999998</v>
      </c>
      <c r="M115" s="7">
        <f>M105-L115-K115</f>
        <v>-19.076000000000008</v>
      </c>
      <c r="N115" s="7">
        <f>N105-M115-L115-K115</f>
        <v>-13.385999999999994</v>
      </c>
      <c r="O115" s="7">
        <f>O105</f>
        <v>-10.802</v>
      </c>
      <c r="P115" s="7">
        <f>P105-O105</f>
        <v>-12.404</v>
      </c>
      <c r="Q115" s="7">
        <f>Q105-P115-O115</f>
        <v>-10.950999999999997</v>
      </c>
      <c r="R115" s="7">
        <f>R105-Q115-P115-O115</f>
        <v>-11.025000000000009</v>
      </c>
      <c r="S115" s="7">
        <f>S105</f>
        <v>-10.746</v>
      </c>
      <c r="T115" s="7">
        <f>T105-S105</f>
        <v>-9.8849999999999998</v>
      </c>
      <c r="U115" s="7">
        <f>U105-T115-S115</f>
        <v>-7.9869999999999965</v>
      </c>
      <c r="V115" s="7">
        <f>V105-U115-T115-S115</f>
        <v>-8.175000000000006</v>
      </c>
    </row>
    <row r="116" spans="2:44" x14ac:dyDescent="0.35">
      <c r="B116" s="6" t="s">
        <v>97</v>
      </c>
      <c r="K116" s="6">
        <f>SUM(K114:K115)</f>
        <v>108.70400000000001</v>
      </c>
      <c r="L116" s="6">
        <f t="shared" ref="L116:AD116" si="309">SUM(L114:L115)</f>
        <v>49.54699999999999</v>
      </c>
      <c r="M116" s="6">
        <f t="shared" si="309"/>
        <v>-143.48599999999999</v>
      </c>
      <c r="N116" s="6">
        <f t="shared" si="309"/>
        <v>50.177000000000021</v>
      </c>
      <c r="O116" s="6">
        <f>SUM(O114:O115)</f>
        <v>-145.37299999999999</v>
      </c>
      <c r="P116" s="6">
        <f t="shared" ref="P116" si="310">SUM(P114:P115)</f>
        <v>-65.555000000000007</v>
      </c>
      <c r="Q116" s="6">
        <f t="shared" ref="Q116" si="311">SUM(Q114:Q115)</f>
        <v>-238.887</v>
      </c>
      <c r="R116" s="6">
        <f t="shared" ref="R116" si="312">SUM(R114:R115)</f>
        <v>-36.167999999999978</v>
      </c>
      <c r="S116" s="6">
        <f>SUM(S114:S115)</f>
        <v>302.84100000000001</v>
      </c>
      <c r="T116" s="6">
        <f t="shared" ref="T116" si="313">SUM(T114:T115)</f>
        <v>151.202</v>
      </c>
      <c r="U116" s="6">
        <f t="shared" ref="U116" si="314">SUM(U114:U115)</f>
        <v>190.25800000000001</v>
      </c>
      <c r="V116" s="6">
        <f t="shared" ref="V116" si="315">SUM(V114:V115)</f>
        <v>-17.513999999999946</v>
      </c>
      <c r="W116" s="6">
        <f t="shared" si="309"/>
        <v>0</v>
      </c>
      <c r="X116" s="6">
        <f t="shared" si="309"/>
        <v>0</v>
      </c>
      <c r="Y116" s="6">
        <f t="shared" si="309"/>
        <v>0</v>
      </c>
      <c r="Z116" s="6">
        <f t="shared" si="309"/>
        <v>0</v>
      </c>
      <c r="AA116" s="6">
        <f t="shared" si="309"/>
        <v>0</v>
      </c>
      <c r="AB116" s="6">
        <f t="shared" si="309"/>
        <v>0</v>
      </c>
      <c r="AC116" s="6">
        <f t="shared" si="309"/>
        <v>0</v>
      </c>
      <c r="AD116" s="6">
        <f t="shared" si="309"/>
        <v>0</v>
      </c>
    </row>
    <row r="117" spans="2:44" x14ac:dyDescent="0.35">
      <c r="B117" s="6"/>
    </row>
    <row r="118" spans="2:44" x14ac:dyDescent="0.35">
      <c r="B118" s="6" t="s">
        <v>98</v>
      </c>
      <c r="K118" s="6">
        <f>K108</f>
        <v>0</v>
      </c>
      <c r="L118" s="6">
        <f>L108-K108</f>
        <v>0</v>
      </c>
      <c r="M118" s="6">
        <f>M108-L118-K118</f>
        <v>0</v>
      </c>
      <c r="N118" s="6">
        <f>N108-M118-L118-K118</f>
        <v>0</v>
      </c>
      <c r="O118" s="6">
        <f>O108</f>
        <v>0</v>
      </c>
      <c r="P118" s="6">
        <f>P108-O108</f>
        <v>0</v>
      </c>
      <c r="Q118" s="6">
        <f>Q108-P118-O118</f>
        <v>0</v>
      </c>
      <c r="R118" s="6">
        <f>R108-Q118-P118-O118</f>
        <v>0</v>
      </c>
      <c r="S118" s="6">
        <f>S108</f>
        <v>0</v>
      </c>
      <c r="T118" s="6">
        <f>T108-S108</f>
        <v>0</v>
      </c>
      <c r="U118" s="6">
        <f>U108-T118-S118</f>
        <v>0</v>
      </c>
      <c r="V118" s="6">
        <f>V108-U118-T118-S118</f>
        <v>0</v>
      </c>
    </row>
    <row r="119" spans="2:44" x14ac:dyDescent="0.35">
      <c r="B119" s="6" t="s">
        <v>99</v>
      </c>
      <c r="K119" s="6">
        <f>K109</f>
        <v>7.17</v>
      </c>
      <c r="L119" s="6">
        <f>L109-K109</f>
        <v>6.4529999999999994</v>
      </c>
      <c r="M119" s="6">
        <f>M109-L119-K119</f>
        <v>7.4940000000000015</v>
      </c>
      <c r="N119" s="6">
        <f>N109-M119-L119-K119</f>
        <v>7.4320000000000004</v>
      </c>
      <c r="O119" s="6">
        <f>O109</f>
        <v>7.0149999999999997</v>
      </c>
      <c r="P119" s="6">
        <f>P109-O109</f>
        <v>9.1759999999999984</v>
      </c>
      <c r="Q119" s="6">
        <f>Q109-P119-O119</f>
        <v>7.7410000000000005</v>
      </c>
      <c r="R119" s="6">
        <f>R109-Q119-P119-O119</f>
        <v>8.8840000000000039</v>
      </c>
      <c r="S119" s="6">
        <f>S109</f>
        <v>11.013999999999999</v>
      </c>
      <c r="T119" s="6">
        <f>T109-S109</f>
        <v>16.981000000000002</v>
      </c>
      <c r="U119" s="6">
        <f>U109-T119-S119</f>
        <v>13.651999999999997</v>
      </c>
      <c r="V119" s="6">
        <f>V109-U119-T119-S119</f>
        <v>12.786000000000005</v>
      </c>
    </row>
    <row r="120" spans="2:44" x14ac:dyDescent="0.35">
      <c r="B120" s="6" t="s">
        <v>100</v>
      </c>
      <c r="K120" s="6">
        <f>K110</f>
        <v>-28.452999999999999</v>
      </c>
      <c r="L120" s="6">
        <f>L110-K110</f>
        <v>-46.370999999999995</v>
      </c>
      <c r="M120" s="6">
        <f>M110-L120-K120</f>
        <v>-43.144000000000005</v>
      </c>
      <c r="N120" s="6">
        <f>N110-M120-L120-K120</f>
        <v>-12.032</v>
      </c>
      <c r="O120" s="6">
        <f>O110</f>
        <v>0</v>
      </c>
      <c r="P120" s="6">
        <f>P110-O110</f>
        <v>0</v>
      </c>
      <c r="Q120" s="6">
        <f>Q110-P120-O120</f>
        <v>0</v>
      </c>
      <c r="R120" s="6">
        <f>R110-Q120-P120-O120</f>
        <v>0</v>
      </c>
      <c r="S120" s="6">
        <f>S110</f>
        <v>0</v>
      </c>
      <c r="T120" s="6">
        <f>T110-S110</f>
        <v>0</v>
      </c>
      <c r="U120" s="6">
        <f>U110-T120-S120</f>
        <v>-146.52600000000001</v>
      </c>
      <c r="V120" s="6">
        <f>V110-U120-T120-S120</f>
        <v>-3.47199999999998</v>
      </c>
    </row>
    <row r="121" spans="2:44" x14ac:dyDescent="0.35">
      <c r="B121" s="6" t="s">
        <v>101</v>
      </c>
      <c r="K121" s="6">
        <f>K111</f>
        <v>0</v>
      </c>
      <c r="L121" s="6">
        <f>L111-K111</f>
        <v>0</v>
      </c>
      <c r="M121" s="6">
        <f>M111-L121-K121</f>
        <v>0</v>
      </c>
      <c r="N121" s="6">
        <f>N111-M121-L121-K121</f>
        <v>0</v>
      </c>
      <c r="O121" s="6">
        <f>O111</f>
        <v>0</v>
      </c>
      <c r="P121" s="6">
        <f>P111-O111</f>
        <v>0</v>
      </c>
      <c r="Q121" s="6">
        <f>Q111-P121-O121</f>
        <v>0</v>
      </c>
      <c r="R121" s="6">
        <f>R111-Q121-P121-O121</f>
        <v>0</v>
      </c>
      <c r="S121" s="6">
        <f>S111</f>
        <v>0</v>
      </c>
      <c r="T121" s="6">
        <f>T111-S111</f>
        <v>0</v>
      </c>
      <c r="U121" s="6">
        <f>U111-T121-S121</f>
        <v>0</v>
      </c>
      <c r="V121" s="6">
        <f>V111-U121-T121-S121</f>
        <v>0</v>
      </c>
    </row>
    <row r="125" spans="2:44" x14ac:dyDescent="0.35">
      <c r="N125" t="s">
        <v>145</v>
      </c>
    </row>
    <row r="126" spans="2:44" s="2" customFormat="1" x14ac:dyDescent="0.35">
      <c r="B126" s="2" t="s">
        <v>105</v>
      </c>
    </row>
    <row r="127" spans="2:44" s="23" customFormat="1" x14ac:dyDescent="0.35">
      <c r="B127" s="23" t="s">
        <v>106</v>
      </c>
      <c r="N127" s="23">
        <f t="shared" ref="N127:AD127" si="316">N7*N128</f>
        <v>1861.2232441399999</v>
      </c>
      <c r="O127" s="23">
        <f t="shared" si="316"/>
        <v>1842.3709200000001</v>
      </c>
      <c r="P127" s="23">
        <f t="shared" si="316"/>
        <v>2077.1907200000001</v>
      </c>
      <c r="Q127" s="23">
        <f t="shared" si="316"/>
        <v>2142.26244</v>
      </c>
      <c r="R127" s="23">
        <f t="shared" si="316"/>
        <v>2392.2621958</v>
      </c>
      <c r="S127" s="23">
        <f t="shared" si="316"/>
        <v>2997.5600199999999</v>
      </c>
      <c r="T127" s="23">
        <f t="shared" si="316"/>
        <v>4047.0707999999995</v>
      </c>
      <c r="U127" s="23">
        <f t="shared" si="316"/>
        <v>4792.5360000000001</v>
      </c>
      <c r="V127" s="23">
        <f t="shared" si="316"/>
        <v>8791.3812129899998</v>
      </c>
      <c r="W127" s="23">
        <f t="shared" si="316"/>
        <v>0</v>
      </c>
      <c r="X127" s="23">
        <f t="shared" si="316"/>
        <v>0</v>
      </c>
      <c r="Y127" s="23">
        <f t="shared" si="316"/>
        <v>0</v>
      </c>
      <c r="Z127" s="23">
        <f t="shared" si="316"/>
        <v>0</v>
      </c>
      <c r="AA127" s="23">
        <f t="shared" si="316"/>
        <v>0</v>
      </c>
      <c r="AB127" s="23">
        <f t="shared" si="316"/>
        <v>0</v>
      </c>
      <c r="AC127" s="23">
        <f t="shared" si="316"/>
        <v>0</v>
      </c>
      <c r="AD127" s="23">
        <f t="shared" si="316"/>
        <v>0</v>
      </c>
      <c r="AN127" s="23">
        <f>AN7*AN128</f>
        <v>916.97529000000009</v>
      </c>
      <c r="AO127" s="23">
        <f t="shared" ref="AO127:AQ127" si="317">AO7*AO128</f>
        <v>1149.2469799999999</v>
      </c>
      <c r="AP127" s="23">
        <f t="shared" si="317"/>
        <v>1594.1055836600001</v>
      </c>
      <c r="AQ127" s="23">
        <f t="shared" si="317"/>
        <v>2141.5196155399999</v>
      </c>
      <c r="AR127" s="23">
        <f>AR7*AR128</f>
        <v>5115.4760154299993</v>
      </c>
    </row>
    <row r="128" spans="2:44" x14ac:dyDescent="0.35">
      <c r="B128" t="s">
        <v>2</v>
      </c>
      <c r="G128" s="18"/>
      <c r="H128" s="18"/>
      <c r="I128" s="18"/>
      <c r="J128" s="18"/>
      <c r="K128" s="18"/>
      <c r="L128" s="18"/>
      <c r="M128" s="18"/>
      <c r="N128" s="18">
        <f t="shared" ref="N128:AD128" si="318">N60/1000</f>
        <v>50.590465999999999</v>
      </c>
      <c r="O128" s="18">
        <f t="shared" si="318"/>
        <v>50.795999999999999</v>
      </c>
      <c r="P128" s="18">
        <f t="shared" si="318"/>
        <v>51.314</v>
      </c>
      <c r="Q128" s="18">
        <f t="shared" si="318"/>
        <v>51.707999999999998</v>
      </c>
      <c r="R128" s="18">
        <f t="shared" si="318"/>
        <v>52.347093999999998</v>
      </c>
      <c r="S128" s="18">
        <f t="shared" si="318"/>
        <v>52.597999999999999</v>
      </c>
      <c r="T128" s="18">
        <f t="shared" si="318"/>
        <v>53.16</v>
      </c>
      <c r="U128" s="18">
        <f t="shared" si="318"/>
        <v>53.28</v>
      </c>
      <c r="V128" s="18">
        <f t="shared" si="318"/>
        <v>52.905946999999998</v>
      </c>
      <c r="W128" s="18">
        <f t="shared" si="318"/>
        <v>0</v>
      </c>
      <c r="X128" s="18">
        <f t="shared" si="318"/>
        <v>0</v>
      </c>
      <c r="Y128" s="18">
        <f t="shared" si="318"/>
        <v>0</v>
      </c>
      <c r="Z128" s="18">
        <f t="shared" si="318"/>
        <v>0</v>
      </c>
      <c r="AA128" s="18">
        <f t="shared" si="318"/>
        <v>0</v>
      </c>
      <c r="AB128" s="18">
        <f t="shared" si="318"/>
        <v>0</v>
      </c>
      <c r="AC128" s="18">
        <f t="shared" si="318"/>
        <v>0</v>
      </c>
      <c r="AD128" s="18">
        <f t="shared" si="318"/>
        <v>0</v>
      </c>
      <c r="AN128" s="18">
        <f>AN60/1000</f>
        <v>49.917000000000002</v>
      </c>
      <c r="AO128" s="18">
        <f t="shared" ref="AO128:AQ128" si="319">AO60/1000</f>
        <v>50.987000000000002</v>
      </c>
      <c r="AP128" s="18">
        <f t="shared" si="319"/>
        <v>50.590465999999999</v>
      </c>
      <c r="AQ128" s="18">
        <f t="shared" si="319"/>
        <v>52.347093999999998</v>
      </c>
      <c r="AR128" s="18">
        <f>AR60/1000</f>
        <v>52.905946999999998</v>
      </c>
    </row>
    <row r="129" spans="2:52" s="12" customFormat="1" x14ac:dyDescent="0.35">
      <c r="B129" s="12" t="s">
        <v>107</v>
      </c>
      <c r="N129" s="12">
        <f>N127/SUM(K39:N39)</f>
        <v>0.52319439305766924</v>
      </c>
      <c r="O129" s="12">
        <f t="shared" ref="O129:AD129" si="320">O127/SUM(L39:O39)</f>
        <v>0.48130044081588297</v>
      </c>
      <c r="P129" s="12">
        <f t="shared" si="320"/>
        <v>0.49812547916494304</v>
      </c>
      <c r="Q129" s="12">
        <f t="shared" si="320"/>
        <v>0.46272924971876767</v>
      </c>
      <c r="R129" s="12">
        <f t="shared" si="320"/>
        <v>0.46039580766263305</v>
      </c>
      <c r="S129" s="12">
        <f t="shared" si="320"/>
        <v>0.49830612888473585</v>
      </c>
      <c r="T129" s="12">
        <f t="shared" si="320"/>
        <v>0.60892316372705002</v>
      </c>
      <c r="U129" s="12">
        <f t="shared" si="320"/>
        <v>0.72900470803447648</v>
      </c>
      <c r="V129" s="12">
        <f t="shared" si="320"/>
        <v>1.2341410019692616</v>
      </c>
      <c r="W129" s="12">
        <f t="shared" si="320"/>
        <v>0</v>
      </c>
      <c r="X129" s="12">
        <f t="shared" si="320"/>
        <v>0</v>
      </c>
      <c r="Y129" s="12">
        <f t="shared" si="320"/>
        <v>0</v>
      </c>
      <c r="Z129" s="12" t="e">
        <f t="shared" si="320"/>
        <v>#DIV/0!</v>
      </c>
      <c r="AA129" s="12" t="e">
        <f t="shared" si="320"/>
        <v>#DIV/0!</v>
      </c>
      <c r="AB129" s="12" t="e">
        <f t="shared" si="320"/>
        <v>#DIV/0!</v>
      </c>
      <c r="AC129" s="12" t="e">
        <f t="shared" si="320"/>
        <v>#DIV/0!</v>
      </c>
      <c r="AD129" s="12" t="e">
        <f t="shared" si="320"/>
        <v>#DIV/0!</v>
      </c>
      <c r="AN129" s="12">
        <f>AN127/AN39</f>
        <v>0.26196599492623618</v>
      </c>
      <c r="AO129" s="12">
        <f t="shared" ref="AO129:AQ129" si="321">AO127/AO39</f>
        <v>0.34416000929541418</v>
      </c>
      <c r="AP129" s="12">
        <f t="shared" si="321"/>
        <v>0.4481069672532525</v>
      </c>
      <c r="AQ129" s="12">
        <f t="shared" si="321"/>
        <v>0.41213987946342051</v>
      </c>
      <c r="AR129" s="12">
        <f>AR127/AR39</f>
        <v>0.71811454221825777</v>
      </c>
    </row>
    <row r="130" spans="2:52" s="12" customFormat="1" x14ac:dyDescent="0.35">
      <c r="B130" s="12" t="s">
        <v>108</v>
      </c>
      <c r="N130" s="12">
        <f t="shared" ref="N130:AD130" si="322">N127/SUM(K56:N56)</f>
        <v>16.638119556072031</v>
      </c>
      <c r="O130" s="12">
        <f t="shared" si="322"/>
        <v>16.642766732007814</v>
      </c>
      <c r="P130" s="12">
        <f t="shared" si="322"/>
        <v>16.622978096815732</v>
      </c>
      <c r="Q130" s="12">
        <f t="shared" si="322"/>
        <v>11.674263853996914</v>
      </c>
      <c r="R130" s="12">
        <f t="shared" si="322"/>
        <v>8.3891044623601054</v>
      </c>
      <c r="S130" s="12">
        <f t="shared" si="322"/>
        <v>6.7491028094618271</v>
      </c>
      <c r="T130" s="12">
        <f t="shared" si="322"/>
        <v>6.9972886197065147</v>
      </c>
      <c r="U130" s="12">
        <f t="shared" si="322"/>
        <v>8.160966945990717</v>
      </c>
      <c r="V130" s="12">
        <f t="shared" si="322"/>
        <v>13.736576072097101</v>
      </c>
      <c r="W130" s="12">
        <f t="shared" si="322"/>
        <v>0</v>
      </c>
      <c r="X130" s="12">
        <f t="shared" si="322"/>
        <v>0</v>
      </c>
      <c r="Y130" s="12">
        <f t="shared" si="322"/>
        <v>0</v>
      </c>
      <c r="Z130" s="12" t="e">
        <f t="shared" si="322"/>
        <v>#DIV/0!</v>
      </c>
      <c r="AA130" s="12" t="e">
        <f t="shared" si="322"/>
        <v>#DIV/0!</v>
      </c>
      <c r="AB130" s="12" t="e">
        <f t="shared" si="322"/>
        <v>#DIV/0!</v>
      </c>
      <c r="AC130" s="12" t="e">
        <f t="shared" si="322"/>
        <v>#DIV/0!</v>
      </c>
      <c r="AD130" s="12" t="e">
        <f t="shared" si="322"/>
        <v>#DIV/0!</v>
      </c>
      <c r="AN130" s="12">
        <f>AN127/AN56</f>
        <v>12.750289079229145</v>
      </c>
      <c r="AO130" s="12">
        <f t="shared" ref="AO130:AQ130" si="323">AO127/AO56</f>
        <v>13.631529392228494</v>
      </c>
      <c r="AP130" s="12">
        <f t="shared" si="323"/>
        <v>14.250262223751843</v>
      </c>
      <c r="AQ130" s="12">
        <f t="shared" si="323"/>
        <v>7.509808830528498</v>
      </c>
      <c r="AR130" s="12">
        <f>AR127/AR56</f>
        <v>7.9929562520976667</v>
      </c>
    </row>
    <row r="131" spans="2:52" s="12" customFormat="1" x14ac:dyDescent="0.35">
      <c r="B131" s="12" t="s">
        <v>109</v>
      </c>
      <c r="N131" s="12">
        <f t="shared" ref="N131:AD131" si="324">N127/N97</f>
        <v>1.6975799336919624</v>
      </c>
      <c r="O131" s="12">
        <f t="shared" si="324"/>
        <v>1.6263896299251941</v>
      </c>
      <c r="P131" s="12">
        <f t="shared" si="324"/>
        <v>1.7501785995643913</v>
      </c>
      <c r="Q131" s="12">
        <f t="shared" si="324"/>
        <v>1.6816315951014156</v>
      </c>
      <c r="R131" s="12">
        <f t="shared" si="324"/>
        <v>1.6779009149589652</v>
      </c>
      <c r="S131" s="12">
        <f t="shared" si="324"/>
        <v>1.8444219091399658</v>
      </c>
      <c r="T131" s="12">
        <f t="shared" si="324"/>
        <v>2.2250810130841487</v>
      </c>
      <c r="U131" s="12">
        <f t="shared" si="324"/>
        <v>2.7098321641232794</v>
      </c>
      <c r="V131" s="12">
        <f t="shared" si="324"/>
        <v>4.4577197771946642</v>
      </c>
      <c r="W131" s="12" t="e">
        <f t="shared" si="324"/>
        <v>#DIV/0!</v>
      </c>
      <c r="X131" s="12" t="e">
        <f t="shared" si="324"/>
        <v>#DIV/0!</v>
      </c>
      <c r="Y131" s="12" t="e">
        <f t="shared" si="324"/>
        <v>#DIV/0!</v>
      </c>
      <c r="Z131" s="12" t="e">
        <f t="shared" si="324"/>
        <v>#DIV/0!</v>
      </c>
      <c r="AA131" s="12" t="e">
        <f t="shared" si="324"/>
        <v>#DIV/0!</v>
      </c>
      <c r="AB131" s="12" t="e">
        <f t="shared" si="324"/>
        <v>#DIV/0!</v>
      </c>
      <c r="AC131" s="12" t="e">
        <f t="shared" si="324"/>
        <v>#DIV/0!</v>
      </c>
      <c r="AD131" s="12" t="e">
        <f t="shared" si="324"/>
        <v>#DIV/0!</v>
      </c>
      <c r="AN131" s="12" t="e">
        <f>AN127/AN97</f>
        <v>#DIV/0!</v>
      </c>
      <c r="AO131" s="12">
        <f t="shared" ref="AO131:AQ131" si="325">AO127/AO97</f>
        <v>1.0783892570847335</v>
      </c>
      <c r="AP131" s="12">
        <f t="shared" si="325"/>
        <v>1.4539479127652553</v>
      </c>
      <c r="AQ131" s="12">
        <f t="shared" si="325"/>
        <v>1.5020334011153451</v>
      </c>
      <c r="AR131" s="12">
        <f>AR127/AR97</f>
        <v>2.5938311684236144</v>
      </c>
    </row>
    <row r="132" spans="2:52" s="12" customFormat="1" x14ac:dyDescent="0.35">
      <c r="B132" s="12" t="s">
        <v>110</v>
      </c>
      <c r="N132" s="12">
        <f t="shared" ref="N132:AD132" si="326">N127/SUM(K116:N116)</f>
        <v>28.659777095562177</v>
      </c>
      <c r="O132" s="12">
        <f t="shared" si="326"/>
        <v>-9.7410364025695948</v>
      </c>
      <c r="P132" s="12">
        <f t="shared" si="326"/>
        <v>-6.8275414232982845</v>
      </c>
      <c r="Q132" s="12">
        <f t="shared" si="326"/>
        <v>-5.3605073591600405</v>
      </c>
      <c r="R132" s="12">
        <f t="shared" si="326"/>
        <v>-4.9225223841163173</v>
      </c>
      <c r="S132" s="12">
        <f t="shared" si="326"/>
        <v>-79.365617834732177</v>
      </c>
      <c r="T132" s="12">
        <f t="shared" si="326"/>
        <v>22.610849889378049</v>
      </c>
      <c r="U132" s="12">
        <f t="shared" si="326"/>
        <v>7.8807366151812186</v>
      </c>
      <c r="V132" s="12">
        <f t="shared" si="326"/>
        <v>14.026106497087524</v>
      </c>
      <c r="W132" s="12">
        <f t="shared" si="326"/>
        <v>0</v>
      </c>
      <c r="X132" s="12">
        <f t="shared" si="326"/>
        <v>0</v>
      </c>
      <c r="Y132" s="12">
        <f t="shared" si="326"/>
        <v>0</v>
      </c>
      <c r="Z132" s="12" t="e">
        <f t="shared" si="326"/>
        <v>#DIV/0!</v>
      </c>
      <c r="AA132" s="12" t="e">
        <f t="shared" si="326"/>
        <v>#DIV/0!</v>
      </c>
      <c r="AB132" s="12" t="e">
        <f t="shared" si="326"/>
        <v>#DIV/0!</v>
      </c>
      <c r="AC132" s="12" t="e">
        <f t="shared" si="326"/>
        <v>#DIV/0!</v>
      </c>
      <c r="AD132" s="12" t="e">
        <f t="shared" si="326"/>
        <v>#DIV/0!</v>
      </c>
      <c r="AN132" s="12">
        <f>AN127/AN106</f>
        <v>3.8576188553038437</v>
      </c>
      <c r="AO132" s="12">
        <f t="shared" ref="AO132:AQ132" si="327">AO127/AO106</f>
        <v>-15.390601296335975</v>
      </c>
      <c r="AP132" s="12">
        <f t="shared" si="327"/>
        <v>24.546604411012904</v>
      </c>
      <c r="AQ132" s="12">
        <f t="shared" si="327"/>
        <v>-4.4065731014047813</v>
      </c>
      <c r="AR132" s="12">
        <f>AR127/AR106</f>
        <v>8.1614264741132132</v>
      </c>
    </row>
    <row r="137" spans="2:52" s="2" customFormat="1" x14ac:dyDescent="0.35">
      <c r="B137" s="2" t="s">
        <v>133</v>
      </c>
    </row>
    <row r="138" spans="2:52" s="5" customFormat="1" x14ac:dyDescent="0.35">
      <c r="B138" s="5" t="s">
        <v>76</v>
      </c>
    </row>
    <row r="139" spans="2:52" s="8" customFormat="1" x14ac:dyDescent="0.35">
      <c r="B139" s="8" t="s">
        <v>77</v>
      </c>
      <c r="K139" s="8">
        <f>K44/K47</f>
        <v>0.55090530718113173</v>
      </c>
      <c r="L139" s="8">
        <f t="shared" ref="L139:AD139" si="328">L44/L47</f>
        <v>0.53407272358958779</v>
      </c>
      <c r="M139" s="8">
        <f t="shared" si="328"/>
        <v>0.54653555048036084</v>
      </c>
      <c r="N139" s="8">
        <f t="shared" si="328"/>
        <v>0.55369726580851264</v>
      </c>
      <c r="O139" s="8">
        <f t="shared" si="328"/>
        <v>0.59758189540505091</v>
      </c>
      <c r="P139" s="8">
        <f t="shared" si="328"/>
        <v>0.5809626067048822</v>
      </c>
      <c r="Q139" s="8">
        <f t="shared" si="328"/>
        <v>0.58570389593216421</v>
      </c>
      <c r="R139" s="8">
        <f t="shared" si="328"/>
        <v>0.57962351900827802</v>
      </c>
      <c r="S139" s="8">
        <f t="shared" si="328"/>
        <v>0.58270021662009852</v>
      </c>
      <c r="T139" s="8">
        <f t="shared" si="328"/>
        <v>0.57837041884816753</v>
      </c>
      <c r="U139" s="8">
        <f t="shared" si="328"/>
        <v>0.6090259826991522</v>
      </c>
      <c r="V139" s="8">
        <f t="shared" si="328"/>
        <v>0.58507944611945562</v>
      </c>
      <c r="W139" s="8" t="e">
        <f t="shared" si="328"/>
        <v>#DIV/0!</v>
      </c>
      <c r="X139" s="8" t="e">
        <f t="shared" si="328"/>
        <v>#DIV/0!</v>
      </c>
      <c r="Y139" s="8" t="e">
        <f t="shared" si="328"/>
        <v>#DIV/0!</v>
      </c>
      <c r="Z139" s="8" t="e">
        <f t="shared" si="328"/>
        <v>#DIV/0!</v>
      </c>
      <c r="AA139" s="8" t="e">
        <f t="shared" si="328"/>
        <v>#DIV/0!</v>
      </c>
      <c r="AB139" s="8" t="e">
        <f t="shared" si="328"/>
        <v>#DIV/0!</v>
      </c>
      <c r="AC139" s="8" t="e">
        <f t="shared" si="328"/>
        <v>#DIV/0!</v>
      </c>
      <c r="AD139" s="8" t="e">
        <f t="shared" si="328"/>
        <v>#DIV/0!</v>
      </c>
      <c r="AN139" s="8">
        <f t="shared" ref="AN139:AZ139" si="329">AN44/AN47</f>
        <v>0.45169964523248191</v>
      </c>
      <c r="AO139" s="8">
        <f t="shared" si="329"/>
        <v>0.50272383079563099</v>
      </c>
      <c r="AP139" s="8">
        <f t="shared" si="329"/>
        <v>0.54645377029696218</v>
      </c>
      <c r="AQ139" s="8">
        <f t="shared" si="329"/>
        <v>0.58574243708506701</v>
      </c>
      <c r="AR139" s="8">
        <f t="shared" si="329"/>
        <v>0.58876731753118594</v>
      </c>
      <c r="AS139" s="8" t="e">
        <f t="shared" si="329"/>
        <v>#DIV/0!</v>
      </c>
      <c r="AT139" s="8" t="e">
        <f t="shared" si="329"/>
        <v>#DIV/0!</v>
      </c>
      <c r="AU139" s="8" t="e">
        <f t="shared" si="329"/>
        <v>#DIV/0!</v>
      </c>
      <c r="AV139" s="8" t="e">
        <f t="shared" si="329"/>
        <v>#DIV/0!</v>
      </c>
      <c r="AW139" s="8" t="e">
        <f t="shared" si="329"/>
        <v>#DIV/0!</v>
      </c>
      <c r="AX139" s="8" t="e">
        <f t="shared" si="329"/>
        <v>#DIV/0!</v>
      </c>
      <c r="AY139" s="8" t="e">
        <f t="shared" si="329"/>
        <v>#DIV/0!</v>
      </c>
      <c r="AZ139" s="8" t="e">
        <f t="shared" si="329"/>
        <v>#DIV/0!</v>
      </c>
    </row>
    <row r="140" spans="2:52" s="8" customFormat="1" x14ac:dyDescent="0.35">
      <c r="B140" s="8" t="s">
        <v>78</v>
      </c>
      <c r="K140" s="8">
        <f>K45/K47</f>
        <v>0.20400325729624305</v>
      </c>
      <c r="L140" s="8">
        <f t="shared" ref="L140:AD140" si="330">L45/L47</f>
        <v>0.21006786184543705</v>
      </c>
      <c r="M140" s="8">
        <f t="shared" si="330"/>
        <v>0.20597950208565335</v>
      </c>
      <c r="N140" s="8">
        <f t="shared" si="330"/>
        <v>0.21446020858780424</v>
      </c>
      <c r="O140" s="8">
        <f t="shared" si="330"/>
        <v>0.19836530258414289</v>
      </c>
      <c r="P140" s="8">
        <f t="shared" si="330"/>
        <v>0.19486396791310981</v>
      </c>
      <c r="Q140" s="8">
        <f t="shared" si="330"/>
        <v>0.1847633845187524</v>
      </c>
      <c r="R140" s="8">
        <f t="shared" si="330"/>
        <v>0.19803325936903821</v>
      </c>
      <c r="S140" s="8">
        <f t="shared" si="330"/>
        <v>0.23045709980221643</v>
      </c>
      <c r="T140" s="8">
        <f t="shared" si="330"/>
        <v>0.23269797120418848</v>
      </c>
      <c r="U140" s="8">
        <f t="shared" si="330"/>
        <v>0.19887332353842407</v>
      </c>
      <c r="V140" s="8">
        <f t="shared" si="330"/>
        <v>0.22012405047571085</v>
      </c>
      <c r="W140" s="8" t="e">
        <f t="shared" si="330"/>
        <v>#DIV/0!</v>
      </c>
      <c r="X140" s="8" t="e">
        <f t="shared" si="330"/>
        <v>#DIV/0!</v>
      </c>
      <c r="Y140" s="8" t="e">
        <f t="shared" si="330"/>
        <v>#DIV/0!</v>
      </c>
      <c r="Z140" s="8" t="e">
        <f t="shared" si="330"/>
        <v>#DIV/0!</v>
      </c>
      <c r="AA140" s="8" t="e">
        <f t="shared" si="330"/>
        <v>#DIV/0!</v>
      </c>
      <c r="AB140" s="8" t="e">
        <f t="shared" si="330"/>
        <v>#DIV/0!</v>
      </c>
      <c r="AC140" s="8" t="e">
        <f t="shared" si="330"/>
        <v>#DIV/0!</v>
      </c>
      <c r="AD140" s="8" t="e">
        <f t="shared" si="330"/>
        <v>#DIV/0!</v>
      </c>
      <c r="AN140" s="8">
        <f t="shared" ref="AN140:AZ140" si="331">AN45/AN47</f>
        <v>0.19371360996663223</v>
      </c>
      <c r="AO140" s="8">
        <f t="shared" si="331"/>
        <v>0.19324898537302862</v>
      </c>
      <c r="AP140" s="8">
        <f t="shared" si="331"/>
        <v>0.20868211918916879</v>
      </c>
      <c r="AQ140" s="8">
        <f t="shared" si="331"/>
        <v>0.19388857097372397</v>
      </c>
      <c r="AR140" s="8">
        <f t="shared" si="331"/>
        <v>0.22040929733458525</v>
      </c>
      <c r="AS140" s="8" t="e">
        <f t="shared" si="331"/>
        <v>#DIV/0!</v>
      </c>
      <c r="AT140" s="8" t="e">
        <f t="shared" si="331"/>
        <v>#DIV/0!</v>
      </c>
      <c r="AU140" s="8" t="e">
        <f t="shared" si="331"/>
        <v>#DIV/0!</v>
      </c>
      <c r="AV140" s="8" t="e">
        <f t="shared" si="331"/>
        <v>#DIV/0!</v>
      </c>
      <c r="AW140" s="8" t="e">
        <f t="shared" si="331"/>
        <v>#DIV/0!</v>
      </c>
      <c r="AX140" s="8" t="e">
        <f t="shared" si="331"/>
        <v>#DIV/0!</v>
      </c>
      <c r="AY140" s="8" t="e">
        <f t="shared" si="331"/>
        <v>#DIV/0!</v>
      </c>
      <c r="AZ140" s="8" t="e">
        <f t="shared" si="331"/>
        <v>#DIV/0!</v>
      </c>
    </row>
    <row r="141" spans="2:52" s="9" customFormat="1" x14ac:dyDescent="0.35">
      <c r="B141" s="9" t="s">
        <v>79</v>
      </c>
      <c r="K141" s="9">
        <f>K46/K47</f>
        <v>0.24509143552262513</v>
      </c>
      <c r="L141" s="9">
        <f t="shared" ref="L141:AD141" si="332">L46/L47</f>
        <v>0.25585941456497518</v>
      </c>
      <c r="M141" s="9">
        <f t="shared" si="332"/>
        <v>0.24748494743398577</v>
      </c>
      <c r="N141" s="9">
        <f t="shared" si="332"/>
        <v>0.23184252560368321</v>
      </c>
      <c r="O141" s="9">
        <f t="shared" si="332"/>
        <v>0.20405280201080625</v>
      </c>
      <c r="P141" s="9">
        <f t="shared" si="332"/>
        <v>0.22417342538200791</v>
      </c>
      <c r="Q141" s="9">
        <f t="shared" si="332"/>
        <v>0.22953271954908347</v>
      </c>
      <c r="R141" s="9">
        <f t="shared" si="332"/>
        <v>0.2223432216226838</v>
      </c>
      <c r="S141" s="9">
        <f t="shared" si="332"/>
        <v>0.18684268357768502</v>
      </c>
      <c r="T141" s="9">
        <f t="shared" si="332"/>
        <v>0.18893160994764396</v>
      </c>
      <c r="U141" s="9">
        <f t="shared" si="332"/>
        <v>0.1921006937624237</v>
      </c>
      <c r="V141" s="9">
        <f t="shared" si="332"/>
        <v>0.19479650340483362</v>
      </c>
      <c r="W141" s="9" t="e">
        <f t="shared" si="332"/>
        <v>#DIV/0!</v>
      </c>
      <c r="X141" s="9" t="e">
        <f t="shared" si="332"/>
        <v>#DIV/0!</v>
      </c>
      <c r="Y141" s="9" t="e">
        <f t="shared" si="332"/>
        <v>#DIV/0!</v>
      </c>
      <c r="Z141" s="9" t="e">
        <f t="shared" si="332"/>
        <v>#DIV/0!</v>
      </c>
      <c r="AA141" s="9" t="e">
        <f t="shared" si="332"/>
        <v>#DIV/0!</v>
      </c>
      <c r="AB141" s="9" t="e">
        <f t="shared" si="332"/>
        <v>#DIV/0!</v>
      </c>
      <c r="AC141" s="9" t="e">
        <f t="shared" si="332"/>
        <v>#DIV/0!</v>
      </c>
      <c r="AD141" s="9" t="e">
        <f t="shared" si="332"/>
        <v>#DIV/0!</v>
      </c>
      <c r="AN141" s="9">
        <f t="shared" ref="AN141:AZ141" si="333">AN46/AN47</f>
        <v>0.35458674480088576</v>
      </c>
      <c r="AO141" s="9">
        <f t="shared" si="333"/>
        <v>0.30402718383134036</v>
      </c>
      <c r="AP141" s="9">
        <f t="shared" si="333"/>
        <v>0.24486411051386903</v>
      </c>
      <c r="AQ141" s="9">
        <f t="shared" si="333"/>
        <v>0.22036899194120912</v>
      </c>
      <c r="AR141" s="9">
        <f t="shared" si="333"/>
        <v>0.19082338513422881</v>
      </c>
      <c r="AS141" s="9" t="e">
        <f t="shared" si="333"/>
        <v>#DIV/0!</v>
      </c>
      <c r="AT141" s="9" t="e">
        <f t="shared" si="333"/>
        <v>#DIV/0!</v>
      </c>
      <c r="AU141" s="9" t="e">
        <f t="shared" si="333"/>
        <v>#DIV/0!</v>
      </c>
      <c r="AV141" s="9" t="e">
        <f t="shared" si="333"/>
        <v>#DIV/0!</v>
      </c>
      <c r="AW141" s="9" t="e">
        <f t="shared" si="333"/>
        <v>#DIV/0!</v>
      </c>
      <c r="AX141" s="9" t="e">
        <f t="shared" si="333"/>
        <v>#DIV/0!</v>
      </c>
      <c r="AY141" s="9" t="e">
        <f t="shared" si="333"/>
        <v>#DIV/0!</v>
      </c>
      <c r="AZ141" s="9" t="e">
        <f t="shared" si="333"/>
        <v>#DIV/0!</v>
      </c>
    </row>
    <row r="142" spans="2:52" x14ac:dyDescent="0.35">
      <c r="B142" s="6" t="s">
        <v>134</v>
      </c>
      <c r="K142" s="8">
        <f>SUM(K139:K141)</f>
        <v>0.99999999999999989</v>
      </c>
      <c r="L142" s="8">
        <f t="shared" ref="L142:AD142" si="334">SUM(L139:L141)</f>
        <v>1</v>
      </c>
      <c r="M142" s="8">
        <f t="shared" si="334"/>
        <v>1</v>
      </c>
      <c r="N142" s="8">
        <f t="shared" si="334"/>
        <v>1</v>
      </c>
      <c r="O142" s="8">
        <f t="shared" si="334"/>
        <v>1</v>
      </c>
      <c r="P142" s="8">
        <f t="shared" si="334"/>
        <v>0.99999999999999989</v>
      </c>
      <c r="Q142" s="8">
        <f t="shared" si="334"/>
        <v>1</v>
      </c>
      <c r="R142" s="8">
        <f t="shared" si="334"/>
        <v>1</v>
      </c>
      <c r="S142" s="8">
        <f t="shared" si="334"/>
        <v>1</v>
      </c>
      <c r="T142" s="8">
        <f t="shared" si="334"/>
        <v>1</v>
      </c>
      <c r="U142" s="8">
        <f t="shared" si="334"/>
        <v>1</v>
      </c>
      <c r="V142" s="8">
        <f t="shared" si="334"/>
        <v>1</v>
      </c>
      <c r="W142" s="8" t="e">
        <f t="shared" si="334"/>
        <v>#DIV/0!</v>
      </c>
      <c r="X142" s="8" t="e">
        <f t="shared" si="334"/>
        <v>#DIV/0!</v>
      </c>
      <c r="Y142" s="8" t="e">
        <f t="shared" si="334"/>
        <v>#DIV/0!</v>
      </c>
      <c r="Z142" s="8" t="e">
        <f t="shared" si="334"/>
        <v>#DIV/0!</v>
      </c>
      <c r="AA142" s="8" t="e">
        <f t="shared" si="334"/>
        <v>#DIV/0!</v>
      </c>
      <c r="AB142" s="8" t="e">
        <f t="shared" si="334"/>
        <v>#DIV/0!</v>
      </c>
      <c r="AC142" s="8" t="e">
        <f t="shared" si="334"/>
        <v>#DIV/0!</v>
      </c>
      <c r="AD142" s="8" t="e">
        <f t="shared" si="334"/>
        <v>#DIV/0!</v>
      </c>
      <c r="AN142" s="8">
        <f t="shared" ref="AN142" si="335">SUM(AN139:AN141)</f>
        <v>0.99999999999999978</v>
      </c>
      <c r="AO142" s="8">
        <f t="shared" ref="AO142" si="336">SUM(AO139:AO141)</f>
        <v>1</v>
      </c>
      <c r="AP142" s="8">
        <f t="shared" ref="AP142" si="337">SUM(AP139:AP141)</f>
        <v>1</v>
      </c>
      <c r="AQ142" s="8">
        <f t="shared" ref="AQ142" si="338">SUM(AQ139:AQ141)</f>
        <v>1</v>
      </c>
      <c r="AR142" s="8">
        <f t="shared" ref="AR142" si="339">SUM(AR139:AR141)</f>
        <v>1</v>
      </c>
      <c r="AS142" s="8" t="e">
        <f t="shared" ref="AS142" si="340">SUM(AS139:AS141)</f>
        <v>#DIV/0!</v>
      </c>
      <c r="AT142" s="8" t="e">
        <f t="shared" ref="AT142" si="341">SUM(AT139:AT141)</f>
        <v>#DIV/0!</v>
      </c>
      <c r="AU142" s="8" t="e">
        <f t="shared" ref="AU142" si="342">SUM(AU139:AU141)</f>
        <v>#DIV/0!</v>
      </c>
      <c r="AV142" s="8" t="e">
        <f t="shared" ref="AV142" si="343">SUM(AV139:AV141)</f>
        <v>#DIV/0!</v>
      </c>
      <c r="AW142" s="8" t="e">
        <f t="shared" ref="AW142" si="344">SUM(AW139:AW141)</f>
        <v>#DIV/0!</v>
      </c>
      <c r="AX142" s="8" t="e">
        <f t="shared" ref="AX142" si="345">SUM(AX139:AX141)</f>
        <v>#DIV/0!</v>
      </c>
      <c r="AY142" s="8" t="e">
        <f t="shared" ref="AY142" si="346">SUM(AY139:AY141)</f>
        <v>#DIV/0!</v>
      </c>
      <c r="AZ142" s="8" t="e">
        <f t="shared" ref="AZ142" si="347">SUM(AZ139:AZ141)</f>
        <v>#DIV/0!</v>
      </c>
    </row>
  </sheetData>
  <pageMargins left="0.7" right="0.7" top="0.75" bottom="0.75" header="0.3" footer="0.3"/>
  <pageSetup orientation="portrait" r:id="rId1"/>
  <ignoredErrors>
    <ignoredError sqref="J95 V53" formula="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 Kruta</cp:lastModifiedBy>
  <dcterms:created xsi:type="dcterms:W3CDTF">2015-06-05T18:17:20Z</dcterms:created>
  <dcterms:modified xsi:type="dcterms:W3CDTF">2023-10-11T21:38:34Z</dcterms:modified>
</cp:coreProperties>
</file>