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ALB/"/>
    </mc:Choice>
  </mc:AlternateContent>
  <xr:revisionPtr revIDLastSave="6" documentId="11_6D22509AC2621FD2DACB5FE79D593D0C6E2C41FF" xr6:coauthVersionLast="47" xr6:coauthVersionMax="47" xr10:uidLastSave="{17B5FA63-BD90-4E28-A4FB-AC0F55EA316D}"/>
  <bookViews>
    <workbookView xWindow="-110" yWindow="-110" windowWidth="38620" windowHeight="21220" firstSheet="1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7" i="4" l="1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X113" i="3"/>
  <c r="AF111" i="3"/>
  <c r="AG111" i="3" s="1"/>
  <c r="AC111" i="3"/>
  <c r="AB111" i="3"/>
  <c r="Y111" i="3"/>
  <c r="X111" i="3"/>
  <c r="T111" i="3"/>
  <c r="U111" i="3" s="1"/>
  <c r="P111" i="3"/>
  <c r="Q111" i="3" s="1"/>
  <c r="AY109" i="3"/>
  <c r="AX109" i="3"/>
  <c r="AW109" i="3"/>
  <c r="AV109" i="3"/>
  <c r="AU109" i="3"/>
  <c r="AT109" i="3"/>
  <c r="AS109" i="3"/>
  <c r="AF109" i="3"/>
  <c r="AE109" i="3"/>
  <c r="AA109" i="3"/>
  <c r="W109" i="3"/>
  <c r="S109" i="3"/>
  <c r="O109" i="3"/>
  <c r="AG108" i="3"/>
  <c r="AF108" i="3"/>
  <c r="AC108" i="3"/>
  <c r="AD108" i="3" s="1"/>
  <c r="AB108" i="3"/>
  <c r="X108" i="3"/>
  <c r="Y108" i="3" s="1"/>
  <c r="Z108" i="3" s="1"/>
  <c r="U108" i="3"/>
  <c r="V108" i="3" s="1"/>
  <c r="T108" i="3"/>
  <c r="P108" i="3"/>
  <c r="Q108" i="3" s="1"/>
  <c r="R108" i="3" s="1"/>
  <c r="AG107" i="3"/>
  <c r="AG109" i="3" s="1"/>
  <c r="AF107" i="3"/>
  <c r="AD107" i="3"/>
  <c r="AC107" i="3"/>
  <c r="AC109" i="3" s="1"/>
  <c r="AB107" i="3"/>
  <c r="AB109" i="3" s="1"/>
  <c r="X107" i="3"/>
  <c r="Y107" i="3" s="1"/>
  <c r="T107" i="3"/>
  <c r="T109" i="3" s="1"/>
  <c r="P107" i="3"/>
  <c r="Q107" i="3" s="1"/>
  <c r="M103" i="3"/>
  <c r="L103" i="3"/>
  <c r="AY102" i="3"/>
  <c r="AY103" i="3" s="1"/>
  <c r="AG102" i="3"/>
  <c r="AB102" i="3"/>
  <c r="Y102" i="3"/>
  <c r="X102" i="3"/>
  <c r="M102" i="3"/>
  <c r="L102" i="3"/>
  <c r="AY100" i="3"/>
  <c r="AX100" i="3"/>
  <c r="AX102" i="3" s="1"/>
  <c r="AX103" i="3" s="1"/>
  <c r="AW100" i="3"/>
  <c r="AW102" i="3" s="1"/>
  <c r="AW103" i="3" s="1"/>
  <c r="AV100" i="3"/>
  <c r="AV102" i="3" s="1"/>
  <c r="AV103" i="3" s="1"/>
  <c r="AU100" i="3"/>
  <c r="AU102" i="3" s="1"/>
  <c r="AU103" i="3" s="1"/>
  <c r="AT100" i="3"/>
  <c r="AT102" i="3" s="1"/>
  <c r="AT103" i="3" s="1"/>
  <c r="AS100" i="3"/>
  <c r="AS102" i="3" s="1"/>
  <c r="AS103" i="3" s="1"/>
  <c r="AG100" i="3"/>
  <c r="AF100" i="3"/>
  <c r="AF102" i="3" s="1"/>
  <c r="AF103" i="3" s="1"/>
  <c r="AE100" i="3"/>
  <c r="AE102" i="3" s="1"/>
  <c r="AE103" i="3" s="1"/>
  <c r="AD100" i="3"/>
  <c r="AD102" i="3" s="1"/>
  <c r="AD103" i="3" s="1"/>
  <c r="AC100" i="3"/>
  <c r="AC102" i="3" s="1"/>
  <c r="AB100" i="3"/>
  <c r="AA100" i="3"/>
  <c r="AA102" i="3" s="1"/>
  <c r="Z100" i="3"/>
  <c r="Z102" i="3" s="1"/>
  <c r="Z103" i="3" s="1"/>
  <c r="Y100" i="3"/>
  <c r="X100" i="3"/>
  <c r="W100" i="3"/>
  <c r="W102" i="3" s="1"/>
  <c r="V100" i="3"/>
  <c r="V102" i="3" s="1"/>
  <c r="U100" i="3"/>
  <c r="U102" i="3" s="1"/>
  <c r="T100" i="3"/>
  <c r="T102" i="3" s="1"/>
  <c r="S100" i="3"/>
  <c r="S102" i="3" s="1"/>
  <c r="R100" i="3"/>
  <c r="R102" i="3" s="1"/>
  <c r="Q100" i="3"/>
  <c r="Q102" i="3" s="1"/>
  <c r="P100" i="3"/>
  <c r="P102" i="3" s="1"/>
  <c r="P103" i="3" s="1"/>
  <c r="O100" i="3"/>
  <c r="O102" i="3" s="1"/>
  <c r="O103" i="3" s="1"/>
  <c r="N100" i="3"/>
  <c r="N102" i="3" s="1"/>
  <c r="N103" i="3" s="1"/>
  <c r="AF94" i="3"/>
  <c r="AE94" i="3"/>
  <c r="AD94" i="3"/>
  <c r="P94" i="3"/>
  <c r="O94" i="3"/>
  <c r="AY86" i="3"/>
  <c r="AY94" i="3" s="1"/>
  <c r="AX86" i="3"/>
  <c r="AX94" i="3" s="1"/>
  <c r="AW86" i="3"/>
  <c r="AW94" i="3" s="1"/>
  <c r="AV86" i="3"/>
  <c r="AV94" i="3" s="1"/>
  <c r="AU86" i="3"/>
  <c r="AU94" i="3" s="1"/>
  <c r="AT86" i="3"/>
  <c r="AS86" i="3"/>
  <c r="AG86" i="3"/>
  <c r="AG94" i="3" s="1"/>
  <c r="AF86" i="3"/>
  <c r="AE86" i="3"/>
  <c r="AD86" i="3"/>
  <c r="AC86" i="3"/>
  <c r="AC94" i="3" s="1"/>
  <c r="AB86" i="3"/>
  <c r="AB94" i="3" s="1"/>
  <c r="AB103" i="3" s="1"/>
  <c r="AA86" i="3"/>
  <c r="AA94" i="3" s="1"/>
  <c r="Z86" i="3"/>
  <c r="Z94" i="3" s="1"/>
  <c r="Y86" i="3"/>
  <c r="Y94" i="3" s="1"/>
  <c r="X86" i="3"/>
  <c r="X94" i="3" s="1"/>
  <c r="W86" i="3"/>
  <c r="W94" i="3" s="1"/>
  <c r="V86" i="3"/>
  <c r="V94" i="3" s="1"/>
  <c r="U86" i="3"/>
  <c r="U94" i="3" s="1"/>
  <c r="T86" i="3"/>
  <c r="T94" i="3" s="1"/>
  <c r="S86" i="3"/>
  <c r="S94" i="3" s="1"/>
  <c r="R86" i="3"/>
  <c r="R94" i="3" s="1"/>
  <c r="Q86" i="3"/>
  <c r="Q94" i="3" s="1"/>
  <c r="P86" i="3"/>
  <c r="O86" i="3"/>
  <c r="N86" i="3"/>
  <c r="AU77" i="3"/>
  <c r="AT77" i="3"/>
  <c r="T77" i="3"/>
  <c r="S77" i="3"/>
  <c r="AY70" i="3"/>
  <c r="AY77" i="3" s="1"/>
  <c r="AX70" i="3"/>
  <c r="AX77" i="3" s="1"/>
  <c r="AW70" i="3"/>
  <c r="AW77" i="3" s="1"/>
  <c r="AV70" i="3"/>
  <c r="AU70" i="3"/>
  <c r="AT70" i="3"/>
  <c r="AS70" i="3"/>
  <c r="AS77" i="3" s="1"/>
  <c r="AG70" i="3"/>
  <c r="AF70" i="3"/>
  <c r="AE70" i="3"/>
  <c r="AD70" i="3"/>
  <c r="AD77" i="3" s="1"/>
  <c r="AC70" i="3"/>
  <c r="AB70" i="3"/>
  <c r="AA70" i="3"/>
  <c r="Z70" i="3"/>
  <c r="Z77" i="3" s="1"/>
  <c r="Y70" i="3"/>
  <c r="X70" i="3"/>
  <c r="W70" i="3"/>
  <c r="V70" i="3"/>
  <c r="U70" i="3"/>
  <c r="T70" i="3"/>
  <c r="S70" i="3"/>
  <c r="R70" i="3"/>
  <c r="Q70" i="3"/>
  <c r="P70" i="3"/>
  <c r="O70" i="3"/>
  <c r="N70" i="3"/>
  <c r="N77" i="3" s="1"/>
  <c r="AY67" i="3"/>
  <c r="AX67" i="3"/>
  <c r="AW67" i="3"/>
  <c r="AV67" i="3"/>
  <c r="AV77" i="3" s="1"/>
  <c r="AU67" i="3"/>
  <c r="AT67" i="3"/>
  <c r="AS67" i="3"/>
  <c r="AG67" i="3"/>
  <c r="AG77" i="3" s="1"/>
  <c r="AF67" i="3"/>
  <c r="AF77" i="3" s="1"/>
  <c r="AE67" i="3"/>
  <c r="AE77" i="3" s="1"/>
  <c r="AD67" i="3"/>
  <c r="AC67" i="3"/>
  <c r="AC77" i="3" s="1"/>
  <c r="AB67" i="3"/>
  <c r="AB77" i="3" s="1"/>
  <c r="AA67" i="3"/>
  <c r="AA77" i="3" s="1"/>
  <c r="Z67" i="3"/>
  <c r="Y67" i="3"/>
  <c r="Y77" i="3" s="1"/>
  <c r="X67" i="3"/>
  <c r="X77" i="3" s="1"/>
  <c r="W67" i="3"/>
  <c r="W77" i="3" s="1"/>
  <c r="V67" i="3"/>
  <c r="V77" i="3" s="1"/>
  <c r="U67" i="3"/>
  <c r="U77" i="3" s="1"/>
  <c r="T67" i="3"/>
  <c r="S67" i="3"/>
  <c r="R67" i="3"/>
  <c r="R77" i="3" s="1"/>
  <c r="Q67" i="3"/>
  <c r="Q77" i="3" s="1"/>
  <c r="P67" i="3"/>
  <c r="P77" i="3" s="1"/>
  <c r="O67" i="3"/>
  <c r="O77" i="3" s="1"/>
  <c r="N67" i="3"/>
  <c r="S55" i="3"/>
  <c r="AD52" i="3"/>
  <c r="Z52" i="3"/>
  <c r="V52" i="3"/>
  <c r="R52" i="3"/>
  <c r="AD51" i="3"/>
  <c r="Z51" i="3"/>
  <c r="V51" i="3"/>
  <c r="R51" i="3"/>
  <c r="AD47" i="3"/>
  <c r="Z47" i="3"/>
  <c r="V47" i="3"/>
  <c r="R47" i="3"/>
  <c r="AD45" i="3"/>
  <c r="Z45" i="3"/>
  <c r="V45" i="3"/>
  <c r="R45" i="3"/>
  <c r="AD44" i="3"/>
  <c r="Z44" i="3"/>
  <c r="V44" i="3"/>
  <c r="R44" i="3"/>
  <c r="AD42" i="3"/>
  <c r="Z42" i="3"/>
  <c r="V42" i="3"/>
  <c r="R42" i="3"/>
  <c r="AD40" i="3"/>
  <c r="Z40" i="3"/>
  <c r="V40" i="3"/>
  <c r="R40" i="3"/>
  <c r="AD39" i="3"/>
  <c r="Z39" i="3"/>
  <c r="V39" i="3"/>
  <c r="R39" i="3"/>
  <c r="AC38" i="3"/>
  <c r="AC56" i="3" s="1"/>
  <c r="AB38" i="3"/>
  <c r="AB56" i="3" s="1"/>
  <c r="N38" i="3"/>
  <c r="N41" i="3" s="1"/>
  <c r="N43" i="3" s="1"/>
  <c r="N46" i="3" s="1"/>
  <c r="N48" i="3" s="1"/>
  <c r="M38" i="3"/>
  <c r="M41" i="3" s="1"/>
  <c r="M43" i="3" s="1"/>
  <c r="M46" i="3" s="1"/>
  <c r="M48" i="3" s="1"/>
  <c r="L38" i="3"/>
  <c r="L41" i="3" s="1"/>
  <c r="L43" i="3" s="1"/>
  <c r="AD37" i="3"/>
  <c r="Z37" i="3"/>
  <c r="V37" i="3"/>
  <c r="R37" i="3"/>
  <c r="AD36" i="3"/>
  <c r="Z36" i="3"/>
  <c r="V36" i="3"/>
  <c r="R36" i="3"/>
  <c r="AD35" i="3"/>
  <c r="Z35" i="3"/>
  <c r="V35" i="3"/>
  <c r="R35" i="3"/>
  <c r="AD34" i="3"/>
  <c r="Z34" i="3"/>
  <c r="V34" i="3"/>
  <c r="R34" i="3"/>
  <c r="AD33" i="3"/>
  <c r="Z33" i="3"/>
  <c r="V33" i="3"/>
  <c r="R33" i="3"/>
  <c r="AD32" i="3"/>
  <c r="Z32" i="3"/>
  <c r="V32" i="3"/>
  <c r="R32" i="3"/>
  <c r="AY31" i="3"/>
  <c r="AY38" i="3" s="1"/>
  <c r="AX31" i="3"/>
  <c r="AX38" i="3" s="1"/>
  <c r="AW31" i="3"/>
  <c r="AW38" i="3" s="1"/>
  <c r="AV31" i="3"/>
  <c r="AV38" i="3" s="1"/>
  <c r="AU31" i="3"/>
  <c r="AU38" i="3" s="1"/>
  <c r="AU41" i="3" s="1"/>
  <c r="AU43" i="3" s="1"/>
  <c r="AU46" i="3" s="1"/>
  <c r="AU48" i="3" s="1"/>
  <c r="AT31" i="3"/>
  <c r="AT38" i="3" s="1"/>
  <c r="AT41" i="3" s="1"/>
  <c r="AT43" i="3" s="1"/>
  <c r="AT46" i="3" s="1"/>
  <c r="AT48" i="3" s="1"/>
  <c r="AS31" i="3"/>
  <c r="AS38" i="3" s="1"/>
  <c r="AS41" i="3" s="1"/>
  <c r="AS43" i="3" s="1"/>
  <c r="AS46" i="3" s="1"/>
  <c r="AS48" i="3" s="1"/>
  <c r="AR31" i="3"/>
  <c r="AR38" i="3" s="1"/>
  <c r="AR41" i="3" s="1"/>
  <c r="AR43" i="3" s="1"/>
  <c r="AR46" i="3" s="1"/>
  <c r="AR48" i="3" s="1"/>
  <c r="AQ31" i="3"/>
  <c r="AQ38" i="3" s="1"/>
  <c r="AQ41" i="3" s="1"/>
  <c r="AQ43" i="3" s="1"/>
  <c r="AQ46" i="3" s="1"/>
  <c r="AQ48" i="3" s="1"/>
  <c r="AP31" i="3"/>
  <c r="AP38" i="3" s="1"/>
  <c r="AP41" i="3" s="1"/>
  <c r="AP43" i="3" s="1"/>
  <c r="AP46" i="3" s="1"/>
  <c r="AP48" i="3" s="1"/>
  <c r="AG31" i="3"/>
  <c r="AG55" i="3" s="1"/>
  <c r="AF31" i="3"/>
  <c r="AF55" i="3" s="1"/>
  <c r="AE31" i="3"/>
  <c r="AE55" i="3" s="1"/>
  <c r="AC31" i="3"/>
  <c r="AC55" i="3" s="1"/>
  <c r="AB31" i="3"/>
  <c r="AB55" i="3" s="1"/>
  <c r="AA31" i="3"/>
  <c r="AA38" i="3" s="1"/>
  <c r="Y31" i="3"/>
  <c r="Y38" i="3" s="1"/>
  <c r="X31" i="3"/>
  <c r="X38" i="3" s="1"/>
  <c r="W31" i="3"/>
  <c r="W38" i="3" s="1"/>
  <c r="U31" i="3"/>
  <c r="U38" i="3" s="1"/>
  <c r="T31" i="3"/>
  <c r="T38" i="3" s="1"/>
  <c r="S31" i="3"/>
  <c r="S38" i="3" s="1"/>
  <c r="Q31" i="3"/>
  <c r="Q55" i="3" s="1"/>
  <c r="P31" i="3"/>
  <c r="P55" i="3" s="1"/>
  <c r="O31" i="3"/>
  <c r="O55" i="3" s="1"/>
  <c r="AD30" i="3"/>
  <c r="Z30" i="3"/>
  <c r="V30" i="3"/>
  <c r="R30" i="3"/>
  <c r="AD29" i="3"/>
  <c r="Z29" i="3"/>
  <c r="V29" i="3"/>
  <c r="R29" i="3"/>
  <c r="S26" i="3"/>
  <c r="U25" i="3"/>
  <c r="AB23" i="3"/>
  <c r="AA23" i="3"/>
  <c r="AE22" i="3"/>
  <c r="O22" i="3"/>
  <c r="AY19" i="3"/>
  <c r="AD19" i="3" s="1"/>
  <c r="AD22" i="3" s="1"/>
  <c r="AX19" i="3"/>
  <c r="Z19" i="3" s="1"/>
  <c r="AW19" i="3"/>
  <c r="AV19" i="3"/>
  <c r="AU19" i="3"/>
  <c r="AT19" i="3"/>
  <c r="AS19" i="3"/>
  <c r="AG19" i="3"/>
  <c r="AG26" i="3" s="1"/>
  <c r="AF19" i="3"/>
  <c r="AF26" i="3" s="1"/>
  <c r="AE19" i="3"/>
  <c r="AE26" i="3" s="1"/>
  <c r="AC19" i="3"/>
  <c r="AC22" i="3" s="1"/>
  <c r="AB19" i="3"/>
  <c r="AB22" i="3" s="1"/>
  <c r="AA19" i="3"/>
  <c r="AA22" i="3" s="1"/>
  <c r="Y19" i="3"/>
  <c r="Y23" i="3" s="1"/>
  <c r="X19" i="3"/>
  <c r="X23" i="3" s="1"/>
  <c r="W19" i="3"/>
  <c r="W24" i="3" s="1"/>
  <c r="U19" i="3"/>
  <c r="V19" i="3" s="1"/>
  <c r="T19" i="3"/>
  <c r="T25" i="3" s="1"/>
  <c r="S19" i="3"/>
  <c r="S25" i="3" s="1"/>
  <c r="Q19" i="3"/>
  <c r="Q26" i="3" s="1"/>
  <c r="P19" i="3"/>
  <c r="P26" i="3" s="1"/>
  <c r="O19" i="3"/>
  <c r="O26" i="3" s="1"/>
  <c r="AD18" i="3"/>
  <c r="AD26" i="3" s="1"/>
  <c r="Z18" i="3"/>
  <c r="V18" i="3"/>
  <c r="R18" i="3"/>
  <c r="AD17" i="3"/>
  <c r="Z17" i="3"/>
  <c r="V17" i="3"/>
  <c r="R17" i="3"/>
  <c r="AD16" i="3"/>
  <c r="Z16" i="3"/>
  <c r="V16" i="3"/>
  <c r="V24" i="3" s="1"/>
  <c r="R16" i="3"/>
  <c r="AD15" i="3"/>
  <c r="AD23" i="3" s="1"/>
  <c r="Z15" i="3"/>
  <c r="Z23" i="3" s="1"/>
  <c r="V15" i="3"/>
  <c r="V23" i="3" s="1"/>
  <c r="R15" i="3"/>
  <c r="AD14" i="3"/>
  <c r="Z14" i="3"/>
  <c r="V14" i="3"/>
  <c r="R14" i="3"/>
  <c r="AY11" i="3"/>
  <c r="AD11" i="3" s="1"/>
  <c r="AX11" i="3"/>
  <c r="Z11" i="3" s="1"/>
  <c r="AW11" i="3"/>
  <c r="V11" i="3" s="1"/>
  <c r="AV11" i="3"/>
  <c r="AU11" i="3"/>
  <c r="AT11" i="3"/>
  <c r="AS11" i="3"/>
  <c r="AG11" i="3"/>
  <c r="AF11" i="3"/>
  <c r="AE11" i="3"/>
  <c r="AC11" i="3"/>
  <c r="AB11" i="3"/>
  <c r="AA11" i="3"/>
  <c r="Y11" i="3"/>
  <c r="X11" i="3"/>
  <c r="W11" i="3"/>
  <c r="U11" i="3"/>
  <c r="T11" i="3"/>
  <c r="S11" i="3"/>
  <c r="Q11" i="3"/>
  <c r="R11" i="3" s="1"/>
  <c r="P11" i="3"/>
  <c r="O11" i="3"/>
  <c r="N11" i="3"/>
  <c r="M11" i="3"/>
  <c r="L11" i="3"/>
  <c r="K11" i="3"/>
  <c r="AD10" i="3"/>
  <c r="Z10" i="3"/>
  <c r="V10" i="3"/>
  <c r="R10" i="3"/>
  <c r="AD9" i="3"/>
  <c r="Z9" i="3"/>
  <c r="V9" i="3"/>
  <c r="R9" i="3"/>
  <c r="AD8" i="3"/>
  <c r="Z8" i="3"/>
  <c r="V8" i="3"/>
  <c r="R8" i="3"/>
  <c r="AD7" i="3"/>
  <c r="Z7" i="3"/>
  <c r="V7" i="3"/>
  <c r="R7" i="3"/>
  <c r="AD6" i="3"/>
  <c r="Z6" i="3"/>
  <c r="V6" i="3"/>
  <c r="R6" i="3"/>
  <c r="AU3" i="3"/>
  <c r="AV3" i="3" s="1"/>
  <c r="AW3" i="3" s="1"/>
  <c r="AX3" i="3" s="1"/>
  <c r="AY3" i="3" s="1"/>
  <c r="AZ3" i="3" s="1"/>
  <c r="AT3" i="3"/>
  <c r="AR3" i="3"/>
  <c r="AQ3" i="3" s="1"/>
  <c r="AP3" i="3" s="1"/>
  <c r="AO3" i="3" s="1"/>
  <c r="AN3" i="3" s="1"/>
  <c r="AM3" i="3" s="1"/>
  <c r="B6" i="1"/>
  <c r="B5" i="1"/>
  <c r="B3" i="1" a="1"/>
  <c r="B3" i="1" s="1"/>
  <c r="B2" i="1" a="1"/>
  <c r="B2" i="1" s="1"/>
  <c r="B4" i="1" s="1"/>
  <c r="B7" i="1" s="1"/>
  <c r="AA103" i="3" l="1"/>
  <c r="X103" i="3"/>
  <c r="AP49" i="3"/>
  <c r="AP50" i="3"/>
  <c r="Y103" i="3"/>
  <c r="AQ49" i="3"/>
  <c r="AQ50" i="3"/>
  <c r="AC103" i="3"/>
  <c r="AD27" i="3"/>
  <c r="AR49" i="3"/>
  <c r="AR50" i="3"/>
  <c r="AG103" i="3"/>
  <c r="Z24" i="3"/>
  <c r="AS49" i="3"/>
  <c r="AS50" i="3"/>
  <c r="M49" i="3"/>
  <c r="M50" i="3"/>
  <c r="AD24" i="3"/>
  <c r="S41" i="3"/>
  <c r="S43" i="3" s="1"/>
  <c r="S46" i="3" s="1"/>
  <c r="S48" i="3" s="1"/>
  <c r="S56" i="3"/>
  <c r="AT49" i="3"/>
  <c r="AT50" i="3"/>
  <c r="N49" i="3"/>
  <c r="N50" i="3"/>
  <c r="R25" i="3"/>
  <c r="T41" i="3"/>
  <c r="T43" i="3" s="1"/>
  <c r="T46" i="3" s="1"/>
  <c r="T48" i="3" s="1"/>
  <c r="T56" i="3"/>
  <c r="AU50" i="3"/>
  <c r="AU49" i="3"/>
  <c r="Q103" i="3"/>
  <c r="V25" i="3"/>
  <c r="U56" i="3"/>
  <c r="U41" i="3"/>
  <c r="U43" i="3" s="1"/>
  <c r="U46" i="3" s="1"/>
  <c r="U48" i="3" s="1"/>
  <c r="AV41" i="3"/>
  <c r="R103" i="3"/>
  <c r="Q109" i="3"/>
  <c r="R109" i="3" s="1"/>
  <c r="R107" i="3"/>
  <c r="Z25" i="3"/>
  <c r="AB27" i="3"/>
  <c r="W56" i="3"/>
  <c r="W41" i="3"/>
  <c r="W43" i="3" s="1"/>
  <c r="W46" i="3" s="1"/>
  <c r="W48" i="3" s="1"/>
  <c r="V38" i="3"/>
  <c r="V56" i="3" s="1"/>
  <c r="AW41" i="3"/>
  <c r="S103" i="3"/>
  <c r="AD25" i="3"/>
  <c r="X56" i="3"/>
  <c r="X41" i="3"/>
  <c r="X43" i="3" s="1"/>
  <c r="X46" i="3" s="1"/>
  <c r="X48" i="3" s="1"/>
  <c r="Z38" i="3"/>
  <c r="Z56" i="3" s="1"/>
  <c r="AX41" i="3"/>
  <c r="T103" i="3"/>
  <c r="Z107" i="3"/>
  <c r="Y109" i="3"/>
  <c r="Z109" i="3" s="1"/>
  <c r="R22" i="3"/>
  <c r="Y56" i="3"/>
  <c r="Y41" i="3"/>
  <c r="Y43" i="3" s="1"/>
  <c r="Y46" i="3" s="1"/>
  <c r="Y48" i="3" s="1"/>
  <c r="AY41" i="3"/>
  <c r="AD38" i="3"/>
  <c r="AD56" i="3" s="1"/>
  <c r="U103" i="3"/>
  <c r="V22" i="3"/>
  <c r="V26" i="3"/>
  <c r="AA56" i="3"/>
  <c r="AA41" i="3"/>
  <c r="AA43" i="3" s="1"/>
  <c r="AA46" i="3" s="1"/>
  <c r="AA48" i="3" s="1"/>
  <c r="V103" i="3"/>
  <c r="AD109" i="3"/>
  <c r="Z22" i="3"/>
  <c r="Z26" i="3"/>
  <c r="W103" i="3"/>
  <c r="P22" i="3"/>
  <c r="AF22" i="3"/>
  <c r="AC23" i="3"/>
  <c r="AC27" i="3" s="1"/>
  <c r="W25" i="3"/>
  <c r="T26" i="3"/>
  <c r="V31" i="3"/>
  <c r="V55" i="3" s="1"/>
  <c r="U55" i="3"/>
  <c r="U107" i="3"/>
  <c r="Q22" i="3"/>
  <c r="AG22" i="3"/>
  <c r="AA24" i="3"/>
  <c r="AA27" i="3" s="1"/>
  <c r="X25" i="3"/>
  <c r="U26" i="3"/>
  <c r="O38" i="3"/>
  <c r="AE38" i="3"/>
  <c r="X109" i="3"/>
  <c r="O23" i="3"/>
  <c r="O27" i="3" s="1"/>
  <c r="AE23" i="3"/>
  <c r="AE27" i="3" s="1"/>
  <c r="AB24" i="3"/>
  <c r="Y25" i="3"/>
  <c r="P38" i="3"/>
  <c r="AF38" i="3"/>
  <c r="W55" i="3"/>
  <c r="T55" i="3"/>
  <c r="S22" i="3"/>
  <c r="P23" i="3"/>
  <c r="AF23" i="3"/>
  <c r="AC24" i="3"/>
  <c r="W26" i="3"/>
  <c r="Q38" i="3"/>
  <c r="AG38" i="3"/>
  <c r="X55" i="3"/>
  <c r="T22" i="3"/>
  <c r="Q23" i="3"/>
  <c r="AG23" i="3"/>
  <c r="AA25" i="3"/>
  <c r="X26" i="3"/>
  <c r="Z31" i="3"/>
  <c r="Z55" i="3" s="1"/>
  <c r="Y55" i="3"/>
  <c r="U22" i="3"/>
  <c r="O24" i="3"/>
  <c r="AE24" i="3"/>
  <c r="AB25" i="3"/>
  <c r="Y26" i="3"/>
  <c r="S23" i="3"/>
  <c r="P24" i="3"/>
  <c r="AF24" i="3"/>
  <c r="AC25" i="3"/>
  <c r="AB41" i="3"/>
  <c r="AB43" i="3" s="1"/>
  <c r="AB46" i="3" s="1"/>
  <c r="AB48" i="3" s="1"/>
  <c r="AA55" i="3"/>
  <c r="W22" i="3"/>
  <c r="T23" i="3"/>
  <c r="Q24" i="3"/>
  <c r="AG24" i="3"/>
  <c r="AA26" i="3"/>
  <c r="AC41" i="3"/>
  <c r="AC43" i="3" s="1"/>
  <c r="AC46" i="3" s="1"/>
  <c r="AC48" i="3" s="1"/>
  <c r="X24" i="3"/>
  <c r="R19" i="3"/>
  <c r="R26" i="3" s="1"/>
  <c r="X22" i="3"/>
  <c r="U23" i="3"/>
  <c r="O25" i="3"/>
  <c r="AE25" i="3"/>
  <c r="AB26" i="3"/>
  <c r="AD31" i="3"/>
  <c r="AD55" i="3" s="1"/>
  <c r="Y24" i="3"/>
  <c r="Y22" i="3"/>
  <c r="S24" i="3"/>
  <c r="P25" i="3"/>
  <c r="AF25" i="3"/>
  <c r="AC26" i="3"/>
  <c r="P109" i="3"/>
  <c r="W23" i="3"/>
  <c r="T24" i="3"/>
  <c r="Q25" i="3"/>
  <c r="AG25" i="3"/>
  <c r="U24" i="3"/>
  <c r="R31" i="3"/>
  <c r="R55" i="3" s="1"/>
  <c r="P41" i="3" l="1"/>
  <c r="P43" i="3" s="1"/>
  <c r="P46" i="3" s="1"/>
  <c r="P48" i="3" s="1"/>
  <c r="P56" i="3"/>
  <c r="AY43" i="3"/>
  <c r="AD41" i="3"/>
  <c r="W50" i="3"/>
  <c r="W49" i="3"/>
  <c r="W57" i="3"/>
  <c r="Y27" i="3"/>
  <c r="AF27" i="3"/>
  <c r="Y50" i="3"/>
  <c r="Y57" i="3"/>
  <c r="Y49" i="3"/>
  <c r="T27" i="3"/>
  <c r="AG41" i="3"/>
  <c r="AG43" i="3" s="1"/>
  <c r="AG46" i="3" s="1"/>
  <c r="AG48" i="3" s="1"/>
  <c r="AG56" i="3"/>
  <c r="AE56" i="3"/>
  <c r="AE41" i="3"/>
  <c r="AE43" i="3" s="1"/>
  <c r="AE46" i="3" s="1"/>
  <c r="AE48" i="3" s="1"/>
  <c r="Q41" i="3"/>
  <c r="Q43" i="3" s="1"/>
  <c r="Q46" i="3" s="1"/>
  <c r="Q48" i="3" s="1"/>
  <c r="Q56" i="3"/>
  <c r="O56" i="3"/>
  <c r="O41" i="3"/>
  <c r="O43" i="3" s="1"/>
  <c r="O46" i="3" s="1"/>
  <c r="O48" i="3" s="1"/>
  <c r="Z27" i="3"/>
  <c r="AX43" i="3"/>
  <c r="Z41" i="3"/>
  <c r="R41" i="3"/>
  <c r="AV43" i="3"/>
  <c r="R24" i="3"/>
  <c r="R27" i="3" s="1"/>
  <c r="R38" i="3"/>
  <c r="R56" i="3" s="1"/>
  <c r="S49" i="3"/>
  <c r="S50" i="3"/>
  <c r="S57" i="3"/>
  <c r="X57" i="3"/>
  <c r="X49" i="3"/>
  <c r="X50" i="3"/>
  <c r="U49" i="3"/>
  <c r="U50" i="3"/>
  <c r="U57" i="3"/>
  <c r="W27" i="3"/>
  <c r="X27" i="3"/>
  <c r="AA57" i="3"/>
  <c r="AA49" i="3"/>
  <c r="AA50" i="3"/>
  <c r="P27" i="3"/>
  <c r="AG27" i="3"/>
  <c r="T49" i="3"/>
  <c r="T50" i="3"/>
  <c r="T57" i="3"/>
  <c r="S27" i="3"/>
  <c r="Q27" i="3"/>
  <c r="AB57" i="3"/>
  <c r="AB49" i="3"/>
  <c r="AB50" i="3"/>
  <c r="AC57" i="3"/>
  <c r="AC49" i="3"/>
  <c r="AC50" i="3"/>
  <c r="U27" i="3"/>
  <c r="U109" i="3"/>
  <c r="V109" i="3" s="1"/>
  <c r="V107" i="3"/>
  <c r="V27" i="3"/>
  <c r="AW43" i="3"/>
  <c r="V41" i="3"/>
  <c r="AF41" i="3"/>
  <c r="AF43" i="3" s="1"/>
  <c r="AF46" i="3" s="1"/>
  <c r="AF48" i="3" s="1"/>
  <c r="AF56" i="3"/>
  <c r="R23" i="3"/>
  <c r="AG49" i="3" l="1"/>
  <c r="AG50" i="3"/>
  <c r="AG57" i="3"/>
  <c r="AF49" i="3"/>
  <c r="AF50" i="3"/>
  <c r="AF57" i="3"/>
  <c r="AV46" i="3"/>
  <c r="R43" i="3"/>
  <c r="O49" i="3"/>
  <c r="O50" i="3"/>
  <c r="O57" i="3"/>
  <c r="V43" i="3"/>
  <c r="AW46" i="3"/>
  <c r="AX46" i="3"/>
  <c r="Z43" i="3"/>
  <c r="Q49" i="3"/>
  <c r="Q50" i="3"/>
  <c r="Q57" i="3"/>
  <c r="AD43" i="3"/>
  <c r="AY46" i="3"/>
  <c r="AE49" i="3"/>
  <c r="AE50" i="3"/>
  <c r="AE57" i="3"/>
  <c r="P49" i="3"/>
  <c r="P50" i="3"/>
  <c r="P57" i="3"/>
  <c r="V46" i="3" l="1"/>
  <c r="AW48" i="3"/>
  <c r="R46" i="3"/>
  <c r="AV48" i="3"/>
  <c r="AY48" i="3"/>
  <c r="AD46" i="3"/>
  <c r="AX48" i="3"/>
  <c r="Z46" i="3"/>
  <c r="Z48" i="3" l="1"/>
  <c r="AX49" i="3"/>
  <c r="AX50" i="3"/>
  <c r="AD48" i="3"/>
  <c r="AY49" i="3"/>
  <c r="AY50" i="3"/>
  <c r="R48" i="3"/>
  <c r="AV49" i="3"/>
  <c r="AV50" i="3"/>
  <c r="AW50" i="3"/>
  <c r="V48" i="3"/>
  <c r="AW49" i="3"/>
  <c r="R49" i="3" l="1"/>
  <c r="R50" i="3"/>
  <c r="R57" i="3"/>
  <c r="V49" i="3"/>
  <c r="V50" i="3"/>
  <c r="V57" i="3"/>
  <c r="AD57" i="3"/>
  <c r="AD49" i="3"/>
  <c r="AD50" i="3"/>
  <c r="Z57" i="3"/>
  <c r="Z49" i="3"/>
  <c r="Z50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<sst xmlns="http://schemas.openxmlformats.org/spreadsheetml/2006/main" count="3536" uniqueCount="1675">
  <si>
    <t>Price</t>
  </si>
  <si>
    <t>Shares</t>
  </si>
  <si>
    <t>MC</t>
  </si>
  <si>
    <t>Cash</t>
  </si>
  <si>
    <t>Debt</t>
  </si>
  <si>
    <t>EV</t>
  </si>
  <si>
    <t>Company Name</t>
  </si>
  <si>
    <t>ALBEMARLE CORPORATION</t>
  </si>
  <si>
    <t>Ticker</t>
  </si>
  <si>
    <t>ALB</t>
  </si>
  <si>
    <t>Country</t>
  </si>
  <si>
    <t>USA</t>
  </si>
  <si>
    <t>Sector</t>
  </si>
  <si>
    <t>Basic Materials</t>
  </si>
  <si>
    <t>Industry</t>
  </si>
  <si>
    <t>Specialty Chemicals</t>
  </si>
  <si>
    <t>Quarter</t>
  </si>
  <si>
    <t>Q115</t>
  </si>
  <si>
    <t>Q215</t>
  </si>
  <si>
    <t>Q315</t>
  </si>
  <si>
    <t>Q415</t>
  </si>
  <si>
    <t>Q116</t>
  </si>
  <si>
    <t>Q216</t>
  </si>
  <si>
    <t>Q316</t>
  </si>
  <si>
    <t>Q416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</si>
  <si>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</si>
  <si>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</si>
  <si>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</si>
  <si>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</si>
  <si>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</si>
  <si>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</si>
  <si>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</si>
  <si>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</si>
  <si>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</si>
  <si>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</si>
  <si>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</si>
  <si>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</si>
  <si>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 xml:space="preserve">Q120 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</si>
  <si>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</si>
  <si>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</si>
  <si>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</si>
  <si>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</si>
  <si>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</si>
  <si>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</si>
  <si>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</si>
  <si>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</si>
  <si>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</si>
  <si>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</si>
  <si>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Filing Date</t>
  </si>
  <si>
    <t>Period of Report</t>
  </si>
  <si>
    <t>Revenue Breakdown</t>
  </si>
  <si>
    <t>Lithium</t>
  </si>
  <si>
    <t>Bromine</t>
  </si>
  <si>
    <t>Catalysts</t>
  </si>
  <si>
    <t>All other</t>
  </si>
  <si>
    <t>Corporate</t>
  </si>
  <si>
    <t>Total Net Sales</t>
  </si>
  <si>
    <t>Adjusted EBITDA</t>
  </si>
  <si>
    <t>Market Mix</t>
  </si>
  <si>
    <t xml:space="preserve">Total </t>
  </si>
  <si>
    <t>Income Statement</t>
  </si>
  <si>
    <t>Revenue</t>
  </si>
  <si>
    <t>COGs</t>
  </si>
  <si>
    <t>Gross Profit</t>
  </si>
  <si>
    <t>SG&amp;A</t>
  </si>
  <si>
    <t>R&amp;D</t>
  </si>
  <si>
    <t>Restructuring &amp; other</t>
  </si>
  <si>
    <t>Gain on sale of business/interest in properties, net</t>
  </si>
  <si>
    <t>Loss on sale of interest properties</t>
  </si>
  <si>
    <t>Acquisition and integration related costs</t>
  </si>
  <si>
    <t>Operating Profit</t>
  </si>
  <si>
    <t xml:space="preserve">Interest and financing expneses </t>
  </si>
  <si>
    <t>Other expenses, net</t>
  </si>
  <si>
    <t>Income before taxes &amp; equity in net income of unconsolidated investments</t>
  </si>
  <si>
    <t>Tax expense</t>
  </si>
  <si>
    <t>Income before equity in net income of unconsolidated investments</t>
  </si>
  <si>
    <t>Equity in net income of uncosolidated investments (net of tax)</t>
  </si>
  <si>
    <t>Income from discontinued operations</t>
  </si>
  <si>
    <t>Net income</t>
  </si>
  <si>
    <t>Net income attributable to noncontrolling interests</t>
  </si>
  <si>
    <t>Net income attributable to Albemarle Corporation</t>
  </si>
  <si>
    <t>EPS - Basic</t>
  </si>
  <si>
    <t>EPS - Diluted</t>
  </si>
  <si>
    <t xml:space="preserve">Shares - Basic </t>
  </si>
  <si>
    <t>Shares - Diluted</t>
  </si>
  <si>
    <t>Div Per Share</t>
  </si>
  <si>
    <t xml:space="preserve">Gross Margin </t>
  </si>
  <si>
    <t>Operatin Margin</t>
  </si>
  <si>
    <t>Net Margin</t>
  </si>
  <si>
    <t>Balance Sheet</t>
  </si>
  <si>
    <t>Current Assets</t>
  </si>
  <si>
    <t>Cash &amp; Cash equivalents</t>
  </si>
  <si>
    <t>AR</t>
  </si>
  <si>
    <t>Other accounts recievable</t>
  </si>
  <si>
    <t>Inventories</t>
  </si>
  <si>
    <t>Other current assets</t>
  </si>
  <si>
    <t>Assets held for sale</t>
  </si>
  <si>
    <t>Total Current Assets</t>
  </si>
  <si>
    <t>PP&amp;E, at cost</t>
  </si>
  <si>
    <t>Less accumulated depreciation and amortization</t>
  </si>
  <si>
    <t>Net property, plant and equipment</t>
  </si>
  <si>
    <t>Investments</t>
  </si>
  <si>
    <t>Noncurrent assets held for sale</t>
  </si>
  <si>
    <t>Other assets</t>
  </si>
  <si>
    <t>Goodwill</t>
  </si>
  <si>
    <t>Other intangibles, net of amortization</t>
  </si>
  <si>
    <t>Total Assets</t>
  </si>
  <si>
    <t>Current Liabilities</t>
  </si>
  <si>
    <t>Accounts Payable</t>
  </si>
  <si>
    <t>Accrued expneses</t>
  </si>
  <si>
    <t>Current portion of long-term debt</t>
  </si>
  <si>
    <t>Dividends payable</t>
  </si>
  <si>
    <t>Liabilities held for sale</t>
  </si>
  <si>
    <t>Current Operating lease liability</t>
  </si>
  <si>
    <t>Income taxes payable</t>
  </si>
  <si>
    <t>Total current liabilities</t>
  </si>
  <si>
    <t>Long-term debt</t>
  </si>
  <si>
    <t>Postretirement benefits</t>
  </si>
  <si>
    <t>Pension benefits</t>
  </si>
  <si>
    <t>Noncurrent liabilities held for sale</t>
  </si>
  <si>
    <t>Other noncurrent liabilities</t>
  </si>
  <si>
    <t>Deferred income taxes</t>
  </si>
  <si>
    <t xml:space="preserve">Total Liabilities   </t>
  </si>
  <si>
    <t>Commitments and contingencies</t>
  </si>
  <si>
    <t>Common stock</t>
  </si>
  <si>
    <t xml:space="preserve">Additional paid-in capital </t>
  </si>
  <si>
    <t>Accumualted other comprehensive loss</t>
  </si>
  <si>
    <t>Retained earnings</t>
  </si>
  <si>
    <t>Total Albemarle Corporation Shareholders' equity</t>
  </si>
  <si>
    <t>Noncontrolling interests</t>
  </si>
  <si>
    <t>Total equity</t>
  </si>
  <si>
    <t>Total Liabilities &amp; Equity</t>
  </si>
  <si>
    <t>Cash Flow</t>
  </si>
  <si>
    <t>Operating Cash Flow</t>
  </si>
  <si>
    <t>CapEx</t>
  </si>
  <si>
    <t>FCF</t>
  </si>
  <si>
    <t>Dividends paid to shareholders</t>
  </si>
  <si>
    <t>Dividend Per Share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</si>
  <si>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</si>
  <si>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</si>
  <si>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</si>
  <si>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</si>
  <si>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</si>
  <si>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</si>
  <si>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</si>
  <si>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</si>
  <si>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</si>
  <si>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</si>
  <si>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</si>
  <si>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</si>
  <si>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</si>
  <si>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</si>
  <si>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</si>
  <si>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</si>
  <si>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</si>
  <si>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</si>
  <si>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25.03</t>
  </si>
  <si>
    <t>24.53</t>
  </si>
  <si>
    <t>27.01</t>
  </si>
  <si>
    <t>21.91</t>
  </si>
  <si>
    <t>25.85</t>
  </si>
  <si>
    <t>31.69</t>
  </si>
  <si>
    <t>30.78</t>
  </si>
  <si>
    <t>31.21</t>
  </si>
  <si>
    <t>31.08</t>
  </si>
  <si>
    <t>32.84</t>
  </si>
  <si>
    <t>23.82</t>
  </si>
  <si>
    <t>27.70</t>
  </si>
  <si>
    <t>31.13</t>
  </si>
  <si>
    <t>33.88</t>
  </si>
  <si>
    <t>29.41</t>
  </si>
  <si>
    <t>28.73</t>
  </si>
  <si>
    <t>47.77</t>
  </si>
  <si>
    <t>Earnings per share</t>
  </si>
  <si>
    <t>1.51</t>
  </si>
  <si>
    <t>2.41</t>
  </si>
  <si>
    <t>2.13</t>
  </si>
  <si>
    <t>1.95</t>
  </si>
  <si>
    <t>3.54</t>
  </si>
  <si>
    <t>4.82</t>
  </si>
  <si>
    <t>3.49</t>
  </si>
  <si>
    <t>4.93</t>
  </si>
  <si>
    <t>1.69</t>
  </si>
  <si>
    <t>3.01</t>
  </si>
  <si>
    <t>5.73</t>
  </si>
  <si>
    <t>0.49</t>
  </si>
  <si>
    <t>6.40</t>
  </si>
  <si>
    <t>5.03</t>
  </si>
  <si>
    <t>3.53</t>
  </si>
  <si>
    <t>1.07</t>
  </si>
  <si>
    <t>13.26</t>
  </si>
  <si>
    <t>FCF per share</t>
  </si>
  <si>
    <t>2.92</t>
  </si>
  <si>
    <t>2.36</t>
  </si>
  <si>
    <t>2.82</t>
  </si>
  <si>
    <t>2.80</t>
  </si>
  <si>
    <t>3.28</t>
  </si>
  <si>
    <t>2.33</t>
  </si>
  <si>
    <t>3.31</t>
  </si>
  <si>
    <t>4.85</t>
  </si>
  <si>
    <t>1.20</t>
  </si>
  <si>
    <t>4.78</t>
  </si>
  <si>
    <t>(0.12)</t>
  </si>
  <si>
    <t>(1.42)</t>
  </si>
  <si>
    <t>(1.25)</t>
  </si>
  <si>
    <t>(0.48)</t>
  </si>
  <si>
    <t>(5.26)</t>
  </si>
  <si>
    <t>(2.63)</t>
  </si>
  <si>
    <t>Dividends per share</t>
  </si>
  <si>
    <t>0.33</t>
  </si>
  <si>
    <t>0.42</t>
  </si>
  <si>
    <t>0.61</t>
  </si>
  <si>
    <t>0.54</t>
  </si>
  <si>
    <t>0.64</t>
  </si>
  <si>
    <t>0.77</t>
  </si>
  <si>
    <t>0.93</t>
  </si>
  <si>
    <t>1.27</t>
  </si>
  <si>
    <t>1.33</t>
  </si>
  <si>
    <t>1.44</t>
  </si>
  <si>
    <t>1.52</t>
  </si>
  <si>
    <t>1.54</t>
  </si>
  <si>
    <t>3.39</t>
  </si>
  <si>
    <t>CAPEX per share</t>
  </si>
  <si>
    <t>1.06</t>
  </si>
  <si>
    <t>1.04</t>
  </si>
  <si>
    <t>1.09</t>
  </si>
  <si>
    <t>1.10</t>
  </si>
  <si>
    <t>0.83</t>
  </si>
  <si>
    <t>2.11</t>
  </si>
  <si>
    <t>3.15</t>
  </si>
  <si>
    <t>1.85</t>
  </si>
  <si>
    <t>1.41</t>
  </si>
  <si>
    <t>2.05</t>
  </si>
  <si>
    <t>1.75</t>
  </si>
  <si>
    <t>2.86</t>
  </si>
  <si>
    <t>6.46</t>
  </si>
  <si>
    <t>8.04</t>
  </si>
  <si>
    <t>7.99</t>
  </si>
  <si>
    <t>8.23</t>
  </si>
  <si>
    <t>9.54</t>
  </si>
  <si>
    <t>Book Value per sh.</t>
  </si>
  <si>
    <t>10.87</t>
  </si>
  <si>
    <t>13.42</t>
  </si>
  <si>
    <t>11.67</t>
  </si>
  <si>
    <t>13.18</t>
  </si>
  <si>
    <t>15.49</t>
  </si>
  <si>
    <t>17.58</t>
  </si>
  <si>
    <t>20.56</t>
  </si>
  <si>
    <t>19.41</t>
  </si>
  <si>
    <t>17.27</t>
  </si>
  <si>
    <t>29.27</t>
  </si>
  <si>
    <t>33.77</t>
  </si>
  <si>
    <t>33.13</t>
  </si>
  <si>
    <t>33.07</t>
  </si>
  <si>
    <t>37.11</t>
  </si>
  <si>
    <t>40.11</t>
  </si>
  <si>
    <t>48.56</t>
  </si>
  <si>
    <t>51.82</t>
  </si>
  <si>
    <t>Comm.Shares outs.</t>
  </si>
  <si>
    <t>95</t>
  </si>
  <si>
    <t>91</t>
  </si>
  <si>
    <t>92</t>
  </si>
  <si>
    <t>89</t>
  </si>
  <si>
    <t>84</t>
  </si>
  <si>
    <t>79</t>
  </si>
  <si>
    <t>111</t>
  </si>
  <si>
    <t>112</t>
  </si>
  <si>
    <t>108</t>
  </si>
  <si>
    <t>106</t>
  </si>
  <si>
    <t>116</t>
  </si>
  <si>
    <t>117</t>
  </si>
  <si>
    <t>Avg. annual P/E ratio</t>
  </si>
  <si>
    <t>17.2</t>
  </si>
  <si>
    <t>17.1</t>
  </si>
  <si>
    <t>16.1</t>
  </si>
  <si>
    <t>14.3</t>
  </si>
  <si>
    <t>12.4</t>
  </si>
  <si>
    <t>11.9</t>
  </si>
  <si>
    <t>13.0</t>
  </si>
  <si>
    <t>37.7</t>
  </si>
  <si>
    <t>17.6</t>
  </si>
  <si>
    <t>12.8</t>
  </si>
  <si>
    <t>232.4</t>
  </si>
  <si>
    <t>15.6</t>
  </si>
  <si>
    <t>14.4</t>
  </si>
  <si>
    <t>24.7</t>
  </si>
  <si>
    <t>183.3</t>
  </si>
  <si>
    <t>131.1</t>
  </si>
  <si>
    <t>P/E to S&amp;P500</t>
  </si>
  <si>
    <t>1.0</t>
  </si>
  <si>
    <t>0.8</t>
  </si>
  <si>
    <t>0.2</t>
  </si>
  <si>
    <t>0.6</t>
  </si>
  <si>
    <t>0.7</t>
  </si>
  <si>
    <t>1.1</t>
  </si>
  <si>
    <t>2.1</t>
  </si>
  <si>
    <t>0.9</t>
  </si>
  <si>
    <t>9.9</t>
  </si>
  <si>
    <t>6.1</t>
  </si>
  <si>
    <t>6.5</t>
  </si>
  <si>
    <t>Avg. annual div. yield</t>
  </si>
  <si>
    <t>1.3%</t>
  </si>
  <si>
    <t>1.0%</t>
  </si>
  <si>
    <t>1.8%</t>
  </si>
  <si>
    <t>2.2%</t>
  </si>
  <si>
    <t>1.2%</t>
  </si>
  <si>
    <t>1.1%</t>
  </si>
  <si>
    <t>1.5%</t>
  </si>
  <si>
    <t>1.7%</t>
  </si>
  <si>
    <t>2.0%</t>
  </si>
  <si>
    <t>1.6%</t>
  </si>
  <si>
    <t>0.8%</t>
  </si>
  <si>
    <t>1.4%</t>
  </si>
  <si>
    <t>Revenue (m)</t>
  </si>
  <si>
    <t>2,369</t>
  </si>
  <si>
    <t>2,336</t>
  </si>
  <si>
    <t>2,467</t>
  </si>
  <si>
    <t>2,005</t>
  </si>
  <si>
    <t>2,363</t>
  </si>
  <si>
    <t>2,869</t>
  </si>
  <si>
    <t>2,745</t>
  </si>
  <si>
    <t>2,616</t>
  </si>
  <si>
    <t>2,446</t>
  </si>
  <si>
    <t>3,651</t>
  </si>
  <si>
    <t>2,677</t>
  </si>
  <si>
    <t>3,072</t>
  </si>
  <si>
    <t>3,375</t>
  </si>
  <si>
    <t>3,589</t>
  </si>
  <si>
    <t>3,129</t>
  </si>
  <si>
    <t>3,328</t>
  </si>
  <si>
    <t>5,593</t>
  </si>
  <si>
    <t>Operating margin</t>
  </si>
  <si>
    <t>11.3%</t>
  </si>
  <si>
    <t>13.5%</t>
  </si>
  <si>
    <t>9.0%</t>
  </si>
  <si>
    <t>9.3%</t>
  </si>
  <si>
    <t>17.6%</t>
  </si>
  <si>
    <t>20.5%</t>
  </si>
  <si>
    <t>14.8%</t>
  </si>
  <si>
    <t>22.3%</t>
  </si>
  <si>
    <t>11.1%</t>
  </si>
  <si>
    <t>12.1%</t>
  </si>
  <si>
    <t>21.5%</t>
  </si>
  <si>
    <t>19.1%</t>
  </si>
  <si>
    <t>27.0%</t>
  </si>
  <si>
    <t>18.6%</t>
  </si>
  <si>
    <t>16.2%</t>
  </si>
  <si>
    <t>24.0%</t>
  </si>
  <si>
    <t>Depreciation (m)</t>
  </si>
  <si>
    <t>113</t>
  </si>
  <si>
    <t>107</t>
  </si>
  <si>
    <t>101</t>
  </si>
  <si>
    <t>96</t>
  </si>
  <si>
    <t>97</t>
  </si>
  <si>
    <t>99</t>
  </si>
  <si>
    <t>104</t>
  </si>
  <si>
    <t>260</t>
  </si>
  <si>
    <t>226</t>
  </si>
  <si>
    <t>197</t>
  </si>
  <si>
    <t>201</t>
  </si>
  <si>
    <t>213</t>
  </si>
  <si>
    <t>232</t>
  </si>
  <si>
    <t>254</t>
  </si>
  <si>
    <t>284</t>
  </si>
  <si>
    <t>Net profit (m)</t>
  </si>
  <si>
    <t>143</t>
  </si>
  <si>
    <t>230</t>
  </si>
  <si>
    <t>194</t>
  </si>
  <si>
    <t>178</t>
  </si>
  <si>
    <t>324</t>
  </si>
  <si>
    <t>436</t>
  </si>
  <si>
    <t>312</t>
  </si>
  <si>
    <t>413</t>
  </si>
  <si>
    <t>133</t>
  </si>
  <si>
    <t>335</t>
  </si>
  <si>
    <t>644</t>
  </si>
  <si>
    <t>55</t>
  </si>
  <si>
    <t>694</t>
  </si>
  <si>
    <t>533</t>
  </si>
  <si>
    <t>376</t>
  </si>
  <si>
    <t>124</t>
  </si>
  <si>
    <t>1,554</t>
  </si>
  <si>
    <t>Income tax rate</t>
  </si>
  <si>
    <t>19.8%</t>
  </si>
  <si>
    <t>(3.6)%</t>
  </si>
  <si>
    <t>(4.4)%</t>
  </si>
  <si>
    <t>23.6%</t>
  </si>
  <si>
    <t>(23.6)%</t>
  </si>
  <si>
    <t>22.0%</t>
  </si>
  <si>
    <t>25.0%</t>
  </si>
  <si>
    <t>8.7%</t>
  </si>
  <si>
    <t>8.1%</t>
  </si>
  <si>
    <t>18.7%</t>
  </si>
  <si>
    <t>96.6%</t>
  </si>
  <si>
    <t>18.2%</t>
  </si>
  <si>
    <t>15.7%</t>
  </si>
  <si>
    <t>14.6%</t>
  </si>
  <si>
    <t>(28.7)%</t>
  </si>
  <si>
    <t>Net profit margin</t>
  </si>
  <si>
    <t>6.0%</t>
  </si>
  <si>
    <t>9.8%</t>
  </si>
  <si>
    <t>7.9%</t>
  </si>
  <si>
    <t>8.9%</t>
  </si>
  <si>
    <t>13.7%</t>
  </si>
  <si>
    <t>15.2%</t>
  </si>
  <si>
    <t>15.8%</t>
  </si>
  <si>
    <t>5.5%</t>
  </si>
  <si>
    <t>9.2%</t>
  </si>
  <si>
    <t>20.6%</t>
  </si>
  <si>
    <t>14.9%</t>
  </si>
  <si>
    <t>12.0%</t>
  </si>
  <si>
    <t>3.7%</t>
  </si>
  <si>
    <t>23.1%</t>
  </si>
  <si>
    <t>Working capital (m)</t>
  </si>
  <si>
    <t>478</t>
  </si>
  <si>
    <t>651</t>
  </si>
  <si>
    <t>741</t>
  </si>
  <si>
    <t>679</t>
  </si>
  <si>
    <t>984</t>
  </si>
  <si>
    <t>954</t>
  </si>
  <si>
    <t>1,022</t>
  </si>
  <si>
    <t>1,047</t>
  </si>
  <si>
    <t>2,209</t>
  </si>
  <si>
    <t>214</t>
  </si>
  <si>
    <t>2,167</t>
  </si>
  <si>
    <t>1,277</t>
  </si>
  <si>
    <t>815</t>
  </si>
  <si>
    <t>816</t>
  </si>
  <si>
    <t>404</t>
  </si>
  <si>
    <t>134</t>
  </si>
  <si>
    <t>1,809</t>
  </si>
  <si>
    <t>Long-term debt (m)</t>
  </si>
  <si>
    <t>682</t>
  </si>
  <si>
    <t>707</t>
  </si>
  <si>
    <t>906</t>
  </si>
  <si>
    <t>776</t>
  </si>
  <si>
    <t>852</t>
  </si>
  <si>
    <t>749</t>
  </si>
  <si>
    <t>687</t>
  </si>
  <si>
    <t>1,054</t>
  </si>
  <si>
    <t>2,223</t>
  </si>
  <si>
    <t>3,175</t>
  </si>
  <si>
    <t>2,122</t>
  </si>
  <si>
    <t>1,415</t>
  </si>
  <si>
    <t>1,398</t>
  </si>
  <si>
    <t>2,978</t>
  </si>
  <si>
    <t>2,884</t>
  </si>
  <si>
    <t>2,131</t>
  </si>
  <si>
    <t>3,119</t>
  </si>
  <si>
    <t>Equity (m)</t>
  </si>
  <si>
    <t>1,028</t>
  </si>
  <si>
    <t>1,278</t>
  </si>
  <si>
    <t>1,066</t>
  </si>
  <si>
    <t>1,206</t>
  </si>
  <si>
    <t>1,416</t>
  </si>
  <si>
    <t>1,591</t>
  </si>
  <si>
    <t>1,834</t>
  </si>
  <si>
    <t>1,627</t>
  </si>
  <si>
    <t>1,359</t>
  </si>
  <si>
    <t>3,254</t>
  </si>
  <si>
    <t>3,795</t>
  </si>
  <si>
    <t>3,675</t>
  </si>
  <si>
    <t>3,585</t>
  </si>
  <si>
    <t>3,932</t>
  </si>
  <si>
    <t>4,268</t>
  </si>
  <si>
    <t>5,625</t>
  </si>
  <si>
    <t>6,733</t>
  </si>
  <si>
    <t>ROIC</t>
  </si>
  <si>
    <t>7.0%</t>
  </si>
  <si>
    <t>9.6%</t>
  </si>
  <si>
    <t>8.6%</t>
  </si>
  <si>
    <t>12.8%</t>
  </si>
  <si>
    <t>14.4%</t>
  </si>
  <si>
    <t>4.5%</t>
  </si>
  <si>
    <t>5.8%</t>
  </si>
  <si>
    <t>9.5%</t>
  </si>
  <si>
    <t>0.3%</t>
  </si>
  <si>
    <t>11.7%</t>
  </si>
  <si>
    <t>6.9%</t>
  </si>
  <si>
    <t>5.1%</t>
  </si>
  <si>
    <t>1.9%</t>
  </si>
  <si>
    <t>Return on capital</t>
  </si>
  <si>
    <t>5.7%</t>
  </si>
  <si>
    <t>10.3%</t>
  </si>
  <si>
    <t>7.2%</t>
  </si>
  <si>
    <t>14.7%</t>
  </si>
  <si>
    <t>11.0%</t>
  </si>
  <si>
    <t>16.7%</t>
  </si>
  <si>
    <t>3.8%</t>
  </si>
  <si>
    <t>5.2%</t>
  </si>
  <si>
    <t>10.0%</t>
  </si>
  <si>
    <t>4.9%</t>
  </si>
  <si>
    <t>15.0%</t>
  </si>
  <si>
    <t>Return on equity</t>
  </si>
  <si>
    <t>13.9%</t>
  </si>
  <si>
    <t>18.0%</t>
  </si>
  <si>
    <t>22.9%</t>
  </si>
  <si>
    <t>27.4%</t>
  </si>
  <si>
    <t>17.0%</t>
  </si>
  <si>
    <t>25.4%</t>
  </si>
  <si>
    <t>19.3%</t>
  </si>
  <si>
    <t>13.6%</t>
  </si>
  <si>
    <t>8.8%</t>
  </si>
  <si>
    <t>Plowback ratio</t>
  </si>
  <si>
    <t>77.9%</t>
  </si>
  <si>
    <t>82.6%</t>
  </si>
  <si>
    <t>71.2%</t>
  </si>
  <si>
    <t>70.4%</t>
  </si>
  <si>
    <t>85.3%</t>
  </si>
  <si>
    <t>87.6%</t>
  </si>
  <si>
    <t>79.1%</t>
  </si>
  <si>
    <t>82.2%</t>
  </si>
  <si>
    <t>47.7%</t>
  </si>
  <si>
    <t>66.9%</t>
  </si>
  <si>
    <t>80.1%</t>
  </si>
  <si>
    <t>(41.3)%</t>
  </si>
  <si>
    <t>80.4%</t>
  </si>
  <si>
    <t>74.8%</t>
  </si>
  <si>
    <t>63.8%</t>
  </si>
  <si>
    <t>76.2%</t>
  </si>
  <si>
    <t>Div.&amp;Repurch./FCF</t>
  </si>
  <si>
    <t>83.0%</t>
  </si>
  <si>
    <t>104.1%</t>
  </si>
  <si>
    <t>25.2%</t>
  </si>
  <si>
    <t>79.5%</t>
  </si>
  <si>
    <t>238.0%</t>
  </si>
  <si>
    <t>61.3%</t>
  </si>
  <si>
    <t>89.7%</t>
  </si>
  <si>
    <t>(2,845.8)%</t>
  </si>
  <si>
    <t>(419.0)%</t>
  </si>
  <si>
    <t>(114.9)%</t>
  </si>
  <si>
    <t>(313.8)%</t>
  </si>
  <si>
    <t>209.4%</t>
  </si>
  <si>
    <t>(128.9)%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</si>
  <si>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</si>
  <si>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</si>
  <si>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</si>
  <si>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</si>
  <si>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</si>
  <si>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</si>
  <si>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</si>
  <si>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</si>
  <si>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</si>
  <si>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</si>
  <si>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</si>
  <si>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</si>
  <si>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</si>
  <si>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903</t>
  </si>
  <si>
    <t>1,081</t>
  </si>
  <si>
    <t>1,244</t>
  </si>
  <si>
    <t>854</t>
  </si>
  <si>
    <t>830</t>
  </si>
  <si>
    <t>821</t>
  </si>
  <si>
    <t>846</t>
  </si>
  <si>
    <t>918</t>
  </si>
  <si>
    <t>917</t>
  </si>
  <si>
    <t>980</t>
  </si>
  <si>
    <t>1,110</t>
  </si>
  <si>
    <t>1,514</t>
  </si>
  <si>
    <t>2,107</t>
  </si>
  <si>
    <t>COGS</t>
  </si>
  <si>
    <t>623</t>
  </si>
  <si>
    <t>742</t>
  </si>
  <si>
    <t>873</t>
  </si>
  <si>
    <t>611</t>
  </si>
  <si>
    <t>568</t>
  </si>
  <si>
    <t>560</t>
  </si>
  <si>
    <t>581</t>
  </si>
  <si>
    <t>646</t>
  </si>
  <si>
    <t>696</t>
  </si>
  <si>
    <t>745</t>
  </si>
  <si>
    <t>872</t>
  </si>
  <si>
    <t>1,201</t>
  </si>
  <si>
    <t>1,684</t>
  </si>
  <si>
    <t>1,818</t>
  </si>
  <si>
    <t>1,714</t>
  </si>
  <si>
    <t>1,859</t>
  </si>
  <si>
    <t>1,522</t>
  </si>
  <si>
    <t>1,617</t>
  </si>
  <si>
    <t>1,892</t>
  </si>
  <si>
    <t>1,835</t>
  </si>
  <si>
    <t>1,755</t>
  </si>
  <si>
    <t>1,675</t>
  </si>
  <si>
    <t>2,454</t>
  </si>
  <si>
    <t>1,707</t>
  </si>
  <si>
    <t>1,962</t>
  </si>
  <si>
    <t>2,158</t>
  </si>
  <si>
    <t>2,332</t>
  </si>
  <si>
    <t>2,134</t>
  </si>
  <si>
    <t>2,330</t>
  </si>
  <si>
    <t>281</t>
  </si>
  <si>
    <t>339</t>
  </si>
  <si>
    <t>371</t>
  </si>
  <si>
    <t>243</t>
  </si>
  <si>
    <t>261</t>
  </si>
  <si>
    <t>265</t>
  </si>
  <si>
    <t>271</t>
  </si>
  <si>
    <t>221</t>
  </si>
  <si>
    <t>235</t>
  </si>
  <si>
    <t>239</t>
  </si>
  <si>
    <t>423</t>
  </si>
  <si>
    <t>551</t>
  </si>
  <si>
    <t>622</t>
  </si>
  <si>
    <t>608</t>
  </si>
  <si>
    <t>484</t>
  </si>
  <si>
    <t>746</t>
  </si>
  <si>
    <t>977</t>
  </si>
  <si>
    <t>910</t>
  </si>
  <si>
    <t>861</t>
  </si>
  <si>
    <t>771</t>
  </si>
  <si>
    <t>1,197</t>
  </si>
  <si>
    <t>971</t>
  </si>
  <si>
    <t>1,217</t>
  </si>
  <si>
    <t>1,258</t>
  </si>
  <si>
    <t>995</t>
  </si>
  <si>
    <t>998</t>
  </si>
  <si>
    <t>Gross Profit Ratio</t>
  </si>
  <si>
    <t>31.09%</t>
  </si>
  <si>
    <t>31.34%</t>
  </si>
  <si>
    <t>29.83%</t>
  </si>
  <si>
    <t>28.45%</t>
  </si>
  <si>
    <t>31.50%</t>
  </si>
  <si>
    <t>31.77%</t>
  </si>
  <si>
    <t>31.27%</t>
  </si>
  <si>
    <t>29.59%</t>
  </si>
  <si>
    <t>24.14%</t>
  </si>
  <si>
    <t>24.00%</t>
  </si>
  <si>
    <t>21.48%</t>
  </si>
  <si>
    <t>20.63%</t>
  </si>
  <si>
    <t>20.09%</t>
  </si>
  <si>
    <t>23.26%</t>
  </si>
  <si>
    <t>26.65%</t>
  </si>
  <si>
    <t>24.63%</t>
  </si>
  <si>
    <t>24.13%</t>
  </si>
  <si>
    <t>31.57%</t>
  </si>
  <si>
    <t>34.06%</t>
  </si>
  <si>
    <t>33.15%</t>
  </si>
  <si>
    <t>32.92%</t>
  </si>
  <si>
    <t>31.52%</t>
  </si>
  <si>
    <t>32.78%</t>
  </si>
  <si>
    <t>36.25%</t>
  </si>
  <si>
    <t>36.13%</t>
  </si>
  <si>
    <t>36.07%</t>
  </si>
  <si>
    <t>35.04%</t>
  </si>
  <si>
    <t>31.80%</t>
  </si>
  <si>
    <t>29.99%</t>
  </si>
  <si>
    <t>Operating Expenses</t>
  </si>
  <si>
    <t>245</t>
  </si>
  <si>
    <t>150</t>
  </si>
  <si>
    <t>141</t>
  </si>
  <si>
    <t>135</t>
  </si>
  <si>
    <t>121</t>
  </si>
  <si>
    <t>123</t>
  </si>
  <si>
    <t>130</t>
  </si>
  <si>
    <t>146</t>
  </si>
  <si>
    <t>308</t>
  </si>
  <si>
    <t>322</t>
  </si>
  <si>
    <t>286</t>
  </si>
  <si>
    <t>389</t>
  </si>
  <si>
    <t>392</t>
  </si>
  <si>
    <t>443</t>
  </si>
  <si>
    <t>615</t>
  </si>
  <si>
    <t>461</t>
  </si>
  <si>
    <t>522</t>
  </si>
  <si>
    <t>516</t>
  </si>
  <si>
    <t>592</t>
  </si>
  <si>
    <t>489</t>
  </si>
  <si>
    <t>496</t>
  </si>
  <si>
    <t>R&amp;D Expenses</t>
  </si>
  <si>
    <t>- -</t>
  </si>
  <si>
    <t>28</t>
  </si>
  <si>
    <t>30</t>
  </si>
  <si>
    <t>31</t>
  </si>
  <si>
    <t>34</t>
  </si>
  <si>
    <t>26</t>
  </si>
  <si>
    <t>22</t>
  </si>
  <si>
    <t>16</t>
  </si>
  <si>
    <t>18</t>
  </si>
  <si>
    <t>42</t>
  </si>
  <si>
    <t>46</t>
  </si>
  <si>
    <t>63</t>
  </si>
  <si>
    <t>67</t>
  </si>
  <si>
    <t>61</t>
  </si>
  <si>
    <t>58</t>
  </si>
  <si>
    <t>77</t>
  </si>
  <si>
    <t>82</t>
  </si>
  <si>
    <t>88</t>
  </si>
  <si>
    <t>103</t>
  </si>
  <si>
    <t>80</t>
  </si>
  <si>
    <t>70</t>
  </si>
  <si>
    <t>59</t>
  </si>
  <si>
    <t>54</t>
  </si>
  <si>
    <t>Selling, G&amp;A Exp.</t>
  </si>
  <si>
    <t>144</t>
  </si>
  <si>
    <t>131</t>
  </si>
  <si>
    <t>119</t>
  </si>
  <si>
    <t>109</t>
  </si>
  <si>
    <t>105</t>
  </si>
  <si>
    <t>158</t>
  </si>
  <si>
    <t>220</t>
  </si>
  <si>
    <t>238</t>
  </si>
  <si>
    <t>255</t>
  </si>
  <si>
    <t>266</t>
  </si>
  <si>
    <t>313</t>
  </si>
  <si>
    <t>163</t>
  </si>
  <si>
    <t>355</t>
  </si>
  <si>
    <t>512</t>
  </si>
  <si>
    <t>380</t>
  </si>
  <si>
    <t>438</t>
  </si>
  <si>
    <t>446</t>
  </si>
  <si>
    <t>430</t>
  </si>
  <si>
    <t>441</t>
  </si>
  <si>
    <t>General and Admin. Exp.</t>
  </si>
  <si>
    <t>Selling and Marketing Exp.</t>
  </si>
  <si>
    <t>Other Expenses</t>
  </si>
  <si>
    <t>93</t>
  </si>
  <si>
    <t>94</t>
  </si>
  <si>
    <t>11</t>
  </si>
  <si>
    <t>(8)</t>
  </si>
  <si>
    <t>2</t>
  </si>
  <si>
    <t>10</t>
  </si>
  <si>
    <t>5</t>
  </si>
  <si>
    <t>(2)</t>
  </si>
  <si>
    <t>12</t>
  </si>
  <si>
    <t>COGS and Expenses</t>
  </si>
  <si>
    <t>855</t>
  </si>
  <si>
    <t>987</t>
  </si>
  <si>
    <t>1,127</t>
  </si>
  <si>
    <t>761</t>
  </si>
  <si>
    <t>709</t>
  </si>
  <si>
    <t>695</t>
  </si>
  <si>
    <t>732</t>
  </si>
  <si>
    <t>767</t>
  </si>
  <si>
    <t>818</t>
  </si>
  <si>
    <t>875</t>
  </si>
  <si>
    <t>1,017</t>
  </si>
  <si>
    <t>1,395</t>
  </si>
  <si>
    <t>1,944</t>
  </si>
  <si>
    <t>2,102</t>
  </si>
  <si>
    <t>2,021</t>
  </si>
  <si>
    <t>2,182</t>
  </si>
  <si>
    <t>1,807</t>
  </si>
  <si>
    <t>1,941</t>
  </si>
  <si>
    <t>2,281</t>
  </si>
  <si>
    <t>2,228</t>
  </si>
  <si>
    <t>2,000</t>
  </si>
  <si>
    <t>2,118</t>
  </si>
  <si>
    <t>3,070</t>
  </si>
  <si>
    <t>2,168</t>
  </si>
  <si>
    <t>2,484</t>
  </si>
  <si>
    <t>2,674</t>
  </si>
  <si>
    <t>2,923</t>
  </si>
  <si>
    <t>2,623</t>
  </si>
  <si>
    <t>2,825</t>
  </si>
  <si>
    <t>Interest Income</t>
  </si>
  <si>
    <t>Interest Expense</t>
  </si>
  <si>
    <t>38</t>
  </si>
  <si>
    <t>25</t>
  </si>
  <si>
    <t>33</t>
  </si>
  <si>
    <t>32</t>
  </si>
  <si>
    <t>41</t>
  </si>
  <si>
    <t>65</t>
  </si>
  <si>
    <t>115</t>
  </si>
  <si>
    <t>52</t>
  </si>
  <si>
    <t>73</t>
  </si>
  <si>
    <t>Depreciation and Amortization</t>
  </si>
  <si>
    <t>71</t>
  </si>
  <si>
    <t>69</t>
  </si>
  <si>
    <t>75</t>
  </si>
  <si>
    <t>76</t>
  </si>
  <si>
    <t>74</t>
  </si>
  <si>
    <t>78</t>
  </si>
  <si>
    <t>81</t>
  </si>
  <si>
    <t>EBITDA</t>
  </si>
  <si>
    <t>183</t>
  </si>
  <si>
    <t>190</t>
  </si>
  <si>
    <t>198</t>
  </si>
  <si>
    <t>204</t>
  </si>
  <si>
    <t>175</t>
  </si>
  <si>
    <t>184</t>
  </si>
  <si>
    <t>170</t>
  </si>
  <si>
    <t>169</t>
  </si>
  <si>
    <t>258</t>
  </si>
  <si>
    <t>338</t>
  </si>
  <si>
    <t>296</t>
  </si>
  <si>
    <t>538</t>
  </si>
  <si>
    <t>526</t>
  </si>
  <si>
    <t>688</t>
  </si>
  <si>
    <t>297</t>
  </si>
  <si>
    <t>757</t>
  </si>
  <si>
    <t>1,031</t>
  </si>
  <si>
    <t>799</t>
  </si>
  <si>
    <t>1,091</t>
  </si>
  <si>
    <t>893</t>
  </si>
  <si>
    <t>735</t>
  </si>
  <si>
    <t>469</t>
  </si>
  <si>
    <t>EBITDA ratio</t>
  </si>
  <si>
    <t>14.50%</t>
  </si>
  <si>
    <t>16.90%</t>
  </si>
  <si>
    <t>18.14%</t>
  </si>
  <si>
    <t>37.93%</t>
  </si>
  <si>
    <t>22.89%</t>
  </si>
  <si>
    <t>24.10%</t>
  </si>
  <si>
    <t>24.17%</t>
  </si>
  <si>
    <t>24.11%</t>
  </si>
  <si>
    <t>19.06%</t>
  </si>
  <si>
    <t>18.81%</t>
  </si>
  <si>
    <t>15.30%</t>
  </si>
  <si>
    <t>11.17%</t>
  </si>
  <si>
    <t>12.33%</t>
  </si>
  <si>
    <t>10.90%</t>
  </si>
  <si>
    <t>16.76%</t>
  </si>
  <si>
    <t>13.68%</t>
  </si>
  <si>
    <t>14.78%</t>
  </si>
  <si>
    <t>22.75%</t>
  </si>
  <si>
    <t>15.36%</t>
  </si>
  <si>
    <t>19.16%</t>
  </si>
  <si>
    <t>26.31%</t>
  </si>
  <si>
    <t>12.13%</t>
  </si>
  <si>
    <t>20.73%</t>
  </si>
  <si>
    <t>38.52%</t>
  </si>
  <si>
    <t>26.01%</t>
  </si>
  <si>
    <t>32.34%</t>
  </si>
  <si>
    <t>24.87%</t>
  </si>
  <si>
    <t>23.50%</t>
  </si>
  <si>
    <t>14.08%</t>
  </si>
  <si>
    <t>Operating Income</t>
  </si>
  <si>
    <t>49</t>
  </si>
  <si>
    <t>126</t>
  </si>
  <si>
    <t>114</t>
  </si>
  <si>
    <t>98</t>
  </si>
  <si>
    <t>118</t>
  </si>
  <si>
    <t>164</t>
  </si>
  <si>
    <t>267</t>
  </si>
  <si>
    <t>315</t>
  </si>
  <si>
    <t>186</t>
  </si>
  <si>
    <t>415</t>
  </si>
  <si>
    <t>588</t>
  </si>
  <si>
    <t>406</t>
  </si>
  <si>
    <t>583</t>
  </si>
  <si>
    <t>442</t>
  </si>
  <si>
    <t>575</t>
  </si>
  <si>
    <t>912</t>
  </si>
  <si>
    <t>666</t>
  </si>
  <si>
    <t>506</t>
  </si>
  <si>
    <t>798</t>
  </si>
  <si>
    <t>Operating Income ratio</t>
  </si>
  <si>
    <t>5.38%</t>
  </si>
  <si>
    <t>8.69%</t>
  </si>
  <si>
    <t>9.40%</t>
  </si>
  <si>
    <t>10.93%</t>
  </si>
  <si>
    <t>14.55%</t>
  </si>
  <si>
    <t>15.31%</t>
  </si>
  <si>
    <t>13.49%</t>
  </si>
  <si>
    <t>16.37%</t>
  </si>
  <si>
    <t>10.74%</t>
  </si>
  <si>
    <t>10.77%</t>
  </si>
  <si>
    <t>8.36%</t>
  </si>
  <si>
    <t>7.83%</t>
  </si>
  <si>
    <t>7.78%</t>
  </si>
  <si>
    <t>11.26%</t>
  </si>
  <si>
    <t>13.48%</t>
  </si>
  <si>
    <t>8.95%</t>
  </si>
  <si>
    <t>9.29%</t>
  </si>
  <si>
    <t>17.56%</t>
  </si>
  <si>
    <t>20.49%</t>
  </si>
  <si>
    <t>14.79%</t>
  </si>
  <si>
    <t>22.28%</t>
  </si>
  <si>
    <t>11.09%</t>
  </si>
  <si>
    <t>12.12%</t>
  </si>
  <si>
    <t>21.46%</t>
  </si>
  <si>
    <t>19.13%</t>
  </si>
  <si>
    <t>27.01%</t>
  </si>
  <si>
    <t>18.56%</t>
  </si>
  <si>
    <t>16.17%</t>
  </si>
  <si>
    <t>23.99%</t>
  </si>
  <si>
    <t>Total Other Income Exp.(Gains)</t>
  </si>
  <si>
    <t>(6)</t>
  </si>
  <si>
    <t>(5)</t>
  </si>
  <si>
    <t>15</t>
  </si>
  <si>
    <t>160</t>
  </si>
  <si>
    <t>0</t>
  </si>
  <si>
    <t>(3)</t>
  </si>
  <si>
    <t>(1)</t>
  </si>
  <si>
    <t>(47)</t>
  </si>
  <si>
    <t>(14)</t>
  </si>
  <si>
    <t>(133)</t>
  </si>
  <si>
    <t>(37)</t>
  </si>
  <si>
    <t>(38)</t>
  </si>
  <si>
    <t>(26)</t>
  </si>
  <si>
    <t>(23)</t>
  </si>
  <si>
    <t>(32)</t>
  </si>
  <si>
    <t>(58)</t>
  </si>
  <si>
    <t>(84)</t>
  </si>
  <si>
    <t>(59)</t>
  </si>
  <si>
    <t>(141)</t>
  </si>
  <si>
    <t>(117)</t>
  </si>
  <si>
    <t>(103)</t>
  </si>
  <si>
    <t>(132)</t>
  </si>
  <si>
    <t>(665)</t>
  </si>
  <si>
    <t>Income Before Tax</t>
  </si>
  <si>
    <t>43</t>
  </si>
  <si>
    <t>132</t>
  </si>
  <si>
    <t>253</t>
  </si>
  <si>
    <t>129</t>
  </si>
  <si>
    <t>148</t>
  </si>
  <si>
    <t>72</t>
  </si>
  <si>
    <t>278</t>
  </si>
  <si>
    <t>375</t>
  </si>
  <si>
    <t>544</t>
  </si>
  <si>
    <t>358</t>
  </si>
  <si>
    <t>515</t>
  </si>
  <si>
    <t>447</t>
  </si>
  <si>
    <t>795</t>
  </si>
  <si>
    <t>563</t>
  </si>
  <si>
    <t>374</t>
  </si>
  <si>
    <t>Income Before Tax ratio</t>
  </si>
  <si>
    <t>4.70%</t>
  </si>
  <si>
    <t>8.27%</t>
  </si>
  <si>
    <t>10.58%</t>
  </si>
  <si>
    <t>29.62%</t>
  </si>
  <si>
    <t>14.57%</t>
  </si>
  <si>
    <t>14.96%</t>
  </si>
  <si>
    <t>15.22%</t>
  </si>
  <si>
    <t>16.08%</t>
  </si>
  <si>
    <t>10.60%</t>
  </si>
  <si>
    <t>10.59%</t>
  </si>
  <si>
    <t>7.93%</t>
  </si>
  <si>
    <t>4.75%</t>
  </si>
  <si>
    <t>7.11%</t>
  </si>
  <si>
    <t>5.63%</t>
  </si>
  <si>
    <t>11.89%</t>
  </si>
  <si>
    <t>7.43%</t>
  </si>
  <si>
    <t>7.99%</t>
  </si>
  <si>
    <t>16.60%</t>
  </si>
  <si>
    <t>19.19%</t>
  </si>
  <si>
    <t>13.64%</t>
  </si>
  <si>
    <t>20.81%</t>
  </si>
  <si>
    <t>8.72%</t>
  </si>
  <si>
    <t>9.81%</t>
  </si>
  <si>
    <t>19.25%</t>
  </si>
  <si>
    <t>14.54%</t>
  </si>
  <si>
    <t>23.55%</t>
  </si>
  <si>
    <t>15.68%</t>
  </si>
  <si>
    <t>11.94%</t>
  </si>
  <si>
    <t>4.02%</t>
  </si>
  <si>
    <t>Income Tax Expense (Gain)</t>
  </si>
  <si>
    <t>21</t>
  </si>
  <si>
    <t>53</t>
  </si>
  <si>
    <t>40</t>
  </si>
  <si>
    <t>29</t>
  </si>
  <si>
    <t>14</t>
  </si>
  <si>
    <t>17</t>
  </si>
  <si>
    <t>(7)</t>
  </si>
  <si>
    <t>(130)</t>
  </si>
  <si>
    <t>83</t>
  </si>
  <si>
    <t>136</t>
  </si>
  <si>
    <t>432</t>
  </si>
  <si>
    <t>145</t>
  </si>
  <si>
    <t>Net Income</t>
  </si>
  <si>
    <t>51</t>
  </si>
  <si>
    <t>156</t>
  </si>
  <si>
    <t>85</t>
  </si>
  <si>
    <t>102</t>
  </si>
  <si>
    <t>68</t>
  </si>
  <si>
    <t>Net Income Ratio</t>
  </si>
  <si>
    <t>2.41%</t>
  </si>
  <si>
    <t>6.29%</t>
  </si>
  <si>
    <t>18.26%</t>
  </si>
  <si>
    <t>9.64%</t>
  </si>
  <si>
    <t>10.32%</t>
  </si>
  <si>
    <t>10.50%</t>
  </si>
  <si>
    <t>7.63%</t>
  </si>
  <si>
    <t>6.48%</t>
  </si>
  <si>
    <t>3.62%</t>
  </si>
  <si>
    <t>5.45%</t>
  </si>
  <si>
    <t>6.04%</t>
  </si>
  <si>
    <t>9.83%</t>
  </si>
  <si>
    <t>7.87%</t>
  </si>
  <si>
    <t>8.89%</t>
  </si>
  <si>
    <t>13.70%</t>
  </si>
  <si>
    <t>15.21%</t>
  </si>
  <si>
    <t>11.35%</t>
  </si>
  <si>
    <t>15.79%</t>
  </si>
  <si>
    <t>9.17%</t>
  </si>
  <si>
    <t>24.04%</t>
  </si>
  <si>
    <t>1.79%</t>
  </si>
  <si>
    <t>20.55%</t>
  </si>
  <si>
    <t>14.86%</t>
  </si>
  <si>
    <t>12.01%</t>
  </si>
  <si>
    <t>3.72%</t>
  </si>
  <si>
    <t>EPS</t>
  </si>
  <si>
    <t>0.18</t>
  </si>
  <si>
    <t>0.40</t>
  </si>
  <si>
    <t>0.59</t>
  </si>
  <si>
    <t>1.32</t>
  </si>
  <si>
    <t>0.72</t>
  </si>
  <si>
    <t>0.82</t>
  </si>
  <si>
    <t>0.94</t>
  </si>
  <si>
    <t>1.11</t>
  </si>
  <si>
    <t>0.74</t>
  </si>
  <si>
    <t>0.89</t>
  </si>
  <si>
    <t>0.87</t>
  </si>
  <si>
    <t>0.66</t>
  </si>
  <si>
    <t>1.24</t>
  </si>
  <si>
    <t>EPS Diluted</t>
  </si>
  <si>
    <t>0.81</t>
  </si>
  <si>
    <t>0.73</t>
  </si>
  <si>
    <t>0.86</t>
  </si>
  <si>
    <t>0.85</t>
  </si>
  <si>
    <t>0.65</t>
  </si>
  <si>
    <t>1.21</t>
  </si>
  <si>
    <t>1.47</t>
  </si>
  <si>
    <t>2.10</t>
  </si>
  <si>
    <t>1.94</t>
  </si>
  <si>
    <t>3.51</t>
  </si>
  <si>
    <t>4.77</t>
  </si>
  <si>
    <t>3.47</t>
  </si>
  <si>
    <t>4.90</t>
  </si>
  <si>
    <t>3.00</t>
  </si>
  <si>
    <t>5.68</t>
  </si>
  <si>
    <t>6.34</t>
  </si>
  <si>
    <t>5.02</t>
  </si>
  <si>
    <t>3.52</t>
  </si>
  <si>
    <t>Weighted Avg. Shares Outs.</t>
  </si>
  <si>
    <t>110</t>
  </si>
  <si>
    <t>Weighted Avg. Shares Outs. Dil.</t>
  </si>
  <si>
    <t>120</t>
  </si>
  <si>
    <t>86</t>
  </si>
  <si>
    <t>90</t>
  </si>
  <si>
    <t>Cash and Cash Equivalents</t>
  </si>
  <si>
    <t>19</t>
  </si>
  <si>
    <t>35</t>
  </si>
  <si>
    <t>149</t>
  </si>
  <si>
    <t>309</t>
  </si>
  <si>
    <t>530</t>
  </si>
  <si>
    <t>477</t>
  </si>
  <si>
    <t>2,490</t>
  </si>
  <si>
    <t>2,270</t>
  </si>
  <si>
    <t>1,137</t>
  </si>
  <si>
    <t>555</t>
  </si>
  <si>
    <t>613</t>
  </si>
  <si>
    <t>747</t>
  </si>
  <si>
    <t>439</t>
  </si>
  <si>
    <t>Short-Term Investments</t>
  </si>
  <si>
    <t>Cash &amp; Short-Term Investments</t>
  </si>
  <si>
    <t>Net Receivables</t>
  </si>
  <si>
    <t>140</t>
  </si>
  <si>
    <t>182</t>
  </si>
  <si>
    <t>154</t>
  </si>
  <si>
    <t>155</t>
  </si>
  <si>
    <t>174</t>
  </si>
  <si>
    <t>342</t>
  </si>
  <si>
    <t>387</t>
  </si>
  <si>
    <t>400</t>
  </si>
  <si>
    <t>425</t>
  </si>
  <si>
    <t>348</t>
  </si>
  <si>
    <t>329</t>
  </si>
  <si>
    <t>449</t>
  </si>
  <si>
    <t>518</t>
  </si>
  <si>
    <t>457</t>
  </si>
  <si>
    <t>656</t>
  </si>
  <si>
    <t>543</t>
  </si>
  <si>
    <t>619</t>
  </si>
  <si>
    <t>698</t>
  </si>
  <si>
    <t>752</t>
  </si>
  <si>
    <t>638</t>
  </si>
  <si>
    <t>700</t>
  </si>
  <si>
    <t>Inventory</t>
  </si>
  <si>
    <t>157</t>
  </si>
  <si>
    <t>127</t>
  </si>
  <si>
    <t>161</t>
  </si>
  <si>
    <t>205</t>
  </si>
  <si>
    <t>411</t>
  </si>
  <si>
    <t>378</t>
  </si>
  <si>
    <t>473</t>
  </si>
  <si>
    <t>539</t>
  </si>
  <si>
    <t>431</t>
  </si>
  <si>
    <t>428</t>
  </si>
  <si>
    <t>509</t>
  </si>
  <si>
    <t>450</t>
  </si>
  <si>
    <t>593</t>
  </si>
  <si>
    <t>701</t>
  </si>
  <si>
    <t>769</t>
  </si>
  <si>
    <t>750</t>
  </si>
  <si>
    <t>813</t>
  </si>
  <si>
    <t>Other Current Assets</t>
  </si>
  <si>
    <t>20</t>
  </si>
  <si>
    <t>39</t>
  </si>
  <si>
    <t>47</t>
  </si>
  <si>
    <t>452</t>
  </si>
  <si>
    <t>128</t>
  </si>
  <si>
    <t>45</t>
  </si>
  <si>
    <t>56</t>
  </si>
  <si>
    <t>328</t>
  </si>
  <si>
    <t>390</t>
  </si>
  <si>
    <t>429</t>
  </si>
  <si>
    <t>259</t>
  </si>
  <si>
    <t>333</t>
  </si>
  <si>
    <t>384</t>
  </si>
  <si>
    <t>481</t>
  </si>
  <si>
    <t>874</t>
  </si>
  <si>
    <t>961</t>
  </si>
  <si>
    <t>1,053</t>
  </si>
  <si>
    <t>1,179</t>
  </si>
  <si>
    <t>1,032</t>
  </si>
  <si>
    <t>1,348</t>
  </si>
  <si>
    <t>1,356</t>
  </si>
  <si>
    <t>1,407</t>
  </si>
  <si>
    <t>1,483</t>
  </si>
  <si>
    <t>3,349</t>
  </si>
  <si>
    <t>1,831</t>
  </si>
  <si>
    <t>3,307</t>
  </si>
  <si>
    <t>2,478</t>
  </si>
  <si>
    <t>1,998</t>
  </si>
  <si>
    <t>2,225</t>
  </si>
  <si>
    <t>2,206</t>
  </si>
  <si>
    <t>2,008</t>
  </si>
  <si>
    <t>PP&amp;E</t>
  </si>
  <si>
    <t>675</t>
  </si>
  <si>
    <t>665</t>
  </si>
  <si>
    <t>686</t>
  </si>
  <si>
    <t>497</t>
  </si>
  <si>
    <t>495</t>
  </si>
  <si>
    <t>490</t>
  </si>
  <si>
    <t>519</t>
  </si>
  <si>
    <t>527</t>
  </si>
  <si>
    <t>896</t>
  </si>
  <si>
    <t>967</t>
  </si>
  <si>
    <t>981</t>
  </si>
  <si>
    <t>1,039</t>
  </si>
  <si>
    <t>1,012</t>
  </si>
  <si>
    <t>1,027</t>
  </si>
  <si>
    <t>1,006</t>
  </si>
  <si>
    <t>1,129</t>
  </si>
  <si>
    <t>1,297</t>
  </si>
  <si>
    <t>1,357</t>
  </si>
  <si>
    <t>1,232</t>
  </si>
  <si>
    <t>2,485</t>
  </si>
  <si>
    <t>2,360</t>
  </si>
  <si>
    <t>2,493</t>
  </si>
  <si>
    <t>3,021</t>
  </si>
  <si>
    <t>5,043</t>
  </si>
  <si>
    <t>5,491</t>
  </si>
  <si>
    <t>6,064</t>
  </si>
  <si>
    <t>251</t>
  </si>
  <si>
    <t>270</t>
  </si>
  <si>
    <t>279</t>
  </si>
  <si>
    <t>293</t>
  </si>
  <si>
    <t>272</t>
  </si>
  <si>
    <t>273</t>
  </si>
  <si>
    <t>277</t>
  </si>
  <si>
    <t>2,894</t>
  </si>
  <si>
    <t>1,540</t>
  </si>
  <si>
    <t>1,610</t>
  </si>
  <si>
    <t>1,567</t>
  </si>
  <si>
    <t>1,579</t>
  </si>
  <si>
    <t>1,666</t>
  </si>
  <si>
    <t>1,598</t>
  </si>
  <si>
    <t>Intangible Assets</t>
  </si>
  <si>
    <t>23</t>
  </si>
  <si>
    <t>394</t>
  </si>
  <si>
    <t>152</t>
  </si>
  <si>
    <t>171</t>
  </si>
  <si>
    <t>167</t>
  </si>
  <si>
    <t>151</t>
  </si>
  <si>
    <t>44</t>
  </si>
  <si>
    <t>1,733</t>
  </si>
  <si>
    <t>422</t>
  </si>
  <si>
    <t>386</t>
  </si>
  <si>
    <t>349</t>
  </si>
  <si>
    <t>Goodwill and Intangible Assets</t>
  </si>
  <si>
    <t>403</t>
  </si>
  <si>
    <t>407</t>
  </si>
  <si>
    <t>372</t>
  </si>
  <si>
    <t>287</t>
  </si>
  <si>
    <t>4,627</t>
  </si>
  <si>
    <t>1,895</t>
  </si>
  <si>
    <t>2,032</t>
  </si>
  <si>
    <t>1,953</t>
  </si>
  <si>
    <t>1,933</t>
  </si>
  <si>
    <t>2,015</t>
  </si>
  <si>
    <t>1,907</t>
  </si>
  <si>
    <t>122</t>
  </si>
  <si>
    <t>181</t>
  </si>
  <si>
    <t>207</t>
  </si>
  <si>
    <t>212</t>
  </si>
  <si>
    <t>455</t>
  </si>
  <si>
    <t>458</t>
  </si>
  <si>
    <t>534</t>
  </si>
  <si>
    <t>529</t>
  </si>
  <si>
    <t>580</t>
  </si>
  <si>
    <t>898</t>
  </si>
  <si>
    <t>Tax Assets</t>
  </si>
  <si>
    <t>27</t>
  </si>
  <si>
    <t>66</t>
  </si>
  <si>
    <t>62</t>
  </si>
  <si>
    <t>Other Non-Current Assets</t>
  </si>
  <si>
    <t>395</t>
  </si>
  <si>
    <t>189</t>
  </si>
  <si>
    <t>64</t>
  </si>
  <si>
    <t>Total Non-Current Assets</t>
  </si>
  <si>
    <t>758</t>
  </si>
  <si>
    <t>587</t>
  </si>
  <si>
    <t>591</t>
  </si>
  <si>
    <t>626</t>
  </si>
  <si>
    <t>621</t>
  </si>
  <si>
    <t>667</t>
  </si>
  <si>
    <t>780</t>
  </si>
  <si>
    <t>1,695</t>
  </si>
  <si>
    <t>1,674</t>
  </si>
  <si>
    <t>1,570</t>
  </si>
  <si>
    <t>1,777</t>
  </si>
  <si>
    <t>1,694</t>
  </si>
  <si>
    <t>1,739</t>
  </si>
  <si>
    <t>1,720</t>
  </si>
  <si>
    <t>1,848</t>
  </si>
  <si>
    <t>2,030</t>
  </si>
  <si>
    <t>1,874</t>
  </si>
  <si>
    <t>7,784</t>
  </si>
  <si>
    <t>4,855</t>
  </si>
  <si>
    <t>5,273</t>
  </si>
  <si>
    <t>5,583</t>
  </si>
  <si>
    <t>7,636</t>
  </si>
  <si>
    <t>8,245</t>
  </si>
  <si>
    <t>8,966</t>
  </si>
  <si>
    <t>Other Assets</t>
  </si>
  <si>
    <t>1,085</t>
  </si>
  <si>
    <t>1,139</t>
  </si>
  <si>
    <t>1,205</t>
  </si>
  <si>
    <t>888</t>
  </si>
  <si>
    <t>938</t>
  </si>
  <si>
    <t>982</t>
  </si>
  <si>
    <t>1,193</t>
  </si>
  <si>
    <t>1,387</t>
  </si>
  <si>
    <t>2,443</t>
  </si>
  <si>
    <t>2,547</t>
  </si>
  <si>
    <t>2,530</t>
  </si>
  <si>
    <t>2,830</t>
  </si>
  <si>
    <t>2,873</t>
  </si>
  <si>
    <t>2,772</t>
  </si>
  <si>
    <t>3,068</t>
  </si>
  <si>
    <t>3,204</t>
  </si>
  <si>
    <t>3,437</t>
  </si>
  <si>
    <t>5,223</t>
  </si>
  <si>
    <t>9,615</t>
  </si>
  <si>
    <t>8,161</t>
  </si>
  <si>
    <t>7,751</t>
  </si>
  <si>
    <t>7,582</t>
  </si>
  <si>
    <t>9,861</t>
  </si>
  <si>
    <t>10,451</t>
  </si>
  <si>
    <t>10,974</t>
  </si>
  <si>
    <t>202</t>
  </si>
  <si>
    <t>222</t>
  </si>
  <si>
    <t>199</t>
  </si>
  <si>
    <t>224</t>
  </si>
  <si>
    <t>173</t>
  </si>
  <si>
    <t>307</t>
  </si>
  <si>
    <t>282</t>
  </si>
  <si>
    <t>419</t>
  </si>
  <si>
    <t>523</t>
  </si>
  <si>
    <t>574</t>
  </si>
  <si>
    <t>483</t>
  </si>
  <si>
    <t>648</t>
  </si>
  <si>
    <t>Short-Term Debt</t>
  </si>
  <si>
    <t>7</t>
  </si>
  <si>
    <t>1</t>
  </si>
  <si>
    <t>36</t>
  </si>
  <si>
    <t>9</t>
  </si>
  <si>
    <t>13</t>
  </si>
  <si>
    <t>711</t>
  </si>
  <si>
    <t>677</t>
  </si>
  <si>
    <t>248</t>
  </si>
  <si>
    <t>210</t>
  </si>
  <si>
    <t>805</t>
  </si>
  <si>
    <t>Tax Payable</t>
  </si>
  <si>
    <t>8</t>
  </si>
  <si>
    <t>24</t>
  </si>
  <si>
    <t>Deferred Revenue</t>
  </si>
  <si>
    <t>3</t>
  </si>
  <si>
    <t>Other Current Liabilities</t>
  </si>
  <si>
    <t>142</t>
  </si>
  <si>
    <t>187</t>
  </si>
  <si>
    <t>180</t>
  </si>
  <si>
    <t>168</t>
  </si>
  <si>
    <t>356</t>
  </si>
  <si>
    <t>305</t>
  </si>
  <si>
    <t>292</t>
  </si>
  <si>
    <t>482</t>
  </si>
  <si>
    <t>809</t>
  </si>
  <si>
    <t>Total Current Liabilities</t>
  </si>
  <si>
    <t>304</t>
  </si>
  <si>
    <t>165</t>
  </si>
  <si>
    <t>353</t>
  </si>
  <si>
    <t>364</t>
  </si>
  <si>
    <t>401</t>
  </si>
  <si>
    <t>385</t>
  </si>
  <si>
    <t>1,140</t>
  </si>
  <si>
    <t>1,183</t>
  </si>
  <si>
    <t>1,409</t>
  </si>
  <si>
    <t>1,802</t>
  </si>
  <si>
    <t>Long-Term Debt</t>
  </si>
  <si>
    <t>200</t>
  </si>
  <si>
    <t>193</t>
  </si>
  <si>
    <t>159</t>
  </si>
  <si>
    <t>228</t>
  </si>
  <si>
    <t>900</t>
  </si>
  <si>
    <t>Deferred Tax Liabilities</t>
  </si>
  <si>
    <t>100</t>
  </si>
  <si>
    <t>249</t>
  </si>
  <si>
    <t>57</t>
  </si>
  <si>
    <t>736</t>
  </si>
  <si>
    <t>370</t>
  </si>
  <si>
    <t>383</t>
  </si>
  <si>
    <t>398</t>
  </si>
  <si>
    <t>Other Non-Current Liabilities</t>
  </si>
  <si>
    <t>209</t>
  </si>
  <si>
    <t>225</t>
  </si>
  <si>
    <t>237</t>
  </si>
  <si>
    <t>280</t>
  </si>
  <si>
    <t>388</t>
  </si>
  <si>
    <t>367</t>
  </si>
  <si>
    <t>946</t>
  </si>
  <si>
    <t>858</t>
  </si>
  <si>
    <t>983</t>
  </si>
  <si>
    <t>902</t>
  </si>
  <si>
    <t>810</t>
  </si>
  <si>
    <t>Total Non-Current Liabilities</t>
  </si>
  <si>
    <t>332</t>
  </si>
  <si>
    <t>541</t>
  </si>
  <si>
    <t>1,358</t>
  </si>
  <si>
    <t>1,195</t>
  </si>
  <si>
    <t>1,019</t>
  </si>
  <si>
    <t>1,095</t>
  </si>
  <si>
    <t>1,369</t>
  </si>
  <si>
    <t>1,165</t>
  </si>
  <si>
    <t>1,228</t>
  </si>
  <si>
    <t>1,124</t>
  </si>
  <si>
    <t>1,120</t>
  </si>
  <si>
    <t>1,406</t>
  </si>
  <si>
    <t>2,595</t>
  </si>
  <si>
    <t>4,597</t>
  </si>
  <si>
    <t>3,079</t>
  </si>
  <si>
    <t>2,732</t>
  </si>
  <si>
    <t>2,639</t>
  </si>
  <si>
    <t>4,358</t>
  </si>
  <si>
    <t>4,181</t>
  </si>
  <si>
    <t>3,294</t>
  </si>
  <si>
    <t>Other Liabilities</t>
  </si>
  <si>
    <t>Capital Lease Obligations</t>
  </si>
  <si>
    <t>138</t>
  </si>
  <si>
    <t>Total Liabilities</t>
  </si>
  <si>
    <t>594</t>
  </si>
  <si>
    <t>582</t>
  </si>
  <si>
    <t>341</t>
  </si>
  <si>
    <t>486</t>
  </si>
  <si>
    <t>464</t>
  </si>
  <si>
    <t>536</t>
  </si>
  <si>
    <t>751</t>
  </si>
  <si>
    <t>1,731</t>
  </si>
  <si>
    <t>1,502</t>
  </si>
  <si>
    <t>1,498</t>
  </si>
  <si>
    <t>1,518</t>
  </si>
  <si>
    <t>1,592</t>
  </si>
  <si>
    <t>1,525</t>
  </si>
  <si>
    <t>1,505</t>
  </si>
  <si>
    <t>1,842</t>
  </si>
  <si>
    <t>3,734</t>
  </si>
  <si>
    <t>6,214</t>
  </si>
  <si>
    <t>4,219</t>
  </si>
  <si>
    <t>3,933</t>
  </si>
  <si>
    <t>3,823</t>
  </si>
  <si>
    <t>5,767</t>
  </si>
  <si>
    <t>5,982</t>
  </si>
  <si>
    <t>5,169</t>
  </si>
  <si>
    <t>Preferred Stock</t>
  </si>
  <si>
    <t>Common Stock</t>
  </si>
  <si>
    <t>Retained Earnings</t>
  </si>
  <si>
    <t>299</t>
  </si>
  <si>
    <t>365</t>
  </si>
  <si>
    <t>435</t>
  </si>
  <si>
    <t>572</t>
  </si>
  <si>
    <t>642</t>
  </si>
  <si>
    <t>728</t>
  </si>
  <si>
    <t>838</t>
  </si>
  <si>
    <t>1,023</t>
  </si>
  <si>
    <t>1,166</t>
  </si>
  <si>
    <t>1,288</t>
  </si>
  <si>
    <t>1,561</t>
  </si>
  <si>
    <t>1,798</t>
  </si>
  <si>
    <t>1,745</t>
  </si>
  <si>
    <t>1,500</t>
  </si>
  <si>
    <t>1,411</t>
  </si>
  <si>
    <t>1,615</t>
  </si>
  <si>
    <t>2,035</t>
  </si>
  <si>
    <t>2,566</t>
  </si>
  <si>
    <t>2,943</t>
  </si>
  <si>
    <t>3,155</t>
  </si>
  <si>
    <t>3,097</t>
  </si>
  <si>
    <t>Other Compreh. Income(Loss)</t>
  </si>
  <si>
    <t>(686)</t>
  </si>
  <si>
    <t>(761)</t>
  </si>
  <si>
    <t>(808)</t>
  </si>
  <si>
    <t>(653)</t>
  </si>
  <si>
    <t>(692)</t>
  </si>
  <si>
    <t>(745)</t>
  </si>
  <si>
    <t>(792)</t>
  </si>
  <si>
    <t>(836)</t>
  </si>
  <si>
    <t>(896)</t>
  </si>
  <si>
    <t>(10)</t>
  </si>
  <si>
    <t>(101)</t>
  </si>
  <si>
    <t>(92)</t>
  </si>
  <si>
    <t>(164)</t>
  </si>
  <si>
    <t>(223)</t>
  </si>
  <si>
    <t>(62)</t>
  </si>
  <si>
    <t>(421)</t>
  </si>
  <si>
    <t>(412)</t>
  </si>
  <si>
    <t>(226)</t>
  </si>
  <si>
    <t>(351)</t>
  </si>
  <si>
    <t>(396)</t>
  </si>
  <si>
    <t>(326)</t>
  </si>
  <si>
    <t>(392)</t>
  </si>
  <si>
    <t>Other Total Stockhold. Equity</t>
  </si>
  <si>
    <t>1,386</t>
  </si>
  <si>
    <t>1,275</t>
  </si>
  <si>
    <t>1,335</t>
  </si>
  <si>
    <t>921</t>
  </si>
  <si>
    <t>909</t>
  </si>
  <si>
    <t>831</t>
  </si>
  <si>
    <t>847</t>
  </si>
  <si>
    <t>879</t>
  </si>
  <si>
    <t>928</t>
  </si>
  <si>
    <t>2,059</t>
  </si>
  <si>
    <t>2,084</t>
  </si>
  <si>
    <t>1,864</t>
  </si>
  <si>
    <t>1,383</t>
  </si>
  <si>
    <t>1,438</t>
  </si>
  <si>
    <t>2,920</t>
  </si>
  <si>
    <t>Total Stockholders Equity</t>
  </si>
  <si>
    <t>545</t>
  </si>
  <si>
    <t>505</t>
  </si>
  <si>
    <t>517</t>
  </si>
  <si>
    <t>491</t>
  </si>
  <si>
    <t>559</t>
  </si>
  <si>
    <t>570</t>
  </si>
  <si>
    <t>636</t>
  </si>
  <si>
    <t>930</t>
  </si>
  <si>
    <t>Total Liab.&amp;Stockhold. Equity</t>
  </si>
  <si>
    <t>2,776</t>
  </si>
  <si>
    <t>2,724</t>
  </si>
  <si>
    <t>3,008</t>
  </si>
  <si>
    <t>3,116</t>
  </si>
  <si>
    <t>3,339</t>
  </si>
  <si>
    <t>3,469</t>
  </si>
  <si>
    <t>5,094</t>
  </si>
  <si>
    <t>9,468</t>
  </si>
  <si>
    <t>8,014</t>
  </si>
  <si>
    <t>7,608</t>
  </si>
  <si>
    <t>7,408</t>
  </si>
  <si>
    <t>9,700</t>
  </si>
  <si>
    <t>10,251</t>
  </si>
  <si>
    <t>10,794</t>
  </si>
  <si>
    <t>Minority Interest</t>
  </si>
  <si>
    <t>48</t>
  </si>
  <si>
    <t>60</t>
  </si>
  <si>
    <t>147</t>
  </si>
  <si>
    <t>337</t>
  </si>
  <si>
    <t>330</t>
  </si>
  <si>
    <t>440</t>
  </si>
  <si>
    <t>360</t>
  </si>
  <si>
    <t>681</t>
  </si>
  <si>
    <t>739</t>
  </si>
  <si>
    <t>604</t>
  </si>
  <si>
    <t>Deferred Income Tax</t>
  </si>
  <si>
    <t>(21)</t>
  </si>
  <si>
    <t>4</t>
  </si>
  <si>
    <t>(61)</t>
  </si>
  <si>
    <t>(9)</t>
  </si>
  <si>
    <t>(12)</t>
  </si>
  <si>
    <t>(15)</t>
  </si>
  <si>
    <t>(65)</t>
  </si>
  <si>
    <t>(136)</t>
  </si>
  <si>
    <t>(42)</t>
  </si>
  <si>
    <t>(39)</t>
  </si>
  <si>
    <t>Stock Based Compensation</t>
  </si>
  <si>
    <t>Change in Working Capital</t>
  </si>
  <si>
    <t>(19)</t>
  </si>
  <si>
    <t>(29)</t>
  </si>
  <si>
    <t>(28)</t>
  </si>
  <si>
    <t>(57)</t>
  </si>
  <si>
    <t>(24)</t>
  </si>
  <si>
    <t>(71)</t>
  </si>
  <si>
    <t>(79)</t>
  </si>
  <si>
    <t>(86)</t>
  </si>
  <si>
    <t>(50)</t>
  </si>
  <si>
    <t>(48)</t>
  </si>
  <si>
    <t>(31)</t>
  </si>
  <si>
    <t>(152)</t>
  </si>
  <si>
    <t>(114)</t>
  </si>
  <si>
    <t>(87)</t>
  </si>
  <si>
    <t>Accounts Receivable</t>
  </si>
  <si>
    <t>(16)</t>
  </si>
  <si>
    <t>(66)</t>
  </si>
  <si>
    <t>(43)</t>
  </si>
  <si>
    <t>(75)</t>
  </si>
  <si>
    <t>(97)</t>
  </si>
  <si>
    <t>(18)</t>
  </si>
  <si>
    <t>(49)</t>
  </si>
  <si>
    <t>(11)</t>
  </si>
  <si>
    <t>6</t>
  </si>
  <si>
    <t>(73)</t>
  </si>
  <si>
    <t>(88)</t>
  </si>
  <si>
    <t>(102)</t>
  </si>
  <si>
    <t>(124)</t>
  </si>
  <si>
    <t>(46)</t>
  </si>
  <si>
    <t>(127)</t>
  </si>
  <si>
    <t>(54)</t>
  </si>
  <si>
    <t>(17)</t>
  </si>
  <si>
    <t>Other Working Capital</t>
  </si>
  <si>
    <t>Other Non-Cash Items</t>
  </si>
  <si>
    <t>(166)</t>
  </si>
  <si>
    <t>(27)</t>
  </si>
  <si>
    <t>(158)</t>
  </si>
  <si>
    <t>(451)</t>
  </si>
  <si>
    <t>(306)</t>
  </si>
  <si>
    <t>(203)</t>
  </si>
  <si>
    <t>Cash Provided by Operating Activities</t>
  </si>
  <si>
    <t>137</t>
  </si>
  <si>
    <t>192</t>
  </si>
  <si>
    <t>316</t>
  </si>
  <si>
    <t>359</t>
  </si>
  <si>
    <t>331</t>
  </si>
  <si>
    <t>487</t>
  </si>
  <si>
    <t>433</t>
  </si>
  <si>
    <t>493</t>
  </si>
  <si>
    <t>361</t>
  </si>
  <si>
    <t>733</t>
  </si>
  <si>
    <t>546</t>
  </si>
  <si>
    <t>719</t>
  </si>
  <si>
    <t>344</t>
  </si>
  <si>
    <t>CAPEX</t>
  </si>
  <si>
    <t>(70)</t>
  </si>
  <si>
    <t>(112)</t>
  </si>
  <si>
    <t>(90)</t>
  </si>
  <si>
    <t>(85)</t>
  </si>
  <si>
    <t>(77)</t>
  </si>
  <si>
    <t>(78)</t>
  </si>
  <si>
    <t>(52)</t>
  </si>
  <si>
    <t>(41)</t>
  </si>
  <si>
    <t>(100)</t>
  </si>
  <si>
    <t>(99)</t>
  </si>
  <si>
    <t>(191)</t>
  </si>
  <si>
    <t>(281)</t>
  </si>
  <si>
    <t>(155)</t>
  </si>
  <si>
    <t>(111)</t>
  </si>
  <si>
    <t>(228)</t>
  </si>
  <si>
    <t>(197)</t>
  </si>
  <si>
    <t>(318)</t>
  </si>
  <si>
    <t>(700)</t>
  </si>
  <si>
    <t>(852)</t>
  </si>
  <si>
    <t>(850)</t>
  </si>
  <si>
    <t>(954)</t>
  </si>
  <si>
    <t>Acquisitions Net</t>
  </si>
  <si>
    <t>(35)</t>
  </si>
  <si>
    <t>(113)</t>
  </si>
  <si>
    <t>(785)</t>
  </si>
  <si>
    <t>(30)</t>
  </si>
  <si>
    <t>(64)</t>
  </si>
  <si>
    <t>(20)</t>
  </si>
  <si>
    <t>(13)</t>
  </si>
  <si>
    <t>(1,991)</t>
  </si>
  <si>
    <t>3,117</t>
  </si>
  <si>
    <t>(40)</t>
  </si>
  <si>
    <t>397</t>
  </si>
  <si>
    <t>(823)</t>
  </si>
  <si>
    <t>290</t>
  </si>
  <si>
    <t>Purchases of Investments</t>
  </si>
  <si>
    <t>(146)</t>
  </si>
  <si>
    <t>(4)</t>
  </si>
  <si>
    <t>(0)</t>
  </si>
  <si>
    <t>(33)</t>
  </si>
  <si>
    <t>Sales/Maturities of Investments</t>
  </si>
  <si>
    <t>Other Investing Activities</t>
  </si>
  <si>
    <t>(108)</t>
  </si>
  <si>
    <t>(118)</t>
  </si>
  <si>
    <t>(170)</t>
  </si>
  <si>
    <t>(841)</t>
  </si>
  <si>
    <t>Cash Used for Investing Activities</t>
  </si>
  <si>
    <t>(196)</t>
  </si>
  <si>
    <t>399</t>
  </si>
  <si>
    <t>(176)</t>
  </si>
  <si>
    <t>(869)</t>
  </si>
  <si>
    <t>(145)</t>
  </si>
  <si>
    <t>(122)</t>
  </si>
  <si>
    <t>(213)</t>
  </si>
  <si>
    <t>(301)</t>
  </si>
  <si>
    <t>(2,161)</t>
  </si>
  <si>
    <t>(358)</t>
  </si>
  <si>
    <t>(304)</t>
  </si>
  <si>
    <t>(1,664)</t>
  </si>
  <si>
    <t>(864)</t>
  </si>
  <si>
    <t>(667)</t>
  </si>
  <si>
    <t>Debt Repayment</t>
  </si>
  <si>
    <t>(134)</t>
  </si>
  <si>
    <t>(424)</t>
  </si>
  <si>
    <t>(110)</t>
  </si>
  <si>
    <t>(2,626)</t>
  </si>
  <si>
    <t>(1,416)</t>
  </si>
  <si>
    <t>(639)</t>
  </si>
  <si>
    <t>(302)</t>
  </si>
  <si>
    <t>(250)</t>
  </si>
  <si>
    <t>(1,174)</t>
  </si>
  <si>
    <t>Common Stock Issued</t>
  </si>
  <si>
    <t>1,454</t>
  </si>
  <si>
    <t>Common Stock Repurchased</t>
  </si>
  <si>
    <t>(252)</t>
  </si>
  <si>
    <t>(93)</t>
  </si>
  <si>
    <t>(169)</t>
  </si>
  <si>
    <t>(178)</t>
  </si>
  <si>
    <t>(582)</t>
  </si>
  <si>
    <t>(150)</t>
  </si>
  <si>
    <t>(500)</t>
  </si>
  <si>
    <t>Dividends Paid</t>
  </si>
  <si>
    <t>(56)</t>
  </si>
  <si>
    <t>(69)</t>
  </si>
  <si>
    <t>(119)</t>
  </si>
  <si>
    <t>(135)</t>
  </si>
  <si>
    <t>(162)</t>
  </si>
  <si>
    <t>Other Financing Activities</t>
  </si>
  <si>
    <t>(147)</t>
  </si>
  <si>
    <t>(181)</t>
  </si>
  <si>
    <t>(60)</t>
  </si>
  <si>
    <t>705</t>
  </si>
  <si>
    <t>(194)</t>
  </si>
  <si>
    <t>508</t>
  </si>
  <si>
    <t>1,855</t>
  </si>
  <si>
    <t>2,267</t>
  </si>
  <si>
    <t>1,496</t>
  </si>
  <si>
    <t>589</t>
  </si>
  <si>
    <t>Cash Used/Provided by Financing Activities</t>
  </si>
  <si>
    <t>(447)</t>
  </si>
  <si>
    <t>(68)</t>
  </si>
  <si>
    <t>(105)</t>
  </si>
  <si>
    <t>(144)</t>
  </si>
  <si>
    <t>(140)</t>
  </si>
  <si>
    <t>(329)</t>
  </si>
  <si>
    <t>(177)</t>
  </si>
  <si>
    <t>(288)</t>
  </si>
  <si>
    <t>1,609</t>
  </si>
  <si>
    <t>(478)</t>
  </si>
  <si>
    <t>(1,578)</t>
  </si>
  <si>
    <t>(1,087)</t>
  </si>
  <si>
    <t>(787)</t>
  </si>
  <si>
    <t>1,043</t>
  </si>
  <si>
    <t>177</t>
  </si>
  <si>
    <t>50</t>
  </si>
  <si>
    <t>Effect of Forex Changes on Cash</t>
  </si>
  <si>
    <t>Net Change In Cash</t>
  </si>
  <si>
    <t>2,013</t>
  </si>
  <si>
    <t>(2,276)</t>
  </si>
  <si>
    <t>2,056</t>
  </si>
  <si>
    <t>(1,132)</t>
  </si>
  <si>
    <t>(307)</t>
  </si>
  <si>
    <t>Cash at the End of Period</t>
  </si>
  <si>
    <t>Cash at the Beginning of Period</t>
  </si>
  <si>
    <t>Free Cash Flow</t>
  </si>
  <si>
    <t>87</t>
  </si>
  <si>
    <t>276</t>
  </si>
  <si>
    <t>216</t>
  </si>
  <si>
    <t>256</t>
  </si>
  <si>
    <t>208</t>
  </si>
  <si>
    <t>382</t>
  </si>
  <si>
    <t>537</t>
  </si>
  <si>
    <t>(154)</t>
  </si>
  <si>
    <t>(609)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</si>
</sst>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2" borderId="0" xfId="0" applyFont="1" applyFill="1"/>
    <xf numFmtId="0" fontId="2" fillId="2" borderId="0" xfId="0" applyFont="1" applyFill="1"/>
    <xf numFmtId="0" fontId="0" fillId="0" borderId="2" xfId="0" applyBorder="1"/>
    <xf numFmtId="0" fontId="0" fillId="0" borderId="3" xfId="0" applyBorder="1"/>
    <xf numFmtId="4" fontId="0" fillId="0" borderId="0" xfId="0" applyNumberFormat="1"/>
    <xf numFmtId="3" fontId="0" fillId="0" borderId="0" xfId="0" applyNumberFormat="1"/>
    <xf numFmtId="3" fontId="3" fillId="2" borderId="0" xfId="0" applyNumberFormat="1" applyFont="1" applyFill="1"/>
    <xf numFmtId="3" fontId="0" fillId="0" borderId="2" xfId="0" applyNumberFormat="1" applyBorder="1"/>
    <xf numFmtId="3" fontId="0" fillId="0" borderId="3" xfId="0" applyNumberFormat="1" applyBorder="1"/>
    <xf numFmtId="0" fontId="1" fillId="0" borderId="0" xfId="0" applyFont="1"/>
    <xf numFmtId="3" fontId="1" fillId="0" borderId="0" xfId="0" applyNumberFormat="1" applyFont="1"/>
    <xf numFmtId="0" fontId="4" fillId="3" borderId="0" xfId="0" applyFont="1" applyFill="1"/>
    <xf numFmtId="3" fontId="0" fillId="3" borderId="0" xfId="0" applyNumberFormat="1" applyFill="1"/>
    <xf numFmtId="0" fontId="0" fillId="3" borderId="0" xfId="0" applyFill="1"/>
    <xf numFmtId="2" fontId="0" fillId="0" borderId="0" xfId="0" applyNumberFormat="1"/>
    <xf numFmtId="164" fontId="0" fillId="0" borderId="0" xfId="0" applyNumberFormat="1"/>
    <xf numFmtId="37" fontId="0" fillId="0" borderId="0" xfId="0" applyNumberFormat="1"/>
    <xf numFmtId="14" fontId="0" fillId="0" borderId="0" xfId="0" applyNumberFormat="1"/>
    <xf numFmtId="3" fontId="2" fillId="2" borderId="0" xfId="0" applyNumberFormat="1" applyFont="1" applyFill="1"/>
    <xf numFmtId="3" fontId="4" fillId="3" borderId="0" xfId="0" applyNumberFormat="1" applyFont="1" applyFill="1"/>
    <xf numFmtId="4" fontId="0" fillId="0" borderId="2" xfId="0" applyNumberFormat="1" applyBorder="1"/>
    <xf numFmtId="10" fontId="0" fillId="0" borderId="0" xfId="0" applyNumberFormat="1"/>
    <xf numFmtId="10" fontId="0" fillId="0" borderId="2" xfId="0" applyNumberFormat="1" applyBorder="1"/>
    <xf numFmtId="0" fontId="0" fillId="0" borderId="4" xfId="0" applyBorder="1"/>
    <xf numFmtId="14" fontId="0" fillId="0" borderId="4" xfId="0" applyNumberFormat="1" applyBorder="1"/>
    <xf numFmtId="3" fontId="3" fillId="2" borderId="4" xfId="0" applyNumberFormat="1" applyFont="1" applyFill="1" applyBorder="1"/>
    <xf numFmtId="3" fontId="0" fillId="0" borderId="4" xfId="0" applyNumberFormat="1" applyBorder="1"/>
    <xf numFmtId="3" fontId="0" fillId="0" borderId="5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3" fontId="1" fillId="0" borderId="4" xfId="0" applyNumberFormat="1" applyFont="1" applyBorder="1"/>
    <xf numFmtId="4" fontId="0" fillId="0" borderId="4" xfId="0" applyNumberFormat="1" applyBorder="1"/>
    <xf numFmtId="2" fontId="0" fillId="0" borderId="4" xfId="0" applyNumberFormat="1" applyBorder="1"/>
    <xf numFmtId="3" fontId="0" fillId="3" borderId="4" xfId="0" applyNumberFormat="1" applyFill="1" applyBorder="1"/>
    <xf numFmtId="3" fontId="0" fillId="0" borderId="6" xfId="0" applyNumberFormat="1" applyBorder="1"/>
    <xf numFmtId="0" fontId="3" fillId="2" borderId="4" xfId="0" applyFont="1" applyFill="1" applyBorder="1"/>
    <xf numFmtId="4" fontId="0" fillId="0" borderId="5" xfId="0" applyNumberFormat="1" applyBorder="1"/>
    <xf numFmtId="0" fontId="2" fillId="2" borderId="4" xfId="0" applyFont="1" applyFill="1" applyBorder="1"/>
    <xf numFmtId="3" fontId="2" fillId="2" borderId="4" xfId="0" applyNumberFormat="1" applyFont="1" applyFill="1" applyBorder="1"/>
    <xf numFmtId="0" fontId="4" fillId="3" borderId="4" xfId="0" applyFont="1" applyFill="1" applyBorder="1"/>
    <xf numFmtId="3" fontId="4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6" sqref="C16"/>
    </sheetView>
  </sheetViews>
  <sheetFormatPr defaultRowHeight="14.5" x14ac:dyDescent="0.35"/>
  <cols>
    <col min="2" max="2" width="11.1796875" bestFit="1" customWidth="1"/>
  </cols>
  <sheetData>
    <row r="1" spans="1:2" x14ac:dyDescent="0.35">
      <c r="A1" t="e">
        <v>#VALUE!</v>
      </c>
    </row>
    <row r="2" spans="1:2" x14ac:dyDescent="0.35">
      <c r="A2" s="1" t="s">
        <v>0</v>
      </c>
      <c r="B2" s="18" t="e" vm="1">
        <f t="array" ref="B2">_FV(A1,"Price")</f>
        <v>#VALUE!</v>
      </c>
    </row>
    <row r="3" spans="1:2" x14ac:dyDescent="0.35">
      <c r="A3" s="1" t="s">
        <v>1</v>
      </c>
      <c r="B3" s="8" t="e" vm="2">
        <f t="array" ref="B3">_FV(A1,"Shares outstanding",TRUE)/1000000</f>
        <v>#VALUE!</v>
      </c>
    </row>
    <row r="4" spans="1:2" x14ac:dyDescent="0.35">
      <c r="A4" s="1" t="s">
        <v>2</v>
      </c>
      <c r="B4" s="19" t="e" vm="3">
        <f>B2*B3</f>
        <v>#VALUE!</v>
      </c>
    </row>
    <row r="5" spans="1:2" x14ac:dyDescent="0.35">
      <c r="A5" s="1" t="s">
        <v>3</v>
      </c>
      <c r="B5" s="8">
        <f>Model!$AG$61/1000</f>
        <v>1382.8030000000001</v>
      </c>
    </row>
    <row r="6" spans="1:2" x14ac:dyDescent="0.35">
      <c r="A6" s="1" t="s">
        <v>4</v>
      </c>
      <c r="B6" s="8">
        <f>Model!$AG$88/1000</f>
        <v>3118.7530000000002</v>
      </c>
    </row>
    <row r="7" spans="1:2" x14ac:dyDescent="0.35">
      <c r="A7" s="1" t="s">
        <v>5</v>
      </c>
      <c r="B7" s="19" t="e" vm="3">
        <f>B4-B5+B6</f>
        <v>#VALUE!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F10" sqref="F10"/>
    </sheetView>
  </sheetViews>
  <sheetFormatPr defaultRowHeight="14.5" x14ac:dyDescent="0.35"/>
  <cols>
    <col min="1" max="1" width="18.179687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B117"/>
  <sheetViews>
    <sheetView tabSelected="1" zoomScale="85" zoomScaleNormal="85" workbookViewId="0">
      <pane xSplit="2" ySplit="4" topLeftCell="I5" activePane="bottomRight" state="frozen"/>
      <selection pane="topRight" activeCell="C1" sqref="C1"/>
      <selection pane="bottomLeft" activeCell="A5" sqref="A5"/>
      <selection pane="bottomRight" activeCell="O36" sqref="O1:O1048576"/>
    </sheetView>
  </sheetViews>
  <sheetFormatPr defaultRowHeight="14.5" x14ac:dyDescent="0.35"/>
  <cols>
    <col min="2" max="2" width="20.54296875" customWidth="1"/>
    <col min="3" max="14" width="12.54296875" customWidth="1"/>
    <col min="15" max="15" width="12.54296875" style="26" customWidth="1"/>
    <col min="16" max="18" width="12.54296875" customWidth="1"/>
    <col min="19" max="19" width="12.54296875" style="26" customWidth="1"/>
    <col min="20" max="22" width="12.54296875" customWidth="1"/>
    <col min="23" max="23" width="12.54296875" style="26" customWidth="1"/>
    <col min="24" max="26" width="12.54296875" customWidth="1"/>
    <col min="27" max="27" width="12.54296875" style="26" customWidth="1"/>
    <col min="28" max="30" width="12.54296875" customWidth="1"/>
    <col min="31" max="31" width="12.54296875" style="26" customWidth="1"/>
    <col min="32" max="34" width="12.54296875" customWidth="1"/>
    <col min="35" max="35" width="12.54296875" style="26" customWidth="1"/>
    <col min="36" max="53" width="12.54296875" customWidth="1"/>
    <col min="54" max="57" width="10.54296875" customWidth="1"/>
  </cols>
  <sheetData>
    <row r="1" spans="2:54" x14ac:dyDescent="0.3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s="26" t="s">
        <v>29</v>
      </c>
      <c r="P1" t="s">
        <v>30</v>
      </c>
      <c r="Q1" t="s">
        <v>31</v>
      </c>
      <c r="R1" t="s">
        <v>32</v>
      </c>
      <c r="S1" s="26" t="s">
        <v>33</v>
      </c>
      <c r="T1" t="s">
        <v>34</v>
      </c>
      <c r="U1" t="s">
        <v>35</v>
      </c>
      <c r="V1" t="s">
        <v>36</v>
      </c>
      <c r="W1" s="26" t="s">
        <v>37</v>
      </c>
      <c r="X1" t="s">
        <v>38</v>
      </c>
      <c r="Y1" t="s">
        <v>39</v>
      </c>
      <c r="Z1" t="s">
        <v>40</v>
      </c>
      <c r="AA1" s="26" t="s">
        <v>41</v>
      </c>
      <c r="AB1" t="s">
        <v>42</v>
      </c>
      <c r="AC1" t="s">
        <v>43</v>
      </c>
      <c r="AD1" t="s">
        <v>44</v>
      </c>
      <c r="AE1" s="26" t="s">
        <v>45</v>
      </c>
      <c r="AF1" t="s">
        <v>46</v>
      </c>
      <c r="AG1" t="s">
        <v>47</v>
      </c>
    </row>
    <row r="2" spans="2:54" x14ac:dyDescent="0.35">
      <c r="B2" t="s">
        <v>48</v>
      </c>
      <c r="K2" s="20">
        <v>42859</v>
      </c>
      <c r="L2" s="20">
        <v>42955</v>
      </c>
      <c r="M2" s="20">
        <v>43048</v>
      </c>
      <c r="O2" s="27">
        <v>43230</v>
      </c>
      <c r="P2" s="20">
        <v>43319</v>
      </c>
      <c r="Q2" s="20">
        <v>43411</v>
      </c>
      <c r="S2" s="27">
        <v>43593</v>
      </c>
      <c r="T2" s="20">
        <v>43684</v>
      </c>
      <c r="U2" s="20">
        <v>43775</v>
      </c>
      <c r="W2" s="27">
        <v>43962</v>
      </c>
      <c r="X2" s="20">
        <v>44048</v>
      </c>
      <c r="Y2" s="20">
        <v>44139</v>
      </c>
      <c r="AA2" s="27">
        <v>44321</v>
      </c>
      <c r="AB2" s="20">
        <v>44412</v>
      </c>
      <c r="AC2" s="20">
        <v>44504</v>
      </c>
      <c r="AE2" s="27">
        <v>44685</v>
      </c>
      <c r="AG2" s="20">
        <v>44867</v>
      </c>
    </row>
    <row r="3" spans="2:54" x14ac:dyDescent="0.35">
      <c r="B3" t="s">
        <v>49</v>
      </c>
      <c r="O3" s="27">
        <v>43190</v>
      </c>
      <c r="Q3" s="20">
        <v>43373</v>
      </c>
      <c r="S3" s="27">
        <v>43555</v>
      </c>
      <c r="W3" s="27">
        <v>43921</v>
      </c>
      <c r="X3" s="20">
        <v>44012</v>
      </c>
      <c r="Y3" s="20">
        <v>44104</v>
      </c>
      <c r="AA3" s="27">
        <v>44286</v>
      </c>
      <c r="AB3" s="20">
        <v>44377</v>
      </c>
      <c r="AC3" s="20">
        <v>44469</v>
      </c>
      <c r="AE3" s="27">
        <v>44651</v>
      </c>
      <c r="AF3" s="20">
        <v>44742</v>
      </c>
      <c r="AG3" s="20">
        <v>44834</v>
      </c>
      <c r="AM3">
        <f t="shared" ref="AM3:AR3" si="0">AN3-1</f>
        <v>2009</v>
      </c>
      <c r="AN3">
        <f t="shared" si="0"/>
        <v>2010</v>
      </c>
      <c r="AO3">
        <f t="shared" si="0"/>
        <v>2011</v>
      </c>
      <c r="AP3">
        <f t="shared" si="0"/>
        <v>2012</v>
      </c>
      <c r="AQ3">
        <f t="shared" si="0"/>
        <v>2013</v>
      </c>
      <c r="AR3">
        <f t="shared" si="0"/>
        <v>2014</v>
      </c>
      <c r="AS3">
        <v>2015</v>
      </c>
      <c r="AT3">
        <f t="shared" ref="AT3:AZ3" si="1">AS3+1</f>
        <v>2016</v>
      </c>
      <c r="AU3">
        <f t="shared" si="1"/>
        <v>2017</v>
      </c>
      <c r="AV3">
        <f t="shared" si="1"/>
        <v>2018</v>
      </c>
      <c r="AW3">
        <f t="shared" si="1"/>
        <v>2019</v>
      </c>
      <c r="AX3">
        <f t="shared" si="1"/>
        <v>2020</v>
      </c>
      <c r="AY3">
        <f t="shared" si="1"/>
        <v>2021</v>
      </c>
      <c r="AZ3">
        <f t="shared" si="1"/>
        <v>2022</v>
      </c>
    </row>
    <row r="4" spans="2:54" x14ac:dyDescent="0.35">
      <c r="Q4" s="20"/>
      <c r="S4" s="27"/>
      <c r="W4" s="27"/>
      <c r="X4" s="20"/>
      <c r="Y4" s="20"/>
      <c r="AA4" s="27"/>
      <c r="AB4" s="20"/>
      <c r="AC4" s="20"/>
      <c r="AE4" s="27"/>
      <c r="AF4" s="20"/>
      <c r="AG4" s="20"/>
    </row>
    <row r="5" spans="2:54" s="3" customFormat="1" x14ac:dyDescent="0.35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0"/>
      <c r="P5" s="4"/>
      <c r="Q5" s="4"/>
      <c r="R5" s="4"/>
      <c r="S5" s="28"/>
      <c r="T5" s="9"/>
      <c r="U5" s="9"/>
      <c r="V5" s="9"/>
      <c r="W5" s="28"/>
      <c r="X5" s="9"/>
      <c r="Y5" s="9"/>
      <c r="Z5" s="9"/>
      <c r="AA5" s="28"/>
      <c r="AB5" s="9"/>
      <c r="AC5" s="9"/>
      <c r="AD5" s="9"/>
      <c r="AE5" s="28"/>
      <c r="AF5" s="9"/>
      <c r="AG5" s="9"/>
      <c r="AH5" s="9"/>
      <c r="AI5" s="28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</row>
    <row r="6" spans="2:54" x14ac:dyDescent="0.35">
      <c r="B6" t="s">
        <v>51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29">
        <v>298032</v>
      </c>
      <c r="P6" s="8">
        <v>317563</v>
      </c>
      <c r="Q6" s="8">
        <v>270928</v>
      </c>
      <c r="R6" s="8">
        <f t="shared" ref="R6:R11" si="2">AV6-Q6-P6-O6</f>
        <v>341648</v>
      </c>
      <c r="S6" s="29">
        <v>291886</v>
      </c>
      <c r="T6" s="8">
        <v>324758</v>
      </c>
      <c r="U6" s="8">
        <v>330386</v>
      </c>
      <c r="V6" s="8">
        <f t="shared" ref="V6:V11" si="3">AW6-U6-T6-S6</f>
        <v>411140</v>
      </c>
      <c r="W6" s="29">
        <v>236818</v>
      </c>
      <c r="X6" s="8">
        <v>283722</v>
      </c>
      <c r="Y6" s="8">
        <v>265646</v>
      </c>
      <c r="Z6" s="8">
        <f t="shared" ref="Z6:Z11" si="4">AX6-Y6-X6-W6</f>
        <v>358592</v>
      </c>
      <c r="AA6" s="29">
        <v>278976</v>
      </c>
      <c r="AB6" s="8">
        <v>320334</v>
      </c>
      <c r="AC6" s="8">
        <v>359229</v>
      </c>
      <c r="AD6" s="8">
        <f t="shared" ref="AD6:AD11" si="5">AY6-AC6-AB6-AA6</f>
        <v>404745</v>
      </c>
      <c r="AE6" s="29">
        <v>550272</v>
      </c>
      <c r="AF6" s="8">
        <v>891516</v>
      </c>
      <c r="AG6" s="8">
        <v>1501073</v>
      </c>
      <c r="AH6" s="8"/>
      <c r="AI6" s="29"/>
      <c r="AJ6" s="8"/>
      <c r="AK6" s="8"/>
      <c r="AL6" s="8"/>
      <c r="AM6" s="8"/>
      <c r="AN6" s="8"/>
      <c r="AO6" s="8"/>
      <c r="AP6" s="8"/>
      <c r="AQ6" s="8"/>
      <c r="AR6" s="8"/>
      <c r="AS6" s="8"/>
      <c r="AT6" s="8">
        <v>668852</v>
      </c>
      <c r="AU6" s="8">
        <v>1018885</v>
      </c>
      <c r="AV6" s="8">
        <v>1228171</v>
      </c>
      <c r="AW6" s="8">
        <v>1358170</v>
      </c>
      <c r="AX6" s="8">
        <v>1144778</v>
      </c>
      <c r="AY6" s="8">
        <v>1363284</v>
      </c>
      <c r="AZ6" s="8"/>
      <c r="BA6" s="8"/>
      <c r="BB6" s="8"/>
    </row>
    <row r="7" spans="2:54" x14ac:dyDescent="0.35">
      <c r="B7" t="s">
        <v>52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29">
        <v>225639</v>
      </c>
      <c r="P7" s="8">
        <v>220514</v>
      </c>
      <c r="Q7" s="8">
        <v>232616</v>
      </c>
      <c r="R7" s="8">
        <f t="shared" si="2"/>
        <v>239111</v>
      </c>
      <c r="S7" s="29">
        <v>249052</v>
      </c>
      <c r="T7" s="8">
        <v>255433</v>
      </c>
      <c r="U7" s="8">
        <v>256267</v>
      </c>
      <c r="V7" s="8">
        <f t="shared" si="3"/>
        <v>243464</v>
      </c>
      <c r="W7" s="29">
        <v>231592</v>
      </c>
      <c r="X7" s="8">
        <v>232779</v>
      </c>
      <c r="Y7" s="8">
        <v>237193</v>
      </c>
      <c r="Z7" s="8">
        <f t="shared" si="4"/>
        <v>263398</v>
      </c>
      <c r="AA7" s="29">
        <v>280447</v>
      </c>
      <c r="AB7" s="8">
        <v>279748</v>
      </c>
      <c r="AC7" s="8">
        <v>277783</v>
      </c>
      <c r="AD7" s="8">
        <f t="shared" si="5"/>
        <v>290365</v>
      </c>
      <c r="AE7" s="29">
        <v>359579</v>
      </c>
      <c r="AF7" s="8">
        <v>377752</v>
      </c>
      <c r="AG7" s="8">
        <v>354908</v>
      </c>
      <c r="AH7" s="8"/>
      <c r="AI7" s="29"/>
      <c r="AJ7" s="8"/>
      <c r="AK7" s="8"/>
      <c r="AL7" s="8"/>
      <c r="AM7" s="8"/>
      <c r="AN7" s="8"/>
      <c r="AO7" s="8"/>
      <c r="AP7" s="8"/>
      <c r="AQ7" s="8"/>
      <c r="AR7" s="8"/>
      <c r="AS7" s="8"/>
      <c r="AT7" s="8">
        <v>792425</v>
      </c>
      <c r="AU7" s="8">
        <v>855143</v>
      </c>
      <c r="AV7" s="8">
        <v>917880</v>
      </c>
      <c r="AW7" s="8">
        <v>1004216</v>
      </c>
      <c r="AX7" s="8">
        <v>964962</v>
      </c>
      <c r="AY7" s="8">
        <v>1128343</v>
      </c>
      <c r="AZ7" s="8"/>
      <c r="BA7" s="8"/>
      <c r="BB7" s="8"/>
    </row>
    <row r="8" spans="2:54" x14ac:dyDescent="0.35">
      <c r="B8" t="s">
        <v>53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29">
        <v>260717</v>
      </c>
      <c r="P8" s="8">
        <v>284966</v>
      </c>
      <c r="Q8" s="8">
        <v>251139</v>
      </c>
      <c r="R8" s="8">
        <f t="shared" si="2"/>
        <v>304732</v>
      </c>
      <c r="S8" s="29">
        <v>251648</v>
      </c>
      <c r="T8" s="8">
        <v>266301</v>
      </c>
      <c r="U8" s="8">
        <v>261346</v>
      </c>
      <c r="V8" s="8">
        <f t="shared" si="3"/>
        <v>282522</v>
      </c>
      <c r="W8" s="29">
        <v>207207</v>
      </c>
      <c r="X8" s="8">
        <v>197053</v>
      </c>
      <c r="Y8" s="8">
        <v>197919</v>
      </c>
      <c r="Z8" s="8">
        <f t="shared" si="4"/>
        <v>195735</v>
      </c>
      <c r="AA8" s="29">
        <v>220243</v>
      </c>
      <c r="AB8" s="8">
        <v>148344</v>
      </c>
      <c r="AC8" s="8">
        <v>193554</v>
      </c>
      <c r="AD8" s="8">
        <f t="shared" si="5"/>
        <v>199094</v>
      </c>
      <c r="AE8" s="29">
        <v>217877</v>
      </c>
      <c r="AF8" s="8">
        <v>210325</v>
      </c>
      <c r="AG8" s="8">
        <v>235824</v>
      </c>
      <c r="AH8" s="8"/>
      <c r="AI8" s="29"/>
      <c r="AJ8" s="8"/>
      <c r="AK8" s="8"/>
      <c r="AL8" s="8"/>
      <c r="AM8" s="8"/>
      <c r="AN8" s="8"/>
      <c r="AO8" s="8"/>
      <c r="AP8" s="8"/>
      <c r="AQ8" s="8"/>
      <c r="AR8" s="8"/>
      <c r="AS8" s="8"/>
      <c r="AT8" s="8">
        <v>1031501</v>
      </c>
      <c r="AU8" s="8">
        <v>1067572</v>
      </c>
      <c r="AV8" s="8">
        <v>1101554</v>
      </c>
      <c r="AW8" s="8">
        <v>1061817</v>
      </c>
      <c r="AX8" s="8">
        <v>797914</v>
      </c>
      <c r="AY8" s="8">
        <v>761235</v>
      </c>
      <c r="AZ8" s="8"/>
      <c r="BA8" s="8"/>
      <c r="BB8" s="8"/>
    </row>
    <row r="9" spans="2:54" x14ac:dyDescent="0.35">
      <c r="B9" t="s">
        <v>54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29">
        <v>37165</v>
      </c>
      <c r="P9" s="8">
        <v>30748</v>
      </c>
      <c r="Q9" s="8">
        <v>23065</v>
      </c>
      <c r="R9" s="8">
        <f t="shared" si="2"/>
        <v>36208</v>
      </c>
      <c r="S9" s="29">
        <v>39478</v>
      </c>
      <c r="T9" s="8">
        <v>38560</v>
      </c>
      <c r="U9" s="8">
        <v>31748</v>
      </c>
      <c r="V9" s="8">
        <f t="shared" si="3"/>
        <v>55438</v>
      </c>
      <c r="W9" s="29">
        <v>63228</v>
      </c>
      <c r="X9" s="8">
        <v>50495</v>
      </c>
      <c r="Y9" s="8">
        <v>46110</v>
      </c>
      <c r="Z9" s="8">
        <f t="shared" si="4"/>
        <v>61422</v>
      </c>
      <c r="AA9" s="29">
        <v>49625</v>
      </c>
      <c r="AB9" s="8">
        <v>25470</v>
      </c>
      <c r="AC9" s="8">
        <v>0</v>
      </c>
      <c r="AD9" s="8">
        <f t="shared" si="5"/>
        <v>0</v>
      </c>
      <c r="AE9" s="29">
        <v>0</v>
      </c>
      <c r="AF9" s="8">
        <v>0</v>
      </c>
      <c r="AG9" s="8">
        <v>0</v>
      </c>
      <c r="AH9" s="8"/>
      <c r="AI9" s="29"/>
      <c r="AJ9" s="8"/>
      <c r="AK9" s="8"/>
      <c r="AL9" s="8"/>
      <c r="AM9" s="8"/>
      <c r="AN9" s="8"/>
      <c r="AO9" s="8"/>
      <c r="AP9" s="8"/>
      <c r="AQ9" s="8"/>
      <c r="AR9" s="8"/>
      <c r="AS9" s="8"/>
      <c r="AT9" s="8">
        <v>180988</v>
      </c>
      <c r="AU9" s="8">
        <v>128914</v>
      </c>
      <c r="AV9" s="8">
        <v>127186</v>
      </c>
      <c r="AW9" s="8">
        <v>165224</v>
      </c>
      <c r="AX9" s="8">
        <v>221255</v>
      </c>
      <c r="AY9" s="8">
        <v>75095</v>
      </c>
      <c r="AZ9" s="8"/>
      <c r="BA9" s="8"/>
      <c r="BB9" s="8"/>
    </row>
    <row r="10" spans="2:54" s="5" customFormat="1" x14ac:dyDescent="0.35">
      <c r="B10" s="5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30">
        <v>76</v>
      </c>
      <c r="P10" s="10">
        <v>83</v>
      </c>
      <c r="Q10" s="10">
        <v>0</v>
      </c>
      <c r="R10" s="10">
        <f t="shared" si="2"/>
        <v>0</v>
      </c>
      <c r="S10" s="30">
        <v>0</v>
      </c>
      <c r="T10" s="10">
        <v>0</v>
      </c>
      <c r="U10" s="10">
        <v>0</v>
      </c>
      <c r="V10" s="10">
        <f t="shared" si="3"/>
        <v>0</v>
      </c>
      <c r="W10" s="30">
        <v>0</v>
      </c>
      <c r="X10" s="10">
        <v>0</v>
      </c>
      <c r="Y10" s="10">
        <v>0</v>
      </c>
      <c r="Z10" s="10">
        <f t="shared" si="4"/>
        <v>0</v>
      </c>
      <c r="AA10" s="30">
        <v>0</v>
      </c>
      <c r="AB10" s="10">
        <v>0</v>
      </c>
      <c r="AC10" s="10">
        <v>0</v>
      </c>
      <c r="AD10" s="10">
        <f t="shared" si="5"/>
        <v>0</v>
      </c>
      <c r="AE10" s="30">
        <v>0</v>
      </c>
      <c r="AF10" s="10">
        <v>0</v>
      </c>
      <c r="AG10" s="10">
        <v>0</v>
      </c>
      <c r="AH10" s="10"/>
      <c r="AI10" s="3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>
        <v>3437</v>
      </c>
      <c r="AU10" s="10">
        <v>1462</v>
      </c>
      <c r="AV10" s="10">
        <v>159</v>
      </c>
      <c r="AW10" s="10">
        <v>0</v>
      </c>
      <c r="AX10" s="10">
        <v>0</v>
      </c>
      <c r="AY10" s="10">
        <v>0</v>
      </c>
      <c r="AZ10" s="10"/>
      <c r="BA10" s="10"/>
      <c r="BB10" s="10"/>
    </row>
    <row r="11" spans="2:54" x14ac:dyDescent="0.35">
      <c r="B11" t="s">
        <v>56</v>
      </c>
      <c r="C11" s="8"/>
      <c r="D11" s="8"/>
      <c r="E11" s="8"/>
      <c r="F11" s="8"/>
      <c r="G11" s="8"/>
      <c r="H11" s="8"/>
      <c r="I11" s="8"/>
      <c r="J11" s="8"/>
      <c r="K11" s="8">
        <f t="shared" ref="K11:Q11" si="6">SUM(K6:K10)</f>
        <v>0</v>
      </c>
      <c r="L11" s="8">
        <f t="shared" si="6"/>
        <v>0</v>
      </c>
      <c r="M11" s="8">
        <f t="shared" si="6"/>
        <v>0</v>
      </c>
      <c r="N11" s="8">
        <f t="shared" si="6"/>
        <v>0</v>
      </c>
      <c r="O11" s="29">
        <f t="shared" si="6"/>
        <v>821629</v>
      </c>
      <c r="P11" s="8">
        <f t="shared" si="6"/>
        <v>853874</v>
      </c>
      <c r="Q11" s="8">
        <f t="shared" si="6"/>
        <v>777748</v>
      </c>
      <c r="R11" s="8">
        <f t="shared" si="2"/>
        <v>921699</v>
      </c>
      <c r="S11" s="29">
        <f>SUM(S6:S10)</f>
        <v>832064</v>
      </c>
      <c r="T11" s="8">
        <f>SUM(T6:T10)</f>
        <v>885052</v>
      </c>
      <c r="U11" s="8">
        <f>SUM(U6:U10)</f>
        <v>879747</v>
      </c>
      <c r="V11" s="8">
        <f t="shared" si="3"/>
        <v>992564</v>
      </c>
      <c r="W11" s="29">
        <f>SUM(W6:W10)</f>
        <v>738845</v>
      </c>
      <c r="X11" s="8">
        <f>SUM(X6:X10)</f>
        <v>764049</v>
      </c>
      <c r="Y11" s="8">
        <f>SUM(Y6:Y10)</f>
        <v>746868</v>
      </c>
      <c r="Z11" s="8">
        <f t="shared" si="4"/>
        <v>879147</v>
      </c>
      <c r="AA11" s="29">
        <f>SUM(AA6:AA10)</f>
        <v>829291</v>
      </c>
      <c r="AB11" s="8">
        <f>SUM(AB6:AB10)</f>
        <v>773896</v>
      </c>
      <c r="AC11" s="8">
        <f>SUM(AC6:AC10)</f>
        <v>830566</v>
      </c>
      <c r="AD11" s="8">
        <f t="shared" si="5"/>
        <v>894204</v>
      </c>
      <c r="AE11" s="29">
        <f>SUM(AE6:AE10)</f>
        <v>1127728</v>
      </c>
      <c r="AF11" s="8">
        <f>SUM(AF6:AF10)</f>
        <v>1479593</v>
      </c>
      <c r="AG11" s="8">
        <f>SUM(AG6:AG10)</f>
        <v>2091805</v>
      </c>
      <c r="AH11" s="8"/>
      <c r="AI11" s="29"/>
      <c r="AJ11" s="8"/>
      <c r="AK11" s="8"/>
      <c r="AL11" s="8"/>
      <c r="AM11" s="8"/>
      <c r="AN11" s="8"/>
      <c r="AO11" s="8"/>
      <c r="AP11" s="8"/>
      <c r="AQ11" s="8"/>
      <c r="AR11" s="8"/>
      <c r="AS11" s="8">
        <f>SUM(AS6:AS9)</f>
        <v>0</v>
      </c>
      <c r="AT11" s="8">
        <f t="shared" ref="AT11:AY11" si="7">SUM(AT6:AT10)</f>
        <v>2677203</v>
      </c>
      <c r="AU11" s="8">
        <f t="shared" si="7"/>
        <v>3071976</v>
      </c>
      <c r="AV11" s="8">
        <f t="shared" si="7"/>
        <v>3374950</v>
      </c>
      <c r="AW11" s="8">
        <f t="shared" si="7"/>
        <v>3589427</v>
      </c>
      <c r="AX11" s="8">
        <f t="shared" si="7"/>
        <v>3128909</v>
      </c>
      <c r="AY11" s="8">
        <f t="shared" si="7"/>
        <v>3327957</v>
      </c>
      <c r="AZ11" s="8"/>
      <c r="BA11" s="8"/>
      <c r="BB11" s="8"/>
    </row>
    <row r="12" spans="2:54" x14ac:dyDescent="0.35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29"/>
      <c r="P12" s="8"/>
      <c r="Q12" s="8"/>
      <c r="R12" s="8"/>
      <c r="S12" s="29"/>
      <c r="T12" s="8"/>
      <c r="U12" s="8"/>
      <c r="V12" s="8"/>
      <c r="W12" s="29"/>
      <c r="X12" s="8"/>
      <c r="Y12" s="8"/>
      <c r="Z12" s="8"/>
      <c r="AA12" s="29"/>
      <c r="AB12" s="8"/>
      <c r="AC12" s="8"/>
      <c r="AD12" s="8"/>
      <c r="AE12" s="29"/>
      <c r="AF12" s="8"/>
      <c r="AG12" s="8"/>
      <c r="AH12" s="8"/>
      <c r="AI12" s="29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2:54" x14ac:dyDescent="0.35">
      <c r="B13" s="12" t="s">
        <v>57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33"/>
      <c r="P13" s="13"/>
      <c r="Q13" s="13"/>
      <c r="R13" s="8"/>
      <c r="S13" s="29"/>
      <c r="T13" s="8"/>
      <c r="U13" s="8"/>
      <c r="V13" s="8"/>
      <c r="W13" s="29"/>
      <c r="X13" s="8"/>
      <c r="Y13" s="8"/>
      <c r="Z13" s="8"/>
      <c r="AA13" s="29"/>
      <c r="AB13" s="8"/>
      <c r="AC13" s="8"/>
      <c r="AD13" s="8"/>
      <c r="AE13" s="29"/>
      <c r="AF13" s="8"/>
      <c r="AG13" s="8"/>
      <c r="AH13" s="8"/>
      <c r="AI13" s="29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2:54" x14ac:dyDescent="0.35">
      <c r="B14" t="s">
        <v>51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29">
        <v>131014</v>
      </c>
      <c r="P14" s="8">
        <v>141617</v>
      </c>
      <c r="Q14" s="8">
        <v>113629</v>
      </c>
      <c r="R14" s="8">
        <f t="shared" ref="R14:R19" si="8">AV14-Q14-P14-O14</f>
        <v>144513</v>
      </c>
      <c r="S14" s="29">
        <v>112616</v>
      </c>
      <c r="T14" s="8">
        <v>141779</v>
      </c>
      <c r="U14" s="8">
        <v>127459</v>
      </c>
      <c r="V14" s="8">
        <f t="shared" ref="V14:V19" si="9">AW14-U14-T14-S14</f>
        <v>143080</v>
      </c>
      <c r="W14" s="29">
        <v>78637</v>
      </c>
      <c r="X14" s="8">
        <v>94536</v>
      </c>
      <c r="Y14" s="8">
        <v>97789</v>
      </c>
      <c r="Z14" s="8">
        <f t="shared" ref="Z14:Z19" si="10">AX14-Y14-X14-W14</f>
        <v>122131</v>
      </c>
      <c r="AA14" s="29">
        <v>106436</v>
      </c>
      <c r="AB14" s="8">
        <v>109441</v>
      </c>
      <c r="AC14" s="8">
        <v>125416</v>
      </c>
      <c r="AD14" s="8">
        <f t="shared" ref="AD14:AD19" si="11">AY14-AC14-AB14-AA14</f>
        <v>138245</v>
      </c>
      <c r="AE14" s="29">
        <v>308615</v>
      </c>
      <c r="AF14" s="8">
        <v>495208</v>
      </c>
      <c r="AG14" s="8">
        <v>1111243</v>
      </c>
      <c r="AH14" s="8"/>
      <c r="AI14" s="29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>
        <v>285714</v>
      </c>
      <c r="AU14" s="8">
        <v>446652</v>
      </c>
      <c r="AV14" s="8">
        <v>530773</v>
      </c>
      <c r="AW14" s="8">
        <v>524934</v>
      </c>
      <c r="AX14" s="8">
        <v>393093</v>
      </c>
      <c r="AY14" s="8">
        <v>479538</v>
      </c>
      <c r="AZ14" s="8"/>
      <c r="BA14" s="8"/>
      <c r="BB14" s="8"/>
    </row>
    <row r="15" spans="2:54" x14ac:dyDescent="0.35">
      <c r="B15" t="s">
        <v>52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29">
        <v>69969</v>
      </c>
      <c r="P15" s="8">
        <v>69367</v>
      </c>
      <c r="Q15" s="8">
        <v>78585</v>
      </c>
      <c r="R15" s="8">
        <f t="shared" si="8"/>
        <v>70195</v>
      </c>
      <c r="S15" s="29">
        <v>78597</v>
      </c>
      <c r="T15" s="8">
        <v>81332</v>
      </c>
      <c r="U15" s="8">
        <v>88814</v>
      </c>
      <c r="V15" s="8">
        <f t="shared" si="9"/>
        <v>79714</v>
      </c>
      <c r="W15" s="29">
        <v>83262</v>
      </c>
      <c r="X15" s="8">
        <v>73041</v>
      </c>
      <c r="Y15" s="8">
        <v>79448</v>
      </c>
      <c r="Z15" s="8">
        <f t="shared" si="10"/>
        <v>87854</v>
      </c>
      <c r="AA15" s="29">
        <v>94640</v>
      </c>
      <c r="AB15" s="8">
        <v>92646</v>
      </c>
      <c r="AC15" s="8">
        <v>86012</v>
      </c>
      <c r="AD15" s="8">
        <f t="shared" si="11"/>
        <v>87384</v>
      </c>
      <c r="AE15" s="29">
        <v>129234</v>
      </c>
      <c r="AF15" s="8">
        <v>135683</v>
      </c>
      <c r="AG15" s="8">
        <v>106958</v>
      </c>
      <c r="AH15" s="8"/>
      <c r="AI15" s="29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>
        <v>226926</v>
      </c>
      <c r="AU15" s="8">
        <v>258901</v>
      </c>
      <c r="AV15" s="8">
        <v>288116</v>
      </c>
      <c r="AW15" s="8">
        <v>328457</v>
      </c>
      <c r="AX15" s="8">
        <v>323605</v>
      </c>
      <c r="AY15" s="8">
        <v>360682</v>
      </c>
      <c r="AZ15" s="8"/>
      <c r="BA15" s="8"/>
      <c r="BB15" s="8"/>
    </row>
    <row r="16" spans="2:54" x14ac:dyDescent="0.35">
      <c r="B16" t="s">
        <v>53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29">
        <v>67830</v>
      </c>
      <c r="P16" s="8">
        <v>75102</v>
      </c>
      <c r="Q16" s="8">
        <v>62602</v>
      </c>
      <c r="R16" s="8">
        <f t="shared" si="8"/>
        <v>78773</v>
      </c>
      <c r="S16" s="29">
        <v>60071</v>
      </c>
      <c r="T16" s="8">
        <v>66875</v>
      </c>
      <c r="U16" s="8">
        <v>66944</v>
      </c>
      <c r="V16" s="8">
        <f t="shared" si="9"/>
        <v>76734</v>
      </c>
      <c r="W16" s="29">
        <v>47470</v>
      </c>
      <c r="X16" s="8">
        <v>22777</v>
      </c>
      <c r="Y16" s="8">
        <v>37834</v>
      </c>
      <c r="Z16" s="8">
        <f t="shared" si="10"/>
        <v>22053</v>
      </c>
      <c r="AA16" s="29">
        <v>25427</v>
      </c>
      <c r="AB16" s="8">
        <v>21164</v>
      </c>
      <c r="AC16" s="8">
        <v>33103</v>
      </c>
      <c r="AD16" s="8">
        <f t="shared" si="11"/>
        <v>27247</v>
      </c>
      <c r="AE16" s="29">
        <v>16910</v>
      </c>
      <c r="AF16" s="8">
        <v>9792</v>
      </c>
      <c r="AG16" s="8">
        <v>4635</v>
      </c>
      <c r="AH16" s="8"/>
      <c r="AI16" s="29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>
        <v>316609</v>
      </c>
      <c r="AU16" s="8">
        <v>283883</v>
      </c>
      <c r="AV16" s="8">
        <v>284307</v>
      </c>
      <c r="AW16" s="8">
        <v>270624</v>
      </c>
      <c r="AX16" s="8">
        <v>130134</v>
      </c>
      <c r="AY16" s="8">
        <v>106941</v>
      </c>
      <c r="AZ16" s="8"/>
      <c r="BA16" s="8"/>
      <c r="BB16" s="8"/>
    </row>
    <row r="17" spans="2:54" x14ac:dyDescent="0.35">
      <c r="B17" t="s">
        <v>54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29">
        <v>3862</v>
      </c>
      <c r="P17" s="8">
        <v>-101</v>
      </c>
      <c r="Q17" s="8">
        <v>3968</v>
      </c>
      <c r="R17" s="8">
        <f t="shared" si="8"/>
        <v>6362</v>
      </c>
      <c r="S17" s="29">
        <v>7243</v>
      </c>
      <c r="T17" s="8">
        <v>11240</v>
      </c>
      <c r="U17" s="8">
        <v>10448</v>
      </c>
      <c r="V17" s="8">
        <f t="shared" si="9"/>
        <v>20697</v>
      </c>
      <c r="W17" s="29">
        <v>22824</v>
      </c>
      <c r="X17" s="8">
        <v>18598</v>
      </c>
      <c r="Y17" s="8">
        <v>24985</v>
      </c>
      <c r="Z17" s="8">
        <f t="shared" si="10"/>
        <v>18414</v>
      </c>
      <c r="AA17" s="29">
        <v>21479</v>
      </c>
      <c r="AB17" s="8">
        <v>8379</v>
      </c>
      <c r="AC17" s="8">
        <v>0</v>
      </c>
      <c r="AD17" s="8">
        <f t="shared" si="11"/>
        <v>0</v>
      </c>
      <c r="AE17" s="29">
        <v>0</v>
      </c>
      <c r="AF17" s="8">
        <v>0</v>
      </c>
      <c r="AG17" s="8">
        <v>0</v>
      </c>
      <c r="AH17" s="8"/>
      <c r="AI17" s="29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>
        <v>14772</v>
      </c>
      <c r="AU17" s="8">
        <v>13878</v>
      </c>
      <c r="AV17" s="8">
        <v>14091</v>
      </c>
      <c r="AW17" s="8">
        <v>49628</v>
      </c>
      <c r="AX17" s="8">
        <v>84821</v>
      </c>
      <c r="AY17" s="8">
        <v>29858</v>
      </c>
      <c r="AZ17" s="8"/>
      <c r="BA17" s="8"/>
      <c r="BB17" s="8"/>
    </row>
    <row r="18" spans="2:54" s="5" customFormat="1" x14ac:dyDescent="0.35">
      <c r="B18" s="5" t="s">
        <v>55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30">
        <v>-23957</v>
      </c>
      <c r="P18" s="10">
        <v>-27423</v>
      </c>
      <c r="Q18" s="10">
        <v>-23702</v>
      </c>
      <c r="R18" s="10">
        <f t="shared" si="8"/>
        <v>-35541</v>
      </c>
      <c r="S18" s="30">
        <v>-35660</v>
      </c>
      <c r="T18" s="10">
        <v>-39326</v>
      </c>
      <c r="U18" s="10">
        <v>-39314</v>
      </c>
      <c r="V18" s="10">
        <f t="shared" si="9"/>
        <v>-22562</v>
      </c>
      <c r="W18" s="30">
        <v>-35828</v>
      </c>
      <c r="X18" s="10">
        <v>-23759</v>
      </c>
      <c r="Y18" s="10">
        <v>-24001</v>
      </c>
      <c r="Z18" s="10">
        <f t="shared" si="10"/>
        <v>-29327</v>
      </c>
      <c r="AA18" s="30">
        <v>-17928</v>
      </c>
      <c r="AB18" s="10">
        <v>-37002</v>
      </c>
      <c r="AC18" s="10">
        <v>-26962</v>
      </c>
      <c r="AD18" s="10">
        <f t="shared" si="11"/>
        <v>-24153</v>
      </c>
      <c r="AE18" s="30">
        <v>-22829</v>
      </c>
      <c r="AF18" s="10">
        <v>-30474</v>
      </c>
      <c r="AG18" s="10">
        <v>-32870</v>
      </c>
      <c r="AH18" s="10"/>
      <c r="AI18" s="3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>
        <v>-85804</v>
      </c>
      <c r="AU18" s="10">
        <v>-117834</v>
      </c>
      <c r="AV18" s="10">
        <v>-110623</v>
      </c>
      <c r="AW18" s="10">
        <v>-136862</v>
      </c>
      <c r="AX18" s="10">
        <v>-112915</v>
      </c>
      <c r="AY18" s="10">
        <v>-106045</v>
      </c>
      <c r="AZ18" s="10"/>
      <c r="BA18" s="10"/>
      <c r="BB18" s="10"/>
    </row>
    <row r="19" spans="2:54" x14ac:dyDescent="0.35">
      <c r="B19" t="s">
        <v>56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9">
        <f>SUM(O14:O18)</f>
        <v>248718</v>
      </c>
      <c r="P19" s="8">
        <f>SUM(P14:P18)</f>
        <v>258562</v>
      </c>
      <c r="Q19" s="8">
        <f>SUM(Q14:Q18)</f>
        <v>235082</v>
      </c>
      <c r="R19" s="8">
        <f t="shared" si="8"/>
        <v>264302</v>
      </c>
      <c r="S19" s="29">
        <f>SUM(S14:S18)</f>
        <v>222867</v>
      </c>
      <c r="T19" s="8">
        <f>SUM(T14:T18)</f>
        <v>261900</v>
      </c>
      <c r="U19" s="8">
        <f>SUM(U14:U18)</f>
        <v>254351</v>
      </c>
      <c r="V19" s="8">
        <f t="shared" si="9"/>
        <v>297663</v>
      </c>
      <c r="W19" s="29">
        <f>SUM(W14:W18)</f>
        <v>196365</v>
      </c>
      <c r="X19" s="8">
        <f>SUM(X14:X18)</f>
        <v>185193</v>
      </c>
      <c r="Y19" s="8">
        <f>SUM(Y14:Y18)</f>
        <v>216055</v>
      </c>
      <c r="Z19" s="8">
        <f t="shared" si="10"/>
        <v>221125</v>
      </c>
      <c r="AA19" s="29">
        <f>SUM(AA14:AA18)</f>
        <v>230054</v>
      </c>
      <c r="AB19" s="8">
        <f>SUM(AB14:AB18)</f>
        <v>194628</v>
      </c>
      <c r="AC19" s="8">
        <f>SUM(AC14:AC18)</f>
        <v>217569</v>
      </c>
      <c r="AD19" s="8">
        <f t="shared" si="11"/>
        <v>228723</v>
      </c>
      <c r="AE19" s="29">
        <f>SUM(AE14:AE18)</f>
        <v>431930</v>
      </c>
      <c r="AF19" s="8">
        <f>SUM(AF14:AF18)</f>
        <v>610209</v>
      </c>
      <c r="AG19" s="8">
        <f>SUM(AG14:AG18)</f>
        <v>1189966</v>
      </c>
      <c r="AH19" s="8"/>
      <c r="AI19" s="29"/>
      <c r="AJ19" s="8"/>
      <c r="AK19" s="8"/>
      <c r="AL19" s="8"/>
      <c r="AM19" s="8"/>
      <c r="AN19" s="8"/>
      <c r="AO19" s="8"/>
      <c r="AP19" s="8"/>
      <c r="AQ19" s="8"/>
      <c r="AR19" s="8"/>
      <c r="AS19" s="8">
        <f t="shared" ref="AS19:AY19" si="12">SUM(AS14:AS18)</f>
        <v>0</v>
      </c>
      <c r="AT19" s="8">
        <f t="shared" si="12"/>
        <v>758217</v>
      </c>
      <c r="AU19" s="8">
        <f t="shared" si="12"/>
        <v>885480</v>
      </c>
      <c r="AV19" s="8">
        <f t="shared" si="12"/>
        <v>1006664</v>
      </c>
      <c r="AW19" s="8">
        <f t="shared" si="12"/>
        <v>1036781</v>
      </c>
      <c r="AX19" s="8">
        <f t="shared" si="12"/>
        <v>818738</v>
      </c>
      <c r="AY19" s="8">
        <f t="shared" si="12"/>
        <v>870974</v>
      </c>
      <c r="AZ19" s="8"/>
      <c r="BA19" s="8"/>
      <c r="BB19" s="8"/>
    </row>
    <row r="20" spans="2:54" x14ac:dyDescent="0.35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29"/>
      <c r="P20" s="8"/>
      <c r="Q20" s="8"/>
      <c r="R20" s="8"/>
      <c r="S20" s="29"/>
      <c r="T20" s="8"/>
      <c r="U20" s="8"/>
      <c r="V20" s="8"/>
      <c r="W20" s="29"/>
      <c r="X20" s="8"/>
      <c r="Y20" s="8"/>
      <c r="Z20" s="8"/>
      <c r="AA20" s="29"/>
      <c r="AB20" s="8"/>
      <c r="AC20" s="8"/>
      <c r="AD20" s="8"/>
      <c r="AE20" s="29"/>
      <c r="AF20" s="8"/>
      <c r="AG20" s="8"/>
      <c r="AH20" s="8"/>
      <c r="AI20" s="29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2:54" s="3" customFormat="1" x14ac:dyDescent="0.35">
      <c r="B21" s="3" t="s">
        <v>58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8"/>
      <c r="P21" s="9"/>
      <c r="Q21" s="9"/>
      <c r="R21" s="9"/>
      <c r="S21" s="28"/>
      <c r="T21" s="9"/>
      <c r="U21" s="9"/>
      <c r="V21" s="9"/>
      <c r="W21" s="28"/>
      <c r="X21" s="9"/>
      <c r="Y21" s="9"/>
      <c r="Z21" s="9"/>
      <c r="AA21" s="28"/>
      <c r="AB21" s="9"/>
      <c r="AC21" s="9"/>
      <c r="AD21" s="9"/>
      <c r="AE21" s="28"/>
      <c r="AF21" s="9"/>
      <c r="AG21" s="9"/>
      <c r="AH21" s="9"/>
      <c r="AI21" s="28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5">
      <c r="B22" t="s">
        <v>51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31">
        <f t="shared" ref="O22:AG22" si="13">O14/O19</f>
        <v>0.52675721097789463</v>
      </c>
      <c r="P22" s="24">
        <f t="shared" si="13"/>
        <v>0.54771002699545945</v>
      </c>
      <c r="Q22" s="24">
        <f t="shared" si="13"/>
        <v>0.48335899813682032</v>
      </c>
      <c r="R22" s="24">
        <f t="shared" si="13"/>
        <v>0.54677225295306131</v>
      </c>
      <c r="S22" s="31">
        <f t="shared" si="13"/>
        <v>0.50530585506153891</v>
      </c>
      <c r="T22" s="24">
        <f t="shared" si="13"/>
        <v>0.54134784268804892</v>
      </c>
      <c r="U22" s="24">
        <f t="shared" si="13"/>
        <v>0.50111460147591325</v>
      </c>
      <c r="V22" s="24">
        <f t="shared" si="13"/>
        <v>0.48067781350050226</v>
      </c>
      <c r="W22" s="31">
        <f t="shared" si="13"/>
        <v>0.40046342270771268</v>
      </c>
      <c r="X22" s="24">
        <f t="shared" si="13"/>
        <v>0.51047285804539044</v>
      </c>
      <c r="Y22" s="24">
        <f t="shared" si="13"/>
        <v>0.45261160352687974</v>
      </c>
      <c r="Z22" s="24">
        <f t="shared" si="13"/>
        <v>0.55231656302996046</v>
      </c>
      <c r="AA22" s="31">
        <f t="shared" si="13"/>
        <v>0.46265659366931244</v>
      </c>
      <c r="AB22" s="24">
        <f t="shared" si="13"/>
        <v>0.56230860924430193</v>
      </c>
      <c r="AC22" s="24">
        <f t="shared" si="13"/>
        <v>0.57644241596918677</v>
      </c>
      <c r="AD22" s="24">
        <f t="shared" si="13"/>
        <v>0.60442106827909747</v>
      </c>
      <c r="AE22" s="31">
        <f t="shared" si="13"/>
        <v>0.71450234991781081</v>
      </c>
      <c r="AF22" s="24">
        <f t="shared" si="13"/>
        <v>0.8115383417812585</v>
      </c>
      <c r="AG22" s="24">
        <f t="shared" si="13"/>
        <v>0.93384432832534714</v>
      </c>
      <c r="AH22" s="8"/>
      <c r="AI22" s="29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2:54" x14ac:dyDescent="0.35">
      <c r="B23" t="s">
        <v>52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31">
        <f t="shared" ref="O23:AG23" si="14">O15/O19</f>
        <v>0.28131860178997903</v>
      </c>
      <c r="P23" s="24">
        <f t="shared" si="14"/>
        <v>0.26827994832960761</v>
      </c>
      <c r="Q23" s="24">
        <f t="shared" si="14"/>
        <v>0.334287610280668</v>
      </c>
      <c r="R23" s="24">
        <f t="shared" si="14"/>
        <v>0.26558633684194594</v>
      </c>
      <c r="S23" s="31">
        <f t="shared" si="14"/>
        <v>0.35266324758712597</v>
      </c>
      <c r="T23" s="24">
        <f t="shared" si="14"/>
        <v>0.31054600992745324</v>
      </c>
      <c r="U23" s="24">
        <f t="shared" si="14"/>
        <v>0.34917889058820289</v>
      </c>
      <c r="V23" s="24">
        <f t="shared" si="14"/>
        <v>0.26779949137111431</v>
      </c>
      <c r="W23" s="31">
        <f t="shared" si="14"/>
        <v>0.42401649988541745</v>
      </c>
      <c r="X23" s="24">
        <f t="shared" si="14"/>
        <v>0.39440475611929177</v>
      </c>
      <c r="Y23" s="24">
        <f t="shared" si="14"/>
        <v>0.36772118210640808</v>
      </c>
      <c r="Z23" s="24">
        <f t="shared" si="14"/>
        <v>0.39730469191633694</v>
      </c>
      <c r="AA23" s="31">
        <f t="shared" si="14"/>
        <v>0.41138167560659672</v>
      </c>
      <c r="AB23" s="24">
        <f t="shared" si="14"/>
        <v>0.47601578395708738</v>
      </c>
      <c r="AC23" s="24">
        <f t="shared" si="14"/>
        <v>0.39533205557777074</v>
      </c>
      <c r="AD23" s="24">
        <f t="shared" si="14"/>
        <v>0.38205165199826863</v>
      </c>
      <c r="AE23" s="31">
        <f t="shared" si="14"/>
        <v>0.29920125946333898</v>
      </c>
      <c r="AF23" s="24">
        <f t="shared" si="14"/>
        <v>0.22235496362721624</v>
      </c>
      <c r="AG23" s="24">
        <f t="shared" si="14"/>
        <v>8.9883240361489314E-2</v>
      </c>
      <c r="AH23" s="8"/>
      <c r="AI23" s="29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2:54" x14ac:dyDescent="0.35">
      <c r="B24" t="s">
        <v>53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31">
        <f t="shared" ref="O24:AG24" si="15">O16/O19</f>
        <v>0.2727185004704123</v>
      </c>
      <c r="P24" s="24">
        <f t="shared" si="15"/>
        <v>0.29046031512751291</v>
      </c>
      <c r="Q24" s="24">
        <f t="shared" si="15"/>
        <v>0.2662985681591955</v>
      </c>
      <c r="R24" s="24">
        <f t="shared" si="15"/>
        <v>0.2980416341911904</v>
      </c>
      <c r="S24" s="31">
        <f t="shared" si="15"/>
        <v>0.26953743712617839</v>
      </c>
      <c r="T24" s="24">
        <f t="shared" si="15"/>
        <v>0.25534555173730433</v>
      </c>
      <c r="U24" s="24">
        <f t="shared" si="15"/>
        <v>0.26319534816061269</v>
      </c>
      <c r="V24" s="24">
        <f t="shared" si="15"/>
        <v>0.25778816984307756</v>
      </c>
      <c r="W24" s="31">
        <f t="shared" si="15"/>
        <v>0.2417436915947343</v>
      </c>
      <c r="X24" s="24">
        <f t="shared" si="15"/>
        <v>0.1229906097962666</v>
      </c>
      <c r="Y24" s="24">
        <f t="shared" si="15"/>
        <v>0.17511281849529056</v>
      </c>
      <c r="Z24" s="24">
        <f t="shared" si="15"/>
        <v>9.9730921424533631E-2</v>
      </c>
      <c r="AA24" s="31">
        <f t="shared" si="15"/>
        <v>0.11052622427777826</v>
      </c>
      <c r="AB24" s="24">
        <f t="shared" si="15"/>
        <v>0.10874077727767845</v>
      </c>
      <c r="AC24" s="24">
        <f t="shared" si="15"/>
        <v>0.15214943305342213</v>
      </c>
      <c r="AD24" s="24">
        <f t="shared" si="15"/>
        <v>0.11912662915404222</v>
      </c>
      <c r="AE24" s="31">
        <f t="shared" si="15"/>
        <v>3.9149862246197299E-2</v>
      </c>
      <c r="AF24" s="24">
        <f t="shared" si="15"/>
        <v>1.6046960959277885E-2</v>
      </c>
      <c r="AG24" s="24">
        <f t="shared" si="15"/>
        <v>3.8950692708867312E-3</v>
      </c>
      <c r="AH24" s="8"/>
      <c r="AI24" s="29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2:54" x14ac:dyDescent="0.35">
      <c r="B25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31">
        <f t="shared" ref="O25:AG25" si="16">O17/O19</f>
        <v>1.5527625664407079E-2</v>
      </c>
      <c r="P25" s="24">
        <f t="shared" si="16"/>
        <v>-3.9062197848098326E-4</v>
      </c>
      <c r="Q25" s="24">
        <f t="shared" si="16"/>
        <v>1.687921661377732E-2</v>
      </c>
      <c r="R25" s="24">
        <f t="shared" si="16"/>
        <v>2.4070949141512362E-2</v>
      </c>
      <c r="S25" s="31">
        <f t="shared" si="16"/>
        <v>3.2499203560868141E-2</v>
      </c>
      <c r="T25" s="24">
        <f t="shared" si="16"/>
        <v>4.2917143948071786E-2</v>
      </c>
      <c r="U25" s="24">
        <f t="shared" si="16"/>
        <v>4.107709425164438E-2</v>
      </c>
      <c r="V25" s="24">
        <f t="shared" si="16"/>
        <v>6.9531651565696781E-2</v>
      </c>
      <c r="W25" s="31">
        <f t="shared" si="16"/>
        <v>0.11623252616301276</v>
      </c>
      <c r="X25" s="24">
        <f t="shared" si="16"/>
        <v>0.10042496206660079</v>
      </c>
      <c r="Y25" s="24">
        <f t="shared" si="16"/>
        <v>0.11564185045474532</v>
      </c>
      <c r="Z25" s="24">
        <f t="shared" si="16"/>
        <v>8.3274166195590735E-2</v>
      </c>
      <c r="AA25" s="31">
        <f t="shared" si="16"/>
        <v>9.3365036035017862E-2</v>
      </c>
      <c r="AB25" s="24">
        <f t="shared" si="16"/>
        <v>4.3051359516616317E-2</v>
      </c>
      <c r="AC25" s="24">
        <f t="shared" si="16"/>
        <v>0</v>
      </c>
      <c r="AD25" s="24">
        <f t="shared" si="16"/>
        <v>0</v>
      </c>
      <c r="AE25" s="31">
        <f t="shared" si="16"/>
        <v>0</v>
      </c>
      <c r="AF25" s="24">
        <f t="shared" si="16"/>
        <v>0</v>
      </c>
      <c r="AG25" s="24">
        <f t="shared" si="16"/>
        <v>0</v>
      </c>
      <c r="AH25" s="8"/>
      <c r="AI25" s="29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</row>
    <row r="26" spans="2:54" s="5" customFormat="1" x14ac:dyDescent="0.35">
      <c r="B26" s="5" t="s">
        <v>55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32">
        <f t="shared" ref="O26:AG26" si="17">O18/O19</f>
        <v>-9.6321938902693013E-2</v>
      </c>
      <c r="P26" s="25">
        <f t="shared" si="17"/>
        <v>-0.10605966847409906</v>
      </c>
      <c r="Q26" s="25">
        <f t="shared" si="17"/>
        <v>-0.1008243931904612</v>
      </c>
      <c r="R26" s="25">
        <f t="shared" si="17"/>
        <v>-0.13447117312770998</v>
      </c>
      <c r="S26" s="32">
        <f t="shared" si="17"/>
        <v>-0.16000574333571144</v>
      </c>
      <c r="T26" s="25">
        <f t="shared" si="17"/>
        <v>-0.15015654830087818</v>
      </c>
      <c r="U26" s="25">
        <f t="shared" si="17"/>
        <v>-0.15456593447637321</v>
      </c>
      <c r="V26" s="25">
        <f t="shared" si="17"/>
        <v>-7.5797126280390911E-2</v>
      </c>
      <c r="W26" s="32">
        <f t="shared" si="17"/>
        <v>-0.18245614035087721</v>
      </c>
      <c r="X26" s="25">
        <f t="shared" si="17"/>
        <v>-0.12829318602754963</v>
      </c>
      <c r="Y26" s="25">
        <f t="shared" si="17"/>
        <v>-0.1110874545833237</v>
      </c>
      <c r="Z26" s="25">
        <f t="shared" si="17"/>
        <v>-0.1326263425664217</v>
      </c>
      <c r="AA26" s="32">
        <f t="shared" si="17"/>
        <v>-7.7929529588705262E-2</v>
      </c>
      <c r="AB26" s="25">
        <f t="shared" si="17"/>
        <v>-0.19011652999568407</v>
      </c>
      <c r="AC26" s="25">
        <f t="shared" si="17"/>
        <v>-0.12392390460037965</v>
      </c>
      <c r="AD26" s="25">
        <f t="shared" si="17"/>
        <v>-0.10559934943140829</v>
      </c>
      <c r="AE26" s="32">
        <f t="shared" si="17"/>
        <v>-5.2853471627347021E-2</v>
      </c>
      <c r="AF26" s="25">
        <f t="shared" si="17"/>
        <v>-4.9940266367752686E-2</v>
      </c>
      <c r="AG26" s="25">
        <f t="shared" si="17"/>
        <v>-2.7622637957723163E-2</v>
      </c>
      <c r="AH26" s="23"/>
      <c r="AI26" s="39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</row>
    <row r="27" spans="2:54" x14ac:dyDescent="0.35">
      <c r="B27" t="s">
        <v>59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31">
        <f t="shared" ref="O27:AG27" si="18">SUM(O22:O26)</f>
        <v>1</v>
      </c>
      <c r="P27" s="24">
        <f t="shared" si="18"/>
        <v>0.99999999999999978</v>
      </c>
      <c r="Q27" s="24">
        <f t="shared" si="18"/>
        <v>0.99999999999999989</v>
      </c>
      <c r="R27" s="24">
        <f t="shared" si="18"/>
        <v>1</v>
      </c>
      <c r="S27" s="31">
        <f t="shared" si="18"/>
        <v>1.0000000000000002</v>
      </c>
      <c r="T27" s="24">
        <f t="shared" si="18"/>
        <v>1.0000000000000002</v>
      </c>
      <c r="U27" s="24">
        <f t="shared" si="18"/>
        <v>0.99999999999999978</v>
      </c>
      <c r="V27" s="24">
        <f t="shared" si="18"/>
        <v>1</v>
      </c>
      <c r="W27" s="31">
        <f t="shared" si="18"/>
        <v>1</v>
      </c>
      <c r="X27" s="24">
        <f t="shared" si="18"/>
        <v>1</v>
      </c>
      <c r="Y27" s="24">
        <f t="shared" si="18"/>
        <v>1</v>
      </c>
      <c r="Z27" s="24">
        <f t="shared" si="18"/>
        <v>1</v>
      </c>
      <c r="AA27" s="31">
        <f t="shared" si="18"/>
        <v>1</v>
      </c>
      <c r="AB27" s="24">
        <f t="shared" si="18"/>
        <v>0.99999999999999989</v>
      </c>
      <c r="AC27" s="24">
        <f t="shared" si="18"/>
        <v>1</v>
      </c>
      <c r="AD27" s="24">
        <f t="shared" si="18"/>
        <v>1</v>
      </c>
      <c r="AE27" s="31">
        <f t="shared" si="18"/>
        <v>1</v>
      </c>
      <c r="AF27" s="24">
        <f t="shared" si="18"/>
        <v>0.99999999999999989</v>
      </c>
      <c r="AG27" s="24">
        <f t="shared" si="18"/>
        <v>1</v>
      </c>
      <c r="AH27" s="7"/>
      <c r="AI27" s="34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2:54" s="3" customFormat="1" x14ac:dyDescent="0.35">
      <c r="B28" s="4" t="s">
        <v>60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41"/>
      <c r="P28" s="21"/>
      <c r="Q28" s="21"/>
      <c r="R28" s="21"/>
      <c r="S28" s="28"/>
      <c r="T28" s="9"/>
      <c r="U28" s="9"/>
      <c r="V28" s="9"/>
      <c r="W28" s="28"/>
      <c r="X28" s="9"/>
      <c r="Y28" s="9"/>
      <c r="Z28" s="9"/>
      <c r="AA28" s="28"/>
      <c r="AB28" s="9"/>
      <c r="AC28" s="9"/>
      <c r="AD28" s="9"/>
      <c r="AE28" s="28"/>
      <c r="AF28" s="9"/>
      <c r="AG28" s="9"/>
      <c r="AH28" s="9"/>
      <c r="AI28" s="28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s="12" customFormat="1" x14ac:dyDescent="0.35">
      <c r="B29" s="12" t="s">
        <v>61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33">
        <v>821629</v>
      </c>
      <c r="P29" s="13">
        <v>853874</v>
      </c>
      <c r="Q29" s="13">
        <v>777748</v>
      </c>
      <c r="R29" s="13">
        <f t="shared" ref="R29:R48" si="19">AV29-Q29-P29-O29</f>
        <v>921699</v>
      </c>
      <c r="S29" s="33">
        <v>832064</v>
      </c>
      <c r="T29" s="13">
        <v>885052</v>
      </c>
      <c r="U29" s="13">
        <v>879747</v>
      </c>
      <c r="V29" s="13">
        <f t="shared" ref="V29:V48" si="20">AW29-U29-T29-S29</f>
        <v>992564</v>
      </c>
      <c r="W29" s="33">
        <v>738845</v>
      </c>
      <c r="X29" s="13">
        <v>764049</v>
      </c>
      <c r="Y29" s="13">
        <v>746868</v>
      </c>
      <c r="Z29" s="13">
        <f t="shared" ref="Z29:Z48" si="21">AX29-Y29-X29-W29</f>
        <v>879147</v>
      </c>
      <c r="AA29" s="33">
        <v>829291</v>
      </c>
      <c r="AB29" s="13">
        <v>773896</v>
      </c>
      <c r="AC29" s="13">
        <v>830566</v>
      </c>
      <c r="AD29" s="13">
        <f t="shared" ref="AD29:AD48" si="22">AY29-AC29-AB29-AA29</f>
        <v>894204</v>
      </c>
      <c r="AE29" s="33">
        <v>1127728</v>
      </c>
      <c r="AF29" s="13">
        <v>1479593</v>
      </c>
      <c r="AG29" s="13">
        <v>2091805</v>
      </c>
      <c r="AH29" s="13"/>
      <c r="AI29" s="33"/>
      <c r="AJ29" s="13"/>
      <c r="AK29" s="13"/>
      <c r="AL29" s="13"/>
      <c r="AM29" s="13"/>
      <c r="AN29" s="13"/>
      <c r="AO29" s="13"/>
      <c r="AP29" s="13"/>
      <c r="AQ29" s="13"/>
      <c r="AR29" s="13">
        <v>2445548</v>
      </c>
      <c r="AS29" s="13">
        <v>2826429</v>
      </c>
      <c r="AT29" s="13">
        <v>2677203</v>
      </c>
      <c r="AU29" s="13">
        <v>3071976</v>
      </c>
      <c r="AV29" s="13">
        <v>3374950</v>
      </c>
      <c r="AW29" s="13">
        <v>3589427</v>
      </c>
      <c r="AX29" s="13">
        <v>3128909</v>
      </c>
      <c r="AY29" s="13">
        <v>3327957</v>
      </c>
      <c r="AZ29" s="13"/>
      <c r="BA29" s="13"/>
      <c r="BB29" s="13"/>
    </row>
    <row r="30" spans="2:54" s="5" customFormat="1" x14ac:dyDescent="0.35">
      <c r="B30" s="5" t="s">
        <v>62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30">
        <v>516650</v>
      </c>
      <c r="P30" s="10">
        <v>542518</v>
      </c>
      <c r="Q30" s="10">
        <v>497211</v>
      </c>
      <c r="R30" s="10">
        <f t="shared" si="19"/>
        <v>601315</v>
      </c>
      <c r="S30" s="30">
        <v>548578</v>
      </c>
      <c r="T30" s="10">
        <v>559138</v>
      </c>
      <c r="U30" s="10">
        <v>569880</v>
      </c>
      <c r="V30" s="10">
        <f t="shared" si="20"/>
        <v>654053</v>
      </c>
      <c r="W30" s="30">
        <v>496827</v>
      </c>
      <c r="X30" s="10">
        <v>530690</v>
      </c>
      <c r="Y30" s="10">
        <v>492812</v>
      </c>
      <c r="Z30" s="10">
        <f t="shared" si="21"/>
        <v>613727</v>
      </c>
      <c r="AA30" s="30">
        <v>565604</v>
      </c>
      <c r="AB30" s="10">
        <v>525479</v>
      </c>
      <c r="AC30" s="10">
        <v>581293</v>
      </c>
      <c r="AD30" s="10">
        <f t="shared" si="22"/>
        <v>657610</v>
      </c>
      <c r="AE30" s="30">
        <v>678698</v>
      </c>
      <c r="AF30" s="10">
        <v>899169</v>
      </c>
      <c r="AG30" s="10">
        <v>1047991</v>
      </c>
      <c r="AH30" s="10"/>
      <c r="AI30" s="30"/>
      <c r="AJ30" s="10"/>
      <c r="AK30" s="10"/>
      <c r="AL30" s="10"/>
      <c r="AM30" s="10"/>
      <c r="AN30" s="10"/>
      <c r="AO30" s="10"/>
      <c r="AP30" s="10"/>
      <c r="AQ30" s="10"/>
      <c r="AR30" s="10">
        <v>1674700</v>
      </c>
      <c r="AS30" s="10">
        <v>1966196</v>
      </c>
      <c r="AT30" s="10">
        <v>1706897</v>
      </c>
      <c r="AU30" s="10">
        <v>1965700</v>
      </c>
      <c r="AV30" s="10">
        <v>2157694</v>
      </c>
      <c r="AW30" s="10">
        <v>2331649</v>
      </c>
      <c r="AX30" s="10">
        <v>2134056</v>
      </c>
      <c r="AY30" s="10">
        <v>2329986</v>
      </c>
      <c r="AZ30" s="10"/>
      <c r="BA30" s="10"/>
      <c r="BB30" s="10"/>
    </row>
    <row r="31" spans="2:54" s="12" customFormat="1" x14ac:dyDescent="0.35">
      <c r="B31" s="12" t="s">
        <v>63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33">
        <f>O29-O30</f>
        <v>304979</v>
      </c>
      <c r="P31" s="13">
        <f>P29-P30</f>
        <v>311356</v>
      </c>
      <c r="Q31" s="13">
        <f>Q29-Q30</f>
        <v>280537</v>
      </c>
      <c r="R31" s="13">
        <f t="shared" si="19"/>
        <v>320384</v>
      </c>
      <c r="S31" s="33">
        <f>S29-S30</f>
        <v>283486</v>
      </c>
      <c r="T31" s="13">
        <f>T29-T30</f>
        <v>325914</v>
      </c>
      <c r="U31" s="13">
        <f>U29-U30</f>
        <v>309867</v>
      </c>
      <c r="V31" s="13">
        <f t="shared" si="20"/>
        <v>338511</v>
      </c>
      <c r="W31" s="33">
        <f>W29-W30</f>
        <v>242018</v>
      </c>
      <c r="X31" s="13">
        <f>X29-X30</f>
        <v>233359</v>
      </c>
      <c r="Y31" s="13">
        <f>Y29-Y30</f>
        <v>254056</v>
      </c>
      <c r="Z31" s="13">
        <f t="shared" si="21"/>
        <v>265420</v>
      </c>
      <c r="AA31" s="33">
        <f>AA29-AA30</f>
        <v>263687</v>
      </c>
      <c r="AB31" s="13">
        <f>AB29-AB30</f>
        <v>248417</v>
      </c>
      <c r="AC31" s="13">
        <f>AC29-AC30</f>
        <v>249273</v>
      </c>
      <c r="AD31" s="13">
        <f t="shared" si="22"/>
        <v>236594</v>
      </c>
      <c r="AE31" s="33">
        <f>AE29-AE30</f>
        <v>449030</v>
      </c>
      <c r="AF31" s="13">
        <f>AF29-AF30</f>
        <v>580424</v>
      </c>
      <c r="AG31" s="13">
        <f>AG29-AG30</f>
        <v>1043814</v>
      </c>
      <c r="AH31" s="13"/>
      <c r="AI31" s="33"/>
      <c r="AJ31" s="13"/>
      <c r="AK31" s="13"/>
      <c r="AL31" s="13"/>
      <c r="AM31" s="13"/>
      <c r="AN31" s="13"/>
      <c r="AO31" s="13"/>
      <c r="AP31" s="13">
        <f t="shared" ref="AP31:AY31" si="23">AP29-AP30</f>
        <v>0</v>
      </c>
      <c r="AQ31" s="13">
        <f t="shared" si="23"/>
        <v>0</v>
      </c>
      <c r="AR31" s="13">
        <f t="shared" si="23"/>
        <v>770848</v>
      </c>
      <c r="AS31" s="13">
        <f t="shared" si="23"/>
        <v>860233</v>
      </c>
      <c r="AT31" s="13">
        <f t="shared" si="23"/>
        <v>970306</v>
      </c>
      <c r="AU31" s="13">
        <f t="shared" si="23"/>
        <v>1106276</v>
      </c>
      <c r="AV31" s="13">
        <f t="shared" si="23"/>
        <v>1217256</v>
      </c>
      <c r="AW31" s="13">
        <f t="shared" si="23"/>
        <v>1257778</v>
      </c>
      <c r="AX31" s="13">
        <f t="shared" si="23"/>
        <v>994853</v>
      </c>
      <c r="AY31" s="13">
        <f t="shared" si="23"/>
        <v>997971</v>
      </c>
      <c r="AZ31" s="13"/>
      <c r="BA31" s="13"/>
      <c r="BB31" s="13"/>
    </row>
    <row r="32" spans="2:54" x14ac:dyDescent="0.35">
      <c r="B32" t="s">
        <v>64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29">
        <v>101370</v>
      </c>
      <c r="P32" s="8">
        <v>123637</v>
      </c>
      <c r="Q32" s="8">
        <v>100167</v>
      </c>
      <c r="R32" s="8">
        <f t="shared" si="19"/>
        <v>120916</v>
      </c>
      <c r="S32" s="29">
        <v>113355</v>
      </c>
      <c r="T32" s="8">
        <v>126715</v>
      </c>
      <c r="U32" s="8">
        <v>108135</v>
      </c>
      <c r="V32" s="8">
        <f t="shared" si="20"/>
        <v>185163</v>
      </c>
      <c r="W32" s="29">
        <v>101877</v>
      </c>
      <c r="X32" s="8">
        <v>106949</v>
      </c>
      <c r="Y32" s="8">
        <v>96092</v>
      </c>
      <c r="Z32" s="8">
        <f t="shared" si="21"/>
        <v>124909</v>
      </c>
      <c r="AA32" s="29">
        <v>93187</v>
      </c>
      <c r="AB32" s="8">
        <v>121516</v>
      </c>
      <c r="AC32" s="8">
        <v>103477</v>
      </c>
      <c r="AD32" s="8">
        <f t="shared" si="22"/>
        <v>123302</v>
      </c>
      <c r="AE32" s="29">
        <v>112568</v>
      </c>
      <c r="AF32" s="8">
        <v>128942</v>
      </c>
      <c r="AG32" s="8">
        <v>134479</v>
      </c>
      <c r="AH32" s="8"/>
      <c r="AI32" s="29"/>
      <c r="AJ32" s="8"/>
      <c r="AK32" s="8"/>
      <c r="AL32" s="8"/>
      <c r="AM32" s="8"/>
      <c r="AN32" s="8"/>
      <c r="AO32" s="8"/>
      <c r="AP32" s="8"/>
      <c r="AQ32" s="8"/>
      <c r="AR32" s="8">
        <v>355135</v>
      </c>
      <c r="AS32" s="8">
        <v>300440</v>
      </c>
      <c r="AT32" s="8">
        <v>353765</v>
      </c>
      <c r="AU32" s="8">
        <v>450286</v>
      </c>
      <c r="AV32" s="8">
        <v>446090</v>
      </c>
      <c r="AW32" s="8">
        <v>533368</v>
      </c>
      <c r="AX32" s="8">
        <v>429827</v>
      </c>
      <c r="AY32" s="8">
        <v>441482</v>
      </c>
      <c r="AZ32" s="8"/>
      <c r="BA32" s="8"/>
      <c r="BB32" s="8"/>
    </row>
    <row r="33" spans="2:54" x14ac:dyDescent="0.35">
      <c r="B33" t="s">
        <v>65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29">
        <v>20986</v>
      </c>
      <c r="P33" s="8">
        <v>16074</v>
      </c>
      <c r="Q33" s="8">
        <v>16610</v>
      </c>
      <c r="R33" s="8">
        <f t="shared" si="19"/>
        <v>16384</v>
      </c>
      <c r="S33" s="29">
        <v>14977</v>
      </c>
      <c r="T33" s="8">
        <v>13462</v>
      </c>
      <c r="U33" s="8">
        <v>15585</v>
      </c>
      <c r="V33" s="8">
        <f t="shared" si="20"/>
        <v>14263</v>
      </c>
      <c r="W33" s="29">
        <v>16097</v>
      </c>
      <c r="X33" s="8">
        <v>14210</v>
      </c>
      <c r="Y33" s="8">
        <v>13532</v>
      </c>
      <c r="Z33" s="8">
        <f t="shared" si="21"/>
        <v>15375</v>
      </c>
      <c r="AA33" s="29">
        <v>14636</v>
      </c>
      <c r="AB33" s="8">
        <v>13976</v>
      </c>
      <c r="AC33" s="8">
        <v>13289</v>
      </c>
      <c r="AD33" s="8">
        <f t="shared" si="22"/>
        <v>12125</v>
      </c>
      <c r="AE33" s="29">
        <v>16083</v>
      </c>
      <c r="AF33" s="8">
        <v>17386</v>
      </c>
      <c r="AG33" s="8">
        <v>18358</v>
      </c>
      <c r="AH33" s="8"/>
      <c r="AI33" s="29"/>
      <c r="AJ33" s="8"/>
      <c r="AK33" s="8"/>
      <c r="AL33" s="8"/>
      <c r="AM33" s="8"/>
      <c r="AN33" s="8"/>
      <c r="AO33" s="8"/>
      <c r="AP33" s="8"/>
      <c r="AQ33" s="8"/>
      <c r="AR33" s="8">
        <v>88310</v>
      </c>
      <c r="AS33" s="8">
        <v>89187</v>
      </c>
      <c r="AT33" s="8">
        <v>80475</v>
      </c>
      <c r="AU33" s="8">
        <v>84330</v>
      </c>
      <c r="AV33" s="8">
        <v>70054</v>
      </c>
      <c r="AW33" s="8">
        <v>58287</v>
      </c>
      <c r="AX33" s="8">
        <v>59214</v>
      </c>
      <c r="AY33" s="8">
        <v>54026</v>
      </c>
      <c r="AZ33" s="8"/>
      <c r="BA33" s="8"/>
      <c r="BB33" s="8"/>
    </row>
    <row r="34" spans="2:54" x14ac:dyDescent="0.35">
      <c r="B34" t="s">
        <v>66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29">
        <v>0</v>
      </c>
      <c r="P34" s="8">
        <v>-218705</v>
      </c>
      <c r="Q34" s="8">
        <v>0</v>
      </c>
      <c r="R34" s="8">
        <f t="shared" si="19"/>
        <v>218705</v>
      </c>
      <c r="S34" s="29">
        <v>0</v>
      </c>
      <c r="T34" s="8">
        <v>0</v>
      </c>
      <c r="U34" s="8">
        <v>0</v>
      </c>
      <c r="V34" s="8">
        <f t="shared" si="20"/>
        <v>0</v>
      </c>
      <c r="W34" s="29">
        <v>0</v>
      </c>
      <c r="X34" s="8">
        <v>0</v>
      </c>
      <c r="Y34" s="8">
        <v>0</v>
      </c>
      <c r="Z34" s="8">
        <f t="shared" si="21"/>
        <v>0</v>
      </c>
      <c r="AA34" s="29">
        <v>0</v>
      </c>
      <c r="AB34" s="8">
        <v>0</v>
      </c>
      <c r="AC34" s="8">
        <v>0</v>
      </c>
      <c r="AD34" s="8">
        <f t="shared" si="22"/>
        <v>0</v>
      </c>
      <c r="AE34" s="29">
        <v>0</v>
      </c>
      <c r="AF34" s="8">
        <v>0</v>
      </c>
      <c r="AG34" s="8">
        <v>0</v>
      </c>
      <c r="AH34" s="8"/>
      <c r="AI34" s="29"/>
      <c r="AJ34" s="8"/>
      <c r="AK34" s="8"/>
      <c r="AL34" s="8"/>
      <c r="AM34" s="8"/>
      <c r="AN34" s="8"/>
      <c r="AO34" s="8"/>
      <c r="AP34" s="8"/>
      <c r="AQ34" s="8"/>
      <c r="AR34" s="8">
        <v>25947</v>
      </c>
      <c r="AS34" s="8">
        <v>-6804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/>
      <c r="BA34" s="8"/>
      <c r="BB34" s="8"/>
    </row>
    <row r="35" spans="2:54" x14ac:dyDescent="0.35">
      <c r="B35" t="s">
        <v>67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29">
        <v>0</v>
      </c>
      <c r="P35" s="8">
        <v>0</v>
      </c>
      <c r="Q35" s="8">
        <v>0</v>
      </c>
      <c r="R35" s="8">
        <f t="shared" si="19"/>
        <v>-210428</v>
      </c>
      <c r="S35" s="29">
        <v>0</v>
      </c>
      <c r="T35" s="8">
        <v>0</v>
      </c>
      <c r="U35" s="8">
        <v>0</v>
      </c>
      <c r="V35" s="8">
        <f t="shared" si="20"/>
        <v>0</v>
      </c>
      <c r="W35" s="29">
        <v>0</v>
      </c>
      <c r="X35" s="8">
        <v>0</v>
      </c>
      <c r="Y35" s="8">
        <v>0</v>
      </c>
      <c r="Z35" s="8">
        <f t="shared" si="21"/>
        <v>0</v>
      </c>
      <c r="AA35" s="29">
        <v>0</v>
      </c>
      <c r="AB35" s="8">
        <v>-429408</v>
      </c>
      <c r="AC35" s="8">
        <v>984</v>
      </c>
      <c r="AD35" s="8">
        <f t="shared" si="22"/>
        <v>132453</v>
      </c>
      <c r="AE35" s="29">
        <v>0</v>
      </c>
      <c r="AF35" s="8">
        <v>0</v>
      </c>
      <c r="AG35" s="8">
        <v>0</v>
      </c>
      <c r="AH35" s="8"/>
      <c r="AI35" s="29"/>
      <c r="AJ35" s="8"/>
      <c r="AK35" s="8"/>
      <c r="AL35" s="8"/>
      <c r="AM35" s="8"/>
      <c r="AN35" s="8"/>
      <c r="AO35" s="8"/>
      <c r="AP35" s="8"/>
      <c r="AQ35" s="8"/>
      <c r="AR35" s="8">
        <v>0</v>
      </c>
      <c r="AS35" s="8">
        <v>0</v>
      </c>
      <c r="AT35" s="8">
        <v>-122298</v>
      </c>
      <c r="AU35" s="8">
        <v>0</v>
      </c>
      <c r="AV35" s="8">
        <v>-210428</v>
      </c>
      <c r="AW35" s="8">
        <v>0</v>
      </c>
      <c r="AX35" s="8">
        <v>0</v>
      </c>
      <c r="AY35" s="8">
        <v>-295971</v>
      </c>
      <c r="AZ35" s="8"/>
      <c r="BA35" s="8"/>
      <c r="BB35" s="8"/>
    </row>
    <row r="36" spans="2:54" x14ac:dyDescent="0.35">
      <c r="B36" t="s">
        <v>68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29">
        <v>0</v>
      </c>
      <c r="P36" s="8">
        <v>0</v>
      </c>
      <c r="Q36" s="8">
        <v>0</v>
      </c>
      <c r="R36" s="8">
        <f t="shared" si="19"/>
        <v>0</v>
      </c>
      <c r="S36" s="29">
        <v>0</v>
      </c>
      <c r="T36" s="8">
        <v>0</v>
      </c>
      <c r="U36" s="8">
        <v>0</v>
      </c>
      <c r="V36" s="8">
        <f t="shared" si="20"/>
        <v>0</v>
      </c>
      <c r="W36" s="29">
        <v>0</v>
      </c>
      <c r="X36" s="8">
        <v>0</v>
      </c>
      <c r="Y36" s="8">
        <v>0</v>
      </c>
      <c r="Z36" s="8">
        <f t="shared" si="21"/>
        <v>0</v>
      </c>
      <c r="AA36" s="29">
        <v>0</v>
      </c>
      <c r="AB36" s="8">
        <v>0</v>
      </c>
      <c r="AC36" s="8">
        <v>0</v>
      </c>
      <c r="AD36" s="8">
        <f t="shared" si="22"/>
        <v>0</v>
      </c>
      <c r="AE36" s="29">
        <v>8400</v>
      </c>
      <c r="AF36" s="8">
        <v>0</v>
      </c>
      <c r="AG36" s="8">
        <v>0</v>
      </c>
      <c r="AH36" s="8">
        <v>0</v>
      </c>
      <c r="AI36" s="29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2:54" s="5" customFormat="1" x14ac:dyDescent="0.35">
      <c r="B37" s="5" t="s">
        <v>69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30">
        <v>0</v>
      </c>
      <c r="P37" s="10">
        <v>0</v>
      </c>
      <c r="Q37" s="10">
        <v>0</v>
      </c>
      <c r="R37" s="10">
        <f t="shared" si="19"/>
        <v>0</v>
      </c>
      <c r="S37" s="30">
        <v>0</v>
      </c>
      <c r="T37" s="10">
        <v>0</v>
      </c>
      <c r="U37" s="10">
        <v>0</v>
      </c>
      <c r="V37" s="10">
        <f t="shared" si="20"/>
        <v>0</v>
      </c>
      <c r="W37" s="30">
        <v>0</v>
      </c>
      <c r="X37" s="10">
        <v>0</v>
      </c>
      <c r="Y37" s="10">
        <v>0</v>
      </c>
      <c r="Z37" s="10">
        <f t="shared" si="21"/>
        <v>0</v>
      </c>
      <c r="AA37" s="30">
        <v>0</v>
      </c>
      <c r="AB37" s="10">
        <v>0</v>
      </c>
      <c r="AC37" s="10">
        <v>0</v>
      </c>
      <c r="AD37" s="10">
        <f t="shared" si="22"/>
        <v>0</v>
      </c>
      <c r="AE37" s="30">
        <v>0</v>
      </c>
      <c r="AF37" s="10">
        <v>0</v>
      </c>
      <c r="AG37" s="10">
        <v>0</v>
      </c>
      <c r="AH37" s="10"/>
      <c r="AI37" s="30"/>
      <c r="AJ37" s="10"/>
      <c r="AK37" s="10"/>
      <c r="AL37" s="10"/>
      <c r="AM37" s="10"/>
      <c r="AN37" s="10"/>
      <c r="AO37" s="10"/>
      <c r="AP37" s="10"/>
      <c r="AQ37" s="10"/>
      <c r="AR37" s="10">
        <v>30158</v>
      </c>
      <c r="AS37" s="10">
        <v>132299</v>
      </c>
      <c r="AT37" s="10">
        <v>57384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/>
      <c r="BA37" s="10"/>
      <c r="BB37" s="10"/>
    </row>
    <row r="38" spans="2:54" s="12" customFormat="1" x14ac:dyDescent="0.35">
      <c r="B38" s="12" t="s">
        <v>70</v>
      </c>
      <c r="C38" s="13"/>
      <c r="D38" s="13"/>
      <c r="E38" s="13"/>
      <c r="F38" s="13"/>
      <c r="G38" s="13"/>
      <c r="H38" s="13"/>
      <c r="I38" s="13"/>
      <c r="J38" s="13"/>
      <c r="K38" s="13"/>
      <c r="L38" s="13">
        <f t="shared" ref="L38:Q38" si="24">L31-L32-L33-L34-L35-L37</f>
        <v>0</v>
      </c>
      <c r="M38" s="13">
        <f t="shared" si="24"/>
        <v>0</v>
      </c>
      <c r="N38" s="13">
        <f t="shared" si="24"/>
        <v>0</v>
      </c>
      <c r="O38" s="33">
        <f t="shared" si="24"/>
        <v>182623</v>
      </c>
      <c r="P38" s="13">
        <f t="shared" si="24"/>
        <v>390350</v>
      </c>
      <c r="Q38" s="13">
        <f t="shared" si="24"/>
        <v>163760</v>
      </c>
      <c r="R38" s="13">
        <f t="shared" si="19"/>
        <v>174807</v>
      </c>
      <c r="S38" s="33">
        <f>S31-S32-S33-S34-S35-S37</f>
        <v>155154</v>
      </c>
      <c r="T38" s="13">
        <f>T31-T32-T33-T34-T35-T37</f>
        <v>185737</v>
      </c>
      <c r="U38" s="13">
        <f>U31-U32-U33-U34-U35-U37</f>
        <v>186147</v>
      </c>
      <c r="V38" s="13">
        <f t="shared" si="20"/>
        <v>139085</v>
      </c>
      <c r="W38" s="33">
        <f>W31-W32-W33-W34-W35-W36-W37</f>
        <v>124044</v>
      </c>
      <c r="X38" s="13">
        <f>X31-X32-X33-X34-X35-X36-X37</f>
        <v>112200</v>
      </c>
      <c r="Y38" s="13">
        <f>Y31-Y32-Y33-Y34-Y35-Y36-Y37</f>
        <v>144432</v>
      </c>
      <c r="Z38" s="13">
        <f t="shared" si="21"/>
        <v>125136</v>
      </c>
      <c r="AA38" s="33">
        <f>AA31-AA32-AA33-AA34-AA35-AA36-AA37</f>
        <v>155864</v>
      </c>
      <c r="AB38" s="13">
        <f>AB31-AB32-AB33-AB34-AB35-AB36-AB37</f>
        <v>542333</v>
      </c>
      <c r="AC38" s="13">
        <f>AC31-AC32-AC33-AC34-AC35-AC36-AC37</f>
        <v>131523</v>
      </c>
      <c r="AD38" s="13">
        <f t="shared" si="22"/>
        <v>-31286</v>
      </c>
      <c r="AE38" s="33">
        <f>AE31-AE32-AE33-AE34-AE35-AE36-AE37</f>
        <v>311979</v>
      </c>
      <c r="AF38" s="13">
        <f>AF31-AF32-AF33-AF34-AF35-AF36-AF37</f>
        <v>434096</v>
      </c>
      <c r="AG38" s="13">
        <f>AG31-AG32-AG33-AG34-AG35-AG36-AG37</f>
        <v>890977</v>
      </c>
      <c r="AH38" s="13"/>
      <c r="AI38" s="33"/>
      <c r="AJ38" s="13"/>
      <c r="AK38" s="13"/>
      <c r="AL38" s="13"/>
      <c r="AM38" s="13"/>
      <c r="AN38" s="13"/>
      <c r="AO38" s="13"/>
      <c r="AP38" s="13">
        <f>AP31-AP32-AP34-AP33-AP35-AP37</f>
        <v>0</v>
      </c>
      <c r="AQ38" s="13">
        <f>AQ31-AQ32-AQ34-AQ33-AQ35-AQ37</f>
        <v>0</v>
      </c>
      <c r="AR38" s="13">
        <f>AR31-AR32-AR34-AR33-AR35-AR37</f>
        <v>271298</v>
      </c>
      <c r="AS38" s="13">
        <f>AS31-AS32-AS34-AS33-AS35-AS37</f>
        <v>345111</v>
      </c>
      <c r="AT38" s="13">
        <f t="shared" ref="AT38:AY38" si="25">AT31-AT32-AT33-AT35-AT37</f>
        <v>600980</v>
      </c>
      <c r="AU38" s="13">
        <f t="shared" si="25"/>
        <v>571660</v>
      </c>
      <c r="AV38" s="13">
        <f t="shared" si="25"/>
        <v>911540</v>
      </c>
      <c r="AW38" s="13">
        <f t="shared" si="25"/>
        <v>666123</v>
      </c>
      <c r="AX38" s="13">
        <f t="shared" si="25"/>
        <v>505812</v>
      </c>
      <c r="AY38" s="13">
        <f t="shared" si="25"/>
        <v>798434</v>
      </c>
      <c r="AZ38" s="13"/>
      <c r="BA38" s="13"/>
      <c r="BB38" s="13"/>
    </row>
    <row r="39" spans="2:54" x14ac:dyDescent="0.35">
      <c r="B39" t="s">
        <v>71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29">
        <v>-13538</v>
      </c>
      <c r="P39" s="8">
        <v>-13308</v>
      </c>
      <c r="Q39" s="8">
        <v>-12988</v>
      </c>
      <c r="R39" s="8">
        <f t="shared" si="19"/>
        <v>-12571</v>
      </c>
      <c r="S39" s="29">
        <v>-12586</v>
      </c>
      <c r="T39" s="8">
        <v>-11601</v>
      </c>
      <c r="U39" s="8">
        <v>-11108</v>
      </c>
      <c r="V39" s="8">
        <f t="shared" si="20"/>
        <v>-22400</v>
      </c>
      <c r="W39" s="29">
        <v>-16885</v>
      </c>
      <c r="X39" s="8">
        <v>-17852</v>
      </c>
      <c r="Y39" s="8">
        <v>-19227</v>
      </c>
      <c r="Z39" s="8">
        <f t="shared" si="21"/>
        <v>-19152</v>
      </c>
      <c r="AA39" s="29">
        <v>-43882</v>
      </c>
      <c r="AB39" s="8">
        <v>-7152</v>
      </c>
      <c r="AC39" s="8">
        <v>-5136</v>
      </c>
      <c r="AD39" s="8">
        <f t="shared" si="22"/>
        <v>-5306</v>
      </c>
      <c r="AE39" s="29">
        <v>-27834</v>
      </c>
      <c r="AF39" s="8">
        <v>-41409</v>
      </c>
      <c r="AG39" s="8">
        <v>-29691</v>
      </c>
      <c r="AH39" s="8"/>
      <c r="AI39" s="29"/>
      <c r="AJ39" s="8"/>
      <c r="AK39" s="8"/>
      <c r="AL39" s="8"/>
      <c r="AM39" s="8"/>
      <c r="AN39" s="8"/>
      <c r="AO39" s="8"/>
      <c r="AP39" s="8"/>
      <c r="AQ39" s="8"/>
      <c r="AR39" s="8">
        <v>-41358</v>
      </c>
      <c r="AS39" s="8">
        <v>-81650</v>
      </c>
      <c r="AT39" s="8">
        <v>-65181</v>
      </c>
      <c r="AU39" s="8">
        <v>-115350</v>
      </c>
      <c r="AV39" s="8">
        <v>-52405</v>
      </c>
      <c r="AW39" s="8">
        <v>-57695</v>
      </c>
      <c r="AX39" s="8">
        <v>-73116</v>
      </c>
      <c r="AY39" s="8">
        <v>-61476</v>
      </c>
      <c r="AZ39" s="8"/>
      <c r="BA39" s="8"/>
      <c r="BB39" s="8"/>
    </row>
    <row r="40" spans="2:54" s="5" customFormat="1" x14ac:dyDescent="0.35">
      <c r="B40" s="5" t="s">
        <v>72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30">
        <v>-30476</v>
      </c>
      <c r="P40" s="10">
        <v>-5223</v>
      </c>
      <c r="Q40" s="10">
        <v>3793</v>
      </c>
      <c r="R40" s="10">
        <f t="shared" si="19"/>
        <v>-32528</v>
      </c>
      <c r="S40" s="30">
        <v>11291</v>
      </c>
      <c r="T40" s="10">
        <v>-7065</v>
      </c>
      <c r="U40" s="10">
        <v>-11316</v>
      </c>
      <c r="V40" s="10">
        <f t="shared" si="20"/>
        <v>-38388</v>
      </c>
      <c r="W40" s="30">
        <v>8314</v>
      </c>
      <c r="X40" s="10">
        <v>-6273</v>
      </c>
      <c r="Y40" s="10">
        <v>-3661</v>
      </c>
      <c r="Z40" s="10">
        <f t="shared" si="21"/>
        <v>-57557</v>
      </c>
      <c r="AA40" s="30">
        <v>11312</v>
      </c>
      <c r="AB40" s="10">
        <v>14</v>
      </c>
      <c r="AC40" s="10">
        <v>-643196</v>
      </c>
      <c r="AD40" s="10">
        <f t="shared" si="22"/>
        <v>28530</v>
      </c>
      <c r="AE40" s="30">
        <v>15496</v>
      </c>
      <c r="AF40" s="10">
        <v>8767</v>
      </c>
      <c r="AG40" s="10">
        <v>7974</v>
      </c>
      <c r="AH40" s="10"/>
      <c r="AI40" s="30"/>
      <c r="AJ40" s="10"/>
      <c r="AK40" s="10"/>
      <c r="AL40" s="10"/>
      <c r="AM40" s="10"/>
      <c r="AN40" s="10"/>
      <c r="AO40" s="10"/>
      <c r="AP40" s="10"/>
      <c r="AQ40" s="10"/>
      <c r="AR40" s="10">
        <v>-16761</v>
      </c>
      <c r="AS40" s="10">
        <v>47283</v>
      </c>
      <c r="AT40" s="10">
        <v>-20535</v>
      </c>
      <c r="AU40" s="10">
        <v>-9512</v>
      </c>
      <c r="AV40" s="10">
        <v>-64434</v>
      </c>
      <c r="AW40" s="10">
        <v>-45478</v>
      </c>
      <c r="AX40" s="10">
        <v>-59177</v>
      </c>
      <c r="AY40" s="10">
        <v>-603340</v>
      </c>
      <c r="AZ40" s="10"/>
      <c r="BA40" s="10"/>
      <c r="BB40" s="10"/>
    </row>
    <row r="41" spans="2:54" x14ac:dyDescent="0.35">
      <c r="B41" t="s">
        <v>73</v>
      </c>
      <c r="C41" s="8"/>
      <c r="D41" s="8"/>
      <c r="E41" s="8"/>
      <c r="F41" s="8"/>
      <c r="G41" s="8"/>
      <c r="H41" s="8"/>
      <c r="I41" s="8"/>
      <c r="J41" s="8"/>
      <c r="K41" s="8"/>
      <c r="L41" s="8">
        <f t="shared" ref="L41:Q41" si="26">L38+L39+L40</f>
        <v>0</v>
      </c>
      <c r="M41" s="8">
        <f t="shared" si="26"/>
        <v>0</v>
      </c>
      <c r="N41" s="8">
        <f t="shared" si="26"/>
        <v>0</v>
      </c>
      <c r="O41" s="29">
        <f t="shared" si="26"/>
        <v>138609</v>
      </c>
      <c r="P41" s="8">
        <f t="shared" si="26"/>
        <v>371819</v>
      </c>
      <c r="Q41" s="8">
        <f t="shared" si="26"/>
        <v>154565</v>
      </c>
      <c r="R41" s="8">
        <f t="shared" si="19"/>
        <v>129708</v>
      </c>
      <c r="S41" s="29">
        <f>S38+S39+S40</f>
        <v>153859</v>
      </c>
      <c r="T41" s="8">
        <f>T38+T39+T40</f>
        <v>167071</v>
      </c>
      <c r="U41" s="8">
        <f>U38+U39+U40</f>
        <v>163723</v>
      </c>
      <c r="V41" s="8">
        <f t="shared" si="20"/>
        <v>78297</v>
      </c>
      <c r="W41" s="29">
        <f>W38+W39+W40</f>
        <v>115473</v>
      </c>
      <c r="X41" s="8">
        <f>X38+X39+X40</f>
        <v>88075</v>
      </c>
      <c r="Y41" s="8">
        <f>Y38+Y39+Y40</f>
        <v>121544</v>
      </c>
      <c r="Z41" s="8">
        <f t="shared" si="21"/>
        <v>48427</v>
      </c>
      <c r="AA41" s="29">
        <f>AA38+AA39+AA40</f>
        <v>123294</v>
      </c>
      <c r="AB41" s="8">
        <f>AB38+AB39+AB40</f>
        <v>535195</v>
      </c>
      <c r="AC41" s="8">
        <f>AC38+AC39+AC40</f>
        <v>-516809</v>
      </c>
      <c r="AD41" s="8">
        <f t="shared" si="22"/>
        <v>-8062</v>
      </c>
      <c r="AE41" s="29">
        <f>AE38+AE39+AE40</f>
        <v>299641</v>
      </c>
      <c r="AF41" s="8">
        <f>AF38+AF39+AF40</f>
        <v>401454</v>
      </c>
      <c r="AG41" s="8">
        <f>AG38+AG39+AG40</f>
        <v>869260</v>
      </c>
      <c r="AH41" s="8"/>
      <c r="AI41" s="29"/>
      <c r="AJ41" s="8"/>
      <c r="AK41" s="8"/>
      <c r="AL41" s="8"/>
      <c r="AM41" s="8"/>
      <c r="AN41" s="8"/>
      <c r="AO41" s="8"/>
      <c r="AP41" s="8">
        <f t="shared" ref="AP41:AY41" si="27">AP38+AP39+AP40</f>
        <v>0</v>
      </c>
      <c r="AQ41" s="8">
        <f t="shared" si="27"/>
        <v>0</v>
      </c>
      <c r="AR41" s="8">
        <f t="shared" si="27"/>
        <v>213179</v>
      </c>
      <c r="AS41" s="8">
        <f t="shared" si="27"/>
        <v>310744</v>
      </c>
      <c r="AT41" s="8">
        <f t="shared" si="27"/>
        <v>515264</v>
      </c>
      <c r="AU41" s="8">
        <f t="shared" si="27"/>
        <v>446798</v>
      </c>
      <c r="AV41" s="8">
        <f t="shared" si="27"/>
        <v>794701</v>
      </c>
      <c r="AW41" s="8">
        <f t="shared" si="27"/>
        <v>562950</v>
      </c>
      <c r="AX41" s="8">
        <f t="shared" si="27"/>
        <v>373519</v>
      </c>
      <c r="AY41" s="8">
        <f t="shared" si="27"/>
        <v>133618</v>
      </c>
      <c r="AZ41" s="8"/>
      <c r="BA41" s="8"/>
      <c r="BB41" s="8"/>
    </row>
    <row r="42" spans="2:54" s="5" customFormat="1" x14ac:dyDescent="0.35">
      <c r="B42" s="5" t="s">
        <v>74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30">
        <v>20361</v>
      </c>
      <c r="P42" s="10">
        <v>80102</v>
      </c>
      <c r="Q42" s="10">
        <v>33167</v>
      </c>
      <c r="R42" s="10">
        <f t="shared" si="19"/>
        <v>11196</v>
      </c>
      <c r="S42" s="30">
        <v>37514</v>
      </c>
      <c r="T42" s="10">
        <v>30411</v>
      </c>
      <c r="U42" s="10">
        <v>25341</v>
      </c>
      <c r="V42" s="10">
        <f t="shared" si="20"/>
        <v>-5105</v>
      </c>
      <c r="W42" s="30">
        <v>18442</v>
      </c>
      <c r="X42" s="10">
        <v>15431</v>
      </c>
      <c r="Y42" s="10">
        <v>30653</v>
      </c>
      <c r="Z42" s="10">
        <f t="shared" si="21"/>
        <v>-10101</v>
      </c>
      <c r="AA42" s="30">
        <v>22107</v>
      </c>
      <c r="AB42" s="10">
        <v>106985</v>
      </c>
      <c r="AC42" s="10">
        <v>-114670</v>
      </c>
      <c r="AD42" s="10">
        <f t="shared" si="22"/>
        <v>15024</v>
      </c>
      <c r="AE42" s="30">
        <v>80530</v>
      </c>
      <c r="AF42" s="10">
        <v>89018</v>
      </c>
      <c r="AG42" s="10">
        <v>196938</v>
      </c>
      <c r="AH42" s="10"/>
      <c r="AI42" s="30"/>
      <c r="AJ42" s="10"/>
      <c r="AK42" s="10"/>
      <c r="AL42" s="10"/>
      <c r="AM42" s="10"/>
      <c r="AN42" s="10"/>
      <c r="AO42" s="10"/>
      <c r="AP42" s="10"/>
      <c r="AQ42" s="10"/>
      <c r="AR42" s="10">
        <v>18484</v>
      </c>
      <c r="AS42" s="10">
        <v>11134</v>
      </c>
      <c r="AT42" s="10">
        <v>96263</v>
      </c>
      <c r="AU42" s="10">
        <v>431817</v>
      </c>
      <c r="AV42" s="10">
        <v>144826</v>
      </c>
      <c r="AW42" s="10">
        <v>88161</v>
      </c>
      <c r="AX42" s="10">
        <v>54425</v>
      </c>
      <c r="AY42" s="10">
        <v>29446</v>
      </c>
      <c r="AZ42" s="10"/>
      <c r="BA42" s="10"/>
      <c r="BB42" s="10"/>
    </row>
    <row r="43" spans="2:54" x14ac:dyDescent="0.35">
      <c r="B43" t="s">
        <v>75</v>
      </c>
      <c r="C43" s="8"/>
      <c r="D43" s="8"/>
      <c r="E43" s="8"/>
      <c r="F43" s="8"/>
      <c r="G43" s="8"/>
      <c r="H43" s="8"/>
      <c r="I43" s="8"/>
      <c r="J43" s="8"/>
      <c r="K43" s="8"/>
      <c r="L43" s="8">
        <f t="shared" ref="L43:Q43" si="28">L41-L42</f>
        <v>0</v>
      </c>
      <c r="M43" s="8">
        <f t="shared" si="28"/>
        <v>0</v>
      </c>
      <c r="N43" s="8">
        <f t="shared" si="28"/>
        <v>0</v>
      </c>
      <c r="O43" s="29">
        <f t="shared" si="28"/>
        <v>118248</v>
      </c>
      <c r="P43" s="8">
        <f t="shared" si="28"/>
        <v>291717</v>
      </c>
      <c r="Q43" s="8">
        <f t="shared" si="28"/>
        <v>121398</v>
      </c>
      <c r="R43" s="8">
        <f t="shared" si="19"/>
        <v>118512</v>
      </c>
      <c r="S43" s="29">
        <f>S41-S42</f>
        <v>116345</v>
      </c>
      <c r="T43" s="8">
        <f>T41-T42</f>
        <v>136660</v>
      </c>
      <c r="U43" s="8">
        <f>U41-U42</f>
        <v>138382</v>
      </c>
      <c r="V43" s="8">
        <f t="shared" si="20"/>
        <v>83402</v>
      </c>
      <c r="W43" s="29">
        <f>W41-W42</f>
        <v>97031</v>
      </c>
      <c r="X43" s="8">
        <f>X41-X42</f>
        <v>72644</v>
      </c>
      <c r="Y43" s="8">
        <f>Y41-Y42</f>
        <v>90891</v>
      </c>
      <c r="Z43" s="8">
        <f t="shared" si="21"/>
        <v>58528</v>
      </c>
      <c r="AA43" s="29">
        <f>AA41-AA42</f>
        <v>101187</v>
      </c>
      <c r="AB43" s="8">
        <f>AB41-AB42</f>
        <v>428210</v>
      </c>
      <c r="AC43" s="8">
        <f>AC41-AC42</f>
        <v>-402139</v>
      </c>
      <c r="AD43" s="8">
        <f t="shared" si="22"/>
        <v>-23086</v>
      </c>
      <c r="AE43" s="29">
        <f>AE41-AE42</f>
        <v>219111</v>
      </c>
      <c r="AF43" s="8">
        <f>AF41-AF42</f>
        <v>312436</v>
      </c>
      <c r="AG43" s="8">
        <f>AG41-AG42</f>
        <v>672322</v>
      </c>
      <c r="AH43" s="8"/>
      <c r="AI43" s="29"/>
      <c r="AJ43" s="8"/>
      <c r="AK43" s="8"/>
      <c r="AL43" s="8"/>
      <c r="AM43" s="8"/>
      <c r="AN43" s="8"/>
      <c r="AO43" s="8"/>
      <c r="AP43" s="8">
        <f t="shared" ref="AP43:AY43" si="29">AP41-AP42</f>
        <v>0</v>
      </c>
      <c r="AQ43" s="8">
        <f t="shared" si="29"/>
        <v>0</v>
      </c>
      <c r="AR43" s="8">
        <f t="shared" si="29"/>
        <v>194695</v>
      </c>
      <c r="AS43" s="8">
        <f t="shared" si="29"/>
        <v>299610</v>
      </c>
      <c r="AT43" s="8">
        <f t="shared" si="29"/>
        <v>419001</v>
      </c>
      <c r="AU43" s="8">
        <f t="shared" si="29"/>
        <v>14981</v>
      </c>
      <c r="AV43" s="8">
        <f t="shared" si="29"/>
        <v>649875</v>
      </c>
      <c r="AW43" s="8">
        <f t="shared" si="29"/>
        <v>474789</v>
      </c>
      <c r="AX43" s="8">
        <f t="shared" si="29"/>
        <v>319094</v>
      </c>
      <c r="AY43" s="8">
        <f t="shared" si="29"/>
        <v>104172</v>
      </c>
      <c r="AZ43" s="8"/>
      <c r="BA43" s="8"/>
      <c r="BB43" s="8"/>
    </row>
    <row r="44" spans="2:54" x14ac:dyDescent="0.35">
      <c r="B44" t="s">
        <v>76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29">
        <v>20677</v>
      </c>
      <c r="P44" s="8">
        <v>18969</v>
      </c>
      <c r="Q44" s="8">
        <v>22081</v>
      </c>
      <c r="R44" s="8">
        <f t="shared" si="19"/>
        <v>27537</v>
      </c>
      <c r="S44" s="29">
        <v>35181</v>
      </c>
      <c r="T44" s="8">
        <v>38310</v>
      </c>
      <c r="U44" s="8">
        <v>33236</v>
      </c>
      <c r="V44" s="8">
        <f t="shared" si="20"/>
        <v>22841</v>
      </c>
      <c r="W44" s="29">
        <v>26604</v>
      </c>
      <c r="X44" s="8">
        <v>31114</v>
      </c>
      <c r="Y44" s="8">
        <v>26154</v>
      </c>
      <c r="Z44" s="8">
        <f t="shared" si="21"/>
        <v>43649</v>
      </c>
      <c r="AA44" s="29">
        <v>16511</v>
      </c>
      <c r="AB44" s="8">
        <v>17998</v>
      </c>
      <c r="AC44" s="8">
        <v>27706</v>
      </c>
      <c r="AD44" s="8">
        <f t="shared" si="22"/>
        <v>33555</v>
      </c>
      <c r="AE44" s="29">
        <v>62436</v>
      </c>
      <c r="AF44" s="8">
        <v>128156</v>
      </c>
      <c r="AG44" s="8">
        <v>258884</v>
      </c>
      <c r="AH44" s="8"/>
      <c r="AI44" s="29"/>
      <c r="AJ44" s="8"/>
      <c r="AK44" s="8"/>
      <c r="AL44" s="8"/>
      <c r="AM44" s="8"/>
      <c r="AN44" s="8"/>
      <c r="AO44" s="8"/>
      <c r="AP44" s="8"/>
      <c r="AQ44" s="8"/>
      <c r="AR44" s="8">
        <v>35742</v>
      </c>
      <c r="AS44" s="8">
        <v>27978</v>
      </c>
      <c r="AT44" s="8">
        <v>59637</v>
      </c>
      <c r="AU44" s="8">
        <v>84487</v>
      </c>
      <c r="AV44" s="8">
        <v>89264</v>
      </c>
      <c r="AW44" s="8">
        <v>129568</v>
      </c>
      <c r="AX44" s="8">
        <v>127521</v>
      </c>
      <c r="AY44" s="8">
        <v>95770</v>
      </c>
      <c r="AZ44" s="8"/>
      <c r="BA44" s="8"/>
      <c r="BB44" s="8"/>
    </row>
    <row r="45" spans="2:54" s="5" customFormat="1" x14ac:dyDescent="0.35">
      <c r="B45" s="5" t="s">
        <v>77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30">
        <v>0</v>
      </c>
      <c r="P45" s="10">
        <v>0</v>
      </c>
      <c r="Q45" s="10">
        <v>0</v>
      </c>
      <c r="R45" s="10">
        <f t="shared" si="19"/>
        <v>0</v>
      </c>
      <c r="S45" s="30">
        <v>0</v>
      </c>
      <c r="T45" s="10">
        <v>0</v>
      </c>
      <c r="U45" s="10">
        <v>0</v>
      </c>
      <c r="V45" s="10">
        <f t="shared" si="20"/>
        <v>0</v>
      </c>
      <c r="W45" s="30">
        <v>0</v>
      </c>
      <c r="X45" s="10">
        <v>0</v>
      </c>
      <c r="Y45" s="10">
        <v>0</v>
      </c>
      <c r="Z45" s="10">
        <f t="shared" si="21"/>
        <v>0</v>
      </c>
      <c r="AA45" s="30">
        <v>0</v>
      </c>
      <c r="AB45" s="10">
        <v>0</v>
      </c>
      <c r="AC45" s="10">
        <v>0</v>
      </c>
      <c r="AD45" s="10">
        <f t="shared" si="22"/>
        <v>0</v>
      </c>
      <c r="AE45" s="30">
        <v>0</v>
      </c>
      <c r="AF45" s="10">
        <v>0</v>
      </c>
      <c r="AG45" s="10">
        <v>0</v>
      </c>
      <c r="AH45" s="10"/>
      <c r="AI45" s="30"/>
      <c r="AJ45" s="10"/>
      <c r="AK45" s="10"/>
      <c r="AL45" s="10"/>
      <c r="AM45" s="10"/>
      <c r="AN45" s="10"/>
      <c r="AO45" s="10"/>
      <c r="AP45" s="10"/>
      <c r="AQ45" s="10"/>
      <c r="AR45" s="10">
        <v>-69531</v>
      </c>
      <c r="AS45" s="10">
        <v>32476</v>
      </c>
      <c r="AT45" s="10">
        <v>202131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/>
      <c r="BA45" s="10"/>
      <c r="BB45" s="10"/>
    </row>
    <row r="46" spans="2:54" s="12" customFormat="1" x14ac:dyDescent="0.35">
      <c r="B46" s="12" t="s">
        <v>78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>
        <f>SUM(M43:M45)</f>
        <v>0</v>
      </c>
      <c r="N46" s="13">
        <f>SUM(N43:N45)</f>
        <v>0</v>
      </c>
      <c r="O46" s="33">
        <f>SUM(O43:O45)</f>
        <v>138925</v>
      </c>
      <c r="P46" s="13">
        <f>SUM(P43:P45)</f>
        <v>310686</v>
      </c>
      <c r="Q46" s="13">
        <f>SUM(Q43:Q45)</f>
        <v>143479</v>
      </c>
      <c r="R46" s="13">
        <f t="shared" si="19"/>
        <v>146049</v>
      </c>
      <c r="S46" s="33">
        <f>SUM(S43:S45)</f>
        <v>151526</v>
      </c>
      <c r="T46" s="13">
        <f>SUM(T43:T45)</f>
        <v>174970</v>
      </c>
      <c r="U46" s="13">
        <f>SUM(U43:U45)</f>
        <v>171618</v>
      </c>
      <c r="V46" s="13">
        <f t="shared" si="20"/>
        <v>106243</v>
      </c>
      <c r="W46" s="33">
        <f>SUM(W43:W45)</f>
        <v>123635</v>
      </c>
      <c r="X46" s="13">
        <f>SUM(X43:X45)</f>
        <v>103758</v>
      </c>
      <c r="Y46" s="13">
        <f>SUM(Y43:Y45)</f>
        <v>117045</v>
      </c>
      <c r="Z46" s="13">
        <f t="shared" si="21"/>
        <v>102177</v>
      </c>
      <c r="AA46" s="33">
        <f>SUM(AA43:AA45)</f>
        <v>117698</v>
      </c>
      <c r="AB46" s="13">
        <f>SUM(AB43:AB45)</f>
        <v>446208</v>
      </c>
      <c r="AC46" s="13">
        <f>SUM(AC43:AC45)</f>
        <v>-374433</v>
      </c>
      <c r="AD46" s="13">
        <f t="shared" si="22"/>
        <v>10469</v>
      </c>
      <c r="AE46" s="33">
        <f>SUM(AE43:AE45)</f>
        <v>281547</v>
      </c>
      <c r="AF46" s="13">
        <f>SUM(AF43:AF45)</f>
        <v>440592</v>
      </c>
      <c r="AG46" s="13">
        <f>SUM(AG43:AG45)</f>
        <v>931206</v>
      </c>
      <c r="AH46" s="13"/>
      <c r="AI46" s="33"/>
      <c r="AJ46" s="13"/>
      <c r="AK46" s="13"/>
      <c r="AL46" s="13"/>
      <c r="AM46" s="13"/>
      <c r="AN46" s="13"/>
      <c r="AO46" s="13"/>
      <c r="AP46" s="13">
        <f t="shared" ref="AP46:AY46" si="30">AP43+AP44+AP45</f>
        <v>0</v>
      </c>
      <c r="AQ46" s="13">
        <f t="shared" si="30"/>
        <v>0</v>
      </c>
      <c r="AR46" s="13">
        <f t="shared" si="30"/>
        <v>160906</v>
      </c>
      <c r="AS46" s="13">
        <f t="shared" si="30"/>
        <v>360064</v>
      </c>
      <c r="AT46" s="13">
        <f t="shared" si="30"/>
        <v>680769</v>
      </c>
      <c r="AU46" s="13">
        <f t="shared" si="30"/>
        <v>99468</v>
      </c>
      <c r="AV46" s="13">
        <f t="shared" si="30"/>
        <v>739139</v>
      </c>
      <c r="AW46" s="13">
        <f t="shared" si="30"/>
        <v>604357</v>
      </c>
      <c r="AX46" s="13">
        <f t="shared" si="30"/>
        <v>446615</v>
      </c>
      <c r="AY46" s="13">
        <f t="shared" si="30"/>
        <v>199942</v>
      </c>
      <c r="AZ46" s="13"/>
      <c r="BA46" s="13"/>
      <c r="BB46" s="13"/>
    </row>
    <row r="47" spans="2:54" s="5" customFormat="1" x14ac:dyDescent="0.35">
      <c r="B47" s="5" t="s">
        <v>79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30">
        <v>-7165</v>
      </c>
      <c r="P47" s="10">
        <v>-8225</v>
      </c>
      <c r="Q47" s="10">
        <v>-13734</v>
      </c>
      <c r="R47" s="10">
        <f t="shared" si="19"/>
        <v>-16453</v>
      </c>
      <c r="S47" s="30">
        <v>-17957</v>
      </c>
      <c r="T47" s="10">
        <v>-20772</v>
      </c>
      <c r="U47" s="10">
        <v>-16548</v>
      </c>
      <c r="V47" s="10">
        <f t="shared" si="20"/>
        <v>-15852</v>
      </c>
      <c r="W47" s="30">
        <v>-16431</v>
      </c>
      <c r="X47" s="10">
        <v>-18134</v>
      </c>
      <c r="Y47" s="10">
        <v>-18744</v>
      </c>
      <c r="Z47" s="10">
        <f t="shared" si="21"/>
        <v>-17542</v>
      </c>
      <c r="AA47" s="30">
        <v>-22021</v>
      </c>
      <c r="AB47" s="10">
        <v>-21608</v>
      </c>
      <c r="AC47" s="10">
        <v>-18348</v>
      </c>
      <c r="AD47" s="10">
        <f t="shared" si="22"/>
        <v>-14293</v>
      </c>
      <c r="AE47" s="30">
        <v>-28164</v>
      </c>
      <c r="AF47" s="10">
        <v>-33819</v>
      </c>
      <c r="AG47" s="10">
        <v>-33991</v>
      </c>
      <c r="AH47" s="10"/>
      <c r="AI47" s="30"/>
      <c r="AJ47" s="10"/>
      <c r="AK47" s="10"/>
      <c r="AL47" s="10"/>
      <c r="AM47" s="10"/>
      <c r="AN47" s="10"/>
      <c r="AO47" s="10"/>
      <c r="AP47" s="10"/>
      <c r="AQ47" s="10"/>
      <c r="AR47" s="10">
        <v>-27590</v>
      </c>
      <c r="AS47" s="10">
        <v>-25158</v>
      </c>
      <c r="AT47" s="10">
        <v>-37094</v>
      </c>
      <c r="AU47" s="10">
        <v>-44618</v>
      </c>
      <c r="AV47" s="10">
        <v>-45577</v>
      </c>
      <c r="AW47" s="10">
        <v>-71129</v>
      </c>
      <c r="AX47" s="10">
        <v>-70851</v>
      </c>
      <c r="AY47" s="10">
        <v>-76270</v>
      </c>
      <c r="AZ47" s="10"/>
      <c r="BA47" s="10"/>
      <c r="BB47" s="10"/>
    </row>
    <row r="48" spans="2:54" s="12" customFormat="1" x14ac:dyDescent="0.35">
      <c r="B48" s="12" t="s">
        <v>80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>
        <f>M46+M47</f>
        <v>0</v>
      </c>
      <c r="N48" s="13">
        <f>N46+N47</f>
        <v>0</v>
      </c>
      <c r="O48" s="33">
        <f>O46+O47</f>
        <v>131760</v>
      </c>
      <c r="P48" s="13">
        <f>P46+P47</f>
        <v>302461</v>
      </c>
      <c r="Q48" s="13">
        <f>Q46+Q47</f>
        <v>129745</v>
      </c>
      <c r="R48" s="13">
        <f t="shared" si="19"/>
        <v>129596</v>
      </c>
      <c r="S48" s="33">
        <f>S46+S47</f>
        <v>133569</v>
      </c>
      <c r="T48" s="13">
        <f>T46+T47</f>
        <v>154198</v>
      </c>
      <c r="U48" s="13">
        <f>U46+U47</f>
        <v>155070</v>
      </c>
      <c r="V48" s="13">
        <f t="shared" si="20"/>
        <v>90391</v>
      </c>
      <c r="W48" s="33">
        <f>W46+W47</f>
        <v>107204</v>
      </c>
      <c r="X48" s="13">
        <f>X46+X47</f>
        <v>85624</v>
      </c>
      <c r="Y48" s="13">
        <f>Y46+Y47</f>
        <v>98301</v>
      </c>
      <c r="Z48" s="13">
        <f t="shared" si="21"/>
        <v>84635</v>
      </c>
      <c r="AA48" s="33">
        <f>AA46+AA47</f>
        <v>95677</v>
      </c>
      <c r="AB48" s="13">
        <f>AB46+AB47</f>
        <v>424600</v>
      </c>
      <c r="AC48" s="13">
        <f>AC46+AC47</f>
        <v>-392781</v>
      </c>
      <c r="AD48" s="13">
        <f t="shared" si="22"/>
        <v>-3824</v>
      </c>
      <c r="AE48" s="33">
        <f>AE46+AE47</f>
        <v>253383</v>
      </c>
      <c r="AF48" s="13">
        <f>AF46+AF47</f>
        <v>406773</v>
      </c>
      <c r="AG48" s="13">
        <f>AG46+AG47</f>
        <v>897215</v>
      </c>
      <c r="AH48" s="13"/>
      <c r="AI48" s="33"/>
      <c r="AJ48" s="13"/>
      <c r="AK48" s="13"/>
      <c r="AL48" s="13"/>
      <c r="AM48" s="13"/>
      <c r="AN48" s="13"/>
      <c r="AO48" s="13"/>
      <c r="AP48" s="13">
        <f t="shared" ref="AP48:AY48" si="31">AP46+AP47</f>
        <v>0</v>
      </c>
      <c r="AQ48" s="13">
        <f t="shared" si="31"/>
        <v>0</v>
      </c>
      <c r="AR48" s="13">
        <f t="shared" si="31"/>
        <v>133316</v>
      </c>
      <c r="AS48" s="13">
        <f t="shared" si="31"/>
        <v>334906</v>
      </c>
      <c r="AT48" s="13">
        <f t="shared" si="31"/>
        <v>643675</v>
      </c>
      <c r="AU48" s="13">
        <f t="shared" si="31"/>
        <v>54850</v>
      </c>
      <c r="AV48" s="13">
        <f t="shared" si="31"/>
        <v>693562</v>
      </c>
      <c r="AW48" s="13">
        <f t="shared" si="31"/>
        <v>533228</v>
      </c>
      <c r="AX48" s="13">
        <f t="shared" si="31"/>
        <v>375764</v>
      </c>
      <c r="AY48" s="13">
        <f t="shared" si="31"/>
        <v>123672</v>
      </c>
      <c r="AZ48" s="13"/>
      <c r="BA48" s="13"/>
      <c r="BB48" s="13"/>
    </row>
    <row r="49" spans="2:54" s="7" customFormat="1" x14ac:dyDescent="0.35">
      <c r="B49" s="7" t="s">
        <v>81</v>
      </c>
      <c r="M49" s="7" t="e">
        <f t="shared" ref="M49:AG49" si="32">M48/M51</f>
        <v>#DIV/0!</v>
      </c>
      <c r="N49" s="7" t="e">
        <f t="shared" si="32"/>
        <v>#DIV/0!</v>
      </c>
      <c r="O49" s="34">
        <f t="shared" si="32"/>
        <v>1.1904482250792818</v>
      </c>
      <c r="P49" s="7">
        <f t="shared" si="32"/>
        <v>2.7578940649761559</v>
      </c>
      <c r="Q49" s="7">
        <f t="shared" si="32"/>
        <v>1.2090108558915342</v>
      </c>
      <c r="R49" s="7">
        <f t="shared" si="32"/>
        <v>1.1952373486308761</v>
      </c>
      <c r="S49" s="34">
        <f t="shared" si="32"/>
        <v>1.2624788514069132</v>
      </c>
      <c r="T49" s="7">
        <f t="shared" si="32"/>
        <v>1.4552335293173904</v>
      </c>
      <c r="U49" s="7">
        <f t="shared" si="32"/>
        <v>1.4629383296068832</v>
      </c>
      <c r="V49" s="7">
        <f t="shared" si="32"/>
        <v>0.85315576362212009</v>
      </c>
      <c r="W49" s="34">
        <f t="shared" si="32"/>
        <v>1.009197285059354</v>
      </c>
      <c r="X49" s="7">
        <f t="shared" si="32"/>
        <v>0.80527419612711493</v>
      </c>
      <c r="Y49" s="7">
        <f t="shared" si="32"/>
        <v>0.924003158310304</v>
      </c>
      <c r="Z49" s="7">
        <f t="shared" si="32"/>
        <v>0.79542677769214865</v>
      </c>
      <c r="AA49" s="34">
        <f t="shared" si="32"/>
        <v>0.84976730140684953</v>
      </c>
      <c r="AB49" s="7">
        <f t="shared" si="32"/>
        <v>3.6349938788963181</v>
      </c>
      <c r="AC49" s="7">
        <f t="shared" si="32"/>
        <v>-3.3581071260633522</v>
      </c>
      <c r="AD49" s="7">
        <f t="shared" si="32"/>
        <v>-3.3010764755138512E-2</v>
      </c>
      <c r="AE49" s="34">
        <f t="shared" si="32"/>
        <v>2.1644456972989596</v>
      </c>
      <c r="AF49" s="7">
        <f t="shared" si="32"/>
        <v>3.4732487448341813</v>
      </c>
      <c r="AG49" s="7">
        <f t="shared" si="32"/>
        <v>7.6596008059008334</v>
      </c>
      <c r="AI49" s="34"/>
      <c r="AP49" s="7" t="e">
        <f t="shared" ref="AP49:AX49" si="33">AP$48/AP51</f>
        <v>#DIV/0!</v>
      </c>
      <c r="AQ49" s="7" t="e">
        <f t="shared" si="33"/>
        <v>#DIV/0!</v>
      </c>
      <c r="AR49" s="7">
        <f t="shared" si="33"/>
        <v>1.6940632306597541</v>
      </c>
      <c r="AS49" s="7">
        <f t="shared" si="33"/>
        <v>3.0122321958590419</v>
      </c>
      <c r="AT49" s="7">
        <f t="shared" si="33"/>
        <v>5.7277160323547998</v>
      </c>
      <c r="AU49" s="7">
        <f t="shared" si="33"/>
        <v>0.49452729141497015</v>
      </c>
      <c r="AV49" s="7">
        <f t="shared" si="33"/>
        <v>6.3965801875916517</v>
      </c>
      <c r="AW49" s="7">
        <f t="shared" si="33"/>
        <v>5.032874307449811</v>
      </c>
      <c r="AX49" s="7">
        <f t="shared" si="33"/>
        <v>3.5315501588316009</v>
      </c>
      <c r="AY49" s="7">
        <f>$AY$48/AY51</f>
        <v>1.0676012810662892</v>
      </c>
    </row>
    <row r="50" spans="2:54" s="7" customFormat="1" x14ac:dyDescent="0.35">
      <c r="B50" s="7" t="s">
        <v>82</v>
      </c>
      <c r="M50" s="7" t="e">
        <f t="shared" ref="M50:AG50" si="34">M48/M52</f>
        <v>#DIV/0!</v>
      </c>
      <c r="N50" s="7" t="e">
        <f t="shared" si="34"/>
        <v>#DIV/0!</v>
      </c>
      <c r="O50" s="34">
        <f t="shared" si="34"/>
        <v>1.1778272412775885</v>
      </c>
      <c r="P50" s="7">
        <f t="shared" si="34"/>
        <v>2.7332706783903706</v>
      </c>
      <c r="Q50" s="7">
        <f t="shared" si="34"/>
        <v>1.1979926501818987</v>
      </c>
      <c r="R50" s="7">
        <f t="shared" si="34"/>
        <v>1.1839792431800324</v>
      </c>
      <c r="S50" s="34">
        <f t="shared" si="34"/>
        <v>1.2558670878934899</v>
      </c>
      <c r="T50" s="7">
        <f t="shared" si="34"/>
        <v>1.4503743556943451</v>
      </c>
      <c r="U50" s="7">
        <f t="shared" si="34"/>
        <v>1.4588095842858353</v>
      </c>
      <c r="V50" s="7">
        <f t="shared" si="34"/>
        <v>0.85017070945532869</v>
      </c>
      <c r="W50" s="34">
        <f t="shared" si="34"/>
        <v>1.0064969205347754</v>
      </c>
      <c r="X50" s="7">
        <f t="shared" si="34"/>
        <v>0.80371708828084665</v>
      </c>
      <c r="Y50" s="7">
        <f t="shared" si="34"/>
        <v>0.91979265109054675</v>
      </c>
      <c r="Z50" s="7">
        <f t="shared" si="34"/>
        <v>0.79240319077222676</v>
      </c>
      <c r="AA50" s="34">
        <f t="shared" si="34"/>
        <v>0.84423365393099792</v>
      </c>
      <c r="AB50" s="7">
        <f t="shared" si="34"/>
        <v>3.6155863619333082</v>
      </c>
      <c r="AC50" s="7">
        <f t="shared" si="34"/>
        <v>-3.3581071260633522</v>
      </c>
      <c r="AD50" s="7">
        <f t="shared" si="34"/>
        <v>-3.2813894418892015E-2</v>
      </c>
      <c r="AE50" s="34">
        <f t="shared" si="34"/>
        <v>2.1536467408395876</v>
      </c>
      <c r="AF50" s="7">
        <f t="shared" si="34"/>
        <v>3.455310726784683</v>
      </c>
      <c r="AG50" s="7">
        <f t="shared" si="34"/>
        <v>7.6119675232673565</v>
      </c>
      <c r="AI50" s="34"/>
      <c r="AP50" s="7" t="e">
        <f t="shared" ref="AP50:AX50" si="35">AP$48/AP52</f>
        <v>#DIV/0!</v>
      </c>
      <c r="AQ50" s="7" t="e">
        <f t="shared" si="35"/>
        <v>#DIV/0!</v>
      </c>
      <c r="AR50" s="7">
        <f t="shared" si="35"/>
        <v>1.6853682587039518</v>
      </c>
      <c r="AS50" s="7">
        <f t="shared" si="35"/>
        <v>3.0021334576356269</v>
      </c>
      <c r="AT50" s="7">
        <f t="shared" si="35"/>
        <v>5.6842165684967192</v>
      </c>
      <c r="AU50" s="7">
        <f t="shared" si="35"/>
        <v>0.48807617013703508</v>
      </c>
      <c r="AV50" s="7">
        <f t="shared" si="35"/>
        <v>6.3363299164976521</v>
      </c>
      <c r="AW50" s="7">
        <f t="shared" si="35"/>
        <v>5.01526509344344</v>
      </c>
      <c r="AX50" s="7">
        <f t="shared" si="35"/>
        <v>3.5181259830724292</v>
      </c>
      <c r="AY50" s="7">
        <f>$AY$48/AY52</f>
        <v>1.0612342966980162</v>
      </c>
    </row>
    <row r="51" spans="2:54" x14ac:dyDescent="0.35">
      <c r="B51" t="s">
        <v>83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29">
        <v>110681</v>
      </c>
      <c r="P51" s="8">
        <v>109671</v>
      </c>
      <c r="Q51" s="8">
        <v>107315</v>
      </c>
      <c r="R51" s="8">
        <f>AV51</f>
        <v>108427</v>
      </c>
      <c r="S51" s="29">
        <v>105799</v>
      </c>
      <c r="T51" s="8">
        <v>105961</v>
      </c>
      <c r="U51" s="8">
        <v>105999</v>
      </c>
      <c r="V51" s="8">
        <f>AW51</f>
        <v>105949</v>
      </c>
      <c r="W51" s="29">
        <v>106227</v>
      </c>
      <c r="X51" s="8">
        <v>106329</v>
      </c>
      <c r="Y51" s="8">
        <v>106386</v>
      </c>
      <c r="Z51" s="8">
        <f>AX51</f>
        <v>106402</v>
      </c>
      <c r="AA51" s="29">
        <v>112592</v>
      </c>
      <c r="AB51" s="8">
        <v>116809</v>
      </c>
      <c r="AC51" s="8">
        <v>116965</v>
      </c>
      <c r="AD51" s="8">
        <f>AY51</f>
        <v>115841</v>
      </c>
      <c r="AE51" s="29">
        <v>117066</v>
      </c>
      <c r="AF51" s="8">
        <v>117116</v>
      </c>
      <c r="AG51" s="8">
        <v>117136</v>
      </c>
      <c r="AH51" s="8"/>
      <c r="AI51" s="29"/>
      <c r="AJ51" s="8"/>
      <c r="AK51" s="8"/>
      <c r="AL51" s="8"/>
      <c r="AM51" s="8"/>
      <c r="AN51" s="8"/>
      <c r="AO51" s="8"/>
      <c r="AP51" s="8"/>
      <c r="AQ51" s="8"/>
      <c r="AR51" s="8">
        <v>78696</v>
      </c>
      <c r="AS51" s="8">
        <v>111182</v>
      </c>
      <c r="AT51" s="8">
        <v>112379</v>
      </c>
      <c r="AU51" s="8">
        <v>110914</v>
      </c>
      <c r="AV51" s="8">
        <v>108427</v>
      </c>
      <c r="AW51" s="8">
        <v>105949</v>
      </c>
      <c r="AX51" s="8">
        <v>106402</v>
      </c>
      <c r="AY51" s="8">
        <v>115841</v>
      </c>
      <c r="AZ51" s="8"/>
      <c r="BA51" s="8"/>
      <c r="BB51" s="8"/>
    </row>
    <row r="52" spans="2:54" x14ac:dyDescent="0.35">
      <c r="B52" t="s">
        <v>84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29">
        <v>111867</v>
      </c>
      <c r="P52" s="8">
        <v>110659</v>
      </c>
      <c r="Q52" s="8">
        <v>108302</v>
      </c>
      <c r="R52" s="8">
        <f>AV52</f>
        <v>109458</v>
      </c>
      <c r="S52" s="29">
        <v>106356</v>
      </c>
      <c r="T52" s="8">
        <v>106316</v>
      </c>
      <c r="U52" s="8">
        <v>106299</v>
      </c>
      <c r="V52" s="8">
        <f>AW52</f>
        <v>106321</v>
      </c>
      <c r="W52" s="29">
        <v>106512</v>
      </c>
      <c r="X52" s="8">
        <v>106535</v>
      </c>
      <c r="Y52" s="8">
        <v>106873</v>
      </c>
      <c r="Z52" s="8">
        <f>AX52</f>
        <v>106808</v>
      </c>
      <c r="AA52" s="29">
        <v>113330</v>
      </c>
      <c r="AB52" s="8">
        <v>117436</v>
      </c>
      <c r="AC52" s="8">
        <v>116965</v>
      </c>
      <c r="AD52" s="8">
        <f>AY52</f>
        <v>116536</v>
      </c>
      <c r="AE52" s="29">
        <v>117653</v>
      </c>
      <c r="AF52" s="8">
        <v>117724</v>
      </c>
      <c r="AG52" s="8">
        <v>117869</v>
      </c>
      <c r="AH52" s="8"/>
      <c r="AI52" s="29"/>
      <c r="AJ52" s="8"/>
      <c r="AK52" s="8"/>
      <c r="AL52" s="8"/>
      <c r="AM52" s="8"/>
      <c r="AN52" s="8"/>
      <c r="AO52" s="8"/>
      <c r="AP52" s="8"/>
      <c r="AQ52" s="8"/>
      <c r="AR52" s="8">
        <v>79102</v>
      </c>
      <c r="AS52" s="8">
        <v>111556</v>
      </c>
      <c r="AT52" s="8">
        <v>113239</v>
      </c>
      <c r="AU52" s="8">
        <v>112380</v>
      </c>
      <c r="AV52" s="8">
        <v>109458</v>
      </c>
      <c r="AW52" s="8">
        <v>106321</v>
      </c>
      <c r="AX52" s="8">
        <v>106808</v>
      </c>
      <c r="AY52" s="8">
        <v>116536</v>
      </c>
      <c r="AZ52" s="8"/>
      <c r="BA52" s="8"/>
      <c r="BB52" s="8"/>
    </row>
    <row r="53" spans="2:54" s="17" customFormat="1" x14ac:dyDescent="0.35">
      <c r="B53" s="17" t="s">
        <v>85</v>
      </c>
      <c r="O53" s="35"/>
      <c r="S53" s="35"/>
      <c r="W53" s="35"/>
      <c r="AA53" s="35"/>
      <c r="AE53" s="35"/>
      <c r="AI53" s="35"/>
      <c r="AR53" s="17">
        <v>1.1000000000000001</v>
      </c>
      <c r="AS53" s="17">
        <v>1.1599999999999999</v>
      </c>
      <c r="AT53" s="17">
        <v>1.22</v>
      </c>
    </row>
    <row r="54" spans="2:54" s="17" customFormat="1" x14ac:dyDescent="0.35">
      <c r="O54" s="35"/>
      <c r="S54" s="35"/>
      <c r="W54" s="35"/>
      <c r="AA54" s="35"/>
      <c r="AE54" s="35"/>
      <c r="AI54" s="35"/>
    </row>
    <row r="55" spans="2:54" s="17" customFormat="1" x14ac:dyDescent="0.35">
      <c r="B55" s="17" t="s">
        <v>86</v>
      </c>
      <c r="O55" s="31">
        <f t="shared" ref="O55:AG55" si="36">O31/O29</f>
        <v>0.37118821268480057</v>
      </c>
      <c r="P55" s="24">
        <f t="shared" si="36"/>
        <v>0.364639279331611</v>
      </c>
      <c r="Q55" s="24">
        <f t="shared" si="36"/>
        <v>0.36070423839084126</v>
      </c>
      <c r="R55" s="24">
        <f t="shared" si="36"/>
        <v>0.34760154887875544</v>
      </c>
      <c r="S55" s="31">
        <f t="shared" si="36"/>
        <v>0.34070215752634414</v>
      </c>
      <c r="T55" s="24">
        <f t="shared" si="36"/>
        <v>0.36824276991634391</v>
      </c>
      <c r="U55" s="24">
        <f t="shared" si="36"/>
        <v>0.35222285497989764</v>
      </c>
      <c r="V55" s="24">
        <f t="shared" si="36"/>
        <v>0.34104702568297862</v>
      </c>
      <c r="W55" s="31">
        <f t="shared" si="36"/>
        <v>0.32756261462147002</v>
      </c>
      <c r="X55" s="24">
        <f t="shared" si="36"/>
        <v>0.30542412855719986</v>
      </c>
      <c r="Y55" s="24">
        <f t="shared" si="36"/>
        <v>0.3401618492156579</v>
      </c>
      <c r="Z55" s="24">
        <f t="shared" si="36"/>
        <v>0.30190627960966709</v>
      </c>
      <c r="AA55" s="31">
        <f t="shared" si="36"/>
        <v>0.31796679332104172</v>
      </c>
      <c r="AB55" s="24">
        <f t="shared" si="36"/>
        <v>0.32099532753755028</v>
      </c>
      <c r="AC55" s="24">
        <f t="shared" si="36"/>
        <v>0.30012425261809417</v>
      </c>
      <c r="AD55" s="24">
        <f t="shared" si="36"/>
        <v>0.26458615707377736</v>
      </c>
      <c r="AE55" s="31">
        <f t="shared" si="36"/>
        <v>0.3981722543024559</v>
      </c>
      <c r="AF55" s="24">
        <f t="shared" si="36"/>
        <v>0.3922862570990806</v>
      </c>
      <c r="AG55" s="24">
        <f t="shared" si="36"/>
        <v>0.4990015799751889</v>
      </c>
      <c r="AI55" s="35"/>
    </row>
    <row r="56" spans="2:54" s="17" customFormat="1" x14ac:dyDescent="0.35">
      <c r="B56" s="17" t="s">
        <v>87</v>
      </c>
      <c r="O56" s="31">
        <f t="shared" ref="O56:AG56" si="37">O38/O29</f>
        <v>0.22226941843581471</v>
      </c>
      <c r="P56" s="24">
        <f t="shared" si="37"/>
        <v>0.45715175775348588</v>
      </c>
      <c r="Q56" s="24">
        <f t="shared" si="37"/>
        <v>0.21055663273965347</v>
      </c>
      <c r="R56" s="24">
        <f t="shared" si="37"/>
        <v>0.18965736102567107</v>
      </c>
      <c r="S56" s="31">
        <f t="shared" si="37"/>
        <v>0.18646882932082148</v>
      </c>
      <c r="T56" s="24">
        <f t="shared" si="37"/>
        <v>0.2098599856279631</v>
      </c>
      <c r="U56" s="24">
        <f t="shared" si="37"/>
        <v>0.21159151437856566</v>
      </c>
      <c r="V56" s="24">
        <f t="shared" si="37"/>
        <v>0.1401269842549196</v>
      </c>
      <c r="W56" s="31">
        <f t="shared" si="37"/>
        <v>0.16788907010266024</v>
      </c>
      <c r="X56" s="24">
        <f t="shared" si="37"/>
        <v>0.14684922040340345</v>
      </c>
      <c r="Y56" s="24">
        <f t="shared" si="37"/>
        <v>0.19338356978743232</v>
      </c>
      <c r="Z56" s="24">
        <f t="shared" si="37"/>
        <v>0.14233797078304311</v>
      </c>
      <c r="AA56" s="31">
        <f t="shared" si="37"/>
        <v>0.18794850058664569</v>
      </c>
      <c r="AB56" s="24">
        <f t="shared" si="37"/>
        <v>0.70078279251992515</v>
      </c>
      <c r="AC56" s="24">
        <f t="shared" si="37"/>
        <v>0.15835346017053431</v>
      </c>
      <c r="AD56" s="24">
        <f t="shared" si="37"/>
        <v>-3.4987541992654921E-2</v>
      </c>
      <c r="AE56" s="31">
        <f t="shared" si="37"/>
        <v>0.27664383610232257</v>
      </c>
      <c r="AF56" s="24">
        <f t="shared" si="37"/>
        <v>0.29338879002536511</v>
      </c>
      <c r="AG56" s="24">
        <f t="shared" si="37"/>
        <v>0.42593693006757322</v>
      </c>
      <c r="AI56" s="35"/>
    </row>
    <row r="57" spans="2:54" s="17" customFormat="1" x14ac:dyDescent="0.35">
      <c r="B57" s="17" t="s">
        <v>88</v>
      </c>
      <c r="O57" s="31">
        <f t="shared" ref="O57:AG57" si="38">O48/O29</f>
        <v>0.16036434935962582</v>
      </c>
      <c r="P57" s="24">
        <f t="shared" si="38"/>
        <v>0.35422205149705926</v>
      </c>
      <c r="Q57" s="24">
        <f t="shared" si="38"/>
        <v>0.16682138687595469</v>
      </c>
      <c r="R57" s="24">
        <f t="shared" si="38"/>
        <v>0.1406055556098032</v>
      </c>
      <c r="S57" s="31">
        <f t="shared" si="38"/>
        <v>0.16052731520652258</v>
      </c>
      <c r="T57" s="24">
        <f t="shared" si="38"/>
        <v>0.17422479131169694</v>
      </c>
      <c r="U57" s="24">
        <f t="shared" si="38"/>
        <v>0.1762665857343077</v>
      </c>
      <c r="V57" s="24">
        <f t="shared" si="38"/>
        <v>9.1068183008853831E-2</v>
      </c>
      <c r="W57" s="31">
        <f t="shared" si="38"/>
        <v>0.14509673882884772</v>
      </c>
      <c r="X57" s="24">
        <f t="shared" si="38"/>
        <v>0.11206611094314632</v>
      </c>
      <c r="Y57" s="24">
        <f t="shared" si="38"/>
        <v>0.13161763524478221</v>
      </c>
      <c r="Z57" s="24">
        <f t="shared" si="38"/>
        <v>9.6269452093904653E-2</v>
      </c>
      <c r="AA57" s="31">
        <f t="shared" si="38"/>
        <v>0.11537204672424999</v>
      </c>
      <c r="AB57" s="24">
        <f t="shared" si="38"/>
        <v>0.54865253212317933</v>
      </c>
      <c r="AC57" s="24">
        <f t="shared" si="38"/>
        <v>-0.47290763166322725</v>
      </c>
      <c r="AD57" s="24">
        <f t="shared" si="38"/>
        <v>-4.2764290922429338E-3</v>
      </c>
      <c r="AE57" s="31">
        <f t="shared" si="38"/>
        <v>0.22468449838968263</v>
      </c>
      <c r="AF57" s="24">
        <f t="shared" si="38"/>
        <v>0.27492222523356086</v>
      </c>
      <c r="AG57" s="24">
        <f t="shared" si="38"/>
        <v>0.4289190436011005</v>
      </c>
      <c r="AI57" s="35"/>
    </row>
    <row r="58" spans="2:54" x14ac:dyDescent="0.35">
      <c r="Q58" s="8"/>
      <c r="S58" s="29"/>
      <c r="T58" s="8"/>
      <c r="U58" s="8"/>
      <c r="V58" s="8"/>
      <c r="W58" s="29"/>
      <c r="X58" s="8"/>
      <c r="Y58" s="8"/>
      <c r="Z58" s="8"/>
      <c r="AA58" s="29"/>
      <c r="AB58" s="8"/>
      <c r="AC58" s="8"/>
      <c r="AD58" s="8"/>
      <c r="AE58" s="29"/>
      <c r="AF58" s="8"/>
      <c r="AG58" s="8"/>
      <c r="AH58" s="8"/>
      <c r="AI58" s="29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2:54" s="3" customFormat="1" x14ac:dyDescent="0.35">
      <c r="B59" s="4" t="s">
        <v>89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0"/>
      <c r="P59" s="4"/>
      <c r="Q59" s="4"/>
      <c r="R59" s="4"/>
      <c r="S59" s="28"/>
      <c r="T59" s="9"/>
      <c r="U59" s="9"/>
      <c r="V59" s="9"/>
      <c r="W59" s="28"/>
      <c r="X59" s="9"/>
      <c r="Y59" s="9"/>
      <c r="Z59" s="9"/>
      <c r="AA59" s="28"/>
      <c r="AB59" s="9"/>
      <c r="AC59" s="9"/>
      <c r="AD59" s="9"/>
      <c r="AE59" s="28"/>
      <c r="AF59" s="9"/>
      <c r="AG59" s="9"/>
      <c r="AH59" s="9"/>
      <c r="AI59" s="28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s="16" customFormat="1" x14ac:dyDescent="0.35">
      <c r="B60" s="14" t="s">
        <v>90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42"/>
      <c r="P60" s="14"/>
      <c r="Q60" s="14"/>
      <c r="R60" s="14"/>
      <c r="S60" s="36"/>
      <c r="T60" s="15"/>
      <c r="U60" s="15"/>
      <c r="V60" s="15"/>
      <c r="W60" s="36"/>
      <c r="X60" s="15"/>
      <c r="Y60" s="15"/>
      <c r="Z60" s="15"/>
      <c r="AA60" s="36"/>
      <c r="AB60" s="15"/>
      <c r="AC60" s="15"/>
      <c r="AD60" s="15"/>
      <c r="AE60" s="36"/>
      <c r="AF60" s="15"/>
      <c r="AG60" s="15"/>
      <c r="AH60" s="15"/>
      <c r="AI60" s="36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5">
      <c r="B61" t="s">
        <v>91</v>
      </c>
      <c r="N61" s="8">
        <v>1137303</v>
      </c>
      <c r="O61" s="29">
        <v>692188</v>
      </c>
      <c r="P61" s="8">
        <v>908144</v>
      </c>
      <c r="Q61" s="8">
        <v>641226</v>
      </c>
      <c r="R61" s="8">
        <v>555320</v>
      </c>
      <c r="S61" s="29">
        <v>465274</v>
      </c>
      <c r="T61" s="8">
        <v>398183</v>
      </c>
      <c r="U61" s="8">
        <v>317823</v>
      </c>
      <c r="V61" s="8">
        <v>613110</v>
      </c>
      <c r="W61" s="29">
        <v>553228</v>
      </c>
      <c r="X61" s="8">
        <v>736696</v>
      </c>
      <c r="Y61" s="8">
        <v>702073</v>
      </c>
      <c r="Z61" s="8">
        <v>746724</v>
      </c>
      <c r="AA61" s="29">
        <v>569859</v>
      </c>
      <c r="AB61" s="8">
        <v>823572</v>
      </c>
      <c r="AC61" s="8">
        <v>595049</v>
      </c>
      <c r="AD61" s="8">
        <v>439272</v>
      </c>
      <c r="AE61" s="29">
        <v>463325</v>
      </c>
      <c r="AF61" s="8">
        <v>930596</v>
      </c>
      <c r="AG61" s="8">
        <v>1382803</v>
      </c>
      <c r="AH61" s="8"/>
      <c r="AI61" s="29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>
        <v>1137303</v>
      </c>
      <c r="AV61" s="8">
        <v>555320</v>
      </c>
      <c r="AW61" s="8">
        <v>613110</v>
      </c>
      <c r="AX61" s="8">
        <v>746724</v>
      </c>
      <c r="AY61" s="8">
        <v>439272</v>
      </c>
      <c r="AZ61" s="8"/>
      <c r="BA61" s="8"/>
      <c r="BB61" s="8"/>
    </row>
    <row r="62" spans="2:54" x14ac:dyDescent="0.35">
      <c r="B62" t="s">
        <v>92</v>
      </c>
      <c r="N62" s="8">
        <v>534326</v>
      </c>
      <c r="O62" s="29">
        <v>606968</v>
      </c>
      <c r="P62" s="8">
        <v>571032</v>
      </c>
      <c r="Q62" s="8">
        <v>550788</v>
      </c>
      <c r="R62" s="8">
        <v>605712</v>
      </c>
      <c r="S62" s="29">
        <v>603542</v>
      </c>
      <c r="T62" s="8">
        <v>624808</v>
      </c>
      <c r="U62" s="8">
        <v>637037</v>
      </c>
      <c r="V62" s="8">
        <v>612651</v>
      </c>
      <c r="W62" s="29">
        <v>518703</v>
      </c>
      <c r="X62" s="8">
        <v>517626</v>
      </c>
      <c r="Y62" s="8">
        <v>516166</v>
      </c>
      <c r="Z62" s="8">
        <v>530838</v>
      </c>
      <c r="AA62" s="29">
        <v>532964</v>
      </c>
      <c r="AB62" s="8">
        <v>455222</v>
      </c>
      <c r="AC62" s="8">
        <v>520746</v>
      </c>
      <c r="AD62" s="8">
        <v>556922</v>
      </c>
      <c r="AE62" s="29">
        <v>658733</v>
      </c>
      <c r="AF62" s="8">
        <v>962215</v>
      </c>
      <c r="AG62" s="8">
        <v>1035117</v>
      </c>
      <c r="AH62" s="8"/>
      <c r="AI62" s="29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>
        <v>534326</v>
      </c>
      <c r="AV62" s="8">
        <v>605712</v>
      </c>
      <c r="AW62" s="8">
        <v>612651</v>
      </c>
      <c r="AX62" s="8">
        <v>530838</v>
      </c>
      <c r="AY62" s="8">
        <v>556922</v>
      </c>
      <c r="AZ62" s="8"/>
      <c r="BA62" s="8"/>
      <c r="BB62" s="8"/>
    </row>
    <row r="63" spans="2:54" x14ac:dyDescent="0.35">
      <c r="B63" t="s">
        <v>93</v>
      </c>
      <c r="N63" s="8">
        <v>37937</v>
      </c>
      <c r="O63" s="29">
        <v>43410</v>
      </c>
      <c r="P63" s="8">
        <v>44451</v>
      </c>
      <c r="Q63" s="8">
        <v>41961</v>
      </c>
      <c r="R63" s="8">
        <v>52059</v>
      </c>
      <c r="S63" s="29">
        <v>57019</v>
      </c>
      <c r="T63" s="8">
        <v>105207</v>
      </c>
      <c r="U63" s="8">
        <v>86556</v>
      </c>
      <c r="V63" s="8">
        <v>67551</v>
      </c>
      <c r="W63" s="29">
        <v>73765</v>
      </c>
      <c r="X63" s="8">
        <v>76957</v>
      </c>
      <c r="Y63" s="8">
        <v>61522</v>
      </c>
      <c r="Z63" s="8">
        <v>61958</v>
      </c>
      <c r="AA63" s="29">
        <v>60558</v>
      </c>
      <c r="AB63" s="8">
        <v>58256</v>
      </c>
      <c r="AC63" s="8">
        <v>56298</v>
      </c>
      <c r="AD63" s="8">
        <v>66184</v>
      </c>
      <c r="AE63" s="29">
        <v>71225</v>
      </c>
      <c r="AF63" s="8">
        <v>124409</v>
      </c>
      <c r="AG63" s="8">
        <v>135709</v>
      </c>
      <c r="AH63" s="8"/>
      <c r="AI63" s="29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>
        <v>37937</v>
      </c>
      <c r="AV63" s="8">
        <v>52059</v>
      </c>
      <c r="AW63" s="8">
        <v>67551</v>
      </c>
      <c r="AX63" s="8">
        <v>61958</v>
      </c>
      <c r="AY63" s="8">
        <v>66184</v>
      </c>
      <c r="AZ63" s="8"/>
      <c r="BA63" s="8"/>
      <c r="BB63" s="8"/>
    </row>
    <row r="64" spans="2:54" x14ac:dyDescent="0.35">
      <c r="B64" t="s">
        <v>94</v>
      </c>
      <c r="N64" s="8">
        <v>592781</v>
      </c>
      <c r="O64" s="29">
        <v>666567</v>
      </c>
      <c r="P64" s="8">
        <v>665522</v>
      </c>
      <c r="Q64" s="8">
        <v>727381</v>
      </c>
      <c r="R64" s="8">
        <v>700540</v>
      </c>
      <c r="S64" s="29">
        <v>756193</v>
      </c>
      <c r="T64" s="8">
        <v>814022</v>
      </c>
      <c r="U64" s="8">
        <v>802434</v>
      </c>
      <c r="V64" s="8">
        <v>768984</v>
      </c>
      <c r="W64" s="29">
        <v>853500</v>
      </c>
      <c r="X64" s="8">
        <v>851256</v>
      </c>
      <c r="Y64" s="8">
        <v>828080</v>
      </c>
      <c r="Z64" s="8">
        <v>750237</v>
      </c>
      <c r="AA64" s="29">
        <v>685779</v>
      </c>
      <c r="AB64" s="8">
        <v>732563</v>
      </c>
      <c r="AC64" s="8">
        <v>745598</v>
      </c>
      <c r="AD64" s="8">
        <v>812920</v>
      </c>
      <c r="AE64" s="29">
        <v>1013793</v>
      </c>
      <c r="AF64" s="8">
        <v>1216213</v>
      </c>
      <c r="AG64" s="8">
        <v>1614299</v>
      </c>
      <c r="AH64" s="8"/>
      <c r="AI64" s="29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>
        <v>592781</v>
      </c>
      <c r="AV64" s="8">
        <v>700540</v>
      </c>
      <c r="AW64" s="8">
        <v>768984</v>
      </c>
      <c r="AX64" s="8">
        <v>750237</v>
      </c>
      <c r="AY64" s="8">
        <v>812920</v>
      </c>
      <c r="AZ64" s="8"/>
      <c r="BA64" s="8"/>
      <c r="BB64" s="8"/>
    </row>
    <row r="65" spans="2:54" x14ac:dyDescent="0.35">
      <c r="B65" t="s">
        <v>95</v>
      </c>
      <c r="N65" s="8">
        <v>136064</v>
      </c>
      <c r="O65" s="29">
        <v>113763</v>
      </c>
      <c r="P65" s="8">
        <v>93921</v>
      </c>
      <c r="Q65" s="8">
        <v>98221</v>
      </c>
      <c r="R65" s="8">
        <v>84790</v>
      </c>
      <c r="S65" s="29">
        <v>105148</v>
      </c>
      <c r="T65" s="8">
        <v>94417</v>
      </c>
      <c r="U65" s="8">
        <v>125902</v>
      </c>
      <c r="V65" s="8">
        <v>162813</v>
      </c>
      <c r="W65" s="29">
        <v>155985</v>
      </c>
      <c r="X65" s="8">
        <v>109874</v>
      </c>
      <c r="Y65" s="8">
        <v>119171</v>
      </c>
      <c r="Z65" s="8">
        <v>116427</v>
      </c>
      <c r="AA65" s="29">
        <v>93844</v>
      </c>
      <c r="AB65" s="8">
        <v>81741</v>
      </c>
      <c r="AC65" s="8">
        <v>160415</v>
      </c>
      <c r="AD65" s="8">
        <v>132683</v>
      </c>
      <c r="AE65" s="29">
        <v>129407</v>
      </c>
      <c r="AF65" s="8">
        <v>116671</v>
      </c>
      <c r="AG65" s="8">
        <v>129043</v>
      </c>
      <c r="AH65" s="8"/>
      <c r="AI65" s="29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>
        <v>136064</v>
      </c>
      <c r="AV65" s="8">
        <v>84790</v>
      </c>
      <c r="AW65" s="8">
        <v>162813</v>
      </c>
      <c r="AX65" s="8">
        <v>116427</v>
      </c>
      <c r="AY65" s="8">
        <v>132683</v>
      </c>
      <c r="AZ65" s="8"/>
      <c r="BA65" s="8"/>
      <c r="BB65" s="8"/>
    </row>
    <row r="66" spans="2:54" s="5" customFormat="1" x14ac:dyDescent="0.35">
      <c r="B66" s="5" t="s">
        <v>96</v>
      </c>
      <c r="N66" s="10">
        <v>39152</v>
      </c>
      <c r="O66" s="30">
        <v>35829</v>
      </c>
      <c r="P66" s="10">
        <v>0</v>
      </c>
      <c r="Q66" s="10">
        <v>0</v>
      </c>
      <c r="R66" s="10">
        <v>0</v>
      </c>
      <c r="S66" s="30">
        <v>0</v>
      </c>
      <c r="T66" s="10">
        <v>0</v>
      </c>
      <c r="U66" s="10">
        <v>0</v>
      </c>
      <c r="V66" s="10">
        <v>0</v>
      </c>
      <c r="W66" s="30">
        <v>0</v>
      </c>
      <c r="X66" s="10">
        <v>0</v>
      </c>
      <c r="Y66" s="10">
        <v>0</v>
      </c>
      <c r="Z66" s="10">
        <v>0</v>
      </c>
      <c r="AA66" s="30">
        <v>66390</v>
      </c>
      <c r="AB66" s="10">
        <v>0</v>
      </c>
      <c r="AC66" s="10">
        <v>0</v>
      </c>
      <c r="AD66" s="10">
        <v>0</v>
      </c>
      <c r="AE66" s="30">
        <v>0</v>
      </c>
      <c r="AF66" s="10">
        <v>0</v>
      </c>
      <c r="AG66" s="10">
        <v>0</v>
      </c>
      <c r="AH66" s="10"/>
      <c r="AI66" s="3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>
        <v>39152</v>
      </c>
      <c r="AV66" s="10">
        <v>0</v>
      </c>
      <c r="AW66" s="10">
        <v>0</v>
      </c>
      <c r="AX66" s="10">
        <v>0</v>
      </c>
      <c r="AY66" s="10">
        <v>0</v>
      </c>
      <c r="AZ66" s="10"/>
      <c r="BA66" s="10"/>
      <c r="BB66" s="10"/>
    </row>
    <row r="67" spans="2:54" x14ac:dyDescent="0.35">
      <c r="B67" t="s">
        <v>97</v>
      </c>
      <c r="N67" s="8">
        <f t="shared" ref="N67:AG67" si="39">SUM(N61:N66)</f>
        <v>2477563</v>
      </c>
      <c r="O67" s="29">
        <f t="shared" si="39"/>
        <v>2158725</v>
      </c>
      <c r="P67" s="8">
        <f t="shared" si="39"/>
        <v>2283070</v>
      </c>
      <c r="Q67" s="8">
        <f t="shared" si="39"/>
        <v>2059577</v>
      </c>
      <c r="R67" s="8">
        <f t="shared" si="39"/>
        <v>1998421</v>
      </c>
      <c r="S67" s="29">
        <f t="shared" si="39"/>
        <v>1987176</v>
      </c>
      <c r="T67" s="8">
        <f t="shared" si="39"/>
        <v>2036637</v>
      </c>
      <c r="U67" s="8">
        <f t="shared" si="39"/>
        <v>1969752</v>
      </c>
      <c r="V67" s="8">
        <f t="shared" si="39"/>
        <v>2225109</v>
      </c>
      <c r="W67" s="29">
        <f t="shared" si="39"/>
        <v>2155181</v>
      </c>
      <c r="X67" s="8">
        <f t="shared" si="39"/>
        <v>2292409</v>
      </c>
      <c r="Y67" s="8">
        <f t="shared" si="39"/>
        <v>2227012</v>
      </c>
      <c r="Z67" s="8">
        <f t="shared" si="39"/>
        <v>2206184</v>
      </c>
      <c r="AA67" s="29">
        <f t="shared" si="39"/>
        <v>2009394</v>
      </c>
      <c r="AB67" s="8">
        <f t="shared" si="39"/>
        <v>2151354</v>
      </c>
      <c r="AC67" s="8">
        <f t="shared" si="39"/>
        <v>2078106</v>
      </c>
      <c r="AD67" s="8">
        <f t="shared" si="39"/>
        <v>2007981</v>
      </c>
      <c r="AE67" s="29">
        <f t="shared" si="39"/>
        <v>2336483</v>
      </c>
      <c r="AF67" s="8">
        <f t="shared" si="39"/>
        <v>3350104</v>
      </c>
      <c r="AG67" s="8">
        <f t="shared" si="39"/>
        <v>4296971</v>
      </c>
      <c r="AH67" s="8"/>
      <c r="AI67" s="29"/>
      <c r="AJ67" s="8"/>
      <c r="AK67" s="8"/>
      <c r="AL67" s="8"/>
      <c r="AM67" s="8"/>
      <c r="AN67" s="8"/>
      <c r="AO67" s="8"/>
      <c r="AP67" s="8"/>
      <c r="AQ67" s="8"/>
      <c r="AR67" s="8"/>
      <c r="AS67" s="8">
        <f>SUM(AS61:AS65)</f>
        <v>0</v>
      </c>
      <c r="AT67" s="8">
        <f>SUM(AT61:AT65)</f>
        <v>0</v>
      </c>
      <c r="AU67" s="8">
        <f>SUM(AU61:AU66)</f>
        <v>2477563</v>
      </c>
      <c r="AV67" s="8">
        <f>SUM(AV61:AV66)</f>
        <v>1998421</v>
      </c>
      <c r="AW67" s="8">
        <f>SUM(AW61:AW66)</f>
        <v>2225109</v>
      </c>
      <c r="AX67" s="8">
        <f>SUM(AX61:AX66)</f>
        <v>2206184</v>
      </c>
      <c r="AY67" s="8">
        <f>SUM(AY61:AY66)</f>
        <v>2007981</v>
      </c>
      <c r="AZ67" s="8"/>
      <c r="BA67" s="8"/>
      <c r="BB67" s="8"/>
    </row>
    <row r="68" spans="2:54" x14ac:dyDescent="0.35">
      <c r="B68" t="s">
        <v>98</v>
      </c>
      <c r="N68" s="8">
        <v>4124335</v>
      </c>
      <c r="O68" s="29">
        <v>4247345</v>
      </c>
      <c r="P68" s="8">
        <v>4375335</v>
      </c>
      <c r="Q68" s="8">
        <v>4571779</v>
      </c>
      <c r="R68" s="8">
        <v>4799063</v>
      </c>
      <c r="S68" s="29">
        <v>4983385</v>
      </c>
      <c r="T68" s="8">
        <v>5248994</v>
      </c>
      <c r="U68" s="8">
        <v>5406123</v>
      </c>
      <c r="V68" s="8">
        <v>6817843</v>
      </c>
      <c r="W68" s="29">
        <v>6973817</v>
      </c>
      <c r="X68" s="8">
        <v>7138969</v>
      </c>
      <c r="Y68" s="8">
        <v>7284575</v>
      </c>
      <c r="Z68" s="8">
        <v>7427641</v>
      </c>
      <c r="AA68" s="29">
        <v>7433593</v>
      </c>
      <c r="AB68" s="8">
        <v>7596684</v>
      </c>
      <c r="AC68" s="8">
        <v>7783962</v>
      </c>
      <c r="AD68" s="8">
        <v>8074746</v>
      </c>
      <c r="AE68" s="29">
        <v>8238317</v>
      </c>
      <c r="AF68" s="8">
        <v>8465403</v>
      </c>
      <c r="AG68" s="8">
        <v>8713771</v>
      </c>
      <c r="AH68" s="8"/>
      <c r="AI68" s="29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>
        <v>4124335</v>
      </c>
      <c r="AV68" s="8">
        <v>4799063</v>
      </c>
      <c r="AW68" s="8">
        <v>6817843</v>
      </c>
      <c r="AX68" s="8">
        <v>7427641</v>
      </c>
      <c r="AY68" s="8">
        <v>8074746</v>
      </c>
      <c r="AZ68" s="8"/>
      <c r="BA68" s="8"/>
      <c r="BB68" s="8"/>
    </row>
    <row r="69" spans="2:54" s="5" customFormat="1" x14ac:dyDescent="0.35">
      <c r="B69" s="5" t="s">
        <v>99</v>
      </c>
      <c r="N69" s="10">
        <v>1631025</v>
      </c>
      <c r="O69" s="30">
        <v>1678139</v>
      </c>
      <c r="P69" s="10">
        <v>1705675</v>
      </c>
      <c r="Q69" s="10">
        <v>1746414</v>
      </c>
      <c r="R69" s="10">
        <v>1777979</v>
      </c>
      <c r="S69" s="30">
        <v>1813195</v>
      </c>
      <c r="T69" s="10">
        <v>1858369</v>
      </c>
      <c r="U69" s="10">
        <v>1882086</v>
      </c>
      <c r="V69" s="10">
        <v>1908370</v>
      </c>
      <c r="W69" s="30">
        <v>1947848</v>
      </c>
      <c r="X69" s="10">
        <v>2002612</v>
      </c>
      <c r="Y69" s="10">
        <v>2041851</v>
      </c>
      <c r="Z69" s="10">
        <v>2073016</v>
      </c>
      <c r="AA69" s="30">
        <v>2043264</v>
      </c>
      <c r="AB69" s="10">
        <v>2086085</v>
      </c>
      <c r="AC69" s="10">
        <v>2128485</v>
      </c>
      <c r="AD69" s="10">
        <v>2165130</v>
      </c>
      <c r="AE69" s="30">
        <v>2209664</v>
      </c>
      <c r="AF69" s="10">
        <v>2257379</v>
      </c>
      <c r="AG69" s="10">
        <v>2288664</v>
      </c>
      <c r="AH69" s="10"/>
      <c r="AI69" s="3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>
        <v>1631025</v>
      </c>
      <c r="AV69" s="10">
        <v>1777979</v>
      </c>
      <c r="AW69" s="10">
        <v>1908370</v>
      </c>
      <c r="AX69" s="10">
        <v>2073016</v>
      </c>
      <c r="AY69" s="10">
        <v>2165130</v>
      </c>
      <c r="AZ69" s="10"/>
      <c r="BA69" s="10"/>
      <c r="BB69" s="10"/>
    </row>
    <row r="70" spans="2:54" x14ac:dyDescent="0.35">
      <c r="B70" t="s">
        <v>100</v>
      </c>
      <c r="N70" s="8">
        <f t="shared" ref="N70:AG70" si="40">N68-N69</f>
        <v>2493310</v>
      </c>
      <c r="O70" s="29">
        <f t="shared" si="40"/>
        <v>2569206</v>
      </c>
      <c r="P70" s="8">
        <f t="shared" si="40"/>
        <v>2669660</v>
      </c>
      <c r="Q70" s="8">
        <f t="shared" si="40"/>
        <v>2825365</v>
      </c>
      <c r="R70" s="8">
        <f t="shared" si="40"/>
        <v>3021084</v>
      </c>
      <c r="S70" s="29">
        <f t="shared" si="40"/>
        <v>3170190</v>
      </c>
      <c r="T70" s="8">
        <f t="shared" si="40"/>
        <v>3390625</v>
      </c>
      <c r="U70" s="8">
        <f t="shared" si="40"/>
        <v>3524037</v>
      </c>
      <c r="V70" s="8">
        <f t="shared" si="40"/>
        <v>4909473</v>
      </c>
      <c r="W70" s="29">
        <f t="shared" si="40"/>
        <v>5025969</v>
      </c>
      <c r="X70" s="8">
        <f t="shared" si="40"/>
        <v>5136357</v>
      </c>
      <c r="Y70" s="8">
        <f t="shared" si="40"/>
        <v>5242724</v>
      </c>
      <c r="Z70" s="8">
        <f t="shared" si="40"/>
        <v>5354625</v>
      </c>
      <c r="AA70" s="29">
        <f t="shared" si="40"/>
        <v>5390329</v>
      </c>
      <c r="AB70" s="8">
        <f t="shared" si="40"/>
        <v>5510599</v>
      </c>
      <c r="AC70" s="8">
        <f t="shared" si="40"/>
        <v>5655477</v>
      </c>
      <c r="AD70" s="8">
        <f t="shared" si="40"/>
        <v>5909616</v>
      </c>
      <c r="AE70" s="29">
        <f t="shared" si="40"/>
        <v>6028653</v>
      </c>
      <c r="AF70" s="8">
        <f t="shared" si="40"/>
        <v>6208024</v>
      </c>
      <c r="AG70" s="8">
        <f t="shared" si="40"/>
        <v>6425107</v>
      </c>
      <c r="AH70" s="8"/>
      <c r="AI70" s="29"/>
      <c r="AJ70" s="8"/>
      <c r="AK70" s="8"/>
      <c r="AL70" s="8"/>
      <c r="AM70" s="8"/>
      <c r="AN70" s="8"/>
      <c r="AO70" s="8"/>
      <c r="AP70" s="8"/>
      <c r="AQ70" s="8"/>
      <c r="AR70" s="8"/>
      <c r="AS70" s="8">
        <f t="shared" ref="AS70:AY70" si="41">AS68-AS69</f>
        <v>0</v>
      </c>
      <c r="AT70" s="8">
        <f t="shared" si="41"/>
        <v>0</v>
      </c>
      <c r="AU70" s="8">
        <f t="shared" si="41"/>
        <v>2493310</v>
      </c>
      <c r="AV70" s="8">
        <f t="shared" si="41"/>
        <v>3021084</v>
      </c>
      <c r="AW70" s="8">
        <f t="shared" si="41"/>
        <v>4909473</v>
      </c>
      <c r="AX70" s="8">
        <f t="shared" si="41"/>
        <v>5354625</v>
      </c>
      <c r="AY70" s="8">
        <f t="shared" si="41"/>
        <v>5909616</v>
      </c>
      <c r="AZ70" s="8"/>
      <c r="BA70" s="8"/>
      <c r="BB70" s="8"/>
    </row>
    <row r="71" spans="2:54" s="16" customFormat="1" x14ac:dyDescent="0.35">
      <c r="N71" s="15"/>
      <c r="O71" s="36"/>
      <c r="P71" s="15"/>
      <c r="Q71" s="15"/>
      <c r="R71" s="15"/>
      <c r="S71" s="36"/>
      <c r="T71" s="15"/>
      <c r="U71" s="15"/>
      <c r="V71" s="15"/>
      <c r="W71" s="36"/>
      <c r="X71" s="15"/>
      <c r="Y71" s="15"/>
      <c r="Z71" s="15"/>
      <c r="AA71" s="36"/>
      <c r="AB71" s="15"/>
      <c r="AC71" s="15"/>
      <c r="AD71" s="15"/>
      <c r="AE71" s="36"/>
      <c r="AF71" s="15"/>
      <c r="AG71" s="15"/>
      <c r="AH71" s="15"/>
      <c r="AI71" s="36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</row>
    <row r="72" spans="2:54" x14ac:dyDescent="0.35">
      <c r="B72" t="s">
        <v>101</v>
      </c>
      <c r="N72" s="8">
        <v>534064</v>
      </c>
      <c r="O72" s="29">
        <v>524687</v>
      </c>
      <c r="P72" s="8">
        <v>519518</v>
      </c>
      <c r="Q72" s="8">
        <v>535292</v>
      </c>
      <c r="R72" s="8">
        <v>528722</v>
      </c>
      <c r="S72" s="29">
        <v>563030</v>
      </c>
      <c r="T72" s="8">
        <v>541014</v>
      </c>
      <c r="U72" s="8">
        <v>551657</v>
      </c>
      <c r="V72" s="8">
        <v>579813</v>
      </c>
      <c r="W72" s="29">
        <v>543670</v>
      </c>
      <c r="X72" s="8">
        <v>614145</v>
      </c>
      <c r="Y72" s="8">
        <v>603745</v>
      </c>
      <c r="Z72" s="8">
        <v>656244</v>
      </c>
      <c r="AA72" s="29">
        <v>663448</v>
      </c>
      <c r="AB72" s="8">
        <v>907080</v>
      </c>
      <c r="AC72" s="8">
        <v>902504</v>
      </c>
      <c r="AD72" s="8">
        <v>897708</v>
      </c>
      <c r="AE72" s="29">
        <v>937619</v>
      </c>
      <c r="AF72" s="8">
        <v>903861</v>
      </c>
      <c r="AG72" s="8">
        <v>1158535</v>
      </c>
      <c r="AH72" s="8"/>
      <c r="AI72" s="29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>
        <v>534064</v>
      </c>
      <c r="AV72" s="8">
        <v>528722</v>
      </c>
      <c r="AW72" s="8">
        <v>579813</v>
      </c>
      <c r="AX72" s="8">
        <v>656244</v>
      </c>
      <c r="AY72" s="8">
        <v>897708</v>
      </c>
      <c r="AZ72" s="8"/>
      <c r="BA72" s="8"/>
      <c r="BB72" s="8"/>
    </row>
    <row r="73" spans="2:54" x14ac:dyDescent="0.35">
      <c r="B73" t="s">
        <v>102</v>
      </c>
      <c r="N73" s="8">
        <v>139813</v>
      </c>
      <c r="O73" s="29">
        <v>151743</v>
      </c>
      <c r="P73" s="8">
        <v>0</v>
      </c>
      <c r="Q73" s="8">
        <v>0</v>
      </c>
      <c r="R73" s="8">
        <v>0</v>
      </c>
      <c r="S73" s="29">
        <v>0</v>
      </c>
      <c r="T73" s="8">
        <v>0</v>
      </c>
      <c r="U73" s="8">
        <v>0</v>
      </c>
      <c r="V73" s="8"/>
      <c r="W73" s="29">
        <v>0</v>
      </c>
      <c r="X73" s="8">
        <v>0</v>
      </c>
      <c r="Y73" s="8">
        <v>0</v>
      </c>
      <c r="Z73" s="8"/>
      <c r="AA73" s="29">
        <v>50683</v>
      </c>
      <c r="AB73" s="8">
        <v>0</v>
      </c>
      <c r="AC73" s="8">
        <v>0</v>
      </c>
      <c r="AD73" s="8"/>
      <c r="AE73" s="29">
        <v>0</v>
      </c>
      <c r="AF73" s="8">
        <v>0</v>
      </c>
      <c r="AG73" s="8">
        <v>0</v>
      </c>
      <c r="AH73" s="8"/>
      <c r="AI73" s="29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>
        <v>139813</v>
      </c>
      <c r="AV73" s="8">
        <v>0</v>
      </c>
      <c r="AW73" s="8"/>
      <c r="AX73" s="8"/>
      <c r="AY73" s="8"/>
      <c r="AZ73" s="8"/>
      <c r="BA73" s="8"/>
      <c r="BB73" s="8"/>
    </row>
    <row r="74" spans="2:54" x14ac:dyDescent="0.35">
      <c r="B74" t="s">
        <v>103</v>
      </c>
      <c r="N74" s="8">
        <v>74164</v>
      </c>
      <c r="O74" s="29">
        <v>78619</v>
      </c>
      <c r="P74" s="8">
        <v>75108</v>
      </c>
      <c r="Q74" s="8">
        <v>78054</v>
      </c>
      <c r="R74" s="8">
        <v>80135</v>
      </c>
      <c r="S74" s="29">
        <v>211073</v>
      </c>
      <c r="T74" s="8">
        <v>186592</v>
      </c>
      <c r="U74" s="8">
        <v>200858</v>
      </c>
      <c r="V74" s="8">
        <v>213061</v>
      </c>
      <c r="W74" s="29">
        <v>219202</v>
      </c>
      <c r="X74" s="8">
        <v>213223</v>
      </c>
      <c r="Y74" s="8">
        <v>211534</v>
      </c>
      <c r="Z74" s="8">
        <v>219268</v>
      </c>
      <c r="AA74" s="29">
        <v>212258</v>
      </c>
      <c r="AB74" s="8">
        <v>256081</v>
      </c>
      <c r="AC74" s="8">
        <v>251786</v>
      </c>
      <c r="AD74" s="8">
        <v>252239</v>
      </c>
      <c r="AE74" s="29">
        <v>240279</v>
      </c>
      <c r="AF74" s="8">
        <v>230346</v>
      </c>
      <c r="AG74" s="8">
        <v>217057</v>
      </c>
      <c r="AH74" s="8"/>
      <c r="AI74" s="29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>
        <v>74164</v>
      </c>
      <c r="AV74" s="8">
        <v>80135</v>
      </c>
      <c r="AW74" s="8">
        <v>213061</v>
      </c>
      <c r="AX74" s="8">
        <v>219268</v>
      </c>
      <c r="AY74" s="8">
        <v>252239</v>
      </c>
      <c r="AZ74" s="8"/>
      <c r="BA74" s="8"/>
      <c r="BB74" s="8"/>
    </row>
    <row r="75" spans="2:54" x14ac:dyDescent="0.35">
      <c r="B75" t="s">
        <v>104</v>
      </c>
      <c r="N75" s="8">
        <v>1610355</v>
      </c>
      <c r="O75" s="29">
        <v>1643746</v>
      </c>
      <c r="P75" s="8">
        <v>1585500</v>
      </c>
      <c r="Q75" s="8">
        <v>1590906</v>
      </c>
      <c r="R75" s="8">
        <v>1567169</v>
      </c>
      <c r="S75" s="29">
        <v>1561092</v>
      </c>
      <c r="T75" s="8">
        <v>1566464</v>
      </c>
      <c r="U75" s="8">
        <v>1534241</v>
      </c>
      <c r="V75" s="8">
        <v>1578785</v>
      </c>
      <c r="W75" s="29">
        <v>1559055</v>
      </c>
      <c r="X75" s="8">
        <v>1571280</v>
      </c>
      <c r="Y75" s="8">
        <v>1603049</v>
      </c>
      <c r="Z75" s="8">
        <v>1665520</v>
      </c>
      <c r="AA75" s="29">
        <v>1629169</v>
      </c>
      <c r="AB75" s="8">
        <v>1640720</v>
      </c>
      <c r="AC75" s="8">
        <v>1623471</v>
      </c>
      <c r="AD75" s="8">
        <v>1597627</v>
      </c>
      <c r="AE75" s="29">
        <v>1575617</v>
      </c>
      <c r="AF75" s="8">
        <v>1542767</v>
      </c>
      <c r="AG75" s="8">
        <v>1467848</v>
      </c>
      <c r="AH75" s="8"/>
      <c r="AI75" s="29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>
        <v>1610355</v>
      </c>
      <c r="AV75" s="8">
        <v>1567169</v>
      </c>
      <c r="AW75" s="8">
        <v>1578785</v>
      </c>
      <c r="AX75" s="8">
        <v>1665520</v>
      </c>
      <c r="AY75" s="8">
        <v>1597627</v>
      </c>
      <c r="AZ75" s="8"/>
      <c r="BA75" s="8"/>
      <c r="BB75" s="8"/>
    </row>
    <row r="76" spans="2:54" s="5" customFormat="1" x14ac:dyDescent="0.35">
      <c r="B76" s="5" t="s">
        <v>105</v>
      </c>
      <c r="N76" s="10">
        <v>421503</v>
      </c>
      <c r="O76" s="30">
        <v>429614</v>
      </c>
      <c r="P76" s="10">
        <v>405507</v>
      </c>
      <c r="Q76" s="10">
        <v>398001</v>
      </c>
      <c r="R76" s="10">
        <v>386143</v>
      </c>
      <c r="S76" s="30">
        <v>378501</v>
      </c>
      <c r="T76" s="10">
        <v>373082</v>
      </c>
      <c r="U76" s="10">
        <v>361058</v>
      </c>
      <c r="V76" s="10">
        <v>354622</v>
      </c>
      <c r="W76" s="30">
        <v>344561</v>
      </c>
      <c r="X76" s="10">
        <v>342839</v>
      </c>
      <c r="Y76" s="10">
        <v>343919</v>
      </c>
      <c r="Z76" s="10">
        <v>349105</v>
      </c>
      <c r="AA76" s="30">
        <v>335021</v>
      </c>
      <c r="AB76" s="10">
        <v>331092</v>
      </c>
      <c r="AC76" s="10">
        <v>320981</v>
      </c>
      <c r="AD76" s="10">
        <v>308947</v>
      </c>
      <c r="AE76" s="30">
        <v>297407</v>
      </c>
      <c r="AF76" s="10">
        <v>285303</v>
      </c>
      <c r="AG76" s="10">
        <v>262984</v>
      </c>
      <c r="AH76" s="10"/>
      <c r="AI76" s="3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>
        <v>421503</v>
      </c>
      <c r="AV76" s="10">
        <v>386143</v>
      </c>
      <c r="AW76" s="10">
        <v>354622</v>
      </c>
      <c r="AX76" s="10">
        <v>349105</v>
      </c>
      <c r="AY76" s="10">
        <v>308947</v>
      </c>
      <c r="AZ76" s="10"/>
      <c r="BA76" s="10"/>
      <c r="BB76" s="10"/>
    </row>
    <row r="77" spans="2:54" x14ac:dyDescent="0.35">
      <c r="B77" t="s">
        <v>106</v>
      </c>
      <c r="N77" s="8">
        <f>SUM(N72:N76)+N70+N67</f>
        <v>7750772</v>
      </c>
      <c r="O77" s="29">
        <f t="shared" ref="O77:Y77" si="42">SUM(O70:O76)+O67</f>
        <v>7556340</v>
      </c>
      <c r="P77" s="8">
        <f t="shared" si="42"/>
        <v>7538363</v>
      </c>
      <c r="Q77" s="8">
        <f t="shared" si="42"/>
        <v>7487195</v>
      </c>
      <c r="R77" s="8">
        <f t="shared" si="42"/>
        <v>7581674</v>
      </c>
      <c r="S77" s="29">
        <f t="shared" si="42"/>
        <v>7871062</v>
      </c>
      <c r="T77" s="8">
        <f t="shared" si="42"/>
        <v>8094414</v>
      </c>
      <c r="U77" s="8">
        <f t="shared" si="42"/>
        <v>8141603</v>
      </c>
      <c r="V77" s="8">
        <f t="shared" si="42"/>
        <v>9860863</v>
      </c>
      <c r="W77" s="29">
        <f t="shared" si="42"/>
        <v>9847638</v>
      </c>
      <c r="X77" s="8">
        <f t="shared" si="42"/>
        <v>10170253</v>
      </c>
      <c r="Y77" s="8">
        <f t="shared" si="42"/>
        <v>10231983</v>
      </c>
      <c r="Z77" s="8">
        <f>SUM(Z72:Z76)+Z70+Z67</f>
        <v>10450946</v>
      </c>
      <c r="AA77" s="29">
        <f>SUM(AA70:AA76)+AA67</f>
        <v>10290302</v>
      </c>
      <c r="AB77" s="8">
        <f>SUM(AB70:AB76)+AB67</f>
        <v>10796926</v>
      </c>
      <c r="AC77" s="8">
        <f>SUM(AC70:AC76)+AC67</f>
        <v>10832325</v>
      </c>
      <c r="AD77" s="8">
        <f>SUM(AD72:AD76)+AD70+AD67</f>
        <v>10974118</v>
      </c>
      <c r="AE77" s="29">
        <f>SUM(AE70:AE76)+AE67</f>
        <v>11416058</v>
      </c>
      <c r="AF77" s="8">
        <f>SUM(AF70:AF76)+AF67</f>
        <v>12520405</v>
      </c>
      <c r="AG77" s="8">
        <f>SUM(AG70:AG76)+AG67</f>
        <v>13828502</v>
      </c>
      <c r="AH77" s="8"/>
      <c r="AI77" s="29"/>
      <c r="AJ77" s="8"/>
      <c r="AK77" s="8"/>
      <c r="AL77" s="8"/>
      <c r="AM77" s="8"/>
      <c r="AN77" s="8"/>
      <c r="AO77" s="8"/>
      <c r="AP77" s="8"/>
      <c r="AQ77" s="8"/>
      <c r="AR77" s="8"/>
      <c r="AS77" s="8">
        <f t="shared" ref="AS77:AY77" si="43">SUM(AS72:AS76)+AS70+AS67</f>
        <v>0</v>
      </c>
      <c r="AT77" s="8">
        <f t="shared" si="43"/>
        <v>0</v>
      </c>
      <c r="AU77" s="8">
        <f t="shared" si="43"/>
        <v>7750772</v>
      </c>
      <c r="AV77" s="8">
        <f t="shared" si="43"/>
        <v>7581674</v>
      </c>
      <c r="AW77" s="8">
        <f t="shared" si="43"/>
        <v>9860863</v>
      </c>
      <c r="AX77" s="8">
        <f t="shared" si="43"/>
        <v>10450946</v>
      </c>
      <c r="AY77" s="8">
        <f t="shared" si="43"/>
        <v>10974118</v>
      </c>
      <c r="AZ77" s="8"/>
      <c r="BA77" s="8"/>
      <c r="BB77" s="8"/>
    </row>
    <row r="78" spans="2:54" s="16" customFormat="1" x14ac:dyDescent="0.35">
      <c r="B78" s="14" t="s">
        <v>107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5"/>
      <c r="O78" s="43"/>
      <c r="P78" s="22"/>
      <c r="Q78" s="22"/>
      <c r="R78" s="15"/>
      <c r="S78" s="36"/>
      <c r="T78" s="15"/>
      <c r="U78" s="15"/>
      <c r="V78" s="15"/>
      <c r="W78" s="36"/>
      <c r="X78" s="15"/>
      <c r="Y78" s="15"/>
      <c r="Z78" s="15"/>
      <c r="AA78" s="36"/>
      <c r="AB78" s="15"/>
      <c r="AC78" s="15"/>
      <c r="AD78" s="15"/>
      <c r="AE78" s="36"/>
      <c r="AF78" s="15"/>
      <c r="AG78" s="15"/>
      <c r="AH78" s="15"/>
      <c r="AI78" s="36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35">
      <c r="B79" t="s">
        <v>108</v>
      </c>
      <c r="N79" s="8">
        <v>418537</v>
      </c>
      <c r="O79" s="29">
        <v>481726</v>
      </c>
      <c r="P79" s="8">
        <v>460442</v>
      </c>
      <c r="Q79" s="8">
        <v>474229</v>
      </c>
      <c r="R79" s="8">
        <v>522516</v>
      </c>
      <c r="S79" s="29">
        <v>482433</v>
      </c>
      <c r="T79" s="8">
        <v>558839</v>
      </c>
      <c r="U79" s="8">
        <v>527052</v>
      </c>
      <c r="V79" s="8">
        <v>574138</v>
      </c>
      <c r="W79" s="29">
        <v>573075</v>
      </c>
      <c r="X79" s="8">
        <v>523160</v>
      </c>
      <c r="Y79" s="8">
        <v>465644</v>
      </c>
      <c r="Z79" s="8">
        <v>483221</v>
      </c>
      <c r="AA79" s="29">
        <v>492532</v>
      </c>
      <c r="AB79" s="8">
        <v>535153</v>
      </c>
      <c r="AC79" s="8">
        <v>545922</v>
      </c>
      <c r="AD79" s="8">
        <v>647986</v>
      </c>
      <c r="AE79" s="29">
        <v>845710</v>
      </c>
      <c r="AF79" s="8">
        <v>1091583</v>
      </c>
      <c r="AG79" s="8">
        <v>1651866</v>
      </c>
      <c r="AH79" s="8"/>
      <c r="AI79" s="29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>
        <v>418537</v>
      </c>
      <c r="AV79" s="8">
        <v>522516</v>
      </c>
      <c r="AW79" s="8">
        <v>574138</v>
      </c>
      <c r="AX79" s="8">
        <v>483221</v>
      </c>
      <c r="AY79" s="8">
        <v>647986</v>
      </c>
      <c r="AZ79" s="8"/>
      <c r="BA79" s="8"/>
      <c r="BB79" s="8"/>
    </row>
    <row r="80" spans="2:54" x14ac:dyDescent="0.35">
      <c r="B80" t="s">
        <v>109</v>
      </c>
      <c r="N80" s="8">
        <v>268336</v>
      </c>
      <c r="O80" s="29">
        <v>262883</v>
      </c>
      <c r="P80" s="8">
        <v>272555</v>
      </c>
      <c r="Q80" s="8">
        <v>258371</v>
      </c>
      <c r="R80" s="8">
        <v>257323</v>
      </c>
      <c r="S80" s="29">
        <v>263868</v>
      </c>
      <c r="T80" s="8">
        <v>268666</v>
      </c>
      <c r="U80" s="8">
        <v>273709</v>
      </c>
      <c r="V80" s="8">
        <v>576297</v>
      </c>
      <c r="W80" s="29">
        <v>491579</v>
      </c>
      <c r="X80" s="8">
        <v>399456</v>
      </c>
      <c r="Y80" s="8">
        <v>477510</v>
      </c>
      <c r="Z80" s="8">
        <v>440763</v>
      </c>
      <c r="AA80" s="29">
        <v>378973</v>
      </c>
      <c r="AB80" s="8">
        <v>317954</v>
      </c>
      <c r="AC80" s="8">
        <v>956506</v>
      </c>
      <c r="AD80" s="8">
        <v>763293</v>
      </c>
      <c r="AE80" s="29">
        <v>667610</v>
      </c>
      <c r="AF80" s="8">
        <v>330941</v>
      </c>
      <c r="AG80" s="8">
        <v>385327</v>
      </c>
      <c r="AH80" s="8"/>
      <c r="AI80" s="29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>
        <v>268336</v>
      </c>
      <c r="AV80" s="8">
        <v>257323</v>
      </c>
      <c r="AW80" s="8">
        <v>576297</v>
      </c>
      <c r="AX80" s="8">
        <v>440763</v>
      </c>
      <c r="AY80" s="8">
        <v>763293</v>
      </c>
      <c r="AZ80" s="8"/>
      <c r="BA80" s="8"/>
      <c r="BB80" s="8"/>
    </row>
    <row r="81" spans="2:54" x14ac:dyDescent="0.35">
      <c r="B81" t="s">
        <v>110</v>
      </c>
      <c r="N81" s="8">
        <v>422012</v>
      </c>
      <c r="O81" s="29">
        <v>39216</v>
      </c>
      <c r="P81" s="8">
        <v>208681</v>
      </c>
      <c r="Q81" s="8">
        <v>286188</v>
      </c>
      <c r="R81" s="8">
        <v>307294</v>
      </c>
      <c r="S81" s="29">
        <v>425684</v>
      </c>
      <c r="T81" s="8">
        <v>490691</v>
      </c>
      <c r="U81" s="8">
        <v>539960</v>
      </c>
      <c r="V81" s="8">
        <v>187336</v>
      </c>
      <c r="W81" s="29">
        <v>35615</v>
      </c>
      <c r="X81" s="8">
        <v>406201</v>
      </c>
      <c r="Y81" s="8">
        <v>603787</v>
      </c>
      <c r="Z81" s="8">
        <v>804677</v>
      </c>
      <c r="AA81" s="29">
        <v>616</v>
      </c>
      <c r="AB81" s="8">
        <v>623</v>
      </c>
      <c r="AC81" s="8">
        <v>611</v>
      </c>
      <c r="AD81" s="8">
        <v>389920</v>
      </c>
      <c r="AE81" s="29">
        <v>503795</v>
      </c>
      <c r="AF81" s="8">
        <v>251304</v>
      </c>
      <c r="AG81" s="8">
        <v>251216</v>
      </c>
      <c r="AH81" s="8"/>
      <c r="AI81" s="29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>
        <v>422012</v>
      </c>
      <c r="AV81" s="8">
        <v>307294</v>
      </c>
      <c r="AW81" s="8">
        <v>187336</v>
      </c>
      <c r="AX81" s="8">
        <v>804677</v>
      </c>
      <c r="AY81" s="8">
        <v>389920</v>
      </c>
      <c r="AZ81" s="8"/>
      <c r="BA81" s="8"/>
      <c r="BB81" s="8"/>
    </row>
    <row r="82" spans="2:54" x14ac:dyDescent="0.35">
      <c r="B82" t="s">
        <v>111</v>
      </c>
      <c r="N82" s="8">
        <v>35165</v>
      </c>
      <c r="O82" s="29">
        <v>36885</v>
      </c>
      <c r="P82" s="8">
        <v>36220</v>
      </c>
      <c r="Q82" s="8">
        <v>35462</v>
      </c>
      <c r="R82" s="8">
        <v>35169</v>
      </c>
      <c r="S82" s="29">
        <v>38716</v>
      </c>
      <c r="T82" s="8">
        <v>38733</v>
      </c>
      <c r="U82" s="8">
        <v>38678</v>
      </c>
      <c r="V82" s="8">
        <v>38764</v>
      </c>
      <c r="W82" s="29">
        <v>40715</v>
      </c>
      <c r="X82" s="8">
        <v>40728</v>
      </c>
      <c r="Y82" s="8">
        <v>40787</v>
      </c>
      <c r="Z82" s="8">
        <v>40937</v>
      </c>
      <c r="AA82" s="29">
        <v>45327</v>
      </c>
      <c r="AB82" s="8">
        <v>45428</v>
      </c>
      <c r="AC82" s="8">
        <v>45450</v>
      </c>
      <c r="AD82" s="8">
        <v>45469</v>
      </c>
      <c r="AE82" s="29">
        <v>46091</v>
      </c>
      <c r="AF82" s="8">
        <v>46097</v>
      </c>
      <c r="AG82" s="8">
        <v>46098</v>
      </c>
      <c r="AH82" s="8"/>
      <c r="AI82" s="29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>
        <v>35165</v>
      </c>
      <c r="AV82" s="8">
        <v>35169</v>
      </c>
      <c r="AW82" s="8">
        <v>38764</v>
      </c>
      <c r="AX82" s="8">
        <v>40937</v>
      </c>
      <c r="AY82" s="8">
        <v>45469</v>
      </c>
      <c r="AZ82" s="8"/>
      <c r="BA82" s="8"/>
      <c r="BB82" s="8"/>
    </row>
    <row r="83" spans="2:54" x14ac:dyDescent="0.35">
      <c r="B83" t="s">
        <v>112</v>
      </c>
      <c r="N83" s="8">
        <v>1938</v>
      </c>
      <c r="O83" s="29">
        <v>2173</v>
      </c>
      <c r="P83" s="8">
        <v>0</v>
      </c>
      <c r="Q83" s="8">
        <v>0</v>
      </c>
      <c r="R83" s="8">
        <v>0</v>
      </c>
      <c r="S83" s="29">
        <v>0</v>
      </c>
      <c r="T83" s="8">
        <v>0</v>
      </c>
      <c r="U83" s="8">
        <v>0</v>
      </c>
      <c r="V83" s="8">
        <v>0</v>
      </c>
      <c r="W83" s="29">
        <v>0</v>
      </c>
      <c r="X83" s="8">
        <v>0</v>
      </c>
      <c r="Y83" s="8">
        <v>0</v>
      </c>
      <c r="Z83" s="8">
        <v>0</v>
      </c>
      <c r="AA83" s="29">
        <v>4068</v>
      </c>
      <c r="AB83" s="8">
        <v>0</v>
      </c>
      <c r="AC83" s="8">
        <v>0</v>
      </c>
      <c r="AD83" s="8">
        <v>0</v>
      </c>
      <c r="AE83" s="29">
        <v>0</v>
      </c>
      <c r="AF83" s="8">
        <v>0</v>
      </c>
      <c r="AG83" s="8">
        <v>0</v>
      </c>
      <c r="AH83" s="8"/>
      <c r="AI83" s="29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>
        <v>1938</v>
      </c>
      <c r="AV83" s="8">
        <v>0</v>
      </c>
      <c r="AW83" s="8">
        <v>0</v>
      </c>
      <c r="AX83" s="8">
        <v>0</v>
      </c>
      <c r="AY83" s="8">
        <v>0</v>
      </c>
      <c r="AZ83" s="8"/>
      <c r="BA83" s="8"/>
      <c r="BB83" s="8"/>
    </row>
    <row r="84" spans="2:54" x14ac:dyDescent="0.35">
      <c r="B84" t="s">
        <v>113</v>
      </c>
      <c r="N84" s="8"/>
      <c r="O84" s="29">
        <v>0</v>
      </c>
      <c r="P84" s="8">
        <v>0</v>
      </c>
      <c r="Q84" s="8">
        <v>0</v>
      </c>
      <c r="R84" s="8">
        <v>0</v>
      </c>
      <c r="S84" s="29">
        <v>21299</v>
      </c>
      <c r="T84" s="8">
        <v>19441</v>
      </c>
      <c r="U84" s="8">
        <v>24606</v>
      </c>
      <c r="V84" s="8"/>
      <c r="W84" s="29">
        <v>23826</v>
      </c>
      <c r="X84" s="8">
        <v>21808</v>
      </c>
      <c r="Y84" s="8"/>
      <c r="Z84" s="8"/>
      <c r="AA84" s="29"/>
      <c r="AB84" s="8"/>
      <c r="AC84" s="8"/>
      <c r="AD84" s="8"/>
      <c r="AE84" s="29"/>
      <c r="AF84" s="8"/>
      <c r="AG84" s="8"/>
      <c r="AH84" s="8"/>
      <c r="AI84" s="29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2:54" s="5" customFormat="1" x14ac:dyDescent="0.35">
      <c r="B85" s="5" t="s">
        <v>114</v>
      </c>
      <c r="N85" s="10">
        <v>54937</v>
      </c>
      <c r="O85" s="30">
        <v>45977</v>
      </c>
      <c r="P85" s="10">
        <v>63763</v>
      </c>
      <c r="Q85" s="10">
        <v>72759</v>
      </c>
      <c r="R85" s="10">
        <v>60871</v>
      </c>
      <c r="S85" s="30">
        <v>46191</v>
      </c>
      <c r="T85" s="10">
        <v>23611</v>
      </c>
      <c r="U85" s="10">
        <v>17238</v>
      </c>
      <c r="V85" s="10">
        <v>32461</v>
      </c>
      <c r="W85" s="30">
        <v>28116</v>
      </c>
      <c r="X85" s="10">
        <v>29450</v>
      </c>
      <c r="Y85" s="10">
        <v>25011</v>
      </c>
      <c r="Z85" s="10">
        <v>32251</v>
      </c>
      <c r="AA85" s="30">
        <v>31740</v>
      </c>
      <c r="AB85" s="10">
        <v>85770</v>
      </c>
      <c r="AC85" s="10">
        <v>42553</v>
      </c>
      <c r="AD85" s="10">
        <v>27667</v>
      </c>
      <c r="AE85" s="30">
        <v>40132</v>
      </c>
      <c r="AF85" s="10">
        <v>61837</v>
      </c>
      <c r="AG85" s="10">
        <v>153444</v>
      </c>
      <c r="AH85" s="10"/>
      <c r="AI85" s="3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>
        <v>54937</v>
      </c>
      <c r="AV85" s="10">
        <v>60871</v>
      </c>
      <c r="AW85" s="10">
        <v>32461</v>
      </c>
      <c r="AX85" s="10">
        <v>32251</v>
      </c>
      <c r="AY85" s="10">
        <v>27667</v>
      </c>
      <c r="AZ85" s="10"/>
      <c r="BA85" s="10"/>
      <c r="BB85" s="10"/>
    </row>
    <row r="86" spans="2:54" x14ac:dyDescent="0.35">
      <c r="B86" t="s">
        <v>115</v>
      </c>
      <c r="N86" s="8">
        <f t="shared" ref="N86:AG86" si="44">SUM(N79:N85)</f>
        <v>1200925</v>
      </c>
      <c r="O86" s="29">
        <f t="shared" si="44"/>
        <v>868860</v>
      </c>
      <c r="P86" s="8">
        <f t="shared" si="44"/>
        <v>1041661</v>
      </c>
      <c r="Q86" s="8">
        <f t="shared" si="44"/>
        <v>1127009</v>
      </c>
      <c r="R86" s="8">
        <f t="shared" si="44"/>
        <v>1183173</v>
      </c>
      <c r="S86" s="29">
        <f t="shared" si="44"/>
        <v>1278191</v>
      </c>
      <c r="T86" s="8">
        <f t="shared" si="44"/>
        <v>1399981</v>
      </c>
      <c r="U86" s="8">
        <f t="shared" si="44"/>
        <v>1421243</v>
      </c>
      <c r="V86" s="8">
        <f t="shared" si="44"/>
        <v>1408996</v>
      </c>
      <c r="W86" s="29">
        <f t="shared" si="44"/>
        <v>1192926</v>
      </c>
      <c r="X86" s="8">
        <f t="shared" si="44"/>
        <v>1420803</v>
      </c>
      <c r="Y86" s="8">
        <f t="shared" si="44"/>
        <v>1612739</v>
      </c>
      <c r="Z86" s="8">
        <f t="shared" si="44"/>
        <v>1801849</v>
      </c>
      <c r="AA86" s="29">
        <f t="shared" si="44"/>
        <v>953256</v>
      </c>
      <c r="AB86" s="8">
        <f t="shared" si="44"/>
        <v>984928</v>
      </c>
      <c r="AC86" s="8">
        <f t="shared" si="44"/>
        <v>1591042</v>
      </c>
      <c r="AD86" s="8">
        <f t="shared" si="44"/>
        <v>1874335</v>
      </c>
      <c r="AE86" s="29">
        <f t="shared" si="44"/>
        <v>2103338</v>
      </c>
      <c r="AF86" s="8">
        <f t="shared" si="44"/>
        <v>1781762</v>
      </c>
      <c r="AG86" s="8">
        <f t="shared" si="44"/>
        <v>2487951</v>
      </c>
      <c r="AH86" s="8"/>
      <c r="AI86" s="29"/>
      <c r="AJ86" s="8"/>
      <c r="AK86" s="8"/>
      <c r="AL86" s="8"/>
      <c r="AM86" s="8"/>
      <c r="AN86" s="8"/>
      <c r="AO86" s="8"/>
      <c r="AP86" s="8"/>
      <c r="AQ86" s="8"/>
      <c r="AR86" s="8"/>
      <c r="AS86" s="8">
        <f t="shared" ref="AS86:AY86" si="45">SUM(AS79:AS85)</f>
        <v>0</v>
      </c>
      <c r="AT86" s="8">
        <f t="shared" si="45"/>
        <v>0</v>
      </c>
      <c r="AU86" s="8">
        <f t="shared" si="45"/>
        <v>1200925</v>
      </c>
      <c r="AV86" s="8">
        <f t="shared" si="45"/>
        <v>1183173</v>
      </c>
      <c r="AW86" s="8">
        <f t="shared" si="45"/>
        <v>1408996</v>
      </c>
      <c r="AX86" s="8">
        <f t="shared" si="45"/>
        <v>1801849</v>
      </c>
      <c r="AY86" s="8">
        <f t="shared" si="45"/>
        <v>1874335</v>
      </c>
      <c r="AZ86" s="8"/>
      <c r="BA86" s="8"/>
      <c r="BB86" s="8"/>
    </row>
    <row r="87" spans="2:54" s="16" customFormat="1" x14ac:dyDescent="0.35">
      <c r="N87" s="15"/>
      <c r="O87" s="36"/>
      <c r="P87" s="15"/>
      <c r="Q87" s="15"/>
      <c r="R87" s="15"/>
      <c r="S87" s="36"/>
      <c r="T87" s="15"/>
      <c r="U87" s="15"/>
      <c r="V87" s="15"/>
      <c r="W87" s="36"/>
      <c r="X87" s="15"/>
      <c r="Y87" s="15"/>
      <c r="Z87" s="15"/>
      <c r="AA87" s="36"/>
      <c r="AB87" s="15"/>
      <c r="AC87" s="15"/>
      <c r="AD87" s="15"/>
      <c r="AE87" s="36"/>
      <c r="AF87" s="15"/>
      <c r="AG87" s="15"/>
      <c r="AH87" s="15"/>
      <c r="AI87" s="36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</row>
    <row r="88" spans="2:54" x14ac:dyDescent="0.35">
      <c r="B88" t="s">
        <v>116</v>
      </c>
      <c r="N88" s="8">
        <v>1415360</v>
      </c>
      <c r="O88" s="29">
        <v>1436852</v>
      </c>
      <c r="P88" s="8">
        <v>1406724</v>
      </c>
      <c r="Q88" s="8">
        <v>1411605</v>
      </c>
      <c r="R88" s="8">
        <v>1397916</v>
      </c>
      <c r="S88" s="29">
        <v>1393904</v>
      </c>
      <c r="T88" s="8">
        <v>1398419</v>
      </c>
      <c r="U88" s="8">
        <v>1381984</v>
      </c>
      <c r="V88" s="8">
        <v>2862921</v>
      </c>
      <c r="W88" s="29">
        <v>3105225</v>
      </c>
      <c r="X88" s="8">
        <v>3132191</v>
      </c>
      <c r="Y88" s="8">
        <v>2940533</v>
      </c>
      <c r="Z88" s="8">
        <v>2767381</v>
      </c>
      <c r="AA88" s="29">
        <v>2030032</v>
      </c>
      <c r="AB88" s="8">
        <v>2043794</v>
      </c>
      <c r="AC88" s="8">
        <v>2021487</v>
      </c>
      <c r="AD88" s="8">
        <v>2004319</v>
      </c>
      <c r="AE88" s="29">
        <v>1985696</v>
      </c>
      <c r="AF88" s="8">
        <v>3205730</v>
      </c>
      <c r="AG88" s="8">
        <v>3118753</v>
      </c>
      <c r="AH88" s="8"/>
      <c r="AI88" s="29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>
        <v>1415360</v>
      </c>
      <c r="AV88" s="8">
        <v>1397916</v>
      </c>
      <c r="AW88" s="8">
        <v>2862921</v>
      </c>
      <c r="AX88" s="8">
        <v>2767381</v>
      </c>
      <c r="AY88" s="8">
        <v>2004319</v>
      </c>
      <c r="AZ88" s="8"/>
      <c r="BA88" s="8"/>
      <c r="BB88" s="8"/>
    </row>
    <row r="89" spans="2:54" x14ac:dyDescent="0.35">
      <c r="B89" t="s">
        <v>117</v>
      </c>
      <c r="N89" s="8">
        <v>52003</v>
      </c>
      <c r="O89" s="29">
        <v>52090</v>
      </c>
      <c r="P89" s="8">
        <v>51936</v>
      </c>
      <c r="Q89" s="8">
        <v>51669</v>
      </c>
      <c r="R89" s="8">
        <v>46157</v>
      </c>
      <c r="S89" s="29">
        <v>45862</v>
      </c>
      <c r="T89" s="8">
        <v>46025</v>
      </c>
      <c r="U89" s="8">
        <v>45752</v>
      </c>
      <c r="V89" s="8">
        <v>50899</v>
      </c>
      <c r="W89" s="29">
        <v>50673</v>
      </c>
      <c r="X89" s="8">
        <v>50362</v>
      </c>
      <c r="Y89" s="8">
        <v>49926</v>
      </c>
      <c r="Z89" s="8">
        <v>48075</v>
      </c>
      <c r="AA89" s="29">
        <v>47817</v>
      </c>
      <c r="AB89" s="8">
        <v>47371</v>
      </c>
      <c r="AC89" s="8">
        <v>47020</v>
      </c>
      <c r="AD89" s="8">
        <v>43693</v>
      </c>
      <c r="AE89" s="29">
        <v>43397</v>
      </c>
      <c r="AF89" s="8">
        <v>43079</v>
      </c>
      <c r="AG89" s="8">
        <v>42681</v>
      </c>
      <c r="AH89" s="8"/>
      <c r="AI89" s="29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>
        <v>52003</v>
      </c>
      <c r="AV89" s="8">
        <v>46157</v>
      </c>
      <c r="AW89" s="8">
        <v>50899</v>
      </c>
      <c r="AX89" s="8">
        <v>48075</v>
      </c>
      <c r="AY89" s="8">
        <v>43693</v>
      </c>
      <c r="AZ89" s="8"/>
      <c r="BA89" s="8"/>
      <c r="BB89" s="8"/>
    </row>
    <row r="90" spans="2:54" x14ac:dyDescent="0.35">
      <c r="B90" t="s">
        <v>118</v>
      </c>
      <c r="N90" s="8">
        <v>294611</v>
      </c>
      <c r="O90" s="29">
        <v>296671</v>
      </c>
      <c r="P90" s="8">
        <v>281421</v>
      </c>
      <c r="Q90" s="8">
        <v>278682</v>
      </c>
      <c r="R90" s="8">
        <v>285396</v>
      </c>
      <c r="S90" s="29">
        <v>282082</v>
      </c>
      <c r="T90" s="8">
        <v>279342</v>
      </c>
      <c r="U90" s="8">
        <v>272345</v>
      </c>
      <c r="V90" s="8">
        <v>292073</v>
      </c>
      <c r="W90" s="29">
        <v>285851</v>
      </c>
      <c r="X90" s="8">
        <v>284480</v>
      </c>
      <c r="Y90" s="8">
        <v>285942</v>
      </c>
      <c r="Z90" s="8">
        <v>340818</v>
      </c>
      <c r="AA90" s="29">
        <v>316652</v>
      </c>
      <c r="AB90" s="8">
        <v>309712</v>
      </c>
      <c r="AC90" s="8">
        <v>299875</v>
      </c>
      <c r="AD90" s="8">
        <v>229187</v>
      </c>
      <c r="AE90" s="29">
        <v>217820</v>
      </c>
      <c r="AF90" s="8">
        <v>205890</v>
      </c>
      <c r="AG90" s="8">
        <v>187498</v>
      </c>
      <c r="AH90" s="8"/>
      <c r="AI90" s="29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>
        <v>294611</v>
      </c>
      <c r="AV90" s="8">
        <v>285396</v>
      </c>
      <c r="AW90" s="8">
        <v>292073</v>
      </c>
      <c r="AX90" s="8">
        <v>340818</v>
      </c>
      <c r="AY90" s="8">
        <v>229187</v>
      </c>
      <c r="AZ90" s="8"/>
      <c r="BA90" s="8"/>
      <c r="BB90" s="8"/>
    </row>
    <row r="91" spans="2:54" x14ac:dyDescent="0.35">
      <c r="B91" t="s">
        <v>119</v>
      </c>
      <c r="N91" s="8">
        <v>614</v>
      </c>
      <c r="O91" s="29">
        <v>682</v>
      </c>
      <c r="P91" s="8">
        <v>0</v>
      </c>
      <c r="Q91" s="8">
        <v>0</v>
      </c>
      <c r="R91" s="8">
        <v>0</v>
      </c>
      <c r="S91" s="29">
        <v>0</v>
      </c>
      <c r="T91" s="8">
        <v>0</v>
      </c>
      <c r="U91" s="8">
        <v>0</v>
      </c>
      <c r="V91" s="8"/>
      <c r="W91" s="29">
        <v>0</v>
      </c>
      <c r="X91" s="8">
        <v>0</v>
      </c>
      <c r="Y91" s="8">
        <v>0</v>
      </c>
      <c r="Z91" s="8"/>
      <c r="AA91" s="29">
        <v>0</v>
      </c>
      <c r="AB91" s="8">
        <v>0</v>
      </c>
      <c r="AC91" s="8">
        <v>0</v>
      </c>
      <c r="AD91" s="8">
        <v>0</v>
      </c>
      <c r="AE91" s="29">
        <v>0</v>
      </c>
      <c r="AF91" s="8">
        <v>0</v>
      </c>
      <c r="AG91" s="8">
        <v>0</v>
      </c>
      <c r="AH91" s="8"/>
      <c r="AI91" s="29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>
        <v>614</v>
      </c>
      <c r="AV91" s="8">
        <v>0</v>
      </c>
      <c r="AW91" s="8">
        <v>0</v>
      </c>
      <c r="AX91" s="8">
        <v>0</v>
      </c>
      <c r="AY91" s="8">
        <v>0</v>
      </c>
      <c r="AZ91" s="8"/>
      <c r="BA91" s="8"/>
      <c r="BB91" s="8"/>
    </row>
    <row r="92" spans="2:54" x14ac:dyDescent="0.35">
      <c r="B92" t="s">
        <v>120</v>
      </c>
      <c r="N92" s="8">
        <v>599174</v>
      </c>
      <c r="O92" s="29">
        <v>588640</v>
      </c>
      <c r="P92" s="8">
        <v>553129</v>
      </c>
      <c r="Q92" s="8">
        <v>553469</v>
      </c>
      <c r="R92" s="8">
        <v>526942</v>
      </c>
      <c r="S92" s="29">
        <v>616007</v>
      </c>
      <c r="T92" s="8">
        <v>609209</v>
      </c>
      <c r="U92" s="8">
        <v>618822</v>
      </c>
      <c r="V92" s="8">
        <v>754536</v>
      </c>
      <c r="W92" s="29">
        <v>768757</v>
      </c>
      <c r="X92" s="8">
        <v>670001</v>
      </c>
      <c r="Y92" s="8">
        <v>612013</v>
      </c>
      <c r="Z92" s="8">
        <v>629377</v>
      </c>
      <c r="AA92" s="29">
        <v>619309</v>
      </c>
      <c r="AB92" s="8">
        <v>616912</v>
      </c>
      <c r="AC92" s="8">
        <v>617488</v>
      </c>
      <c r="AD92" s="8">
        <v>663698</v>
      </c>
      <c r="AE92" s="29">
        <v>649878</v>
      </c>
      <c r="AF92" s="8">
        <v>591021</v>
      </c>
      <c r="AG92" s="8">
        <v>597980</v>
      </c>
      <c r="AH92" s="8"/>
      <c r="AI92" s="29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>
        <v>599174</v>
      </c>
      <c r="AV92" s="8">
        <v>526942</v>
      </c>
      <c r="AW92" s="8">
        <v>754536</v>
      </c>
      <c r="AX92" s="8">
        <v>629377</v>
      </c>
      <c r="AY92" s="8">
        <v>663698</v>
      </c>
      <c r="AZ92" s="8"/>
      <c r="BA92" s="8"/>
      <c r="BB92" s="8"/>
    </row>
    <row r="93" spans="2:54" s="5" customFormat="1" x14ac:dyDescent="0.35">
      <c r="B93" s="5" t="s">
        <v>121</v>
      </c>
      <c r="N93" s="10">
        <v>370389</v>
      </c>
      <c r="O93" s="30">
        <v>369115</v>
      </c>
      <c r="P93" s="10">
        <v>366212</v>
      </c>
      <c r="Q93" s="10">
        <v>378484</v>
      </c>
      <c r="R93" s="10">
        <v>382982</v>
      </c>
      <c r="S93" s="30">
        <v>390977</v>
      </c>
      <c r="T93" s="10">
        <v>387035</v>
      </c>
      <c r="U93" s="10">
        <v>393120</v>
      </c>
      <c r="V93" s="10">
        <v>397858</v>
      </c>
      <c r="W93" s="30">
        <v>402681</v>
      </c>
      <c r="X93" s="10">
        <v>406255</v>
      </c>
      <c r="Y93" s="10">
        <v>405449</v>
      </c>
      <c r="Z93" s="10">
        <v>394852</v>
      </c>
      <c r="AA93" s="30">
        <v>380683</v>
      </c>
      <c r="AB93" s="10">
        <v>428438</v>
      </c>
      <c r="AC93" s="10">
        <v>360181</v>
      </c>
      <c r="AD93" s="10">
        <v>353279</v>
      </c>
      <c r="AE93" s="30">
        <v>380877</v>
      </c>
      <c r="AF93" s="10">
        <v>391948</v>
      </c>
      <c r="AG93" s="10">
        <v>429012</v>
      </c>
      <c r="AH93" s="10"/>
      <c r="AI93" s="3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>
        <v>370389</v>
      </c>
      <c r="AV93" s="10">
        <v>382982</v>
      </c>
      <c r="AW93" s="10">
        <v>397858</v>
      </c>
      <c r="AX93" s="10">
        <v>394852</v>
      </c>
      <c r="AY93" s="10">
        <v>353279</v>
      </c>
      <c r="AZ93" s="10"/>
      <c r="BA93" s="10"/>
      <c r="BB93" s="10"/>
    </row>
    <row r="94" spans="2:54" x14ac:dyDescent="0.35">
      <c r="B94" t="s">
        <v>122</v>
      </c>
      <c r="N94" s="8"/>
      <c r="O94" s="29">
        <f t="shared" ref="O94:AG94" si="46">SUM(O86:O93)</f>
        <v>3612910</v>
      </c>
      <c r="P94" s="8">
        <f t="shared" si="46"/>
        <v>3701083</v>
      </c>
      <c r="Q94" s="8">
        <f t="shared" si="46"/>
        <v>3800918</v>
      </c>
      <c r="R94" s="8">
        <f t="shared" si="46"/>
        <v>3822566</v>
      </c>
      <c r="S94" s="29">
        <f t="shared" si="46"/>
        <v>4007023</v>
      </c>
      <c r="T94" s="8">
        <f t="shared" si="46"/>
        <v>4120011</v>
      </c>
      <c r="U94" s="8">
        <f t="shared" si="46"/>
        <v>4133266</v>
      </c>
      <c r="V94" s="8">
        <f t="shared" si="46"/>
        <v>5767283</v>
      </c>
      <c r="W94" s="29">
        <f t="shared" si="46"/>
        <v>5806113</v>
      </c>
      <c r="X94" s="8">
        <f t="shared" si="46"/>
        <v>5964092</v>
      </c>
      <c r="Y94" s="8">
        <f t="shared" si="46"/>
        <v>5906602</v>
      </c>
      <c r="Z94" s="8">
        <f t="shared" si="46"/>
        <v>5982352</v>
      </c>
      <c r="AA94" s="29">
        <f t="shared" si="46"/>
        <v>4347749</v>
      </c>
      <c r="AB94" s="8">
        <f t="shared" si="46"/>
        <v>4431155</v>
      </c>
      <c r="AC94" s="8">
        <f t="shared" si="46"/>
        <v>4937093</v>
      </c>
      <c r="AD94" s="8">
        <f t="shared" si="46"/>
        <v>5168511</v>
      </c>
      <c r="AE94" s="29">
        <f t="shared" si="46"/>
        <v>5381006</v>
      </c>
      <c r="AF94" s="8">
        <f t="shared" si="46"/>
        <v>6219430</v>
      </c>
      <c r="AG94" s="8">
        <f t="shared" si="46"/>
        <v>6863875</v>
      </c>
      <c r="AH94" s="8"/>
      <c r="AI94" s="29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>
        <f>SUM(AU86:AU93)</f>
        <v>3933076</v>
      </c>
      <c r="AV94" s="8">
        <f>SUM(AV86:AV93)</f>
        <v>3822566</v>
      </c>
      <c r="AW94" s="8">
        <f>SUM(AW86:AW93)</f>
        <v>5767283</v>
      </c>
      <c r="AX94" s="8">
        <f>SUM(AX86:AX93)</f>
        <v>5982352</v>
      </c>
      <c r="AY94" s="8">
        <f>SUM(AY86:AY93)</f>
        <v>5168511</v>
      </c>
      <c r="AZ94" s="8"/>
      <c r="BA94" s="8"/>
      <c r="BB94" s="8"/>
    </row>
    <row r="95" spans="2:54" s="16" customFormat="1" x14ac:dyDescent="0.35">
      <c r="B95" s="14" t="s">
        <v>123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5"/>
      <c r="O95" s="43"/>
      <c r="P95" s="22"/>
      <c r="Q95" s="22"/>
      <c r="R95" s="15"/>
      <c r="S95" s="36"/>
      <c r="T95" s="15"/>
      <c r="U95" s="15"/>
      <c r="V95" s="15"/>
      <c r="W95" s="36"/>
      <c r="X95" s="15"/>
      <c r="Y95" s="15"/>
      <c r="Z95" s="15"/>
      <c r="AA95" s="36"/>
      <c r="AB95" s="15"/>
      <c r="AC95" s="15"/>
      <c r="AD95" s="15"/>
      <c r="AE95" s="36"/>
      <c r="AF95" s="15"/>
      <c r="AG95" s="15"/>
      <c r="AH95" s="15"/>
      <c r="AI95" s="36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</row>
    <row r="96" spans="2:54" x14ac:dyDescent="0.35">
      <c r="B96" t="s">
        <v>124</v>
      </c>
      <c r="N96" s="8">
        <v>1105</v>
      </c>
      <c r="O96" s="29">
        <v>1107</v>
      </c>
      <c r="P96" s="8">
        <v>1084</v>
      </c>
      <c r="Q96" s="8">
        <v>1062</v>
      </c>
      <c r="R96" s="8">
        <v>1056</v>
      </c>
      <c r="S96" s="29">
        <v>1059</v>
      </c>
      <c r="T96" s="8">
        <v>1059</v>
      </c>
      <c r="U96" s="8">
        <v>1060</v>
      </c>
      <c r="V96" s="8">
        <v>1061</v>
      </c>
      <c r="W96" s="29">
        <v>1063</v>
      </c>
      <c r="X96" s="8">
        <v>1064</v>
      </c>
      <c r="Y96" s="8">
        <v>1065</v>
      </c>
      <c r="Z96" s="8">
        <v>1069</v>
      </c>
      <c r="AA96" s="29">
        <v>1167</v>
      </c>
      <c r="AB96" s="8">
        <v>1169</v>
      </c>
      <c r="AC96" s="8">
        <v>1170</v>
      </c>
      <c r="AD96" s="8">
        <v>1170</v>
      </c>
      <c r="AE96" s="29">
        <v>1171</v>
      </c>
      <c r="AF96" s="8">
        <v>1171</v>
      </c>
      <c r="AG96" s="8">
        <v>1171</v>
      </c>
      <c r="AH96" s="8"/>
      <c r="AI96" s="29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>
        <v>1105</v>
      </c>
      <c r="AV96" s="8">
        <v>1056</v>
      </c>
      <c r="AW96" s="8">
        <v>1061</v>
      </c>
      <c r="AX96" s="8">
        <v>1069</v>
      </c>
      <c r="AY96" s="8">
        <v>1170</v>
      </c>
      <c r="AZ96" s="8"/>
      <c r="BA96" s="8"/>
      <c r="BB96" s="8"/>
    </row>
    <row r="97" spans="2:54" x14ac:dyDescent="0.35">
      <c r="B97" t="s">
        <v>125</v>
      </c>
      <c r="N97" s="8">
        <v>1863949</v>
      </c>
      <c r="O97" s="29">
        <v>1855321</v>
      </c>
      <c r="P97" s="8">
        <v>1609526</v>
      </c>
      <c r="Q97" s="8">
        <v>1363262</v>
      </c>
      <c r="R97" s="8">
        <v>1368897</v>
      </c>
      <c r="S97" s="29">
        <v>1368069</v>
      </c>
      <c r="T97" s="8">
        <v>1373213</v>
      </c>
      <c r="U97" s="8">
        <v>1379419</v>
      </c>
      <c r="V97" s="8">
        <v>1383446</v>
      </c>
      <c r="W97" s="29">
        <v>1393681</v>
      </c>
      <c r="X97" s="8">
        <v>1400105</v>
      </c>
      <c r="Y97" s="8">
        <v>1410534</v>
      </c>
      <c r="Z97" s="8">
        <v>1438038</v>
      </c>
      <c r="AA97" s="29">
        <v>2889923</v>
      </c>
      <c r="AB97" s="8">
        <v>2907981</v>
      </c>
      <c r="AC97" s="8">
        <v>2913383</v>
      </c>
      <c r="AD97" s="8">
        <v>2920007</v>
      </c>
      <c r="AE97" s="29">
        <v>2915387</v>
      </c>
      <c r="AF97" s="8">
        <v>2927086</v>
      </c>
      <c r="AG97" s="8">
        <v>2933659</v>
      </c>
      <c r="AH97" s="8"/>
      <c r="AI97" s="29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>
        <v>1863949</v>
      </c>
      <c r="AV97" s="8">
        <v>1368897</v>
      </c>
      <c r="AW97" s="8">
        <v>1383446</v>
      </c>
      <c r="AX97" s="8">
        <v>1438038</v>
      </c>
      <c r="AY97" s="8">
        <v>2920007</v>
      </c>
      <c r="AZ97" s="8"/>
      <c r="BA97" s="8"/>
      <c r="BB97" s="8"/>
    </row>
    <row r="98" spans="2:54" x14ac:dyDescent="0.35">
      <c r="B98" t="s">
        <v>126</v>
      </c>
      <c r="N98" s="8">
        <v>-225668</v>
      </c>
      <c r="O98" s="29">
        <v>-174739</v>
      </c>
      <c r="P98" s="8">
        <v>-301679</v>
      </c>
      <c r="Q98" s="8">
        <v>-314191</v>
      </c>
      <c r="R98" s="8">
        <v>-350682</v>
      </c>
      <c r="S98" s="29">
        <v>-357538</v>
      </c>
      <c r="T98" s="8">
        <v>-349411</v>
      </c>
      <c r="U98" s="8">
        <v>-435977</v>
      </c>
      <c r="V98" s="8">
        <v>-395735</v>
      </c>
      <c r="W98" s="29">
        <v>-526489</v>
      </c>
      <c r="X98" s="8">
        <v>-431131</v>
      </c>
      <c r="Y98" s="8">
        <v>-398467</v>
      </c>
      <c r="Z98" s="8">
        <v>-326132</v>
      </c>
      <c r="AA98" s="29">
        <v>-350114</v>
      </c>
      <c r="AB98" s="8">
        <v>-328001</v>
      </c>
      <c r="AC98" s="8">
        <v>-366436</v>
      </c>
      <c r="AD98" s="8">
        <v>-392450</v>
      </c>
      <c r="AE98" s="29">
        <v>-393619</v>
      </c>
      <c r="AF98" s="8">
        <v>-507138</v>
      </c>
      <c r="AG98" s="8">
        <v>-717309</v>
      </c>
      <c r="AH98" s="8"/>
      <c r="AI98" s="29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>
        <v>-225668</v>
      </c>
      <c r="AV98" s="8">
        <v>-350682</v>
      </c>
      <c r="AW98" s="8">
        <v>-395735</v>
      </c>
      <c r="AX98" s="8">
        <v>-326132</v>
      </c>
      <c r="AY98" s="8">
        <v>-392450</v>
      </c>
      <c r="AZ98" s="8"/>
      <c r="BA98" s="8"/>
      <c r="BB98" s="8"/>
    </row>
    <row r="99" spans="2:54" s="5" customFormat="1" x14ac:dyDescent="0.35">
      <c r="B99" s="5" t="s">
        <v>127</v>
      </c>
      <c r="N99" s="10">
        <v>2035163</v>
      </c>
      <c r="O99" s="30">
        <v>2118621</v>
      </c>
      <c r="P99" s="10">
        <v>2384645</v>
      </c>
      <c r="Q99" s="10">
        <v>2478711</v>
      </c>
      <c r="R99" s="10">
        <v>2566050</v>
      </c>
      <c r="S99" s="30">
        <v>2660684</v>
      </c>
      <c r="T99" s="10">
        <v>2775940</v>
      </c>
      <c r="U99" s="10">
        <v>2892057</v>
      </c>
      <c r="V99" s="10">
        <v>2943478</v>
      </c>
      <c r="W99" s="30">
        <v>3009749</v>
      </c>
      <c r="X99" s="10">
        <v>3054434</v>
      </c>
      <c r="Y99" s="10">
        <v>3111749</v>
      </c>
      <c r="Z99" s="10">
        <v>3155252</v>
      </c>
      <c r="AA99" s="30">
        <v>3205408</v>
      </c>
      <c r="AB99" s="10">
        <v>3584400</v>
      </c>
      <c r="AC99" s="10">
        <v>3145999</v>
      </c>
      <c r="AD99" s="10">
        <v>3096539</v>
      </c>
      <c r="AE99" s="30">
        <v>3303661</v>
      </c>
      <c r="AF99" s="10">
        <v>3664172</v>
      </c>
      <c r="AG99" s="10">
        <v>4515115</v>
      </c>
      <c r="AH99" s="10"/>
      <c r="AI99" s="3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>
        <v>2035163</v>
      </c>
      <c r="AV99" s="10">
        <v>2566050</v>
      </c>
      <c r="AW99" s="10">
        <v>2943478</v>
      </c>
      <c r="AX99" s="10">
        <v>3155252</v>
      </c>
      <c r="AY99" s="10">
        <v>3096539</v>
      </c>
      <c r="AZ99" s="10"/>
      <c r="BA99" s="10"/>
      <c r="BB99" s="10"/>
    </row>
    <row r="100" spans="2:54" x14ac:dyDescent="0.35">
      <c r="B100" t="s">
        <v>128</v>
      </c>
      <c r="N100" s="8">
        <f t="shared" ref="N100:AG100" si="47">SUM(N96:N99)</f>
        <v>3674549</v>
      </c>
      <c r="O100" s="29">
        <f t="shared" si="47"/>
        <v>3800310</v>
      </c>
      <c r="P100" s="8">
        <f t="shared" si="47"/>
        <v>3693576</v>
      </c>
      <c r="Q100" s="8">
        <f t="shared" si="47"/>
        <v>3528844</v>
      </c>
      <c r="R100" s="8">
        <f t="shared" si="47"/>
        <v>3585321</v>
      </c>
      <c r="S100" s="29">
        <f t="shared" si="47"/>
        <v>3672274</v>
      </c>
      <c r="T100" s="8">
        <f t="shared" si="47"/>
        <v>3800801</v>
      </c>
      <c r="U100" s="8">
        <f t="shared" si="47"/>
        <v>3836559</v>
      </c>
      <c r="V100" s="8">
        <f t="shared" si="47"/>
        <v>3932250</v>
      </c>
      <c r="W100" s="29">
        <f t="shared" si="47"/>
        <v>3878004</v>
      </c>
      <c r="X100" s="8">
        <f t="shared" si="47"/>
        <v>4024472</v>
      </c>
      <c r="Y100" s="8">
        <f t="shared" si="47"/>
        <v>4124881</v>
      </c>
      <c r="Z100" s="8">
        <f t="shared" si="47"/>
        <v>4268227</v>
      </c>
      <c r="AA100" s="29">
        <f t="shared" si="47"/>
        <v>5746384</v>
      </c>
      <c r="AB100" s="8">
        <f t="shared" si="47"/>
        <v>6165549</v>
      </c>
      <c r="AC100" s="8">
        <f t="shared" si="47"/>
        <v>5694116</v>
      </c>
      <c r="AD100" s="8">
        <f t="shared" si="47"/>
        <v>5625266</v>
      </c>
      <c r="AE100" s="29">
        <f t="shared" si="47"/>
        <v>5826600</v>
      </c>
      <c r="AF100" s="8">
        <f t="shared" si="47"/>
        <v>6085291</v>
      </c>
      <c r="AG100" s="8">
        <f t="shared" si="47"/>
        <v>6732636</v>
      </c>
      <c r="AH100" s="8"/>
      <c r="AI100" s="29"/>
      <c r="AJ100" s="8"/>
      <c r="AK100" s="8"/>
      <c r="AL100" s="8"/>
      <c r="AM100" s="8"/>
      <c r="AN100" s="8"/>
      <c r="AO100" s="8"/>
      <c r="AP100" s="8"/>
      <c r="AQ100" s="8"/>
      <c r="AR100" s="8"/>
      <c r="AS100" s="8">
        <f t="shared" ref="AS100:AY100" si="48">SUM(AS96:AS99)</f>
        <v>0</v>
      </c>
      <c r="AT100" s="8">
        <f t="shared" si="48"/>
        <v>0</v>
      </c>
      <c r="AU100" s="8">
        <f t="shared" si="48"/>
        <v>3674549</v>
      </c>
      <c r="AV100" s="8">
        <f t="shared" si="48"/>
        <v>3585321</v>
      </c>
      <c r="AW100" s="8">
        <f t="shared" si="48"/>
        <v>3932250</v>
      </c>
      <c r="AX100" s="8">
        <f t="shared" si="48"/>
        <v>4268227</v>
      </c>
      <c r="AY100" s="8">
        <f t="shared" si="48"/>
        <v>5625266</v>
      </c>
      <c r="AZ100" s="8"/>
      <c r="BA100" s="8"/>
      <c r="BB100" s="8"/>
    </row>
    <row r="101" spans="2:54" s="5" customFormat="1" x14ac:dyDescent="0.35">
      <c r="B101" s="5" t="s">
        <v>129</v>
      </c>
      <c r="N101" s="10">
        <v>143147</v>
      </c>
      <c r="O101" s="30">
        <v>143120</v>
      </c>
      <c r="P101" s="10">
        <v>143704</v>
      </c>
      <c r="Q101" s="10">
        <v>157433</v>
      </c>
      <c r="R101" s="10">
        <v>173787</v>
      </c>
      <c r="S101" s="30">
        <v>191765</v>
      </c>
      <c r="T101" s="10">
        <v>173602</v>
      </c>
      <c r="U101" s="10">
        <v>171778</v>
      </c>
      <c r="V101" s="10">
        <v>161330</v>
      </c>
      <c r="W101" s="30">
        <v>163521</v>
      </c>
      <c r="X101" s="10">
        <v>181689</v>
      </c>
      <c r="Y101" s="10">
        <v>200500</v>
      </c>
      <c r="Z101" s="10">
        <v>200367</v>
      </c>
      <c r="AA101" s="30">
        <v>196169</v>
      </c>
      <c r="AB101" s="10">
        <v>200222</v>
      </c>
      <c r="AC101" s="10">
        <v>201116</v>
      </c>
      <c r="AD101" s="10">
        <v>180341</v>
      </c>
      <c r="AE101" s="30">
        <v>208452</v>
      </c>
      <c r="AF101" s="10">
        <v>215684</v>
      </c>
      <c r="AG101" s="10">
        <v>231991</v>
      </c>
      <c r="AH101" s="10"/>
      <c r="AI101" s="3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>
        <v>143147</v>
      </c>
      <c r="AV101" s="10">
        <v>173787</v>
      </c>
      <c r="AW101" s="10">
        <v>161330</v>
      </c>
      <c r="AX101" s="10">
        <v>200367</v>
      </c>
      <c r="AY101" s="10">
        <v>180341</v>
      </c>
      <c r="AZ101" s="10"/>
      <c r="BA101" s="10"/>
      <c r="BB101" s="10"/>
    </row>
    <row r="102" spans="2:54" s="6" customFormat="1" x14ac:dyDescent="0.35">
      <c r="B102" s="6" t="s">
        <v>130</v>
      </c>
      <c r="L102" s="11">
        <f t="shared" ref="L102:AG102" si="49">L100+L101</f>
        <v>0</v>
      </c>
      <c r="M102" s="11">
        <f t="shared" si="49"/>
        <v>0</v>
      </c>
      <c r="N102" s="11">
        <f t="shared" si="49"/>
        <v>3817696</v>
      </c>
      <c r="O102" s="37">
        <f t="shared" si="49"/>
        <v>3943430</v>
      </c>
      <c r="P102" s="11">
        <f t="shared" si="49"/>
        <v>3837280</v>
      </c>
      <c r="Q102" s="11">
        <f t="shared" si="49"/>
        <v>3686277</v>
      </c>
      <c r="R102" s="11">
        <f t="shared" si="49"/>
        <v>3759108</v>
      </c>
      <c r="S102" s="37">
        <f t="shared" si="49"/>
        <v>3864039</v>
      </c>
      <c r="T102" s="11">
        <f t="shared" si="49"/>
        <v>3974403</v>
      </c>
      <c r="U102" s="11">
        <f t="shared" si="49"/>
        <v>4008337</v>
      </c>
      <c r="V102" s="11">
        <f t="shared" si="49"/>
        <v>4093580</v>
      </c>
      <c r="W102" s="37">
        <f t="shared" si="49"/>
        <v>4041525</v>
      </c>
      <c r="X102" s="11">
        <f t="shared" si="49"/>
        <v>4206161</v>
      </c>
      <c r="Y102" s="11">
        <f t="shared" si="49"/>
        <v>4325381</v>
      </c>
      <c r="Z102" s="11">
        <f t="shared" si="49"/>
        <v>4468594</v>
      </c>
      <c r="AA102" s="37">
        <f t="shared" si="49"/>
        <v>5942553</v>
      </c>
      <c r="AB102" s="11">
        <f t="shared" si="49"/>
        <v>6365771</v>
      </c>
      <c r="AC102" s="11">
        <f t="shared" si="49"/>
        <v>5895232</v>
      </c>
      <c r="AD102" s="11">
        <f t="shared" si="49"/>
        <v>5805607</v>
      </c>
      <c r="AE102" s="37">
        <f t="shared" si="49"/>
        <v>6035052</v>
      </c>
      <c r="AF102" s="11">
        <f t="shared" si="49"/>
        <v>6300975</v>
      </c>
      <c r="AG102" s="11">
        <f t="shared" si="49"/>
        <v>6964627</v>
      </c>
      <c r="AH102" s="11"/>
      <c r="AI102" s="37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>
        <f t="shared" ref="AS102:AY102" si="50">AS100+AS101</f>
        <v>0</v>
      </c>
      <c r="AT102" s="11">
        <f t="shared" si="50"/>
        <v>0</v>
      </c>
      <c r="AU102" s="11">
        <f t="shared" si="50"/>
        <v>3817696</v>
      </c>
      <c r="AV102" s="11">
        <f t="shared" si="50"/>
        <v>3759108</v>
      </c>
      <c r="AW102" s="11">
        <f t="shared" si="50"/>
        <v>4093580</v>
      </c>
      <c r="AX102" s="11">
        <f t="shared" si="50"/>
        <v>4468594</v>
      </c>
      <c r="AY102" s="11">
        <f t="shared" si="50"/>
        <v>5805607</v>
      </c>
      <c r="AZ102" s="11"/>
      <c r="BA102" s="11"/>
      <c r="BB102" s="11"/>
    </row>
    <row r="103" spans="2:54" x14ac:dyDescent="0.35">
      <c r="B103" t="s">
        <v>131</v>
      </c>
      <c r="L103" s="8">
        <f t="shared" ref="L103:Y103" si="51">L102+L94</f>
        <v>0</v>
      </c>
      <c r="M103" s="8">
        <f t="shared" si="51"/>
        <v>0</v>
      </c>
      <c r="N103" s="8">
        <f t="shared" si="51"/>
        <v>3817696</v>
      </c>
      <c r="O103" s="29">
        <f t="shared" si="51"/>
        <v>7556340</v>
      </c>
      <c r="P103" s="8">
        <f t="shared" si="51"/>
        <v>7538363</v>
      </c>
      <c r="Q103" s="8">
        <f t="shared" si="51"/>
        <v>7487195</v>
      </c>
      <c r="R103" s="8">
        <f t="shared" si="51"/>
        <v>7581674</v>
      </c>
      <c r="S103" s="29">
        <f t="shared" si="51"/>
        <v>7871062</v>
      </c>
      <c r="T103" s="8">
        <f t="shared" si="51"/>
        <v>8094414</v>
      </c>
      <c r="U103" s="8">
        <f t="shared" si="51"/>
        <v>8141603</v>
      </c>
      <c r="V103" s="8">
        <f t="shared" si="51"/>
        <v>9860863</v>
      </c>
      <c r="W103" s="29">
        <f t="shared" si="51"/>
        <v>9847638</v>
      </c>
      <c r="X103" s="8">
        <f t="shared" si="51"/>
        <v>10170253</v>
      </c>
      <c r="Y103" s="8">
        <f t="shared" si="51"/>
        <v>10231983</v>
      </c>
      <c r="Z103" s="8">
        <f>Z102+SUM(Z86:Z93)</f>
        <v>10450946</v>
      </c>
      <c r="AA103" s="29">
        <f>AA102+AA94</f>
        <v>10290302</v>
      </c>
      <c r="AB103" s="8">
        <f>AB102+AB94</f>
        <v>10796926</v>
      </c>
      <c r="AC103" s="8">
        <f>AC102+AC94</f>
        <v>10832325</v>
      </c>
      <c r="AD103" s="8">
        <f>AD102+SUM(AD86:AD93)</f>
        <v>10974118</v>
      </c>
      <c r="AE103" s="29">
        <f>AE102+AE94</f>
        <v>11416058</v>
      </c>
      <c r="AF103" s="8">
        <f>AF102+AF94</f>
        <v>12520405</v>
      </c>
      <c r="AG103" s="8">
        <f>AG102+AG94</f>
        <v>13828502</v>
      </c>
      <c r="AH103" s="8"/>
      <c r="AI103" s="29"/>
      <c r="AJ103" s="8"/>
      <c r="AK103" s="8"/>
      <c r="AL103" s="8"/>
      <c r="AM103" s="8"/>
      <c r="AN103" s="8"/>
      <c r="AO103" s="8"/>
      <c r="AP103" s="8"/>
      <c r="AQ103" s="8"/>
      <c r="AR103" s="8"/>
      <c r="AS103" s="8">
        <f t="shared" ref="AS103:AY103" si="52">AS102+SUM(AS86:AS93)</f>
        <v>0</v>
      </c>
      <c r="AT103" s="8">
        <f t="shared" si="52"/>
        <v>0</v>
      </c>
      <c r="AU103" s="8">
        <f t="shared" si="52"/>
        <v>7750772</v>
      </c>
      <c r="AV103" s="8">
        <f t="shared" si="52"/>
        <v>7581674</v>
      </c>
      <c r="AW103" s="8">
        <f t="shared" si="52"/>
        <v>9860863</v>
      </c>
      <c r="AX103" s="8">
        <f t="shared" si="52"/>
        <v>10450946</v>
      </c>
      <c r="AY103" s="8">
        <f t="shared" si="52"/>
        <v>10974118</v>
      </c>
      <c r="AZ103" s="8"/>
      <c r="BA103" s="8"/>
      <c r="BB103" s="8"/>
    </row>
    <row r="104" spans="2:54" x14ac:dyDescent="0.35">
      <c r="S104" s="29"/>
      <c r="T104" s="8"/>
      <c r="U104" s="8"/>
      <c r="V104" s="8"/>
      <c r="W104" s="29"/>
      <c r="X104" s="8"/>
      <c r="Y104" s="8"/>
      <c r="Z104" s="8"/>
      <c r="AA104" s="29"/>
      <c r="AB104" s="8"/>
      <c r="AC104" s="8"/>
      <c r="AD104" s="8"/>
      <c r="AE104" s="29"/>
      <c r="AF104" s="8"/>
      <c r="AG104" s="8"/>
      <c r="AH104" s="8"/>
      <c r="AI104" s="29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</row>
    <row r="105" spans="2:54" x14ac:dyDescent="0.35">
      <c r="S105" s="29"/>
      <c r="T105" s="8"/>
      <c r="U105" s="8"/>
      <c r="V105" s="8"/>
      <c r="W105" s="29"/>
      <c r="X105" s="8"/>
      <c r="Y105" s="8"/>
      <c r="Z105" s="8"/>
      <c r="AA105" s="29"/>
      <c r="AB105" s="8"/>
      <c r="AC105" s="8"/>
      <c r="AD105" s="8"/>
      <c r="AE105" s="29"/>
      <c r="AF105" s="8"/>
      <c r="AG105" s="8"/>
      <c r="AH105" s="8"/>
      <c r="AI105" s="29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</row>
    <row r="106" spans="2:54" s="3" customFormat="1" x14ac:dyDescent="0.35">
      <c r="B106" s="4" t="s">
        <v>132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0"/>
      <c r="P106" s="4"/>
      <c r="Q106" s="4"/>
      <c r="R106" s="4"/>
      <c r="S106" s="38"/>
      <c r="W106" s="38"/>
      <c r="AA106" s="38"/>
      <c r="AE106" s="38"/>
      <c r="AI106" s="38"/>
    </row>
    <row r="107" spans="2:54" x14ac:dyDescent="0.35">
      <c r="B107" s="8" t="s">
        <v>133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29">
        <v>54916</v>
      </c>
      <c r="P107" s="8">
        <f>223857-O107</f>
        <v>168941</v>
      </c>
      <c r="Q107" s="8">
        <f>376941-P107-O107</f>
        <v>153084</v>
      </c>
      <c r="R107" s="8">
        <f>AV107-Q107-P107-O107</f>
        <v>169224</v>
      </c>
      <c r="S107" s="29">
        <v>54916</v>
      </c>
      <c r="T107" s="8">
        <f>199288-S107</f>
        <v>144372</v>
      </c>
      <c r="U107" s="8">
        <f>345638-T107-S107</f>
        <v>146350</v>
      </c>
      <c r="V107" s="8">
        <f>AW107-U107-T107-S107</f>
        <v>373736</v>
      </c>
      <c r="W107" s="29">
        <v>155054</v>
      </c>
      <c r="X107" s="8">
        <f>207917-W107</f>
        <v>52863</v>
      </c>
      <c r="Y107" s="8">
        <f>461714-X107-W107</f>
        <v>253797</v>
      </c>
      <c r="Z107" s="8">
        <f>AX107-Y107-X107-W107</f>
        <v>337200</v>
      </c>
      <c r="AA107" s="29">
        <v>157949</v>
      </c>
      <c r="AB107" s="8">
        <f>385853-AA107</f>
        <v>227904</v>
      </c>
      <c r="AC107" s="8">
        <f>490856-AB107-AA107</f>
        <v>105003</v>
      </c>
      <c r="AD107" s="8">
        <f>AY107-AC107-AB107-AA107</f>
        <v>-146599</v>
      </c>
      <c r="AE107" s="29">
        <v>206176</v>
      </c>
      <c r="AF107" s="8">
        <f>60311-AE107</f>
        <v>-145865</v>
      </c>
      <c r="AG107" s="8">
        <f>955602-AF107-AE107</f>
        <v>895291</v>
      </c>
      <c r="AH107" s="8"/>
      <c r="AI107" s="29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>
        <v>735524</v>
      </c>
      <c r="AU107" s="8">
        <v>303979</v>
      </c>
      <c r="AV107" s="8">
        <v>546165</v>
      </c>
      <c r="AW107" s="8">
        <v>719374</v>
      </c>
      <c r="AX107" s="8">
        <v>798914</v>
      </c>
      <c r="AY107" s="8">
        <v>344257</v>
      </c>
      <c r="AZ107" s="8"/>
      <c r="BA107" s="8"/>
    </row>
    <row r="108" spans="2:54" s="5" customFormat="1" x14ac:dyDescent="0.35">
      <c r="B108" s="10" t="s">
        <v>134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30">
        <v>-216132</v>
      </c>
      <c r="P108" s="10">
        <f>-280945-O108</f>
        <v>-64813</v>
      </c>
      <c r="Q108" s="10">
        <f>-471675-P108-O108</f>
        <v>-190730</v>
      </c>
      <c r="R108" s="10">
        <f>AV108-Q108-P108-O108</f>
        <v>-228316</v>
      </c>
      <c r="S108" s="30">
        <v>-216132</v>
      </c>
      <c r="T108" s="10">
        <f>-415626-S108</f>
        <v>-199494</v>
      </c>
      <c r="U108" s="10">
        <f>-608456-T108-S108</f>
        <v>-192830</v>
      </c>
      <c r="V108" s="10">
        <f>AW108-U108-T108-S108</f>
        <v>-243340</v>
      </c>
      <c r="W108" s="30">
        <v>-214529</v>
      </c>
      <c r="X108" s="10">
        <f>-418991-W108</f>
        <v>-204462</v>
      </c>
      <c r="Y108" s="10">
        <f>-621371-X108-W108</f>
        <v>-202380</v>
      </c>
      <c r="Z108" s="10">
        <f>AX108-Y108-X108-W108</f>
        <v>-229106</v>
      </c>
      <c r="AA108" s="30">
        <v>-179683</v>
      </c>
      <c r="AB108" s="10">
        <f>-396915-AA108</f>
        <v>-217232</v>
      </c>
      <c r="AC108" s="10">
        <f>-652739-AB108-AA108</f>
        <v>-255824</v>
      </c>
      <c r="AD108" s="10">
        <f>AY108-AC108-AB108-AA108</f>
        <v>-300928</v>
      </c>
      <c r="AE108" s="30">
        <v>-231698</v>
      </c>
      <c r="AF108" s="10">
        <f>-502607-AE108</f>
        <v>-270909</v>
      </c>
      <c r="AG108" s="10">
        <f>-815934-AF108-AE108</f>
        <v>-313327</v>
      </c>
      <c r="AH108" s="10"/>
      <c r="AI108" s="3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>
        <v>-196654</v>
      </c>
      <c r="AU108" s="10">
        <v>-317703</v>
      </c>
      <c r="AV108" s="10">
        <v>-699991</v>
      </c>
      <c r="AW108" s="10">
        <v>-851796</v>
      </c>
      <c r="AX108" s="10">
        <v>-850477</v>
      </c>
      <c r="AY108" s="10">
        <v>-953667</v>
      </c>
      <c r="AZ108" s="10"/>
      <c r="BA108" s="10"/>
    </row>
    <row r="109" spans="2:54" x14ac:dyDescent="0.35">
      <c r="B109" s="8" t="s">
        <v>135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29">
        <f>O107+O108</f>
        <v>-161216</v>
      </c>
      <c r="P109" s="8">
        <f>P107+P108</f>
        <v>104128</v>
      </c>
      <c r="Q109" s="8">
        <f>Q107+Q108</f>
        <v>-37646</v>
      </c>
      <c r="R109" s="8">
        <f>AV109-Q109-P109-O109</f>
        <v>-59092</v>
      </c>
      <c r="S109" s="29">
        <f>S107+S108</f>
        <v>-161216</v>
      </c>
      <c r="T109" s="8">
        <f>T107+T108</f>
        <v>-55122</v>
      </c>
      <c r="U109" s="8">
        <f>U107+U108</f>
        <v>-46480</v>
      </c>
      <c r="V109" s="8">
        <f>AW109-U109-T109-S109</f>
        <v>130396</v>
      </c>
      <c r="W109" s="29">
        <f>W107+W108</f>
        <v>-59475</v>
      </c>
      <c r="X109" s="8">
        <f>X107+X108</f>
        <v>-151599</v>
      </c>
      <c r="Y109" s="8">
        <f>Y107+Y108</f>
        <v>51417</v>
      </c>
      <c r="Z109" s="8">
        <f>AX109-Y109-X109-W109</f>
        <v>108094</v>
      </c>
      <c r="AA109" s="29">
        <f>AA107+AA108</f>
        <v>-21734</v>
      </c>
      <c r="AB109" s="8">
        <f>AB107+AB108</f>
        <v>10672</v>
      </c>
      <c r="AC109" s="8">
        <f>AC107+AC108</f>
        <v>-150821</v>
      </c>
      <c r="AD109" s="8">
        <f>AY109-AC109-AB109-AA109</f>
        <v>-447527</v>
      </c>
      <c r="AE109" s="29">
        <f>AE107+AE108</f>
        <v>-25522</v>
      </c>
      <c r="AF109" s="8">
        <f>AF107+AF108</f>
        <v>-416774</v>
      </c>
      <c r="AG109" s="8">
        <f>AG107+AG108</f>
        <v>581964</v>
      </c>
      <c r="AH109" s="8"/>
      <c r="AI109" s="29"/>
      <c r="AJ109" s="8"/>
      <c r="AK109" s="8"/>
      <c r="AL109" s="8"/>
      <c r="AM109" s="8"/>
      <c r="AN109" s="8"/>
      <c r="AO109" s="8"/>
      <c r="AP109" s="8"/>
      <c r="AQ109" s="8"/>
      <c r="AR109" s="8"/>
      <c r="AS109" s="8">
        <f t="shared" ref="AS109:AY109" si="53">SUM(AS107:AS108)</f>
        <v>0</v>
      </c>
      <c r="AT109" s="8">
        <f t="shared" si="53"/>
        <v>538870</v>
      </c>
      <c r="AU109" s="8">
        <f t="shared" si="53"/>
        <v>-13724</v>
      </c>
      <c r="AV109" s="8">
        <f t="shared" si="53"/>
        <v>-153826</v>
      </c>
      <c r="AW109" s="8">
        <f t="shared" si="53"/>
        <v>-132422</v>
      </c>
      <c r="AX109" s="8">
        <f t="shared" si="53"/>
        <v>-51563</v>
      </c>
      <c r="AY109" s="8">
        <f t="shared" si="53"/>
        <v>-609410</v>
      </c>
      <c r="AZ109" s="8"/>
      <c r="BA109" s="8"/>
    </row>
    <row r="110" spans="2:54" x14ac:dyDescent="0.3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29"/>
      <c r="P110" s="8"/>
      <c r="Q110" s="8"/>
      <c r="R110" s="8"/>
      <c r="S110" s="29"/>
      <c r="T110" s="8"/>
      <c r="U110" s="8"/>
      <c r="V110" s="8"/>
      <c r="W110" s="29"/>
      <c r="X110" s="8"/>
      <c r="Y110" s="8"/>
      <c r="Z110" s="8"/>
      <c r="AA110" s="29"/>
      <c r="AB110" s="8"/>
      <c r="AC110" s="8"/>
      <c r="AD110" s="8"/>
      <c r="AE110" s="29"/>
      <c r="AF110" s="8"/>
      <c r="AG110" s="8"/>
      <c r="AH110" s="8"/>
      <c r="AI110" s="29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</row>
    <row r="111" spans="2:54" x14ac:dyDescent="0.35">
      <c r="B111" s="8" t="s">
        <v>136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29">
        <v>-35382</v>
      </c>
      <c r="P111" s="8">
        <f>-74313-O111</f>
        <v>-38931</v>
      </c>
      <c r="Q111" s="8">
        <f>-108922-P111-O111</f>
        <v>-34609</v>
      </c>
      <c r="R111" s="8"/>
      <c r="S111" s="29">
        <v>-35387</v>
      </c>
      <c r="T111" s="8">
        <f>-74313-S111</f>
        <v>-38926</v>
      </c>
      <c r="U111" s="8">
        <f>-113321-T111-S111</f>
        <v>-39008</v>
      </c>
      <c r="V111" s="8"/>
      <c r="W111" s="29">
        <v>-41130</v>
      </c>
      <c r="X111" s="8">
        <f>-79909-W111</f>
        <v>-38779</v>
      </c>
      <c r="Y111" s="8">
        <f>-120836-X111-W111</f>
        <v>-40927</v>
      </c>
      <c r="Z111" s="8"/>
      <c r="AA111" s="29">
        <v>-41130</v>
      </c>
      <c r="AB111" s="8">
        <f>-86637-AA111</f>
        <v>-45507</v>
      </c>
      <c r="AC111" s="8">
        <f>-132236-AB111-AA111</f>
        <v>-45599</v>
      </c>
      <c r="AD111" s="8"/>
      <c r="AE111" s="29">
        <v>-45637</v>
      </c>
      <c r="AF111" s="8">
        <f>-91894-AE111</f>
        <v>-46257</v>
      </c>
      <c r="AG111" s="8">
        <f>-138165-AF111-AE111</f>
        <v>-46271</v>
      </c>
      <c r="AH111" s="8"/>
      <c r="AI111" s="29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</row>
    <row r="112" spans="2:54" x14ac:dyDescent="0.35">
      <c r="S112" s="29"/>
      <c r="T112" s="8"/>
      <c r="U112" s="8"/>
      <c r="V112" s="8"/>
      <c r="W112" s="29"/>
      <c r="X112" s="8"/>
      <c r="Y112" s="8"/>
      <c r="Z112" s="8"/>
      <c r="AA112" s="29"/>
      <c r="AB112" s="8"/>
      <c r="AC112" s="8"/>
      <c r="AD112" s="8"/>
      <c r="AE112" s="29"/>
      <c r="AF112" s="8"/>
      <c r="AG112" s="8"/>
      <c r="AH112" s="8"/>
      <c r="AI112" s="29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</row>
    <row r="113" spans="2:24" x14ac:dyDescent="0.35">
      <c r="B113" t="s">
        <v>137</v>
      </c>
      <c r="X113">
        <f>X111/X52</f>
        <v>-0.36400244051250763</v>
      </c>
    </row>
    <row r="117" spans="2:24" x14ac:dyDescent="0.35">
      <c r="V117" s="8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7"/>
  <sheetViews>
    <sheetView workbookViewId="0">
      <selection activeCell="K45" sqref="K45"/>
    </sheetView>
  </sheetViews>
  <sheetFormatPr defaultRowHeight="14.5" x14ac:dyDescent="0.35"/>
  <cols>
    <col min="1" max="1" width="17.453125" customWidth="1"/>
  </cols>
  <sheetData>
    <row r="1" spans="1:18" x14ac:dyDescent="0.3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</row>
    <row r="2" spans="1:18" x14ac:dyDescent="0.35">
      <c r="A2" s="1" t="s">
        <v>155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</row>
    <row r="3" spans="1:18" x14ac:dyDescent="0.35">
      <c r="A3" s="1" t="s">
        <v>173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 t="s">
        <v>184</v>
      </c>
      <c r="M3" t="s">
        <v>185</v>
      </c>
      <c r="N3" t="s">
        <v>186</v>
      </c>
      <c r="O3" t="s">
        <v>187</v>
      </c>
      <c r="P3" t="s">
        <v>188</v>
      </c>
      <c r="Q3" t="s">
        <v>189</v>
      </c>
      <c r="R3" t="s">
        <v>190</v>
      </c>
    </row>
    <row r="4" spans="1:18" x14ac:dyDescent="0.35">
      <c r="A4" s="1" t="s">
        <v>191</v>
      </c>
      <c r="B4" t="s">
        <v>192</v>
      </c>
      <c r="C4" t="s">
        <v>174</v>
      </c>
      <c r="D4" t="s">
        <v>193</v>
      </c>
      <c r="E4" t="s">
        <v>194</v>
      </c>
      <c r="F4" t="s">
        <v>195</v>
      </c>
      <c r="G4" t="s">
        <v>196</v>
      </c>
      <c r="H4" t="s">
        <v>197</v>
      </c>
      <c r="I4" t="s">
        <v>198</v>
      </c>
      <c r="J4" t="s">
        <v>199</v>
      </c>
      <c r="K4" t="s">
        <v>200</v>
      </c>
      <c r="L4" t="s">
        <v>201</v>
      </c>
      <c r="M4" t="s">
        <v>202</v>
      </c>
      <c r="N4" t="s">
        <v>203</v>
      </c>
      <c r="O4" t="s">
        <v>204</v>
      </c>
      <c r="P4" t="s">
        <v>205</v>
      </c>
      <c r="Q4" t="s">
        <v>206</v>
      </c>
      <c r="R4" t="s">
        <v>207</v>
      </c>
    </row>
    <row r="5" spans="1:18" x14ac:dyDescent="0.35">
      <c r="A5" s="1" t="s">
        <v>208</v>
      </c>
      <c r="B5" t="s">
        <v>209</v>
      </c>
      <c r="C5" t="s">
        <v>210</v>
      </c>
      <c r="D5" t="s">
        <v>211</v>
      </c>
      <c r="E5" t="s">
        <v>211</v>
      </c>
      <c r="F5" t="s">
        <v>212</v>
      </c>
      <c r="G5" t="s">
        <v>213</v>
      </c>
      <c r="H5" t="s">
        <v>214</v>
      </c>
      <c r="I5" t="s">
        <v>215</v>
      </c>
      <c r="J5" t="s">
        <v>189</v>
      </c>
      <c r="K5" t="s">
        <v>189</v>
      </c>
      <c r="L5" t="s">
        <v>200</v>
      </c>
      <c r="M5" t="s">
        <v>216</v>
      </c>
      <c r="N5" t="s">
        <v>217</v>
      </c>
      <c r="O5" t="s">
        <v>218</v>
      </c>
      <c r="P5" t="s">
        <v>219</v>
      </c>
      <c r="Q5" t="s">
        <v>220</v>
      </c>
      <c r="R5" t="s">
        <v>221</v>
      </c>
    </row>
    <row r="6" spans="1:18" x14ac:dyDescent="0.35">
      <c r="A6" s="1" t="s">
        <v>222</v>
      </c>
      <c r="B6" t="s">
        <v>223</v>
      </c>
      <c r="C6" t="s">
        <v>224</v>
      </c>
      <c r="D6" t="s">
        <v>225</v>
      </c>
      <c r="E6" t="s">
        <v>226</v>
      </c>
      <c r="F6" t="s">
        <v>227</v>
      </c>
      <c r="G6" t="s">
        <v>228</v>
      </c>
      <c r="H6" t="s">
        <v>229</v>
      </c>
      <c r="I6" t="s">
        <v>230</v>
      </c>
      <c r="J6" t="s">
        <v>231</v>
      </c>
      <c r="K6" t="s">
        <v>232</v>
      </c>
      <c r="L6" t="s">
        <v>233</v>
      </c>
      <c r="M6" t="s">
        <v>234</v>
      </c>
      <c r="N6" t="s">
        <v>235</v>
      </c>
      <c r="O6" t="s">
        <v>236</v>
      </c>
      <c r="P6" t="s">
        <v>237</v>
      </c>
      <c r="Q6" t="s">
        <v>238</v>
      </c>
      <c r="R6" t="s">
        <v>239</v>
      </c>
    </row>
    <row r="7" spans="1:18" x14ac:dyDescent="0.35">
      <c r="A7" s="1" t="s">
        <v>240</v>
      </c>
      <c r="B7" t="s">
        <v>241</v>
      </c>
      <c r="C7" t="s">
        <v>242</v>
      </c>
      <c r="D7" t="s">
        <v>243</v>
      </c>
      <c r="E7" t="s">
        <v>244</v>
      </c>
      <c r="F7" t="s">
        <v>245</v>
      </c>
      <c r="G7" t="s">
        <v>246</v>
      </c>
      <c r="H7" t="s">
        <v>247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253</v>
      </c>
      <c r="O7" t="s">
        <v>254</v>
      </c>
      <c r="P7" t="s">
        <v>255</v>
      </c>
      <c r="Q7" t="s">
        <v>256</v>
      </c>
      <c r="R7" t="s">
        <v>257</v>
      </c>
    </row>
    <row r="8" spans="1:18" x14ac:dyDescent="0.35">
      <c r="A8" s="1" t="s">
        <v>258</v>
      </c>
      <c r="B8" t="s">
        <v>259</v>
      </c>
      <c r="C8" t="s">
        <v>259</v>
      </c>
      <c r="D8" t="s">
        <v>260</v>
      </c>
      <c r="E8" t="s">
        <v>261</v>
      </c>
      <c r="F8" t="s">
        <v>260</v>
      </c>
      <c r="G8" t="s">
        <v>260</v>
      </c>
      <c r="H8" t="s">
        <v>262</v>
      </c>
      <c r="I8" t="s">
        <v>263</v>
      </c>
      <c r="J8" t="s">
        <v>264</v>
      </c>
      <c r="K8" t="s">
        <v>265</v>
      </c>
      <c r="L8" t="s">
        <v>266</v>
      </c>
      <c r="M8" t="s">
        <v>265</v>
      </c>
      <c r="N8" t="s">
        <v>267</v>
      </c>
      <c r="O8" t="s">
        <v>268</v>
      </c>
      <c r="P8" t="s">
        <v>268</v>
      </c>
      <c r="Q8" t="s">
        <v>269</v>
      </c>
      <c r="R8" t="s">
        <v>270</v>
      </c>
    </row>
    <row r="9" spans="1:18" x14ac:dyDescent="0.35">
      <c r="A9" s="1" t="s">
        <v>271</v>
      </c>
      <c r="B9" t="s">
        <v>272</v>
      </c>
      <c r="C9" t="s">
        <v>273</v>
      </c>
      <c r="D9" t="s">
        <v>274</v>
      </c>
      <c r="E9" t="s">
        <v>275</v>
      </c>
      <c r="F9" t="s">
        <v>276</v>
      </c>
      <c r="G9" t="s">
        <v>277</v>
      </c>
      <c r="H9" t="s">
        <v>273</v>
      </c>
      <c r="I9" t="s">
        <v>278</v>
      </c>
      <c r="J9" t="s">
        <v>279</v>
      </c>
      <c r="K9" t="s">
        <v>280</v>
      </c>
      <c r="L9" t="s">
        <v>281</v>
      </c>
      <c r="M9" t="s">
        <v>282</v>
      </c>
      <c r="N9" t="s">
        <v>283</v>
      </c>
      <c r="O9" t="s">
        <v>284</v>
      </c>
      <c r="P9" t="s">
        <v>285</v>
      </c>
      <c r="Q9" t="s">
        <v>286</v>
      </c>
      <c r="R9" t="s">
        <v>287</v>
      </c>
    </row>
    <row r="10" spans="1:18" x14ac:dyDescent="0.35">
      <c r="A10" s="1" t="s">
        <v>288</v>
      </c>
      <c r="B10" t="s">
        <v>289</v>
      </c>
      <c r="C10" t="s">
        <v>289</v>
      </c>
      <c r="D10" t="s">
        <v>290</v>
      </c>
      <c r="E10" t="s">
        <v>291</v>
      </c>
      <c r="F10" t="s">
        <v>292</v>
      </c>
      <c r="G10" t="s">
        <v>293</v>
      </c>
      <c r="H10" t="s">
        <v>294</v>
      </c>
      <c r="I10" t="s">
        <v>290</v>
      </c>
      <c r="J10" t="s">
        <v>295</v>
      </c>
      <c r="K10" t="s">
        <v>296</v>
      </c>
      <c r="L10" t="s">
        <v>292</v>
      </c>
      <c r="M10" t="s">
        <v>297</v>
      </c>
      <c r="N10" t="s">
        <v>292</v>
      </c>
      <c r="O10" t="s">
        <v>292</v>
      </c>
      <c r="P10" t="s">
        <v>293</v>
      </c>
      <c r="Q10" t="s">
        <v>298</v>
      </c>
      <c r="R10" t="s">
        <v>299</v>
      </c>
    </row>
    <row r="11" spans="1:18" x14ac:dyDescent="0.35">
      <c r="A11" s="1" t="s">
        <v>300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301</v>
      </c>
      <c r="I11" t="s">
        <v>307</v>
      </c>
      <c r="J11" t="s">
        <v>308</v>
      </c>
      <c r="K11" t="s">
        <v>309</v>
      </c>
      <c r="L11" t="s">
        <v>310</v>
      </c>
      <c r="M11" t="s">
        <v>306</v>
      </c>
      <c r="N11" t="s">
        <v>301</v>
      </c>
      <c r="O11" t="s">
        <v>309</v>
      </c>
      <c r="P11" t="s">
        <v>308</v>
      </c>
      <c r="Q11" t="s">
        <v>311</v>
      </c>
      <c r="R11" t="s">
        <v>312</v>
      </c>
    </row>
    <row r="12" spans="1:18" x14ac:dyDescent="0.35">
      <c r="A12" s="1" t="s">
        <v>313</v>
      </c>
      <c r="B12" t="s">
        <v>314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</row>
    <row r="13" spans="1:18" x14ac:dyDescent="0.35">
      <c r="A13" s="1" t="s">
        <v>331</v>
      </c>
      <c r="B13" t="s">
        <v>332</v>
      </c>
      <c r="C13" t="s">
        <v>333</v>
      </c>
      <c r="D13" t="s">
        <v>334</v>
      </c>
      <c r="E13" t="s">
        <v>335</v>
      </c>
      <c r="F13" t="s">
        <v>336</v>
      </c>
      <c r="G13" t="s">
        <v>337</v>
      </c>
      <c r="H13" t="s">
        <v>338</v>
      </c>
      <c r="I13" t="s">
        <v>339</v>
      </c>
      <c r="J13" t="s">
        <v>340</v>
      </c>
      <c r="K13" t="s">
        <v>341</v>
      </c>
      <c r="L13" t="s">
        <v>342</v>
      </c>
      <c r="M13" t="s">
        <v>343</v>
      </c>
      <c r="N13" t="s">
        <v>344</v>
      </c>
      <c r="O13" t="s">
        <v>345</v>
      </c>
      <c r="P13" t="s">
        <v>346</v>
      </c>
      <c r="Q13" t="s">
        <v>347</v>
      </c>
      <c r="R13" t="s">
        <v>347</v>
      </c>
    </row>
    <row r="14" spans="1:18" x14ac:dyDescent="0.35">
      <c r="A14" s="1" t="s">
        <v>348</v>
      </c>
      <c r="B14" t="s">
        <v>349</v>
      </c>
      <c r="C14" t="s">
        <v>350</v>
      </c>
      <c r="D14" t="s">
        <v>266</v>
      </c>
      <c r="E14" t="s">
        <v>351</v>
      </c>
      <c r="F14" t="s">
        <v>352</v>
      </c>
      <c r="G14" t="s">
        <v>353</v>
      </c>
      <c r="H14" t="s">
        <v>354</v>
      </c>
      <c r="I14" t="s">
        <v>350</v>
      </c>
      <c r="J14" t="s">
        <v>355</v>
      </c>
      <c r="K14" t="s">
        <v>356</v>
      </c>
      <c r="L14" t="s">
        <v>357</v>
      </c>
      <c r="M14" t="s">
        <v>358</v>
      </c>
      <c r="N14" t="s">
        <v>359</v>
      </c>
      <c r="O14" t="s">
        <v>360</v>
      </c>
      <c r="P14" t="s">
        <v>361</v>
      </c>
      <c r="Q14" t="s">
        <v>362</v>
      </c>
      <c r="R14" t="s">
        <v>363</v>
      </c>
    </row>
    <row r="15" spans="1:18" x14ac:dyDescent="0.35">
      <c r="A15" s="1" t="s">
        <v>364</v>
      </c>
      <c r="B15" t="s">
        <v>365</v>
      </c>
      <c r="C15" t="s">
        <v>366</v>
      </c>
      <c r="D15" t="s">
        <v>367</v>
      </c>
      <c r="E15" t="s">
        <v>368</v>
      </c>
      <c r="F15" t="s">
        <v>369</v>
      </c>
      <c r="G15" t="s">
        <v>370</v>
      </c>
      <c r="H15" t="s">
        <v>371</v>
      </c>
      <c r="I15" t="s">
        <v>372</v>
      </c>
      <c r="J15" t="s">
        <v>373</v>
      </c>
      <c r="K15" t="s">
        <v>374</v>
      </c>
      <c r="L15" t="s">
        <v>375</v>
      </c>
      <c r="M15" t="s">
        <v>376</v>
      </c>
      <c r="N15" t="s">
        <v>377</v>
      </c>
      <c r="O15" t="s">
        <v>378</v>
      </c>
      <c r="P15" t="s">
        <v>379</v>
      </c>
      <c r="Q15" t="s">
        <v>380</v>
      </c>
      <c r="R15" t="s">
        <v>381</v>
      </c>
    </row>
    <row r="16" spans="1:18" x14ac:dyDescent="0.35">
      <c r="A16" s="1" t="s">
        <v>382</v>
      </c>
      <c r="B16" t="s">
        <v>310</v>
      </c>
      <c r="C16" t="s">
        <v>383</v>
      </c>
      <c r="D16" t="s">
        <v>384</v>
      </c>
      <c r="E16" t="s">
        <v>385</v>
      </c>
      <c r="F16" t="s">
        <v>386</v>
      </c>
      <c r="G16" t="s">
        <v>387</v>
      </c>
      <c r="H16" t="s">
        <v>388</v>
      </c>
      <c r="I16" t="s">
        <v>389</v>
      </c>
      <c r="J16" t="s">
        <v>390</v>
      </c>
      <c r="K16" t="s">
        <v>391</v>
      </c>
      <c r="L16" t="s">
        <v>392</v>
      </c>
      <c r="M16" t="s">
        <v>393</v>
      </c>
      <c r="N16" t="s">
        <v>394</v>
      </c>
      <c r="O16" t="s">
        <v>395</v>
      </c>
      <c r="P16" t="s">
        <v>396</v>
      </c>
      <c r="Q16" t="s">
        <v>388</v>
      </c>
      <c r="R16" t="s">
        <v>397</v>
      </c>
    </row>
    <row r="17" spans="1:18" x14ac:dyDescent="0.35">
      <c r="A17" s="1" t="s">
        <v>398</v>
      </c>
      <c r="B17" t="s">
        <v>399</v>
      </c>
      <c r="C17" t="s">
        <v>400</v>
      </c>
      <c r="D17" t="s">
        <v>401</v>
      </c>
      <c r="E17" t="s">
        <v>402</v>
      </c>
      <c r="F17" t="s">
        <v>403</v>
      </c>
      <c r="G17" t="s">
        <v>404</v>
      </c>
      <c r="H17" t="s">
        <v>332</v>
      </c>
      <c r="I17" t="s">
        <v>405</v>
      </c>
      <c r="J17" t="s">
        <v>406</v>
      </c>
      <c r="K17" t="s">
        <v>407</v>
      </c>
      <c r="L17" t="s">
        <v>347</v>
      </c>
      <c r="M17" t="s">
        <v>303</v>
      </c>
      <c r="N17" t="s">
        <v>408</v>
      </c>
      <c r="O17" t="s">
        <v>409</v>
      </c>
      <c r="P17" t="s">
        <v>410</v>
      </c>
      <c r="Q17" t="s">
        <v>411</v>
      </c>
      <c r="R17" t="s">
        <v>412</v>
      </c>
    </row>
    <row r="18" spans="1:18" x14ac:dyDescent="0.35">
      <c r="A18" s="1" t="s">
        <v>413</v>
      </c>
      <c r="B18" t="s">
        <v>414</v>
      </c>
      <c r="C18" t="s">
        <v>415</v>
      </c>
      <c r="D18" t="s">
        <v>416</v>
      </c>
      <c r="E18" t="s">
        <v>417</v>
      </c>
      <c r="F18" t="s">
        <v>418</v>
      </c>
      <c r="G18" t="s">
        <v>419</v>
      </c>
      <c r="H18" t="s">
        <v>420</v>
      </c>
      <c r="I18" t="s">
        <v>421</v>
      </c>
      <c r="J18" t="s">
        <v>422</v>
      </c>
      <c r="K18" t="s">
        <v>423</v>
      </c>
      <c r="L18" t="s">
        <v>424</v>
      </c>
      <c r="M18" t="s">
        <v>425</v>
      </c>
      <c r="N18" t="s">
        <v>426</v>
      </c>
      <c r="O18" t="s">
        <v>427</v>
      </c>
      <c r="P18" t="s">
        <v>428</v>
      </c>
      <c r="Q18" t="s">
        <v>429</v>
      </c>
      <c r="R18" t="s">
        <v>430</v>
      </c>
    </row>
    <row r="19" spans="1:18" x14ac:dyDescent="0.35">
      <c r="A19" s="1" t="s">
        <v>431</v>
      </c>
      <c r="B19" t="s">
        <v>432</v>
      </c>
      <c r="C19" t="s">
        <v>433</v>
      </c>
      <c r="D19" t="s">
        <v>434</v>
      </c>
      <c r="E19" t="s">
        <v>435</v>
      </c>
      <c r="F19" t="s">
        <v>436</v>
      </c>
      <c r="G19" t="s">
        <v>437</v>
      </c>
      <c r="H19" t="s">
        <v>438</v>
      </c>
      <c r="I19" t="s">
        <v>439</v>
      </c>
      <c r="J19" t="s">
        <v>440</v>
      </c>
      <c r="K19" t="s">
        <v>441</v>
      </c>
      <c r="L19" t="s">
        <v>442</v>
      </c>
      <c r="M19" t="s">
        <v>443</v>
      </c>
      <c r="N19" t="s">
        <v>444</v>
      </c>
      <c r="O19" t="s">
        <v>445</v>
      </c>
      <c r="P19" t="s">
        <v>446</v>
      </c>
      <c r="Q19" t="s">
        <v>447</v>
      </c>
      <c r="R19" t="s">
        <v>448</v>
      </c>
    </row>
    <row r="20" spans="1:18" x14ac:dyDescent="0.35">
      <c r="A20" s="1" t="s">
        <v>449</v>
      </c>
      <c r="B20" t="s">
        <v>450</v>
      </c>
      <c r="C20" t="s">
        <v>451</v>
      </c>
      <c r="D20" t="s">
        <v>452</v>
      </c>
      <c r="E20" t="s">
        <v>453</v>
      </c>
      <c r="F20" t="s">
        <v>454</v>
      </c>
      <c r="G20" t="s">
        <v>455</v>
      </c>
      <c r="H20" t="s">
        <v>456</v>
      </c>
      <c r="I20" t="s">
        <v>457</v>
      </c>
      <c r="J20" t="s">
        <v>458</v>
      </c>
      <c r="K20" t="s">
        <v>459</v>
      </c>
      <c r="L20" t="s">
        <v>460</v>
      </c>
      <c r="M20" t="s">
        <v>461</v>
      </c>
      <c r="N20" t="s">
        <v>462</v>
      </c>
      <c r="O20" t="s">
        <v>463</v>
      </c>
      <c r="P20" t="s">
        <v>464</v>
      </c>
      <c r="Q20" t="s">
        <v>465</v>
      </c>
      <c r="R20" t="s">
        <v>466</v>
      </c>
    </row>
    <row r="21" spans="1:18" x14ac:dyDescent="0.35">
      <c r="A21" s="1" t="s">
        <v>467</v>
      </c>
      <c r="B21" t="s">
        <v>468</v>
      </c>
      <c r="C21" t="s">
        <v>469</v>
      </c>
      <c r="D21" t="s">
        <v>469</v>
      </c>
      <c r="E21" t="s">
        <v>470</v>
      </c>
      <c r="F21" t="s">
        <v>471</v>
      </c>
      <c r="G21" t="s">
        <v>395</v>
      </c>
      <c r="H21" t="s">
        <v>332</v>
      </c>
      <c r="I21" t="s">
        <v>472</v>
      </c>
      <c r="J21" t="s">
        <v>473</v>
      </c>
      <c r="K21" t="s">
        <v>474</v>
      </c>
      <c r="L21" t="s">
        <v>475</v>
      </c>
      <c r="M21" t="s">
        <v>476</v>
      </c>
      <c r="N21" t="s">
        <v>477</v>
      </c>
      <c r="O21" t="s">
        <v>478</v>
      </c>
      <c r="P21" t="s">
        <v>479</v>
      </c>
      <c r="Q21" t="s">
        <v>480</v>
      </c>
      <c r="R21" t="s">
        <v>386</v>
      </c>
    </row>
    <row r="22" spans="1:18" x14ac:dyDescent="0.35">
      <c r="A22" s="1" t="s">
        <v>481</v>
      </c>
      <c r="B22" t="s">
        <v>482</v>
      </c>
      <c r="C22" t="s">
        <v>483</v>
      </c>
      <c r="D22" t="s">
        <v>401</v>
      </c>
      <c r="E22" t="s">
        <v>484</v>
      </c>
      <c r="F22" t="s">
        <v>485</v>
      </c>
      <c r="G22" t="s">
        <v>486</v>
      </c>
      <c r="H22" t="s">
        <v>471</v>
      </c>
      <c r="I22" t="s">
        <v>487</v>
      </c>
      <c r="J22" t="s">
        <v>488</v>
      </c>
      <c r="K22" t="s">
        <v>489</v>
      </c>
      <c r="L22" t="s">
        <v>490</v>
      </c>
      <c r="M22" t="s">
        <v>401</v>
      </c>
      <c r="N22" t="s">
        <v>410</v>
      </c>
      <c r="O22" t="s">
        <v>468</v>
      </c>
      <c r="P22" t="s">
        <v>491</v>
      </c>
      <c r="Q22" t="s">
        <v>309</v>
      </c>
      <c r="R22" t="s">
        <v>492</v>
      </c>
    </row>
    <row r="23" spans="1:18" x14ac:dyDescent="0.35">
      <c r="A23" s="1" t="s">
        <v>493</v>
      </c>
      <c r="B23" t="s">
        <v>494</v>
      </c>
      <c r="C23" t="s">
        <v>495</v>
      </c>
      <c r="D23" t="s">
        <v>394</v>
      </c>
      <c r="E23" t="s">
        <v>338</v>
      </c>
      <c r="F23" t="s">
        <v>496</v>
      </c>
      <c r="G23" t="s">
        <v>497</v>
      </c>
      <c r="H23" t="s">
        <v>498</v>
      </c>
      <c r="I23" t="s">
        <v>499</v>
      </c>
      <c r="J23" t="s">
        <v>400</v>
      </c>
      <c r="K23" t="s">
        <v>483</v>
      </c>
      <c r="L23" t="s">
        <v>498</v>
      </c>
      <c r="M23" t="s">
        <v>307</v>
      </c>
      <c r="N23" t="s">
        <v>500</v>
      </c>
      <c r="O23" t="s">
        <v>501</v>
      </c>
      <c r="P23" t="s">
        <v>502</v>
      </c>
      <c r="Q23" t="s">
        <v>304</v>
      </c>
      <c r="R23" t="s">
        <v>412</v>
      </c>
    </row>
    <row r="24" spans="1:18" x14ac:dyDescent="0.35">
      <c r="A24" s="1" t="s">
        <v>503</v>
      </c>
      <c r="B24" t="s">
        <v>504</v>
      </c>
      <c r="C24" t="s">
        <v>505</v>
      </c>
      <c r="D24" t="s">
        <v>506</v>
      </c>
      <c r="E24" t="s">
        <v>507</v>
      </c>
      <c r="F24" t="s">
        <v>508</v>
      </c>
      <c r="G24" t="s">
        <v>509</v>
      </c>
      <c r="H24" t="s">
        <v>510</v>
      </c>
      <c r="I24" t="s">
        <v>511</v>
      </c>
      <c r="J24" t="s">
        <v>512</v>
      </c>
      <c r="K24" t="s">
        <v>513</v>
      </c>
      <c r="L24" t="s">
        <v>514</v>
      </c>
      <c r="M24" t="s">
        <v>515</v>
      </c>
      <c r="N24" t="s">
        <v>516</v>
      </c>
      <c r="O24" t="s">
        <v>517</v>
      </c>
      <c r="P24" t="s">
        <v>518</v>
      </c>
      <c r="Q24" t="s">
        <v>486</v>
      </c>
      <c r="R24" t="s">
        <v>519</v>
      </c>
    </row>
    <row r="25" spans="1:18" x14ac:dyDescent="0.35">
      <c r="A25" s="1" t="s">
        <v>520</v>
      </c>
      <c r="B25" t="s">
        <v>404</v>
      </c>
      <c r="C25" t="s">
        <v>521</v>
      </c>
      <c r="D25" t="s">
        <v>522</v>
      </c>
      <c r="E25" t="s">
        <v>347</v>
      </c>
      <c r="F25" t="s">
        <v>523</v>
      </c>
      <c r="G25" t="s">
        <v>524</v>
      </c>
      <c r="H25" t="s">
        <v>518</v>
      </c>
      <c r="I25" t="s">
        <v>525</v>
      </c>
      <c r="J25" t="s">
        <v>526</v>
      </c>
      <c r="K25" t="s">
        <v>527</v>
      </c>
      <c r="L25" t="s">
        <v>523</v>
      </c>
      <c r="M25" t="s">
        <v>528</v>
      </c>
      <c r="N25" t="s">
        <v>529</v>
      </c>
      <c r="O25" t="s">
        <v>530</v>
      </c>
      <c r="P25" t="s">
        <v>531</v>
      </c>
      <c r="Q25" t="s">
        <v>532</v>
      </c>
      <c r="R25" t="s">
        <v>533</v>
      </c>
    </row>
    <row r="27" spans="1:18" x14ac:dyDescent="0.35">
      <c r="A27" s="2" t="s">
        <v>0</v>
      </c>
      <c r="B27">
        <f t="shared" ref="B27:R27" si="0">B3*B9</f>
        <v>25.971999999999998</v>
      </c>
      <c r="C27">
        <f t="shared" si="0"/>
        <v>41.211000000000006</v>
      </c>
      <c r="D27">
        <f t="shared" si="0"/>
        <v>34.292999999999999</v>
      </c>
      <c r="E27">
        <f t="shared" si="0"/>
        <v>27.885000000000002</v>
      </c>
      <c r="F27">
        <f t="shared" si="0"/>
        <v>43.896000000000001</v>
      </c>
      <c r="G27">
        <f t="shared" si="0"/>
        <v>57.358000000000004</v>
      </c>
      <c r="H27">
        <f t="shared" si="0"/>
        <v>59.679000000000009</v>
      </c>
      <c r="I27">
        <f t="shared" si="0"/>
        <v>64.09</v>
      </c>
      <c r="J27">
        <f t="shared" si="0"/>
        <v>63.713000000000001</v>
      </c>
      <c r="K27">
        <f t="shared" si="0"/>
        <v>52.975999999999999</v>
      </c>
      <c r="L27">
        <f t="shared" si="0"/>
        <v>73.344000000000008</v>
      </c>
      <c r="M27">
        <f t="shared" si="0"/>
        <v>113.876</v>
      </c>
      <c r="N27">
        <f t="shared" si="0"/>
        <v>99.84</v>
      </c>
      <c r="O27">
        <f t="shared" si="0"/>
        <v>72.432000000000002</v>
      </c>
      <c r="P27">
        <f t="shared" si="0"/>
        <v>87.190999999999988</v>
      </c>
      <c r="Q27">
        <f t="shared" si="0"/>
        <v>196.13100000000003</v>
      </c>
      <c r="R27">
        <f t="shared" si="0"/>
        <v>1738.386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9"/>
  <sheetViews>
    <sheetView workbookViewId="0"/>
  </sheetViews>
  <sheetFormatPr defaultRowHeight="14.5" x14ac:dyDescent="0.35"/>
  <sheetData>
    <row r="1" spans="1:30" x14ac:dyDescent="0.3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</row>
    <row r="2" spans="1:30" x14ac:dyDescent="0.35">
      <c r="A2" s="1" t="s">
        <v>61</v>
      </c>
      <c r="B2" t="s">
        <v>547</v>
      </c>
      <c r="C2" t="s">
        <v>548</v>
      </c>
      <c r="D2" t="s">
        <v>549</v>
      </c>
      <c r="E2" t="s">
        <v>550</v>
      </c>
      <c r="F2" t="s">
        <v>551</v>
      </c>
      <c r="G2" t="s">
        <v>552</v>
      </c>
      <c r="H2" t="s">
        <v>553</v>
      </c>
      <c r="I2" t="s">
        <v>554</v>
      </c>
      <c r="J2" t="s">
        <v>555</v>
      </c>
      <c r="K2" t="s">
        <v>556</v>
      </c>
      <c r="L2" t="s">
        <v>557</v>
      </c>
      <c r="M2" t="s">
        <v>558</v>
      </c>
      <c r="N2" t="s">
        <v>559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</row>
    <row r="3" spans="1:30" x14ac:dyDescent="0.35">
      <c r="A3" s="1" t="s">
        <v>560</v>
      </c>
      <c r="B3" t="s">
        <v>561</v>
      </c>
      <c r="C3" t="s">
        <v>562</v>
      </c>
      <c r="D3" t="s">
        <v>563</v>
      </c>
      <c r="E3" t="s">
        <v>564</v>
      </c>
      <c r="F3" t="s">
        <v>565</v>
      </c>
      <c r="G3" t="s">
        <v>566</v>
      </c>
      <c r="H3" t="s">
        <v>567</v>
      </c>
      <c r="I3" t="s">
        <v>568</v>
      </c>
      <c r="J3" t="s">
        <v>569</v>
      </c>
      <c r="K3" t="s">
        <v>570</v>
      </c>
      <c r="L3" t="s">
        <v>571</v>
      </c>
      <c r="M3" t="s">
        <v>572</v>
      </c>
      <c r="N3" t="s">
        <v>573</v>
      </c>
      <c r="O3" t="s">
        <v>574</v>
      </c>
      <c r="P3" t="s">
        <v>575</v>
      </c>
      <c r="Q3" t="s">
        <v>576</v>
      </c>
      <c r="R3" t="s">
        <v>577</v>
      </c>
      <c r="S3" t="s">
        <v>578</v>
      </c>
      <c r="T3" t="s">
        <v>579</v>
      </c>
      <c r="U3" t="s">
        <v>580</v>
      </c>
      <c r="V3" t="s">
        <v>581</v>
      </c>
      <c r="W3" t="s">
        <v>582</v>
      </c>
      <c r="X3" t="s">
        <v>583</v>
      </c>
      <c r="Y3" t="s">
        <v>584</v>
      </c>
      <c r="Z3" t="s">
        <v>585</v>
      </c>
      <c r="AA3" t="s">
        <v>586</v>
      </c>
      <c r="AB3" t="s">
        <v>587</v>
      </c>
      <c r="AC3" t="s">
        <v>588</v>
      </c>
      <c r="AD3" t="s">
        <v>589</v>
      </c>
    </row>
    <row r="4" spans="1:30" x14ac:dyDescent="0.35">
      <c r="A4" s="1" t="s">
        <v>63</v>
      </c>
      <c r="B4" t="s">
        <v>590</v>
      </c>
      <c r="C4" t="s">
        <v>591</v>
      </c>
      <c r="D4" t="s">
        <v>592</v>
      </c>
      <c r="E4" t="s">
        <v>593</v>
      </c>
      <c r="F4" t="s">
        <v>594</v>
      </c>
      <c r="G4" t="s">
        <v>594</v>
      </c>
      <c r="H4" t="s">
        <v>595</v>
      </c>
      <c r="I4" t="s">
        <v>596</v>
      </c>
      <c r="J4" t="s">
        <v>597</v>
      </c>
      <c r="K4" t="s">
        <v>598</v>
      </c>
      <c r="L4" t="s">
        <v>599</v>
      </c>
      <c r="M4" t="s">
        <v>371</v>
      </c>
      <c r="N4" t="s">
        <v>600</v>
      </c>
      <c r="O4" t="s">
        <v>601</v>
      </c>
      <c r="P4" t="s">
        <v>602</v>
      </c>
      <c r="Q4" t="s">
        <v>603</v>
      </c>
      <c r="R4" t="s">
        <v>604</v>
      </c>
      <c r="S4" t="s">
        <v>605</v>
      </c>
      <c r="T4" t="s">
        <v>606</v>
      </c>
      <c r="U4" t="s">
        <v>607</v>
      </c>
      <c r="V4" t="s">
        <v>608</v>
      </c>
      <c r="W4" t="s">
        <v>609</v>
      </c>
      <c r="X4" t="s">
        <v>610</v>
      </c>
      <c r="Y4" t="s">
        <v>611</v>
      </c>
      <c r="Z4" t="s">
        <v>557</v>
      </c>
      <c r="AA4" t="s">
        <v>612</v>
      </c>
      <c r="AB4" t="s">
        <v>613</v>
      </c>
      <c r="AC4" t="s">
        <v>614</v>
      </c>
      <c r="AD4" t="s">
        <v>615</v>
      </c>
    </row>
    <row r="5" spans="1:30" x14ac:dyDescent="0.35">
      <c r="A5" s="1" t="s">
        <v>616</v>
      </c>
      <c r="B5" t="s">
        <v>617</v>
      </c>
      <c r="C5" t="s">
        <v>618</v>
      </c>
      <c r="D5" t="s">
        <v>619</v>
      </c>
      <c r="E5" t="s">
        <v>620</v>
      </c>
      <c r="F5" t="s">
        <v>621</v>
      </c>
      <c r="G5" t="s">
        <v>622</v>
      </c>
      <c r="H5" t="s">
        <v>623</v>
      </c>
      <c r="I5" t="s">
        <v>624</v>
      </c>
      <c r="J5" t="s">
        <v>625</v>
      </c>
      <c r="K5" t="s">
        <v>626</v>
      </c>
      <c r="L5" t="s">
        <v>627</v>
      </c>
      <c r="M5" t="s">
        <v>628</v>
      </c>
      <c r="N5" t="s">
        <v>629</v>
      </c>
      <c r="O5" t="s">
        <v>630</v>
      </c>
      <c r="P5" t="s">
        <v>631</v>
      </c>
      <c r="Q5" t="s">
        <v>632</v>
      </c>
      <c r="R5" t="s">
        <v>633</v>
      </c>
      <c r="S5" t="s">
        <v>634</v>
      </c>
      <c r="T5" t="s">
        <v>635</v>
      </c>
      <c r="U5" t="s">
        <v>636</v>
      </c>
      <c r="V5" t="s">
        <v>637</v>
      </c>
      <c r="W5" t="s">
        <v>638</v>
      </c>
      <c r="X5" t="s">
        <v>639</v>
      </c>
      <c r="Y5" t="s">
        <v>640</v>
      </c>
      <c r="Z5" t="s">
        <v>641</v>
      </c>
      <c r="AA5" t="s">
        <v>642</v>
      </c>
      <c r="AB5" t="s">
        <v>643</v>
      </c>
      <c r="AC5" t="s">
        <v>644</v>
      </c>
      <c r="AD5" t="s">
        <v>645</v>
      </c>
    </row>
    <row r="6" spans="1:30" x14ac:dyDescent="0.35">
      <c r="A6" s="1" t="s">
        <v>646</v>
      </c>
      <c r="B6" t="s">
        <v>361</v>
      </c>
      <c r="C6" t="s">
        <v>647</v>
      </c>
      <c r="D6" t="s">
        <v>362</v>
      </c>
      <c r="E6" t="s">
        <v>648</v>
      </c>
      <c r="F6" t="s">
        <v>649</v>
      </c>
      <c r="G6" t="s">
        <v>650</v>
      </c>
      <c r="H6" t="s">
        <v>648</v>
      </c>
      <c r="I6" t="s">
        <v>651</v>
      </c>
      <c r="J6" t="s">
        <v>652</v>
      </c>
      <c r="K6" t="s">
        <v>653</v>
      </c>
      <c r="L6" t="s">
        <v>654</v>
      </c>
      <c r="M6" t="s">
        <v>367</v>
      </c>
      <c r="N6" t="s">
        <v>356</v>
      </c>
      <c r="O6" t="s">
        <v>363</v>
      </c>
      <c r="P6" t="s">
        <v>655</v>
      </c>
      <c r="Q6" t="s">
        <v>656</v>
      </c>
      <c r="R6" t="s">
        <v>657</v>
      </c>
      <c r="S6" t="s">
        <v>369</v>
      </c>
      <c r="T6" t="s">
        <v>658</v>
      </c>
      <c r="U6" t="s">
        <v>659</v>
      </c>
      <c r="V6" t="s">
        <v>647</v>
      </c>
      <c r="W6" t="s">
        <v>660</v>
      </c>
      <c r="X6" t="s">
        <v>661</v>
      </c>
      <c r="Y6" t="s">
        <v>662</v>
      </c>
      <c r="Z6" t="s">
        <v>663</v>
      </c>
      <c r="AA6" t="s">
        <v>664</v>
      </c>
      <c r="AB6" t="s">
        <v>665</v>
      </c>
      <c r="AC6" t="s">
        <v>666</v>
      </c>
      <c r="AD6" t="s">
        <v>667</v>
      </c>
    </row>
    <row r="7" spans="1:30" x14ac:dyDescent="0.35">
      <c r="A7" s="1" t="s">
        <v>668</v>
      </c>
      <c r="B7" t="s">
        <v>669</v>
      </c>
      <c r="C7" t="s">
        <v>670</v>
      </c>
      <c r="D7" t="s">
        <v>671</v>
      </c>
      <c r="E7" t="s">
        <v>671</v>
      </c>
      <c r="F7" t="s">
        <v>672</v>
      </c>
      <c r="G7" t="s">
        <v>671</v>
      </c>
      <c r="H7" t="s">
        <v>673</v>
      </c>
      <c r="I7" t="s">
        <v>674</v>
      </c>
      <c r="J7" t="s">
        <v>675</v>
      </c>
      <c r="K7" t="s">
        <v>676</v>
      </c>
      <c r="L7" t="s">
        <v>677</v>
      </c>
      <c r="M7" t="s">
        <v>672</v>
      </c>
      <c r="N7" t="s">
        <v>678</v>
      </c>
      <c r="O7" t="s">
        <v>679</v>
      </c>
      <c r="P7" t="s">
        <v>680</v>
      </c>
      <c r="Q7" t="s">
        <v>681</v>
      </c>
      <c r="R7" t="s">
        <v>682</v>
      </c>
      <c r="S7" t="s">
        <v>683</v>
      </c>
      <c r="T7" t="s">
        <v>684</v>
      </c>
      <c r="U7" t="s">
        <v>264</v>
      </c>
      <c r="V7" t="s">
        <v>685</v>
      </c>
      <c r="W7" t="s">
        <v>686</v>
      </c>
      <c r="X7" t="s">
        <v>687</v>
      </c>
      <c r="Y7" t="s">
        <v>688</v>
      </c>
      <c r="Z7" t="s">
        <v>263</v>
      </c>
      <c r="AA7" t="s">
        <v>689</v>
      </c>
      <c r="AB7" t="s">
        <v>683</v>
      </c>
      <c r="AC7" t="s">
        <v>690</v>
      </c>
      <c r="AD7" t="s">
        <v>691</v>
      </c>
    </row>
    <row r="8" spans="1:30" x14ac:dyDescent="0.35">
      <c r="A8" s="1" t="s">
        <v>692</v>
      </c>
      <c r="B8" t="s">
        <v>693</v>
      </c>
      <c r="C8" t="s">
        <v>380</v>
      </c>
      <c r="D8" t="s">
        <v>694</v>
      </c>
      <c r="E8" t="s">
        <v>695</v>
      </c>
      <c r="F8" t="s">
        <v>696</v>
      </c>
      <c r="G8" t="s">
        <v>697</v>
      </c>
      <c r="H8" t="s">
        <v>697</v>
      </c>
      <c r="I8" t="s">
        <v>687</v>
      </c>
      <c r="J8" t="s">
        <v>354</v>
      </c>
      <c r="K8" t="s">
        <v>266</v>
      </c>
      <c r="L8" t="s">
        <v>270</v>
      </c>
      <c r="M8" t="s">
        <v>698</v>
      </c>
      <c r="N8" t="s">
        <v>699</v>
      </c>
      <c r="O8" t="s">
        <v>700</v>
      </c>
      <c r="P8" t="s">
        <v>647</v>
      </c>
      <c r="Q8" t="s">
        <v>701</v>
      </c>
      <c r="R8" t="s">
        <v>360</v>
      </c>
      <c r="S8" t="s">
        <v>702</v>
      </c>
      <c r="T8" t="s">
        <v>371</v>
      </c>
      <c r="U8" t="s">
        <v>703</v>
      </c>
      <c r="V8" t="s">
        <v>704</v>
      </c>
      <c r="W8" t="s">
        <v>705</v>
      </c>
      <c r="X8" t="s">
        <v>706</v>
      </c>
      <c r="Y8" t="s">
        <v>707</v>
      </c>
      <c r="Z8" t="s">
        <v>708</v>
      </c>
      <c r="AA8" t="s">
        <v>709</v>
      </c>
      <c r="AB8" t="s">
        <v>378</v>
      </c>
      <c r="AC8" t="s">
        <v>710</v>
      </c>
      <c r="AD8" t="s">
        <v>711</v>
      </c>
    </row>
    <row r="9" spans="1:30" x14ac:dyDescent="0.35">
      <c r="A9" s="1" t="s">
        <v>712</v>
      </c>
      <c r="B9" t="s">
        <v>669</v>
      </c>
      <c r="C9" t="s">
        <v>669</v>
      </c>
      <c r="D9" t="s">
        <v>669</v>
      </c>
      <c r="E9" t="s">
        <v>669</v>
      </c>
      <c r="F9" t="s">
        <v>669</v>
      </c>
      <c r="G9" t="s">
        <v>669</v>
      </c>
      <c r="H9" t="s">
        <v>669</v>
      </c>
      <c r="I9" t="s">
        <v>669</v>
      </c>
      <c r="J9" t="s">
        <v>669</v>
      </c>
      <c r="K9" t="s">
        <v>669</v>
      </c>
      <c r="L9" t="s">
        <v>669</v>
      </c>
      <c r="M9" t="s">
        <v>669</v>
      </c>
      <c r="N9" t="s">
        <v>669</v>
      </c>
      <c r="O9" t="s">
        <v>669</v>
      </c>
      <c r="P9" t="s">
        <v>669</v>
      </c>
      <c r="Q9" t="s">
        <v>669</v>
      </c>
      <c r="R9" t="s">
        <v>669</v>
      </c>
      <c r="S9" t="s">
        <v>669</v>
      </c>
      <c r="T9" t="s">
        <v>669</v>
      </c>
      <c r="U9" t="s">
        <v>669</v>
      </c>
      <c r="V9" t="s">
        <v>669</v>
      </c>
      <c r="W9" t="s">
        <v>669</v>
      </c>
      <c r="X9" t="s">
        <v>669</v>
      </c>
      <c r="Y9" t="s">
        <v>669</v>
      </c>
      <c r="Z9" t="s">
        <v>669</v>
      </c>
      <c r="AA9" t="s">
        <v>669</v>
      </c>
      <c r="AB9" t="s">
        <v>669</v>
      </c>
      <c r="AC9" t="s">
        <v>669</v>
      </c>
      <c r="AD9" t="s">
        <v>669</v>
      </c>
    </row>
    <row r="10" spans="1:30" x14ac:dyDescent="0.35">
      <c r="A10" s="1" t="s">
        <v>713</v>
      </c>
      <c r="B10" t="s">
        <v>669</v>
      </c>
      <c r="C10" t="s">
        <v>669</v>
      </c>
      <c r="D10" t="s">
        <v>669</v>
      </c>
      <c r="E10" t="s">
        <v>669</v>
      </c>
      <c r="F10" t="s">
        <v>669</v>
      </c>
      <c r="G10" t="s">
        <v>669</v>
      </c>
      <c r="H10" t="s">
        <v>669</v>
      </c>
      <c r="I10" t="s">
        <v>669</v>
      </c>
      <c r="J10" t="s">
        <v>669</v>
      </c>
      <c r="K10" t="s">
        <v>669</v>
      </c>
      <c r="L10" t="s">
        <v>669</v>
      </c>
      <c r="M10" t="s">
        <v>669</v>
      </c>
      <c r="N10" t="s">
        <v>669</v>
      </c>
      <c r="O10" t="s">
        <v>669</v>
      </c>
      <c r="P10" t="s">
        <v>669</v>
      </c>
      <c r="Q10" t="s">
        <v>669</v>
      </c>
      <c r="R10" t="s">
        <v>669</v>
      </c>
      <c r="S10" t="s">
        <v>669</v>
      </c>
      <c r="T10" t="s">
        <v>669</v>
      </c>
      <c r="U10" t="s">
        <v>669</v>
      </c>
      <c r="V10" t="s">
        <v>669</v>
      </c>
      <c r="W10" t="s">
        <v>669</v>
      </c>
      <c r="X10" t="s">
        <v>669</v>
      </c>
      <c r="Y10" t="s">
        <v>669</v>
      </c>
      <c r="Z10" t="s">
        <v>669</v>
      </c>
      <c r="AA10" t="s">
        <v>669</v>
      </c>
      <c r="AB10" t="s">
        <v>669</v>
      </c>
      <c r="AC10" t="s">
        <v>669</v>
      </c>
      <c r="AD10" t="s">
        <v>669</v>
      </c>
    </row>
    <row r="11" spans="1:30" x14ac:dyDescent="0.35">
      <c r="A11" s="1" t="s">
        <v>714</v>
      </c>
      <c r="B11" t="s">
        <v>262</v>
      </c>
      <c r="C11" t="s">
        <v>715</v>
      </c>
      <c r="D11" t="s">
        <v>716</v>
      </c>
      <c r="E11" t="s">
        <v>669</v>
      </c>
      <c r="F11" t="s">
        <v>669</v>
      </c>
      <c r="G11" t="s">
        <v>669</v>
      </c>
      <c r="H11" t="s">
        <v>717</v>
      </c>
      <c r="I11" t="s">
        <v>718</v>
      </c>
      <c r="J11" t="s">
        <v>719</v>
      </c>
      <c r="K11" t="s">
        <v>719</v>
      </c>
      <c r="L11" t="s">
        <v>720</v>
      </c>
      <c r="M11" t="s">
        <v>721</v>
      </c>
      <c r="N11" t="s">
        <v>722</v>
      </c>
      <c r="O11" t="s">
        <v>669</v>
      </c>
      <c r="P11" t="s">
        <v>669</v>
      </c>
      <c r="Q11" t="s">
        <v>669</v>
      </c>
      <c r="R11" t="s">
        <v>723</v>
      </c>
      <c r="S11" t="s">
        <v>669</v>
      </c>
      <c r="T11" t="s">
        <v>669</v>
      </c>
      <c r="U11" t="s">
        <v>669</v>
      </c>
      <c r="V11" t="s">
        <v>669</v>
      </c>
      <c r="W11" t="s">
        <v>669</v>
      </c>
      <c r="X11" t="s">
        <v>669</v>
      </c>
      <c r="Y11" t="s">
        <v>669</v>
      </c>
      <c r="Z11" t="s">
        <v>669</v>
      </c>
      <c r="AA11" t="s">
        <v>669</v>
      </c>
      <c r="AB11" t="s">
        <v>669</v>
      </c>
      <c r="AC11" t="s">
        <v>669</v>
      </c>
      <c r="AD11" t="s">
        <v>669</v>
      </c>
    </row>
    <row r="12" spans="1:30" x14ac:dyDescent="0.35">
      <c r="A12" s="1" t="s">
        <v>724</v>
      </c>
      <c r="B12" t="s">
        <v>725</v>
      </c>
      <c r="C12" t="s">
        <v>726</v>
      </c>
      <c r="D12" t="s">
        <v>727</v>
      </c>
      <c r="E12" t="s">
        <v>728</v>
      </c>
      <c r="F12" t="s">
        <v>729</v>
      </c>
      <c r="G12" t="s">
        <v>730</v>
      </c>
      <c r="H12" t="s">
        <v>731</v>
      </c>
      <c r="I12" t="s">
        <v>732</v>
      </c>
      <c r="J12" t="s">
        <v>733</v>
      </c>
      <c r="K12" t="s">
        <v>734</v>
      </c>
      <c r="L12" t="s">
        <v>735</v>
      </c>
      <c r="M12" t="s">
        <v>736</v>
      </c>
      <c r="N12" t="s">
        <v>737</v>
      </c>
      <c r="O12" t="s">
        <v>738</v>
      </c>
      <c r="P12" t="s">
        <v>739</v>
      </c>
      <c r="Q12" t="s">
        <v>740</v>
      </c>
      <c r="R12" t="s">
        <v>741</v>
      </c>
      <c r="S12" t="s">
        <v>742</v>
      </c>
      <c r="T12" t="s">
        <v>743</v>
      </c>
      <c r="U12" t="s">
        <v>744</v>
      </c>
      <c r="V12" t="s">
        <v>745</v>
      </c>
      <c r="W12" t="s">
        <v>746</v>
      </c>
      <c r="X12" t="s">
        <v>747</v>
      </c>
      <c r="Y12" t="s">
        <v>748</v>
      </c>
      <c r="Z12" t="s">
        <v>749</v>
      </c>
      <c r="AA12" t="s">
        <v>750</v>
      </c>
      <c r="AB12" t="s">
        <v>751</v>
      </c>
      <c r="AC12" t="s">
        <v>752</v>
      </c>
      <c r="AD12" t="s">
        <v>753</v>
      </c>
    </row>
    <row r="13" spans="1:30" x14ac:dyDescent="0.35">
      <c r="A13" s="1" t="s">
        <v>754</v>
      </c>
      <c r="B13" t="s">
        <v>669</v>
      </c>
      <c r="C13" t="s">
        <v>669</v>
      </c>
      <c r="D13" t="s">
        <v>669</v>
      </c>
      <c r="E13" t="s">
        <v>669</v>
      </c>
      <c r="F13" t="s">
        <v>669</v>
      </c>
      <c r="G13" t="s">
        <v>669</v>
      </c>
      <c r="H13" t="s">
        <v>669</v>
      </c>
      <c r="I13" t="s">
        <v>669</v>
      </c>
      <c r="J13" t="s">
        <v>669</v>
      </c>
      <c r="K13" t="s">
        <v>669</v>
      </c>
      <c r="L13" t="s">
        <v>669</v>
      </c>
      <c r="M13" t="s">
        <v>669</v>
      </c>
      <c r="N13" t="s">
        <v>669</v>
      </c>
      <c r="O13" t="s">
        <v>669</v>
      </c>
      <c r="P13" t="s">
        <v>669</v>
      </c>
      <c r="Q13" t="s">
        <v>669</v>
      </c>
      <c r="R13" t="s">
        <v>669</v>
      </c>
      <c r="S13" t="s">
        <v>669</v>
      </c>
      <c r="T13" t="s">
        <v>669</v>
      </c>
      <c r="U13" t="s">
        <v>669</v>
      </c>
      <c r="V13" t="s">
        <v>669</v>
      </c>
      <c r="W13" t="s">
        <v>669</v>
      </c>
      <c r="X13" t="s">
        <v>669</v>
      </c>
      <c r="Y13" t="s">
        <v>669</v>
      </c>
      <c r="Z13" t="s">
        <v>669</v>
      </c>
      <c r="AA13" t="s">
        <v>669</v>
      </c>
      <c r="AB13" t="s">
        <v>669</v>
      </c>
      <c r="AC13" t="s">
        <v>669</v>
      </c>
      <c r="AD13" t="s">
        <v>669</v>
      </c>
    </row>
    <row r="14" spans="1:30" x14ac:dyDescent="0.35">
      <c r="A14" s="1" t="s">
        <v>755</v>
      </c>
      <c r="B14" t="s">
        <v>669</v>
      </c>
      <c r="C14" t="s">
        <v>669</v>
      </c>
      <c r="D14" t="s">
        <v>669</v>
      </c>
      <c r="E14" t="s">
        <v>669</v>
      </c>
      <c r="F14" t="s">
        <v>669</v>
      </c>
      <c r="G14" t="s">
        <v>669</v>
      </c>
      <c r="H14" t="s">
        <v>669</v>
      </c>
      <c r="I14" t="s">
        <v>669</v>
      </c>
      <c r="J14" t="s">
        <v>669</v>
      </c>
      <c r="K14" t="s">
        <v>669</v>
      </c>
      <c r="L14" t="s">
        <v>669</v>
      </c>
      <c r="M14" t="s">
        <v>669</v>
      </c>
      <c r="N14" t="s">
        <v>669</v>
      </c>
      <c r="O14" t="s">
        <v>669</v>
      </c>
      <c r="P14" t="s">
        <v>669</v>
      </c>
      <c r="Q14" t="s">
        <v>756</v>
      </c>
      <c r="R14" t="s">
        <v>757</v>
      </c>
      <c r="S14" t="s">
        <v>674</v>
      </c>
      <c r="T14" t="s">
        <v>756</v>
      </c>
      <c r="U14" t="s">
        <v>758</v>
      </c>
      <c r="V14" t="s">
        <v>759</v>
      </c>
      <c r="W14" t="s">
        <v>760</v>
      </c>
      <c r="X14" t="s">
        <v>373</v>
      </c>
      <c r="Y14" t="s">
        <v>761</v>
      </c>
      <c r="Z14" t="s">
        <v>762</v>
      </c>
      <c r="AA14" t="s">
        <v>763</v>
      </c>
      <c r="AB14" t="s">
        <v>683</v>
      </c>
      <c r="AC14" t="s">
        <v>764</v>
      </c>
      <c r="AD14" t="s">
        <v>682</v>
      </c>
    </row>
    <row r="15" spans="1:30" x14ac:dyDescent="0.35">
      <c r="A15" s="1" t="s">
        <v>765</v>
      </c>
      <c r="B15" t="s">
        <v>262</v>
      </c>
      <c r="C15" t="s">
        <v>715</v>
      </c>
      <c r="D15" t="s">
        <v>716</v>
      </c>
      <c r="E15" t="s">
        <v>766</v>
      </c>
      <c r="F15" t="s">
        <v>767</v>
      </c>
      <c r="G15" t="s">
        <v>768</v>
      </c>
      <c r="H15" t="s">
        <v>769</v>
      </c>
      <c r="I15" t="s">
        <v>770</v>
      </c>
      <c r="J15" t="s">
        <v>771</v>
      </c>
      <c r="K15" t="s">
        <v>772</v>
      </c>
      <c r="L15" t="s">
        <v>263</v>
      </c>
      <c r="M15" t="s">
        <v>353</v>
      </c>
      <c r="N15" t="s">
        <v>270</v>
      </c>
      <c r="O15" t="s">
        <v>349</v>
      </c>
      <c r="P15" t="s">
        <v>350</v>
      </c>
      <c r="Q15" t="s">
        <v>266</v>
      </c>
      <c r="R15" t="s">
        <v>351</v>
      </c>
      <c r="S15" t="s">
        <v>352</v>
      </c>
      <c r="T15" t="s">
        <v>353</v>
      </c>
      <c r="U15" t="s">
        <v>354</v>
      </c>
      <c r="V15" t="s">
        <v>350</v>
      </c>
      <c r="W15" t="s">
        <v>355</v>
      </c>
      <c r="X15" t="s">
        <v>356</v>
      </c>
      <c r="Y15" t="s">
        <v>357</v>
      </c>
      <c r="Z15" t="s">
        <v>358</v>
      </c>
      <c r="AA15" t="s">
        <v>359</v>
      </c>
      <c r="AB15" t="s">
        <v>360</v>
      </c>
      <c r="AC15" t="s">
        <v>361</v>
      </c>
      <c r="AD15" t="s">
        <v>362</v>
      </c>
    </row>
    <row r="16" spans="1:30" x14ac:dyDescent="0.35">
      <c r="A16" s="1" t="s">
        <v>773</v>
      </c>
      <c r="B16" t="s">
        <v>694</v>
      </c>
      <c r="C16" t="s">
        <v>774</v>
      </c>
      <c r="D16" t="s">
        <v>357</v>
      </c>
      <c r="E16" t="s">
        <v>369</v>
      </c>
      <c r="F16" t="s">
        <v>775</v>
      </c>
      <c r="G16" t="s">
        <v>776</v>
      </c>
      <c r="H16" t="s">
        <v>777</v>
      </c>
      <c r="I16" t="s">
        <v>597</v>
      </c>
      <c r="J16" t="s">
        <v>778</v>
      </c>
      <c r="K16" t="s">
        <v>779</v>
      </c>
      <c r="L16" t="s">
        <v>780</v>
      </c>
      <c r="M16" t="s">
        <v>781</v>
      </c>
      <c r="N16" t="s">
        <v>356</v>
      </c>
      <c r="O16" t="s">
        <v>782</v>
      </c>
      <c r="P16" t="s">
        <v>659</v>
      </c>
      <c r="Q16" t="s">
        <v>783</v>
      </c>
      <c r="R16" t="s">
        <v>784</v>
      </c>
      <c r="S16" t="s">
        <v>785</v>
      </c>
      <c r="T16" t="s">
        <v>711</v>
      </c>
      <c r="U16" t="s">
        <v>786</v>
      </c>
      <c r="V16" t="s">
        <v>787</v>
      </c>
      <c r="W16" t="s">
        <v>788</v>
      </c>
      <c r="X16" t="s">
        <v>789</v>
      </c>
      <c r="Y16" t="s">
        <v>790</v>
      </c>
      <c r="Z16" t="s">
        <v>791</v>
      </c>
      <c r="AA16" t="s">
        <v>792</v>
      </c>
      <c r="AB16" t="s">
        <v>793</v>
      </c>
      <c r="AC16" t="s">
        <v>794</v>
      </c>
      <c r="AD16" t="s">
        <v>795</v>
      </c>
    </row>
    <row r="17" spans="1:30" x14ac:dyDescent="0.35">
      <c r="A17" s="1" t="s">
        <v>796</v>
      </c>
      <c r="B17" t="s">
        <v>797</v>
      </c>
      <c r="C17" t="s">
        <v>798</v>
      </c>
      <c r="D17" t="s">
        <v>799</v>
      </c>
      <c r="E17" t="s">
        <v>800</v>
      </c>
      <c r="F17" t="s">
        <v>801</v>
      </c>
      <c r="G17" t="s">
        <v>802</v>
      </c>
      <c r="H17" t="s">
        <v>803</v>
      </c>
      <c r="I17" t="s">
        <v>804</v>
      </c>
      <c r="J17" t="s">
        <v>805</v>
      </c>
      <c r="K17" t="s">
        <v>806</v>
      </c>
      <c r="L17" t="s">
        <v>807</v>
      </c>
      <c r="M17" t="s">
        <v>808</v>
      </c>
      <c r="N17" t="s">
        <v>809</v>
      </c>
      <c r="O17" t="s">
        <v>810</v>
      </c>
      <c r="P17" t="s">
        <v>811</v>
      </c>
      <c r="Q17" t="s">
        <v>812</v>
      </c>
      <c r="R17" t="s">
        <v>813</v>
      </c>
      <c r="S17" t="s">
        <v>814</v>
      </c>
      <c r="T17" t="s">
        <v>815</v>
      </c>
      <c r="U17" t="s">
        <v>816</v>
      </c>
      <c r="V17" t="s">
        <v>817</v>
      </c>
      <c r="W17" t="s">
        <v>818</v>
      </c>
      <c r="X17" t="s">
        <v>819</v>
      </c>
      <c r="Y17" t="s">
        <v>820</v>
      </c>
      <c r="Z17" t="s">
        <v>821</v>
      </c>
      <c r="AA17" t="s">
        <v>822</v>
      </c>
      <c r="AB17" t="s">
        <v>823</v>
      </c>
      <c r="AC17" t="s">
        <v>824</v>
      </c>
      <c r="AD17" t="s">
        <v>825</v>
      </c>
    </row>
    <row r="18" spans="1:30" x14ac:dyDescent="0.35">
      <c r="A18" s="1" t="s">
        <v>826</v>
      </c>
      <c r="B18" t="s">
        <v>827</v>
      </c>
      <c r="C18" t="s">
        <v>716</v>
      </c>
      <c r="D18" t="s">
        <v>270</v>
      </c>
      <c r="E18" t="s">
        <v>715</v>
      </c>
      <c r="F18" t="s">
        <v>651</v>
      </c>
      <c r="G18" t="s">
        <v>828</v>
      </c>
      <c r="H18" t="s">
        <v>829</v>
      </c>
      <c r="I18" t="s">
        <v>648</v>
      </c>
      <c r="J18" t="s">
        <v>830</v>
      </c>
      <c r="K18" t="s">
        <v>268</v>
      </c>
      <c r="L18" t="s">
        <v>715</v>
      </c>
      <c r="M18" t="s">
        <v>831</v>
      </c>
      <c r="N18" t="s">
        <v>832</v>
      </c>
      <c r="O18" t="s">
        <v>833</v>
      </c>
      <c r="P18" t="s">
        <v>834</v>
      </c>
      <c r="Q18" t="s">
        <v>597</v>
      </c>
      <c r="R18" t="s">
        <v>835</v>
      </c>
      <c r="S18" t="s">
        <v>836</v>
      </c>
      <c r="T18" t="s">
        <v>837</v>
      </c>
      <c r="U18" t="s">
        <v>838</v>
      </c>
      <c r="V18" t="s">
        <v>839</v>
      </c>
      <c r="W18" t="s">
        <v>596</v>
      </c>
      <c r="X18" t="s">
        <v>840</v>
      </c>
      <c r="Y18" t="s">
        <v>841</v>
      </c>
      <c r="Z18" t="s">
        <v>837</v>
      </c>
      <c r="AA18" t="s">
        <v>842</v>
      </c>
      <c r="AB18" t="s">
        <v>843</v>
      </c>
      <c r="AC18" t="s">
        <v>844</v>
      </c>
      <c r="AD18" t="s">
        <v>845</v>
      </c>
    </row>
    <row r="19" spans="1:30" x14ac:dyDescent="0.35">
      <c r="A19" s="1" t="s">
        <v>846</v>
      </c>
      <c r="B19" t="s">
        <v>847</v>
      </c>
      <c r="C19" t="s">
        <v>848</v>
      </c>
      <c r="D19" t="s">
        <v>849</v>
      </c>
      <c r="E19" t="s">
        <v>850</v>
      </c>
      <c r="F19" t="s">
        <v>851</v>
      </c>
      <c r="G19" t="s">
        <v>852</v>
      </c>
      <c r="H19" t="s">
        <v>853</v>
      </c>
      <c r="I19" t="s">
        <v>854</v>
      </c>
      <c r="J19" t="s">
        <v>855</v>
      </c>
      <c r="K19" t="s">
        <v>856</v>
      </c>
      <c r="L19" t="s">
        <v>857</v>
      </c>
      <c r="M19" t="s">
        <v>858</v>
      </c>
      <c r="N19" t="s">
        <v>859</v>
      </c>
      <c r="O19" t="s">
        <v>860</v>
      </c>
      <c r="P19" t="s">
        <v>861</v>
      </c>
      <c r="Q19" t="s">
        <v>862</v>
      </c>
      <c r="R19" t="s">
        <v>863</v>
      </c>
      <c r="S19" t="s">
        <v>864</v>
      </c>
      <c r="T19" t="s">
        <v>865</v>
      </c>
      <c r="U19" t="s">
        <v>866</v>
      </c>
      <c r="V19" t="s">
        <v>867</v>
      </c>
      <c r="W19" t="s">
        <v>868</v>
      </c>
      <c r="X19" t="s">
        <v>869</v>
      </c>
      <c r="Y19" t="s">
        <v>870</v>
      </c>
      <c r="Z19" t="s">
        <v>871</v>
      </c>
      <c r="AA19" t="s">
        <v>872</v>
      </c>
      <c r="AB19" t="s">
        <v>873</v>
      </c>
      <c r="AC19" t="s">
        <v>874</v>
      </c>
      <c r="AD19" t="s">
        <v>875</v>
      </c>
    </row>
    <row r="20" spans="1:30" x14ac:dyDescent="0.35">
      <c r="A20" s="1" t="s">
        <v>876</v>
      </c>
      <c r="B20" t="s">
        <v>877</v>
      </c>
      <c r="C20" t="s">
        <v>878</v>
      </c>
      <c r="D20" t="s">
        <v>879</v>
      </c>
      <c r="E20" t="s">
        <v>880</v>
      </c>
      <c r="F20" t="s">
        <v>881</v>
      </c>
      <c r="G20" t="s">
        <v>882</v>
      </c>
      <c r="H20" t="s">
        <v>879</v>
      </c>
      <c r="I20" t="s">
        <v>882</v>
      </c>
      <c r="J20" t="s">
        <v>883</v>
      </c>
      <c r="K20" t="s">
        <v>722</v>
      </c>
      <c r="L20" t="s">
        <v>878</v>
      </c>
      <c r="M20" t="s">
        <v>884</v>
      </c>
      <c r="N20" t="s">
        <v>885</v>
      </c>
      <c r="O20" t="s">
        <v>886</v>
      </c>
      <c r="P20" t="s">
        <v>887</v>
      </c>
      <c r="Q20" t="s">
        <v>888</v>
      </c>
      <c r="R20" t="s">
        <v>889</v>
      </c>
      <c r="S20" t="s">
        <v>890</v>
      </c>
      <c r="T20" t="s">
        <v>887</v>
      </c>
      <c r="U20" t="s">
        <v>891</v>
      </c>
      <c r="V20" t="s">
        <v>888</v>
      </c>
      <c r="W20" t="s">
        <v>892</v>
      </c>
      <c r="X20" t="s">
        <v>893</v>
      </c>
      <c r="Y20" t="s">
        <v>894</v>
      </c>
      <c r="Z20" t="s">
        <v>895</v>
      </c>
      <c r="AA20" t="s">
        <v>896</v>
      </c>
      <c r="AB20" t="s">
        <v>897</v>
      </c>
      <c r="AC20" t="s">
        <v>898</v>
      </c>
      <c r="AD20" t="s">
        <v>899</v>
      </c>
    </row>
    <row r="21" spans="1:30" x14ac:dyDescent="0.35">
      <c r="A21" s="1" t="s">
        <v>900</v>
      </c>
      <c r="B21" t="s">
        <v>901</v>
      </c>
      <c r="C21" t="s">
        <v>262</v>
      </c>
      <c r="D21" t="s">
        <v>902</v>
      </c>
      <c r="E21" t="s">
        <v>903</v>
      </c>
      <c r="F21" t="s">
        <v>651</v>
      </c>
      <c r="G21" t="s">
        <v>652</v>
      </c>
      <c r="H21" t="s">
        <v>904</v>
      </c>
      <c r="I21" t="s">
        <v>905</v>
      </c>
      <c r="J21" t="s">
        <v>353</v>
      </c>
      <c r="K21" t="s">
        <v>355</v>
      </c>
      <c r="L21" t="s">
        <v>686</v>
      </c>
      <c r="M21" t="s">
        <v>906</v>
      </c>
      <c r="N21" t="s">
        <v>648</v>
      </c>
      <c r="O21" t="s">
        <v>373</v>
      </c>
      <c r="P21" t="s">
        <v>907</v>
      </c>
      <c r="Q21" t="s">
        <v>774</v>
      </c>
      <c r="R21" t="s">
        <v>880</v>
      </c>
      <c r="S21" t="s">
        <v>659</v>
      </c>
      <c r="T21" t="s">
        <v>601</v>
      </c>
      <c r="U21" t="s">
        <v>908</v>
      </c>
      <c r="V21" t="s">
        <v>909</v>
      </c>
      <c r="W21" t="s">
        <v>360</v>
      </c>
      <c r="X21" t="s">
        <v>910</v>
      </c>
      <c r="Y21" t="s">
        <v>911</v>
      </c>
      <c r="Z21" t="s">
        <v>912</v>
      </c>
      <c r="AA21" t="s">
        <v>913</v>
      </c>
      <c r="AB21" t="s">
        <v>914</v>
      </c>
      <c r="AC21" t="s">
        <v>915</v>
      </c>
      <c r="AD21" t="s">
        <v>429</v>
      </c>
    </row>
    <row r="22" spans="1:30" x14ac:dyDescent="0.35">
      <c r="A22" s="1" t="s">
        <v>916</v>
      </c>
      <c r="B22" t="s">
        <v>917</v>
      </c>
      <c r="C22" t="s">
        <v>918</v>
      </c>
      <c r="D22" t="s">
        <v>919</v>
      </c>
      <c r="E22" t="s">
        <v>920</v>
      </c>
      <c r="F22" t="s">
        <v>921</v>
      </c>
      <c r="G22" t="s">
        <v>922</v>
      </c>
      <c r="H22" t="s">
        <v>923</v>
      </c>
      <c r="I22" t="s">
        <v>924</v>
      </c>
      <c r="J22" t="s">
        <v>925</v>
      </c>
      <c r="K22" t="s">
        <v>926</v>
      </c>
      <c r="L22" t="s">
        <v>927</v>
      </c>
      <c r="M22" t="s">
        <v>928</v>
      </c>
      <c r="N22" t="s">
        <v>929</v>
      </c>
      <c r="O22" t="s">
        <v>930</v>
      </c>
      <c r="P22" t="s">
        <v>931</v>
      </c>
      <c r="Q22" t="s">
        <v>932</v>
      </c>
      <c r="R22" t="s">
        <v>933</v>
      </c>
      <c r="S22" t="s">
        <v>934</v>
      </c>
      <c r="T22" t="s">
        <v>935</v>
      </c>
      <c r="U22" t="s">
        <v>936</v>
      </c>
      <c r="V22" t="s">
        <v>937</v>
      </c>
      <c r="W22" t="s">
        <v>938</v>
      </c>
      <c r="X22" t="s">
        <v>939</v>
      </c>
      <c r="Y22" t="s">
        <v>940</v>
      </c>
      <c r="Z22" t="s">
        <v>941</v>
      </c>
      <c r="AA22" t="s">
        <v>942</v>
      </c>
      <c r="AB22" t="s">
        <v>943</v>
      </c>
      <c r="AC22" t="s">
        <v>944</v>
      </c>
      <c r="AD22" t="s">
        <v>945</v>
      </c>
    </row>
    <row r="23" spans="1:30" x14ac:dyDescent="0.35">
      <c r="A23" s="1" t="s">
        <v>946</v>
      </c>
      <c r="B23" t="s">
        <v>947</v>
      </c>
      <c r="C23" t="s">
        <v>756</v>
      </c>
      <c r="D23" t="s">
        <v>948</v>
      </c>
      <c r="E23" t="s">
        <v>353</v>
      </c>
      <c r="F23" t="s">
        <v>760</v>
      </c>
      <c r="G23" t="s">
        <v>756</v>
      </c>
      <c r="H23" t="s">
        <v>949</v>
      </c>
      <c r="I23" t="s">
        <v>679</v>
      </c>
      <c r="J23" t="s">
        <v>950</v>
      </c>
      <c r="K23" t="s">
        <v>950</v>
      </c>
      <c r="L23" t="s">
        <v>951</v>
      </c>
      <c r="M23" t="s">
        <v>952</v>
      </c>
      <c r="N23" t="s">
        <v>670</v>
      </c>
      <c r="O23" t="s">
        <v>719</v>
      </c>
      <c r="P23" t="s">
        <v>376</v>
      </c>
      <c r="Q23" t="s">
        <v>953</v>
      </c>
      <c r="R23" t="s">
        <v>953</v>
      </c>
      <c r="S23" t="s">
        <v>715</v>
      </c>
      <c r="T23" t="s">
        <v>954</v>
      </c>
      <c r="U23" t="s">
        <v>955</v>
      </c>
      <c r="V23" t="s">
        <v>956</v>
      </c>
      <c r="W23" t="s">
        <v>677</v>
      </c>
      <c r="X23" t="s">
        <v>950</v>
      </c>
      <c r="Y23" t="s">
        <v>352</v>
      </c>
      <c r="Z23" t="s">
        <v>957</v>
      </c>
      <c r="AA23" t="s">
        <v>958</v>
      </c>
      <c r="AB23" t="s">
        <v>686</v>
      </c>
      <c r="AC23" t="s">
        <v>691</v>
      </c>
      <c r="AD23" t="s">
        <v>950</v>
      </c>
    </row>
    <row r="24" spans="1:30" x14ac:dyDescent="0.35">
      <c r="A24" s="1" t="s">
        <v>959</v>
      </c>
      <c r="B24" t="s">
        <v>675</v>
      </c>
      <c r="C24" t="s">
        <v>960</v>
      </c>
      <c r="D24" t="s">
        <v>771</v>
      </c>
      <c r="E24" t="s">
        <v>961</v>
      </c>
      <c r="F24" t="s">
        <v>688</v>
      </c>
      <c r="G24" t="s">
        <v>962</v>
      </c>
      <c r="H24" t="s">
        <v>262</v>
      </c>
      <c r="I24" t="s">
        <v>963</v>
      </c>
      <c r="J24" t="s">
        <v>964</v>
      </c>
      <c r="K24" t="s">
        <v>768</v>
      </c>
      <c r="L24" t="s">
        <v>906</v>
      </c>
      <c r="M24" t="s">
        <v>376</v>
      </c>
      <c r="N24" t="s">
        <v>762</v>
      </c>
      <c r="O24" t="s">
        <v>365</v>
      </c>
      <c r="P24" t="s">
        <v>366</v>
      </c>
      <c r="Q24" t="s">
        <v>367</v>
      </c>
      <c r="R24" t="s">
        <v>368</v>
      </c>
      <c r="S24" t="s">
        <v>369</v>
      </c>
      <c r="T24" t="s">
        <v>370</v>
      </c>
      <c r="U24" t="s">
        <v>371</v>
      </c>
      <c r="V24" t="s">
        <v>372</v>
      </c>
      <c r="W24" t="s">
        <v>373</v>
      </c>
      <c r="X24" t="s">
        <v>374</v>
      </c>
      <c r="Y24" t="s">
        <v>375</v>
      </c>
      <c r="Z24" t="s">
        <v>376</v>
      </c>
      <c r="AA24" t="s">
        <v>377</v>
      </c>
      <c r="AB24" t="s">
        <v>378</v>
      </c>
      <c r="AC24" t="s">
        <v>379</v>
      </c>
      <c r="AD24" t="s">
        <v>380</v>
      </c>
    </row>
    <row r="25" spans="1:30" x14ac:dyDescent="0.35">
      <c r="A25" s="1" t="s">
        <v>965</v>
      </c>
      <c r="B25" t="s">
        <v>966</v>
      </c>
      <c r="C25" t="s">
        <v>928</v>
      </c>
      <c r="D25" t="s">
        <v>967</v>
      </c>
      <c r="E25" t="s">
        <v>968</v>
      </c>
      <c r="F25" t="s">
        <v>969</v>
      </c>
      <c r="G25" t="s">
        <v>970</v>
      </c>
      <c r="H25" t="s">
        <v>971</v>
      </c>
      <c r="I25" t="s">
        <v>868</v>
      </c>
      <c r="J25" t="s">
        <v>932</v>
      </c>
      <c r="K25" t="s">
        <v>972</v>
      </c>
      <c r="L25" t="s">
        <v>973</v>
      </c>
      <c r="M25" t="s">
        <v>974</v>
      </c>
      <c r="N25" t="s">
        <v>975</v>
      </c>
      <c r="O25" t="s">
        <v>976</v>
      </c>
      <c r="P25" t="s">
        <v>977</v>
      </c>
      <c r="Q25" t="s">
        <v>978</v>
      </c>
      <c r="R25" t="s">
        <v>979</v>
      </c>
      <c r="S25" t="s">
        <v>980</v>
      </c>
      <c r="T25" t="s">
        <v>981</v>
      </c>
      <c r="U25" t="s">
        <v>982</v>
      </c>
      <c r="V25" t="s">
        <v>983</v>
      </c>
      <c r="W25" t="s">
        <v>975</v>
      </c>
      <c r="X25" t="s">
        <v>984</v>
      </c>
      <c r="Y25" t="s">
        <v>985</v>
      </c>
      <c r="Z25" t="s">
        <v>986</v>
      </c>
      <c r="AA25" t="s">
        <v>987</v>
      </c>
      <c r="AB25" t="s">
        <v>988</v>
      </c>
      <c r="AC25" t="s">
        <v>989</v>
      </c>
      <c r="AD25" t="s">
        <v>990</v>
      </c>
    </row>
    <row r="26" spans="1:30" x14ac:dyDescent="0.35">
      <c r="A26" s="1" t="s">
        <v>991</v>
      </c>
      <c r="B26" t="s">
        <v>992</v>
      </c>
      <c r="C26" t="s">
        <v>993</v>
      </c>
      <c r="D26" t="s">
        <v>994</v>
      </c>
      <c r="E26" t="s">
        <v>995</v>
      </c>
      <c r="F26" t="s">
        <v>996</v>
      </c>
      <c r="G26" t="s">
        <v>997</v>
      </c>
      <c r="H26" t="s">
        <v>998</v>
      </c>
      <c r="I26" t="s">
        <v>999</v>
      </c>
      <c r="J26" t="s">
        <v>1000</v>
      </c>
      <c r="K26" t="s">
        <v>1001</v>
      </c>
      <c r="L26" t="s">
        <v>1002</v>
      </c>
      <c r="M26" t="s">
        <v>1003</v>
      </c>
      <c r="N26" t="s">
        <v>1004</v>
      </c>
      <c r="O26" t="s">
        <v>174</v>
      </c>
      <c r="P26" t="s">
        <v>175</v>
      </c>
      <c r="Q26" t="s">
        <v>176</v>
      </c>
      <c r="R26" t="s">
        <v>177</v>
      </c>
      <c r="S26" t="s">
        <v>178</v>
      </c>
      <c r="T26" t="s">
        <v>179</v>
      </c>
      <c r="U26" t="s">
        <v>180</v>
      </c>
      <c r="V26" t="s">
        <v>181</v>
      </c>
      <c r="W26" t="s">
        <v>182</v>
      </c>
      <c r="X26" t="s">
        <v>183</v>
      </c>
      <c r="Y26" t="s">
        <v>184</v>
      </c>
      <c r="Z26" t="s">
        <v>185</v>
      </c>
      <c r="AA26" t="s">
        <v>186</v>
      </c>
      <c r="AB26" t="s">
        <v>187</v>
      </c>
      <c r="AC26" t="s">
        <v>188</v>
      </c>
      <c r="AD26" t="s">
        <v>189</v>
      </c>
    </row>
    <row r="27" spans="1:30" x14ac:dyDescent="0.35">
      <c r="A27" s="1" t="s">
        <v>1005</v>
      </c>
      <c r="B27" t="s">
        <v>992</v>
      </c>
      <c r="C27" t="s">
        <v>993</v>
      </c>
      <c r="D27" t="s">
        <v>994</v>
      </c>
      <c r="E27" t="s">
        <v>995</v>
      </c>
      <c r="F27" t="s">
        <v>996</v>
      </c>
      <c r="G27" t="s">
        <v>1006</v>
      </c>
      <c r="H27" t="s">
        <v>998</v>
      </c>
      <c r="I27" t="s">
        <v>225</v>
      </c>
      <c r="J27" t="s">
        <v>1007</v>
      </c>
      <c r="K27" t="s">
        <v>1008</v>
      </c>
      <c r="L27" t="s">
        <v>1009</v>
      </c>
      <c r="M27" t="s">
        <v>1010</v>
      </c>
      <c r="N27" t="s">
        <v>1011</v>
      </c>
      <c r="O27" t="s">
        <v>1012</v>
      </c>
      <c r="P27" t="s">
        <v>193</v>
      </c>
      <c r="Q27" t="s">
        <v>1013</v>
      </c>
      <c r="R27" t="s">
        <v>1014</v>
      </c>
      <c r="S27" t="s">
        <v>1015</v>
      </c>
      <c r="T27" t="s">
        <v>1016</v>
      </c>
      <c r="U27" t="s">
        <v>1017</v>
      </c>
      <c r="V27" t="s">
        <v>1018</v>
      </c>
      <c r="W27" t="s">
        <v>182</v>
      </c>
      <c r="X27" t="s">
        <v>1019</v>
      </c>
      <c r="Y27" t="s">
        <v>1020</v>
      </c>
      <c r="Z27" t="s">
        <v>185</v>
      </c>
      <c r="AA27" t="s">
        <v>1021</v>
      </c>
      <c r="AB27" t="s">
        <v>1022</v>
      </c>
      <c r="AC27" t="s">
        <v>1023</v>
      </c>
      <c r="AD27" t="s">
        <v>223</v>
      </c>
    </row>
    <row r="28" spans="1:30" x14ac:dyDescent="0.35">
      <c r="A28" s="1" t="s">
        <v>1024</v>
      </c>
      <c r="B28" t="s">
        <v>831</v>
      </c>
      <c r="C28" t="s">
        <v>653</v>
      </c>
      <c r="D28" t="s">
        <v>373</v>
      </c>
      <c r="E28" t="s">
        <v>831</v>
      </c>
      <c r="F28" t="s">
        <v>1025</v>
      </c>
      <c r="G28" t="s">
        <v>687</v>
      </c>
      <c r="H28" t="s">
        <v>716</v>
      </c>
      <c r="I28" t="s">
        <v>261</v>
      </c>
      <c r="J28" t="s">
        <v>261</v>
      </c>
      <c r="K28" t="s">
        <v>263</v>
      </c>
      <c r="L28" t="s">
        <v>955</v>
      </c>
      <c r="M28" t="s">
        <v>955</v>
      </c>
      <c r="N28" t="s">
        <v>715</v>
      </c>
      <c r="O28" t="s">
        <v>259</v>
      </c>
      <c r="P28" t="s">
        <v>259</v>
      </c>
      <c r="Q28" t="s">
        <v>260</v>
      </c>
      <c r="R28" t="s">
        <v>261</v>
      </c>
      <c r="S28" t="s">
        <v>260</v>
      </c>
      <c r="T28" t="s">
        <v>260</v>
      </c>
      <c r="U28" t="s">
        <v>262</v>
      </c>
      <c r="V28" t="s">
        <v>263</v>
      </c>
      <c r="W28" t="s">
        <v>264</v>
      </c>
      <c r="X28" t="s">
        <v>265</v>
      </c>
      <c r="Y28" t="s">
        <v>266</v>
      </c>
      <c r="Z28" t="s">
        <v>265</v>
      </c>
      <c r="AA28" t="s">
        <v>267</v>
      </c>
      <c r="AB28" t="s">
        <v>268</v>
      </c>
      <c r="AC28" t="s">
        <v>268</v>
      </c>
      <c r="AD28" t="s">
        <v>269</v>
      </c>
    </row>
    <row r="29" spans="1:30" x14ac:dyDescent="0.35">
      <c r="A29" s="1" t="s">
        <v>1026</v>
      </c>
      <c r="B29" t="s">
        <v>831</v>
      </c>
      <c r="C29" t="s">
        <v>653</v>
      </c>
      <c r="D29" t="s">
        <v>373</v>
      </c>
      <c r="E29" t="s">
        <v>1027</v>
      </c>
      <c r="F29" t="s">
        <v>265</v>
      </c>
      <c r="G29" t="s">
        <v>355</v>
      </c>
      <c r="H29" t="s">
        <v>259</v>
      </c>
      <c r="I29" t="s">
        <v>715</v>
      </c>
      <c r="J29" t="s">
        <v>715</v>
      </c>
      <c r="K29" t="s">
        <v>1028</v>
      </c>
      <c r="L29" t="s">
        <v>263</v>
      </c>
      <c r="M29" t="s">
        <v>962</v>
      </c>
      <c r="N29" t="s">
        <v>259</v>
      </c>
      <c r="O29" t="s">
        <v>353</v>
      </c>
      <c r="P29" t="s">
        <v>353</v>
      </c>
      <c r="Q29" t="s">
        <v>715</v>
      </c>
      <c r="R29" t="s">
        <v>261</v>
      </c>
      <c r="S29" t="s">
        <v>261</v>
      </c>
      <c r="T29" t="s">
        <v>261</v>
      </c>
      <c r="U29" t="s">
        <v>1029</v>
      </c>
      <c r="V29" t="s">
        <v>263</v>
      </c>
      <c r="W29" t="s">
        <v>264</v>
      </c>
      <c r="X29" t="s">
        <v>266</v>
      </c>
      <c r="Y29" t="s">
        <v>349</v>
      </c>
      <c r="Z29" t="s">
        <v>266</v>
      </c>
      <c r="AA29" t="s">
        <v>696</v>
      </c>
      <c r="AB29" t="s">
        <v>268</v>
      </c>
      <c r="AC29" t="s">
        <v>350</v>
      </c>
      <c r="AD29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4" sqref="G13:G14"/>
    </sheetView>
  </sheetViews>
  <sheetFormatPr defaultRowHeight="14.5" x14ac:dyDescent="0.35"/>
  <cols>
    <col min="1" max="1" width="17.54296875" customWidth="1"/>
  </cols>
  <sheetData>
    <row r="1" spans="1:30" x14ac:dyDescent="0.3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</row>
    <row r="2" spans="1:30" x14ac:dyDescent="0.35">
      <c r="A2" s="1" t="s">
        <v>1030</v>
      </c>
      <c r="B2" t="s">
        <v>758</v>
      </c>
      <c r="C2" t="s">
        <v>759</v>
      </c>
      <c r="D2" t="s">
        <v>758</v>
      </c>
      <c r="E2" t="s">
        <v>951</v>
      </c>
      <c r="F2" t="s">
        <v>673</v>
      </c>
      <c r="G2" t="s">
        <v>947</v>
      </c>
      <c r="H2" t="s">
        <v>827</v>
      </c>
      <c r="I2" t="s">
        <v>1031</v>
      </c>
      <c r="J2" t="s">
        <v>672</v>
      </c>
      <c r="K2" t="s">
        <v>756</v>
      </c>
      <c r="L2" t="s">
        <v>1032</v>
      </c>
      <c r="M2" t="s">
        <v>679</v>
      </c>
      <c r="N2" t="s">
        <v>690</v>
      </c>
      <c r="O2" t="s">
        <v>1033</v>
      </c>
      <c r="P2" t="s">
        <v>694</v>
      </c>
      <c r="Q2" t="s">
        <v>903</v>
      </c>
      <c r="R2" t="s">
        <v>1034</v>
      </c>
      <c r="S2" t="s">
        <v>1035</v>
      </c>
      <c r="T2" t="s">
        <v>795</v>
      </c>
      <c r="U2" t="s">
        <v>414</v>
      </c>
      <c r="V2" t="s">
        <v>1036</v>
      </c>
      <c r="W2" t="s">
        <v>1037</v>
      </c>
      <c r="X2" t="s">
        <v>423</v>
      </c>
      <c r="Y2" t="s">
        <v>1038</v>
      </c>
      <c r="Z2" t="s">
        <v>1039</v>
      </c>
      <c r="AA2" t="s">
        <v>1040</v>
      </c>
      <c r="AB2" t="s">
        <v>1041</v>
      </c>
      <c r="AC2" t="s">
        <v>1042</v>
      </c>
      <c r="AD2" t="s">
        <v>1043</v>
      </c>
    </row>
    <row r="3" spans="1:30" x14ac:dyDescent="0.35">
      <c r="A3" s="1" t="s">
        <v>1044</v>
      </c>
      <c r="B3" t="s">
        <v>669</v>
      </c>
      <c r="C3" t="s">
        <v>669</v>
      </c>
      <c r="D3" t="s">
        <v>669</v>
      </c>
      <c r="E3" t="s">
        <v>669</v>
      </c>
      <c r="F3" t="s">
        <v>669</v>
      </c>
      <c r="G3" t="s">
        <v>669</v>
      </c>
      <c r="H3" t="s">
        <v>669</v>
      </c>
      <c r="I3" t="s">
        <v>669</v>
      </c>
      <c r="J3" t="s">
        <v>669</v>
      </c>
      <c r="K3" t="s">
        <v>669</v>
      </c>
      <c r="L3" t="s">
        <v>669</v>
      </c>
      <c r="M3" t="s">
        <v>669</v>
      </c>
      <c r="N3" t="s">
        <v>669</v>
      </c>
      <c r="O3" t="s">
        <v>669</v>
      </c>
      <c r="P3" t="s">
        <v>669</v>
      </c>
      <c r="Q3" t="s">
        <v>669</v>
      </c>
      <c r="R3" t="s">
        <v>669</v>
      </c>
      <c r="S3" t="s">
        <v>669</v>
      </c>
      <c r="T3" t="s">
        <v>669</v>
      </c>
      <c r="U3" t="s">
        <v>669</v>
      </c>
      <c r="V3" t="s">
        <v>669</v>
      </c>
      <c r="W3" t="s">
        <v>669</v>
      </c>
      <c r="X3" t="s">
        <v>669</v>
      </c>
      <c r="Y3" t="s">
        <v>669</v>
      </c>
      <c r="Z3" t="s">
        <v>669</v>
      </c>
      <c r="AA3" t="s">
        <v>669</v>
      </c>
      <c r="AB3" t="s">
        <v>669</v>
      </c>
      <c r="AC3" t="s">
        <v>669</v>
      </c>
      <c r="AD3" t="s">
        <v>669</v>
      </c>
    </row>
    <row r="4" spans="1:30" x14ac:dyDescent="0.35">
      <c r="A4" s="1" t="s">
        <v>1045</v>
      </c>
      <c r="B4" t="s">
        <v>758</v>
      </c>
      <c r="C4" t="s">
        <v>759</v>
      </c>
      <c r="D4" t="s">
        <v>758</v>
      </c>
      <c r="E4" t="s">
        <v>951</v>
      </c>
      <c r="F4" t="s">
        <v>673</v>
      </c>
      <c r="G4" t="s">
        <v>947</v>
      </c>
      <c r="H4" t="s">
        <v>827</v>
      </c>
      <c r="I4" t="s">
        <v>1031</v>
      </c>
      <c r="J4" t="s">
        <v>672</v>
      </c>
      <c r="K4" t="s">
        <v>756</v>
      </c>
      <c r="L4" t="s">
        <v>1032</v>
      </c>
      <c r="M4" t="s">
        <v>679</v>
      </c>
      <c r="N4" t="s">
        <v>690</v>
      </c>
      <c r="O4" t="s">
        <v>1033</v>
      </c>
      <c r="P4" t="s">
        <v>694</v>
      </c>
      <c r="Q4" t="s">
        <v>903</v>
      </c>
      <c r="R4" t="s">
        <v>1034</v>
      </c>
      <c r="S4" t="s">
        <v>1035</v>
      </c>
      <c r="T4" t="s">
        <v>795</v>
      </c>
      <c r="U4" t="s">
        <v>414</v>
      </c>
      <c r="V4" t="s">
        <v>1036</v>
      </c>
      <c r="W4" t="s">
        <v>1037</v>
      </c>
      <c r="X4" t="s">
        <v>423</v>
      </c>
      <c r="Y4" t="s">
        <v>1038</v>
      </c>
      <c r="Z4" t="s">
        <v>1039</v>
      </c>
      <c r="AA4" t="s">
        <v>1040</v>
      </c>
      <c r="AB4" t="s">
        <v>1041</v>
      </c>
      <c r="AC4" t="s">
        <v>1042</v>
      </c>
      <c r="AD4" t="s">
        <v>1043</v>
      </c>
    </row>
    <row r="5" spans="1:30" x14ac:dyDescent="0.35">
      <c r="A5" s="1" t="s">
        <v>1046</v>
      </c>
      <c r="B5" t="s">
        <v>1047</v>
      </c>
      <c r="C5" t="s">
        <v>1048</v>
      </c>
      <c r="D5" t="s">
        <v>776</v>
      </c>
      <c r="E5" t="s">
        <v>649</v>
      </c>
      <c r="F5" t="s">
        <v>1049</v>
      </c>
      <c r="G5" t="s">
        <v>958</v>
      </c>
      <c r="H5" t="s">
        <v>1050</v>
      </c>
      <c r="I5" t="s">
        <v>1051</v>
      </c>
      <c r="J5" t="s">
        <v>778</v>
      </c>
      <c r="K5" t="s">
        <v>358</v>
      </c>
      <c r="L5" t="s">
        <v>357</v>
      </c>
      <c r="M5" t="s">
        <v>1052</v>
      </c>
      <c r="N5" t="s">
        <v>1053</v>
      </c>
      <c r="O5" t="s">
        <v>1054</v>
      </c>
      <c r="P5" t="s">
        <v>1055</v>
      </c>
      <c r="Q5" t="s">
        <v>1056</v>
      </c>
      <c r="R5" t="s">
        <v>1057</v>
      </c>
      <c r="S5" t="s">
        <v>908</v>
      </c>
      <c r="T5" t="s">
        <v>659</v>
      </c>
      <c r="U5" t="s">
        <v>1058</v>
      </c>
      <c r="V5" t="s">
        <v>1059</v>
      </c>
      <c r="W5" t="s">
        <v>1060</v>
      </c>
      <c r="X5" t="s">
        <v>1061</v>
      </c>
      <c r="Y5" t="s">
        <v>1062</v>
      </c>
      <c r="Z5" t="s">
        <v>1063</v>
      </c>
      <c r="AA5" t="s">
        <v>1064</v>
      </c>
      <c r="AB5" t="s">
        <v>1065</v>
      </c>
      <c r="AC5" t="s">
        <v>1066</v>
      </c>
      <c r="AD5" t="s">
        <v>1067</v>
      </c>
    </row>
    <row r="6" spans="1:30" x14ac:dyDescent="0.35">
      <c r="A6" s="1" t="s">
        <v>1068</v>
      </c>
      <c r="B6" t="s">
        <v>956</v>
      </c>
      <c r="C6" t="s">
        <v>1069</v>
      </c>
      <c r="D6" t="s">
        <v>368</v>
      </c>
      <c r="E6" t="s">
        <v>263</v>
      </c>
      <c r="F6" t="s">
        <v>1029</v>
      </c>
      <c r="G6" t="s">
        <v>1070</v>
      </c>
      <c r="H6" t="s">
        <v>265</v>
      </c>
      <c r="I6" t="s">
        <v>350</v>
      </c>
      <c r="J6" t="s">
        <v>880</v>
      </c>
      <c r="K6" t="s">
        <v>1071</v>
      </c>
      <c r="L6" t="s">
        <v>1072</v>
      </c>
      <c r="M6" t="s">
        <v>591</v>
      </c>
      <c r="N6" t="s">
        <v>1073</v>
      </c>
      <c r="O6" t="s">
        <v>1074</v>
      </c>
      <c r="P6" t="s">
        <v>1075</v>
      </c>
      <c r="Q6" t="s">
        <v>1076</v>
      </c>
      <c r="R6" t="s">
        <v>1056</v>
      </c>
      <c r="S6" t="s">
        <v>658</v>
      </c>
      <c r="T6" t="s">
        <v>1077</v>
      </c>
      <c r="U6" t="s">
        <v>1078</v>
      </c>
      <c r="V6" t="s">
        <v>370</v>
      </c>
      <c r="W6" t="s">
        <v>910</v>
      </c>
      <c r="X6" t="s">
        <v>1079</v>
      </c>
      <c r="Y6" t="s">
        <v>1080</v>
      </c>
      <c r="Z6" t="s">
        <v>1081</v>
      </c>
      <c r="AA6" t="s">
        <v>1082</v>
      </c>
      <c r="AB6" t="s">
        <v>1083</v>
      </c>
      <c r="AC6" t="s">
        <v>1084</v>
      </c>
      <c r="AD6" t="s">
        <v>1085</v>
      </c>
    </row>
    <row r="7" spans="1:30" x14ac:dyDescent="0.35">
      <c r="A7" s="1" t="s">
        <v>1086</v>
      </c>
      <c r="B7" t="s">
        <v>677</v>
      </c>
      <c r="C7" t="s">
        <v>1031</v>
      </c>
      <c r="D7" t="s">
        <v>1087</v>
      </c>
      <c r="E7" t="s">
        <v>1031</v>
      </c>
      <c r="F7" t="s">
        <v>677</v>
      </c>
      <c r="G7" t="s">
        <v>677</v>
      </c>
      <c r="H7" t="s">
        <v>677</v>
      </c>
      <c r="I7" t="s">
        <v>951</v>
      </c>
      <c r="J7" t="s">
        <v>677</v>
      </c>
      <c r="K7" t="s">
        <v>677</v>
      </c>
      <c r="L7" t="s">
        <v>879</v>
      </c>
      <c r="M7" t="s">
        <v>947</v>
      </c>
      <c r="N7" t="s">
        <v>952</v>
      </c>
      <c r="O7" t="s">
        <v>758</v>
      </c>
      <c r="P7" t="s">
        <v>757</v>
      </c>
      <c r="Q7" t="s">
        <v>1088</v>
      </c>
      <c r="R7" t="s">
        <v>1089</v>
      </c>
      <c r="S7" t="s">
        <v>376</v>
      </c>
      <c r="T7" t="s">
        <v>680</v>
      </c>
      <c r="U7" t="s">
        <v>763</v>
      </c>
      <c r="V7" t="s">
        <v>960</v>
      </c>
      <c r="W7" t="s">
        <v>901</v>
      </c>
      <c r="X7" t="s">
        <v>1090</v>
      </c>
      <c r="Y7" t="s">
        <v>901</v>
      </c>
      <c r="Z7" t="s">
        <v>1091</v>
      </c>
      <c r="AA7" t="s">
        <v>1092</v>
      </c>
      <c r="AB7" t="s">
        <v>260</v>
      </c>
      <c r="AC7" t="s">
        <v>766</v>
      </c>
      <c r="AD7" t="s">
        <v>1093</v>
      </c>
    </row>
    <row r="8" spans="1:30" x14ac:dyDescent="0.35">
      <c r="A8" s="1" t="s">
        <v>97</v>
      </c>
      <c r="B8" t="s">
        <v>1094</v>
      </c>
      <c r="C8" t="s">
        <v>1095</v>
      </c>
      <c r="D8" t="s">
        <v>1096</v>
      </c>
      <c r="E8" t="s">
        <v>1097</v>
      </c>
      <c r="F8" t="s">
        <v>788</v>
      </c>
      <c r="G8" t="s">
        <v>371</v>
      </c>
      <c r="H8" t="s">
        <v>1098</v>
      </c>
      <c r="I8" t="s">
        <v>834</v>
      </c>
      <c r="J8" t="s">
        <v>1099</v>
      </c>
      <c r="K8" t="s">
        <v>372</v>
      </c>
      <c r="L8" t="s">
        <v>1100</v>
      </c>
      <c r="M8" t="s">
        <v>1042</v>
      </c>
      <c r="N8" t="s">
        <v>1101</v>
      </c>
      <c r="O8" t="s">
        <v>1102</v>
      </c>
      <c r="P8" t="s">
        <v>1103</v>
      </c>
      <c r="Q8" t="s">
        <v>1104</v>
      </c>
      <c r="R8" t="s">
        <v>1105</v>
      </c>
      <c r="S8" t="s">
        <v>1106</v>
      </c>
      <c r="T8" t="s">
        <v>1107</v>
      </c>
      <c r="U8" t="s">
        <v>1108</v>
      </c>
      <c r="V8" t="s">
        <v>1109</v>
      </c>
      <c r="W8" t="s">
        <v>1110</v>
      </c>
      <c r="X8" t="s">
        <v>1111</v>
      </c>
      <c r="Y8" t="s">
        <v>1112</v>
      </c>
      <c r="Z8" t="s">
        <v>1113</v>
      </c>
      <c r="AA8" t="s">
        <v>1114</v>
      </c>
      <c r="AB8" t="s">
        <v>1115</v>
      </c>
      <c r="AC8" t="s">
        <v>1116</v>
      </c>
      <c r="AD8" t="s">
        <v>1117</v>
      </c>
    </row>
    <row r="9" spans="1:30" x14ac:dyDescent="0.35">
      <c r="A9" s="1" t="s">
        <v>1118</v>
      </c>
      <c r="B9" t="s">
        <v>1119</v>
      </c>
      <c r="C9" t="s">
        <v>1120</v>
      </c>
      <c r="D9" t="s">
        <v>1121</v>
      </c>
      <c r="E9" t="s">
        <v>667</v>
      </c>
      <c r="F9" t="s">
        <v>1122</v>
      </c>
      <c r="G9" t="s">
        <v>911</v>
      </c>
      <c r="H9" t="s">
        <v>1123</v>
      </c>
      <c r="I9" t="s">
        <v>1124</v>
      </c>
      <c r="J9" t="s">
        <v>1035</v>
      </c>
      <c r="K9" t="s">
        <v>1125</v>
      </c>
      <c r="L9" t="s">
        <v>1126</v>
      </c>
      <c r="M9" t="s">
        <v>1127</v>
      </c>
      <c r="N9" t="s">
        <v>1128</v>
      </c>
      <c r="O9" t="s">
        <v>1129</v>
      </c>
      <c r="P9" t="s">
        <v>1130</v>
      </c>
      <c r="Q9" t="s">
        <v>1131</v>
      </c>
      <c r="R9" t="s">
        <v>1132</v>
      </c>
      <c r="S9" t="s">
        <v>1133</v>
      </c>
      <c r="T9" t="s">
        <v>1134</v>
      </c>
      <c r="U9" t="s">
        <v>1135</v>
      </c>
      <c r="V9" t="s">
        <v>1136</v>
      </c>
      <c r="W9" t="s">
        <v>1137</v>
      </c>
      <c r="X9" t="s">
        <v>1138</v>
      </c>
      <c r="Y9" t="s">
        <v>1139</v>
      </c>
      <c r="Z9" t="s">
        <v>1140</v>
      </c>
      <c r="AA9" t="s">
        <v>1141</v>
      </c>
      <c r="AB9" t="s">
        <v>1142</v>
      </c>
      <c r="AC9" t="s">
        <v>1143</v>
      </c>
      <c r="AD9" t="s">
        <v>1144</v>
      </c>
    </row>
    <row r="10" spans="1:30" x14ac:dyDescent="0.35">
      <c r="A10" s="1" t="s">
        <v>104</v>
      </c>
      <c r="B10" t="s">
        <v>669</v>
      </c>
      <c r="C10" t="s">
        <v>669</v>
      </c>
      <c r="D10" t="s">
        <v>669</v>
      </c>
      <c r="E10" t="s">
        <v>669</v>
      </c>
      <c r="F10" t="s">
        <v>669</v>
      </c>
      <c r="G10" t="s">
        <v>669</v>
      </c>
      <c r="H10" t="s">
        <v>669</v>
      </c>
      <c r="I10" t="s">
        <v>669</v>
      </c>
      <c r="J10" t="s">
        <v>669</v>
      </c>
      <c r="K10" t="s">
        <v>669</v>
      </c>
      <c r="L10" t="s">
        <v>669</v>
      </c>
      <c r="M10" t="s">
        <v>669</v>
      </c>
      <c r="N10" t="s">
        <v>669</v>
      </c>
      <c r="O10" t="s">
        <v>1145</v>
      </c>
      <c r="P10" t="s">
        <v>1146</v>
      </c>
      <c r="Q10" t="s">
        <v>1147</v>
      </c>
      <c r="R10" t="s">
        <v>1148</v>
      </c>
      <c r="S10" t="s">
        <v>1149</v>
      </c>
      <c r="T10" t="s">
        <v>1150</v>
      </c>
      <c r="U10" t="s">
        <v>1151</v>
      </c>
      <c r="V10" t="s">
        <v>363</v>
      </c>
      <c r="W10" t="s">
        <v>593</v>
      </c>
      <c r="X10" t="s">
        <v>1152</v>
      </c>
      <c r="Y10" t="s">
        <v>1153</v>
      </c>
      <c r="Z10" t="s">
        <v>1154</v>
      </c>
      <c r="AA10" t="s">
        <v>1155</v>
      </c>
      <c r="AB10" t="s">
        <v>1156</v>
      </c>
      <c r="AC10" t="s">
        <v>1157</v>
      </c>
      <c r="AD10" t="s">
        <v>1158</v>
      </c>
    </row>
    <row r="11" spans="1:30" x14ac:dyDescent="0.35">
      <c r="A11" s="1" t="s">
        <v>1159</v>
      </c>
      <c r="B11" t="s">
        <v>673</v>
      </c>
      <c r="C11" t="s">
        <v>672</v>
      </c>
      <c r="D11" t="s">
        <v>950</v>
      </c>
      <c r="E11" t="s">
        <v>1160</v>
      </c>
      <c r="F11" t="s">
        <v>677</v>
      </c>
      <c r="G11" t="s">
        <v>947</v>
      </c>
      <c r="H11" t="s">
        <v>677</v>
      </c>
      <c r="I11" t="s">
        <v>675</v>
      </c>
      <c r="J11" t="s">
        <v>759</v>
      </c>
      <c r="K11" t="s">
        <v>1032</v>
      </c>
      <c r="L11" t="s">
        <v>695</v>
      </c>
      <c r="M11" t="s">
        <v>428</v>
      </c>
      <c r="N11" t="s">
        <v>1161</v>
      </c>
      <c r="O11" t="s">
        <v>1162</v>
      </c>
      <c r="P11" t="s">
        <v>1163</v>
      </c>
      <c r="Q11" t="s">
        <v>1164</v>
      </c>
      <c r="R11" t="s">
        <v>1165</v>
      </c>
      <c r="S11" t="s">
        <v>650</v>
      </c>
      <c r="T11" t="s">
        <v>653</v>
      </c>
      <c r="U11" t="s">
        <v>716</v>
      </c>
      <c r="V11" t="s">
        <v>686</v>
      </c>
      <c r="W11" t="s">
        <v>1166</v>
      </c>
      <c r="X11" t="s">
        <v>1167</v>
      </c>
      <c r="Y11" t="s">
        <v>705</v>
      </c>
      <c r="Z11" t="s">
        <v>1168</v>
      </c>
      <c r="AA11" t="s">
        <v>1169</v>
      </c>
      <c r="AB11" t="s">
        <v>705</v>
      </c>
      <c r="AC11" t="s">
        <v>1170</v>
      </c>
      <c r="AD11" t="s">
        <v>1034</v>
      </c>
    </row>
    <row r="12" spans="1:30" x14ac:dyDescent="0.35">
      <c r="A12" s="1" t="s">
        <v>1171</v>
      </c>
      <c r="B12" t="s">
        <v>673</v>
      </c>
      <c r="C12" t="s">
        <v>672</v>
      </c>
      <c r="D12" t="s">
        <v>950</v>
      </c>
      <c r="E12" t="s">
        <v>1160</v>
      </c>
      <c r="F12" t="s">
        <v>677</v>
      </c>
      <c r="G12" t="s">
        <v>947</v>
      </c>
      <c r="H12" t="s">
        <v>677</v>
      </c>
      <c r="I12" t="s">
        <v>675</v>
      </c>
      <c r="J12" t="s">
        <v>759</v>
      </c>
      <c r="K12" t="s">
        <v>1032</v>
      </c>
      <c r="L12" t="s">
        <v>695</v>
      </c>
      <c r="M12" t="s">
        <v>428</v>
      </c>
      <c r="N12" t="s">
        <v>1161</v>
      </c>
      <c r="O12" t="s">
        <v>1172</v>
      </c>
      <c r="P12" t="s">
        <v>840</v>
      </c>
      <c r="Q12" t="s">
        <v>709</v>
      </c>
      <c r="R12" t="s">
        <v>660</v>
      </c>
      <c r="S12" t="s">
        <v>1173</v>
      </c>
      <c r="T12" t="s">
        <v>1172</v>
      </c>
      <c r="U12" t="s">
        <v>592</v>
      </c>
      <c r="V12" t="s">
        <v>1174</v>
      </c>
      <c r="W12" t="s">
        <v>1175</v>
      </c>
      <c r="X12" t="s">
        <v>1176</v>
      </c>
      <c r="Y12" t="s">
        <v>1177</v>
      </c>
      <c r="Z12" t="s">
        <v>1178</v>
      </c>
      <c r="AA12" t="s">
        <v>1179</v>
      </c>
      <c r="AB12" t="s">
        <v>1180</v>
      </c>
      <c r="AC12" t="s">
        <v>1181</v>
      </c>
      <c r="AD12" t="s">
        <v>1182</v>
      </c>
    </row>
    <row r="13" spans="1:30" x14ac:dyDescent="0.35">
      <c r="A13" s="1" t="s">
        <v>101</v>
      </c>
      <c r="B13" t="s">
        <v>669</v>
      </c>
      <c r="C13" t="s">
        <v>669</v>
      </c>
      <c r="D13" t="s">
        <v>669</v>
      </c>
      <c r="E13" t="s">
        <v>669</v>
      </c>
      <c r="F13" t="s">
        <v>669</v>
      </c>
      <c r="G13" t="s">
        <v>669</v>
      </c>
      <c r="H13" t="s">
        <v>669</v>
      </c>
      <c r="I13" t="s">
        <v>669</v>
      </c>
      <c r="J13" t="s">
        <v>669</v>
      </c>
      <c r="K13" t="s">
        <v>669</v>
      </c>
      <c r="L13" t="s">
        <v>669</v>
      </c>
      <c r="M13" t="s">
        <v>669</v>
      </c>
      <c r="N13" t="s">
        <v>669</v>
      </c>
      <c r="O13" t="s">
        <v>669</v>
      </c>
      <c r="P13" t="s">
        <v>669</v>
      </c>
      <c r="Q13" t="s">
        <v>1183</v>
      </c>
      <c r="R13" t="s">
        <v>654</v>
      </c>
      <c r="S13" t="s">
        <v>1184</v>
      </c>
      <c r="T13" t="s">
        <v>776</v>
      </c>
      <c r="U13" t="s">
        <v>1185</v>
      </c>
      <c r="V13" t="s">
        <v>1186</v>
      </c>
      <c r="W13" t="s">
        <v>367</v>
      </c>
      <c r="X13" t="s">
        <v>1187</v>
      </c>
      <c r="Y13" t="s">
        <v>1188</v>
      </c>
      <c r="Z13" t="s">
        <v>1189</v>
      </c>
      <c r="AA13" t="s">
        <v>1190</v>
      </c>
      <c r="AB13" t="s">
        <v>1191</v>
      </c>
      <c r="AC13" t="s">
        <v>1061</v>
      </c>
      <c r="AD13" t="s">
        <v>1192</v>
      </c>
    </row>
    <row r="14" spans="1:30" x14ac:dyDescent="0.35">
      <c r="A14" s="1" t="s">
        <v>1193</v>
      </c>
      <c r="B14" t="s">
        <v>669</v>
      </c>
      <c r="C14" t="s">
        <v>669</v>
      </c>
      <c r="D14" t="s">
        <v>669</v>
      </c>
      <c r="E14" t="s">
        <v>669</v>
      </c>
      <c r="F14" t="s">
        <v>669</v>
      </c>
      <c r="G14" t="s">
        <v>669</v>
      </c>
      <c r="H14" t="s">
        <v>669</v>
      </c>
      <c r="I14" t="s">
        <v>669</v>
      </c>
      <c r="J14" t="s">
        <v>669</v>
      </c>
      <c r="K14" t="s">
        <v>669</v>
      </c>
      <c r="L14" t="s">
        <v>669</v>
      </c>
      <c r="M14" t="s">
        <v>669</v>
      </c>
      <c r="N14" t="s">
        <v>669</v>
      </c>
      <c r="O14" t="s">
        <v>669</v>
      </c>
      <c r="P14" t="s">
        <v>1194</v>
      </c>
      <c r="Q14" t="s">
        <v>669</v>
      </c>
      <c r="R14" t="s">
        <v>669</v>
      </c>
      <c r="S14" t="s">
        <v>669</v>
      </c>
      <c r="T14" t="s">
        <v>669</v>
      </c>
      <c r="U14" t="s">
        <v>761</v>
      </c>
      <c r="V14" t="s">
        <v>1195</v>
      </c>
      <c r="W14" t="s">
        <v>1196</v>
      </c>
      <c r="X14" t="s">
        <v>769</v>
      </c>
      <c r="Y14" t="s">
        <v>682</v>
      </c>
      <c r="Z14" t="s">
        <v>757</v>
      </c>
      <c r="AA14" t="s">
        <v>952</v>
      </c>
      <c r="AB14" t="s">
        <v>879</v>
      </c>
      <c r="AC14" t="s">
        <v>1087</v>
      </c>
      <c r="AD14" t="s">
        <v>1031</v>
      </c>
    </row>
    <row r="15" spans="1:30" x14ac:dyDescent="0.35">
      <c r="A15" s="1" t="s">
        <v>1197</v>
      </c>
      <c r="B15" t="s">
        <v>827</v>
      </c>
      <c r="C15" t="s">
        <v>948</v>
      </c>
      <c r="D15" t="s">
        <v>682</v>
      </c>
      <c r="E15" t="s">
        <v>964</v>
      </c>
      <c r="F15" t="s">
        <v>684</v>
      </c>
      <c r="G15" t="s">
        <v>1029</v>
      </c>
      <c r="H15" t="s">
        <v>267</v>
      </c>
      <c r="I15" t="s">
        <v>1049</v>
      </c>
      <c r="J15" t="s">
        <v>779</v>
      </c>
      <c r="K15" t="s">
        <v>357</v>
      </c>
      <c r="L15" t="s">
        <v>356</v>
      </c>
      <c r="M15" t="s">
        <v>1198</v>
      </c>
      <c r="N15" t="s">
        <v>371</v>
      </c>
      <c r="O15" t="s">
        <v>835</v>
      </c>
      <c r="P15" t="s">
        <v>1146</v>
      </c>
      <c r="Q15" t="s">
        <v>829</v>
      </c>
      <c r="R15" t="s">
        <v>652</v>
      </c>
      <c r="S15" t="s">
        <v>828</v>
      </c>
      <c r="T15" t="s">
        <v>270</v>
      </c>
      <c r="U15" t="s">
        <v>1029</v>
      </c>
      <c r="V15" t="s">
        <v>259</v>
      </c>
      <c r="W15" t="s">
        <v>354</v>
      </c>
      <c r="X15" t="s">
        <v>649</v>
      </c>
      <c r="Y15" t="s">
        <v>772</v>
      </c>
      <c r="Z15" t="s">
        <v>1199</v>
      </c>
      <c r="AA15" t="s">
        <v>680</v>
      </c>
      <c r="AB15" t="s">
        <v>1200</v>
      </c>
      <c r="AC15" t="s">
        <v>680</v>
      </c>
      <c r="AD15" t="s">
        <v>264</v>
      </c>
    </row>
    <row r="16" spans="1:30" x14ac:dyDescent="0.35">
      <c r="A16" s="1" t="s">
        <v>1201</v>
      </c>
      <c r="B16" t="s">
        <v>1202</v>
      </c>
      <c r="C16" t="s">
        <v>437</v>
      </c>
      <c r="D16" t="s">
        <v>435</v>
      </c>
      <c r="E16" t="s">
        <v>1203</v>
      </c>
      <c r="F16" t="s">
        <v>1204</v>
      </c>
      <c r="G16" t="s">
        <v>1205</v>
      </c>
      <c r="H16" t="s">
        <v>1206</v>
      </c>
      <c r="I16" t="s">
        <v>1207</v>
      </c>
      <c r="J16" t="s">
        <v>605</v>
      </c>
      <c r="K16" t="s">
        <v>1208</v>
      </c>
      <c r="L16" t="s">
        <v>434</v>
      </c>
      <c r="M16" t="s">
        <v>1209</v>
      </c>
      <c r="N16" t="s">
        <v>1210</v>
      </c>
      <c r="O16" t="s">
        <v>1211</v>
      </c>
      <c r="P16" t="s">
        <v>1212</v>
      </c>
      <c r="Q16" t="s">
        <v>1213</v>
      </c>
      <c r="R16" t="s">
        <v>1214</v>
      </c>
      <c r="S16" t="s">
        <v>1215</v>
      </c>
      <c r="T16" t="s">
        <v>1216</v>
      </c>
      <c r="U16" t="s">
        <v>1217</v>
      </c>
      <c r="V16" t="s">
        <v>738</v>
      </c>
      <c r="W16" t="s">
        <v>1218</v>
      </c>
      <c r="X16" t="s">
        <v>1219</v>
      </c>
      <c r="Y16" t="s">
        <v>1220</v>
      </c>
      <c r="Z16" t="s">
        <v>1221</v>
      </c>
      <c r="AA16" t="s">
        <v>1222</v>
      </c>
      <c r="AB16" t="s">
        <v>1223</v>
      </c>
      <c r="AC16" t="s">
        <v>1224</v>
      </c>
      <c r="AD16" t="s">
        <v>1225</v>
      </c>
    </row>
    <row r="17" spans="1:30" x14ac:dyDescent="0.35">
      <c r="A17" s="1" t="s">
        <v>1226</v>
      </c>
      <c r="B17" t="s">
        <v>669</v>
      </c>
      <c r="C17" t="s">
        <v>669</v>
      </c>
      <c r="D17" t="s">
        <v>669</v>
      </c>
      <c r="E17" t="s">
        <v>669</v>
      </c>
      <c r="F17" t="s">
        <v>669</v>
      </c>
      <c r="G17" t="s">
        <v>669</v>
      </c>
      <c r="H17" t="s">
        <v>669</v>
      </c>
      <c r="I17" t="s">
        <v>669</v>
      </c>
      <c r="J17" t="s">
        <v>669</v>
      </c>
      <c r="K17" t="s">
        <v>669</v>
      </c>
      <c r="L17" t="s">
        <v>669</v>
      </c>
      <c r="M17" t="s">
        <v>669</v>
      </c>
      <c r="N17" t="s">
        <v>669</v>
      </c>
      <c r="O17" t="s">
        <v>669</v>
      </c>
      <c r="P17" t="s">
        <v>669</v>
      </c>
      <c r="Q17" t="s">
        <v>669</v>
      </c>
      <c r="R17" t="s">
        <v>669</v>
      </c>
      <c r="S17" t="s">
        <v>669</v>
      </c>
      <c r="T17" t="s">
        <v>669</v>
      </c>
      <c r="U17" t="s">
        <v>669</v>
      </c>
      <c r="V17" t="s">
        <v>669</v>
      </c>
      <c r="W17" t="s">
        <v>669</v>
      </c>
      <c r="X17" t="s">
        <v>669</v>
      </c>
      <c r="Y17" t="s">
        <v>669</v>
      </c>
      <c r="Z17" t="s">
        <v>669</v>
      </c>
      <c r="AA17" t="s">
        <v>669</v>
      </c>
      <c r="AB17" t="s">
        <v>669</v>
      </c>
      <c r="AC17" t="s">
        <v>669</v>
      </c>
      <c r="AD17" t="s">
        <v>669</v>
      </c>
    </row>
    <row r="18" spans="1:30" x14ac:dyDescent="0.35">
      <c r="A18" s="1" t="s">
        <v>106</v>
      </c>
      <c r="B18" t="s">
        <v>1227</v>
      </c>
      <c r="C18" t="s">
        <v>1228</v>
      </c>
      <c r="D18" t="s">
        <v>1229</v>
      </c>
      <c r="E18" t="s">
        <v>553</v>
      </c>
      <c r="F18" t="s">
        <v>1230</v>
      </c>
      <c r="G18" t="s">
        <v>1231</v>
      </c>
      <c r="H18" t="s">
        <v>419</v>
      </c>
      <c r="I18" t="s">
        <v>1232</v>
      </c>
      <c r="J18" t="s">
        <v>1134</v>
      </c>
      <c r="K18" t="s">
        <v>1233</v>
      </c>
      <c r="L18" t="s">
        <v>1234</v>
      </c>
      <c r="M18" t="s">
        <v>1235</v>
      </c>
      <c r="N18" t="s">
        <v>1236</v>
      </c>
      <c r="O18" t="s">
        <v>1237</v>
      </c>
      <c r="P18" t="s">
        <v>1238</v>
      </c>
      <c r="Q18" t="s">
        <v>1239</v>
      </c>
      <c r="R18" t="s">
        <v>1240</v>
      </c>
      <c r="S18" t="s">
        <v>1241</v>
      </c>
      <c r="T18" t="s">
        <v>1242</v>
      </c>
      <c r="U18" t="s">
        <v>1243</v>
      </c>
      <c r="V18" t="s">
        <v>462</v>
      </c>
      <c r="W18" t="s">
        <v>1244</v>
      </c>
      <c r="X18" t="s">
        <v>1245</v>
      </c>
      <c r="Y18" t="s">
        <v>1246</v>
      </c>
      <c r="Z18" t="s">
        <v>1247</v>
      </c>
      <c r="AA18" t="s">
        <v>1248</v>
      </c>
      <c r="AB18" t="s">
        <v>1249</v>
      </c>
      <c r="AC18" t="s">
        <v>1250</v>
      </c>
      <c r="AD18" t="s">
        <v>1251</v>
      </c>
    </row>
    <row r="19" spans="1:30" x14ac:dyDescent="0.35">
      <c r="A19" s="1" t="s">
        <v>108</v>
      </c>
      <c r="B19" t="s">
        <v>684</v>
      </c>
      <c r="C19" t="s">
        <v>354</v>
      </c>
      <c r="D19" t="s">
        <v>687</v>
      </c>
      <c r="E19" t="s">
        <v>681</v>
      </c>
      <c r="F19" t="s">
        <v>960</v>
      </c>
      <c r="G19" t="s">
        <v>1092</v>
      </c>
      <c r="H19" t="s">
        <v>682</v>
      </c>
      <c r="I19" t="s">
        <v>906</v>
      </c>
      <c r="J19" t="s">
        <v>1200</v>
      </c>
      <c r="K19" t="s">
        <v>768</v>
      </c>
      <c r="L19" t="s">
        <v>265</v>
      </c>
      <c r="M19" t="s">
        <v>1252</v>
      </c>
      <c r="N19" t="s">
        <v>1253</v>
      </c>
      <c r="O19" t="s">
        <v>1252</v>
      </c>
      <c r="P19" t="s">
        <v>1254</v>
      </c>
      <c r="Q19" t="s">
        <v>1255</v>
      </c>
      <c r="R19" t="s">
        <v>780</v>
      </c>
      <c r="S19" t="s">
        <v>778</v>
      </c>
      <c r="T19" t="s">
        <v>779</v>
      </c>
      <c r="U19" t="s">
        <v>1256</v>
      </c>
      <c r="V19" t="s">
        <v>367</v>
      </c>
      <c r="W19" t="s">
        <v>361</v>
      </c>
      <c r="X19" t="s">
        <v>1257</v>
      </c>
      <c r="Y19" t="s">
        <v>1258</v>
      </c>
      <c r="Z19" t="s">
        <v>1259</v>
      </c>
      <c r="AA19" t="s">
        <v>1260</v>
      </c>
      <c r="AB19" t="s">
        <v>1261</v>
      </c>
      <c r="AC19" t="s">
        <v>1262</v>
      </c>
      <c r="AD19" t="s">
        <v>1263</v>
      </c>
    </row>
    <row r="20" spans="1:30" x14ac:dyDescent="0.35">
      <c r="A20" s="1" t="s">
        <v>1264</v>
      </c>
      <c r="B20" t="s">
        <v>951</v>
      </c>
      <c r="C20" t="s">
        <v>1031</v>
      </c>
      <c r="D20" t="s">
        <v>952</v>
      </c>
      <c r="E20" t="s">
        <v>1265</v>
      </c>
      <c r="F20" t="s">
        <v>881</v>
      </c>
      <c r="G20" t="s">
        <v>881</v>
      </c>
      <c r="H20" t="s">
        <v>1266</v>
      </c>
      <c r="I20" t="s">
        <v>881</v>
      </c>
      <c r="J20" t="s">
        <v>698</v>
      </c>
      <c r="K20" t="s">
        <v>881</v>
      </c>
      <c r="L20" t="s">
        <v>881</v>
      </c>
      <c r="M20" t="s">
        <v>1092</v>
      </c>
      <c r="N20" t="s">
        <v>683</v>
      </c>
      <c r="O20" t="s">
        <v>960</v>
      </c>
      <c r="P20" t="s">
        <v>952</v>
      </c>
      <c r="Q20" t="s">
        <v>674</v>
      </c>
      <c r="R20" t="s">
        <v>1267</v>
      </c>
      <c r="S20" t="s">
        <v>1268</v>
      </c>
      <c r="T20" t="s">
        <v>951</v>
      </c>
      <c r="U20" t="s">
        <v>1269</v>
      </c>
      <c r="V20" t="s">
        <v>757</v>
      </c>
      <c r="W20" t="s">
        <v>1270</v>
      </c>
      <c r="X20" t="s">
        <v>1271</v>
      </c>
      <c r="Y20" t="s">
        <v>1272</v>
      </c>
      <c r="Z20" t="s">
        <v>1168</v>
      </c>
      <c r="AA20" t="s">
        <v>1257</v>
      </c>
      <c r="AB20" t="s">
        <v>1273</v>
      </c>
      <c r="AC20" t="s">
        <v>1274</v>
      </c>
      <c r="AD20" t="s">
        <v>1095</v>
      </c>
    </row>
    <row r="21" spans="1:30" x14ac:dyDescent="0.35">
      <c r="A21" s="1" t="s">
        <v>1275</v>
      </c>
      <c r="B21" t="s">
        <v>669</v>
      </c>
      <c r="C21" t="s">
        <v>669</v>
      </c>
      <c r="D21" t="s">
        <v>669</v>
      </c>
      <c r="E21" t="s">
        <v>669</v>
      </c>
      <c r="F21" t="s">
        <v>669</v>
      </c>
      <c r="G21" t="s">
        <v>669</v>
      </c>
      <c r="H21" t="s">
        <v>669</v>
      </c>
      <c r="I21" t="s">
        <v>669</v>
      </c>
      <c r="J21" t="s">
        <v>669</v>
      </c>
      <c r="K21" t="s">
        <v>669</v>
      </c>
      <c r="L21" t="s">
        <v>669</v>
      </c>
      <c r="M21" t="s">
        <v>669</v>
      </c>
      <c r="N21" t="s">
        <v>669</v>
      </c>
      <c r="O21" t="s">
        <v>669</v>
      </c>
      <c r="P21" t="s">
        <v>669</v>
      </c>
      <c r="Q21" t="s">
        <v>1276</v>
      </c>
      <c r="R21" t="s">
        <v>719</v>
      </c>
      <c r="S21" t="s">
        <v>1277</v>
      </c>
      <c r="T21" t="s">
        <v>759</v>
      </c>
      <c r="U21" t="s">
        <v>950</v>
      </c>
      <c r="V21" t="s">
        <v>759</v>
      </c>
      <c r="W21" t="s">
        <v>1087</v>
      </c>
      <c r="X21" t="s">
        <v>767</v>
      </c>
      <c r="Y21" t="s">
        <v>362</v>
      </c>
      <c r="Z21" t="s">
        <v>376</v>
      </c>
      <c r="AA21" t="s">
        <v>682</v>
      </c>
      <c r="AB21" t="s">
        <v>759</v>
      </c>
      <c r="AC21" t="s">
        <v>759</v>
      </c>
      <c r="AD21" t="s">
        <v>670</v>
      </c>
    </row>
    <row r="22" spans="1:30" x14ac:dyDescent="0.35">
      <c r="A22" s="1" t="s">
        <v>1278</v>
      </c>
      <c r="B22" t="s">
        <v>669</v>
      </c>
      <c r="C22" t="s">
        <v>669</v>
      </c>
      <c r="D22" t="s">
        <v>669</v>
      </c>
      <c r="E22" t="s">
        <v>669</v>
      </c>
      <c r="F22" t="s">
        <v>669</v>
      </c>
      <c r="G22" t="s">
        <v>669</v>
      </c>
      <c r="H22" t="s">
        <v>669</v>
      </c>
      <c r="I22" t="s">
        <v>669</v>
      </c>
      <c r="J22" t="s">
        <v>669</v>
      </c>
      <c r="K22" t="s">
        <v>669</v>
      </c>
      <c r="L22" t="s">
        <v>669</v>
      </c>
      <c r="M22" t="s">
        <v>669</v>
      </c>
      <c r="N22" t="s">
        <v>669</v>
      </c>
      <c r="O22" t="s">
        <v>669</v>
      </c>
      <c r="P22" t="s">
        <v>669</v>
      </c>
      <c r="Q22" t="s">
        <v>669</v>
      </c>
      <c r="R22" t="s">
        <v>669</v>
      </c>
      <c r="S22" t="s">
        <v>669</v>
      </c>
      <c r="T22" t="s">
        <v>669</v>
      </c>
      <c r="U22" t="s">
        <v>1279</v>
      </c>
      <c r="V22" t="s">
        <v>719</v>
      </c>
      <c r="W22" t="s">
        <v>719</v>
      </c>
      <c r="X22" t="s">
        <v>669</v>
      </c>
      <c r="Y22" t="s">
        <v>669</v>
      </c>
      <c r="Z22" t="s">
        <v>669</v>
      </c>
      <c r="AA22" t="s">
        <v>669</v>
      </c>
      <c r="AB22" t="s">
        <v>669</v>
      </c>
      <c r="AC22" t="s">
        <v>669</v>
      </c>
      <c r="AD22" t="s">
        <v>669</v>
      </c>
    </row>
    <row r="23" spans="1:30" x14ac:dyDescent="0.35">
      <c r="A23" s="1" t="s">
        <v>1280</v>
      </c>
      <c r="B23" t="s">
        <v>376</v>
      </c>
      <c r="C23" t="s">
        <v>680</v>
      </c>
      <c r="D23" t="s">
        <v>770</v>
      </c>
      <c r="E23" t="s">
        <v>770</v>
      </c>
      <c r="F23" t="s">
        <v>1196</v>
      </c>
      <c r="G23" t="s">
        <v>1196</v>
      </c>
      <c r="H23" t="s">
        <v>767</v>
      </c>
      <c r="I23" t="s">
        <v>689</v>
      </c>
      <c r="J23" t="s">
        <v>685</v>
      </c>
      <c r="K23" t="s">
        <v>1029</v>
      </c>
      <c r="L23" t="s">
        <v>830</v>
      </c>
      <c r="M23" t="s">
        <v>828</v>
      </c>
      <c r="N23" t="s">
        <v>1281</v>
      </c>
      <c r="O23" t="s">
        <v>366</v>
      </c>
      <c r="P23" t="s">
        <v>1282</v>
      </c>
      <c r="Q23" t="s">
        <v>1283</v>
      </c>
      <c r="R23" t="s">
        <v>693</v>
      </c>
      <c r="S23" t="s">
        <v>961</v>
      </c>
      <c r="T23" t="s">
        <v>1162</v>
      </c>
      <c r="U23" t="s">
        <v>961</v>
      </c>
      <c r="V23" t="s">
        <v>1284</v>
      </c>
      <c r="W23" t="s">
        <v>1164</v>
      </c>
      <c r="X23" t="s">
        <v>914</v>
      </c>
      <c r="Y23" t="s">
        <v>1285</v>
      </c>
      <c r="Z23" t="s">
        <v>1286</v>
      </c>
      <c r="AA23" t="s">
        <v>1287</v>
      </c>
      <c r="AB23" t="s">
        <v>665</v>
      </c>
      <c r="AC23" t="s">
        <v>1288</v>
      </c>
      <c r="AD23" t="s">
        <v>1289</v>
      </c>
    </row>
    <row r="24" spans="1:30" x14ac:dyDescent="0.35">
      <c r="A24" s="1" t="s">
        <v>1290</v>
      </c>
      <c r="B24" t="s">
        <v>654</v>
      </c>
      <c r="C24" t="s">
        <v>1184</v>
      </c>
      <c r="D24" t="s">
        <v>367</v>
      </c>
      <c r="E24" t="s">
        <v>905</v>
      </c>
      <c r="F24" t="s">
        <v>349</v>
      </c>
      <c r="G24" t="s">
        <v>267</v>
      </c>
      <c r="H24" t="s">
        <v>694</v>
      </c>
      <c r="I24" t="s">
        <v>1281</v>
      </c>
      <c r="J24" t="s">
        <v>1291</v>
      </c>
      <c r="K24" t="s">
        <v>1292</v>
      </c>
      <c r="L24" t="s">
        <v>1273</v>
      </c>
      <c r="M24" t="s">
        <v>915</v>
      </c>
      <c r="N24" t="s">
        <v>1168</v>
      </c>
      <c r="O24" t="s">
        <v>1262</v>
      </c>
      <c r="P24" t="s">
        <v>1172</v>
      </c>
      <c r="Q24" t="s">
        <v>708</v>
      </c>
      <c r="R24" t="s">
        <v>1293</v>
      </c>
      <c r="S24" t="s">
        <v>1294</v>
      </c>
      <c r="T24" t="s">
        <v>1295</v>
      </c>
      <c r="U24" t="s">
        <v>1296</v>
      </c>
      <c r="V24" t="s">
        <v>370</v>
      </c>
      <c r="W24" t="s">
        <v>1297</v>
      </c>
      <c r="X24" t="s">
        <v>578</v>
      </c>
      <c r="Y24" t="s">
        <v>1297</v>
      </c>
      <c r="Z24" t="s">
        <v>572</v>
      </c>
      <c r="AA24" t="s">
        <v>1298</v>
      </c>
      <c r="AB24" t="s">
        <v>1299</v>
      </c>
      <c r="AC24" t="s">
        <v>1300</v>
      </c>
      <c r="AD24" t="s">
        <v>1218</v>
      </c>
    </row>
    <row r="25" spans="1:30" x14ac:dyDescent="0.35">
      <c r="A25" s="1" t="s">
        <v>1301</v>
      </c>
      <c r="B25" t="s">
        <v>772</v>
      </c>
      <c r="C25" t="s">
        <v>700</v>
      </c>
      <c r="D25" t="s">
        <v>1302</v>
      </c>
      <c r="E25" t="s">
        <v>1277</v>
      </c>
      <c r="F25" t="s">
        <v>260</v>
      </c>
      <c r="G25" t="s">
        <v>1303</v>
      </c>
      <c r="H25" t="s">
        <v>1304</v>
      </c>
      <c r="I25" t="s">
        <v>830</v>
      </c>
      <c r="J25" t="s">
        <v>723</v>
      </c>
      <c r="K25" t="s">
        <v>1283</v>
      </c>
      <c r="L25" t="s">
        <v>1305</v>
      </c>
      <c r="M25" t="s">
        <v>1306</v>
      </c>
      <c r="N25" t="s">
        <v>435</v>
      </c>
      <c r="O25" t="s">
        <v>432</v>
      </c>
      <c r="P25" t="s">
        <v>433</v>
      </c>
      <c r="Q25" t="s">
        <v>434</v>
      </c>
      <c r="R25" t="s">
        <v>435</v>
      </c>
      <c r="S25" t="s">
        <v>436</v>
      </c>
      <c r="T25" t="s">
        <v>437</v>
      </c>
      <c r="U25" t="s">
        <v>438</v>
      </c>
      <c r="V25" t="s">
        <v>439</v>
      </c>
      <c r="W25" t="s">
        <v>440</v>
      </c>
      <c r="X25" t="s">
        <v>441</v>
      </c>
      <c r="Y25" t="s">
        <v>442</v>
      </c>
      <c r="Z25" t="s">
        <v>443</v>
      </c>
      <c r="AA25" t="s">
        <v>444</v>
      </c>
      <c r="AB25" t="s">
        <v>445</v>
      </c>
      <c r="AC25" t="s">
        <v>446</v>
      </c>
      <c r="AD25" t="s">
        <v>447</v>
      </c>
    </row>
    <row r="26" spans="1:30" x14ac:dyDescent="0.35">
      <c r="A26" s="1" t="s">
        <v>1307</v>
      </c>
      <c r="B26" t="s">
        <v>270</v>
      </c>
      <c r="C26" t="s">
        <v>380</v>
      </c>
      <c r="D26" t="s">
        <v>373</v>
      </c>
      <c r="E26" t="s">
        <v>697</v>
      </c>
      <c r="F26" t="s">
        <v>353</v>
      </c>
      <c r="G26" t="s">
        <v>1025</v>
      </c>
      <c r="H26" t="s">
        <v>261</v>
      </c>
      <c r="I26" t="s">
        <v>1308</v>
      </c>
      <c r="J26" t="s">
        <v>1308</v>
      </c>
      <c r="K26" t="s">
        <v>904</v>
      </c>
      <c r="L26" t="s">
        <v>693</v>
      </c>
      <c r="M26" t="s">
        <v>1309</v>
      </c>
      <c r="N26" t="s">
        <v>367</v>
      </c>
      <c r="O26" t="s">
        <v>351</v>
      </c>
      <c r="P26" t="s">
        <v>350</v>
      </c>
      <c r="Q26" t="s">
        <v>768</v>
      </c>
      <c r="R26" t="s">
        <v>772</v>
      </c>
      <c r="S26" t="s">
        <v>1025</v>
      </c>
      <c r="T26" t="s">
        <v>771</v>
      </c>
      <c r="U26" t="s">
        <v>680</v>
      </c>
      <c r="V26" t="s">
        <v>904</v>
      </c>
      <c r="W26" t="s">
        <v>1310</v>
      </c>
      <c r="X26" t="s">
        <v>1311</v>
      </c>
      <c r="Y26" t="s">
        <v>372</v>
      </c>
      <c r="Z26" t="s">
        <v>1312</v>
      </c>
      <c r="AA26" t="s">
        <v>1313</v>
      </c>
      <c r="AB26" t="s">
        <v>1314</v>
      </c>
      <c r="AC26" t="s">
        <v>1198</v>
      </c>
      <c r="AD26" t="s">
        <v>1293</v>
      </c>
    </row>
    <row r="27" spans="1:30" x14ac:dyDescent="0.35">
      <c r="A27" s="1" t="s">
        <v>1315</v>
      </c>
      <c r="B27" t="s">
        <v>949</v>
      </c>
      <c r="C27" t="s">
        <v>960</v>
      </c>
      <c r="D27" t="s">
        <v>376</v>
      </c>
      <c r="E27" t="s">
        <v>1200</v>
      </c>
      <c r="F27" t="s">
        <v>689</v>
      </c>
      <c r="G27" t="s">
        <v>769</v>
      </c>
      <c r="H27" t="s">
        <v>772</v>
      </c>
      <c r="I27" t="s">
        <v>955</v>
      </c>
      <c r="J27" t="s">
        <v>1027</v>
      </c>
      <c r="K27" t="s">
        <v>1033</v>
      </c>
      <c r="L27" t="s">
        <v>781</v>
      </c>
      <c r="M27" t="s">
        <v>1316</v>
      </c>
      <c r="N27" t="s">
        <v>1317</v>
      </c>
      <c r="O27" t="s">
        <v>1318</v>
      </c>
      <c r="P27" t="s">
        <v>1319</v>
      </c>
      <c r="Q27" t="s">
        <v>1320</v>
      </c>
      <c r="R27" t="s">
        <v>1257</v>
      </c>
      <c r="S27" t="s">
        <v>833</v>
      </c>
      <c r="T27" t="s">
        <v>788</v>
      </c>
      <c r="U27" t="s">
        <v>1321</v>
      </c>
      <c r="V27" t="s">
        <v>699</v>
      </c>
      <c r="W27" t="s">
        <v>703</v>
      </c>
      <c r="X27" t="s">
        <v>1121</v>
      </c>
      <c r="Y27" t="s">
        <v>909</v>
      </c>
      <c r="Z27" t="s">
        <v>1322</v>
      </c>
      <c r="AA27" t="s">
        <v>1323</v>
      </c>
      <c r="AB27" t="s">
        <v>1324</v>
      </c>
      <c r="AC27" t="s">
        <v>1325</v>
      </c>
      <c r="AD27" t="s">
        <v>1326</v>
      </c>
    </row>
    <row r="28" spans="1:30" x14ac:dyDescent="0.35">
      <c r="A28" s="1" t="s">
        <v>1327</v>
      </c>
      <c r="B28" t="s">
        <v>599</v>
      </c>
      <c r="C28" t="s">
        <v>372</v>
      </c>
      <c r="D28" t="s">
        <v>1320</v>
      </c>
      <c r="E28" t="s">
        <v>1303</v>
      </c>
      <c r="F28" t="s">
        <v>782</v>
      </c>
      <c r="G28" t="s">
        <v>1074</v>
      </c>
      <c r="H28" t="s">
        <v>1328</v>
      </c>
      <c r="I28" t="s">
        <v>590</v>
      </c>
      <c r="J28" t="s">
        <v>361</v>
      </c>
      <c r="K28" t="s">
        <v>1188</v>
      </c>
      <c r="L28" t="s">
        <v>1329</v>
      </c>
      <c r="M28" t="s">
        <v>1330</v>
      </c>
      <c r="N28" t="s">
        <v>1331</v>
      </c>
      <c r="O28" t="s">
        <v>1332</v>
      </c>
      <c r="P28" t="s">
        <v>1333</v>
      </c>
      <c r="Q28" t="s">
        <v>1334</v>
      </c>
      <c r="R28" t="s">
        <v>1335</v>
      </c>
      <c r="S28" t="s">
        <v>1336</v>
      </c>
      <c r="T28" t="s">
        <v>1337</v>
      </c>
      <c r="U28" t="s">
        <v>1338</v>
      </c>
      <c r="V28" t="s">
        <v>1339</v>
      </c>
      <c r="W28" t="s">
        <v>1340</v>
      </c>
      <c r="X28" t="s">
        <v>1341</v>
      </c>
      <c r="Y28" t="s">
        <v>1342</v>
      </c>
      <c r="Z28" t="s">
        <v>1343</v>
      </c>
      <c r="AA28" t="s">
        <v>1344</v>
      </c>
      <c r="AB28" t="s">
        <v>1345</v>
      </c>
      <c r="AC28" t="s">
        <v>1346</v>
      </c>
      <c r="AD28" t="s">
        <v>1347</v>
      </c>
    </row>
    <row r="29" spans="1:30" x14ac:dyDescent="0.35">
      <c r="A29" s="1" t="s">
        <v>1348</v>
      </c>
      <c r="B29" t="s">
        <v>669</v>
      </c>
      <c r="C29" t="s">
        <v>669</v>
      </c>
      <c r="D29" t="s">
        <v>669</v>
      </c>
      <c r="E29" t="s">
        <v>669</v>
      </c>
      <c r="F29" t="s">
        <v>669</v>
      </c>
      <c r="G29" t="s">
        <v>669</v>
      </c>
      <c r="H29" t="s">
        <v>669</v>
      </c>
      <c r="I29" t="s">
        <v>669</v>
      </c>
      <c r="J29" t="s">
        <v>669</v>
      </c>
      <c r="K29" t="s">
        <v>669</v>
      </c>
      <c r="L29" t="s">
        <v>669</v>
      </c>
      <c r="M29" t="s">
        <v>669</v>
      </c>
      <c r="N29" t="s">
        <v>669</v>
      </c>
      <c r="O29" t="s">
        <v>669</v>
      </c>
      <c r="P29" t="s">
        <v>669</v>
      </c>
      <c r="Q29" t="s">
        <v>669</v>
      </c>
      <c r="R29" t="s">
        <v>669</v>
      </c>
      <c r="S29" t="s">
        <v>669</v>
      </c>
      <c r="T29" t="s">
        <v>669</v>
      </c>
      <c r="U29" t="s">
        <v>669</v>
      </c>
      <c r="V29" t="s">
        <v>669</v>
      </c>
      <c r="W29" t="s">
        <v>669</v>
      </c>
      <c r="X29" t="s">
        <v>669</v>
      </c>
      <c r="Y29" t="s">
        <v>669</v>
      </c>
      <c r="Z29" t="s">
        <v>669</v>
      </c>
      <c r="AA29" t="s">
        <v>669</v>
      </c>
      <c r="AB29" t="s">
        <v>669</v>
      </c>
      <c r="AC29" t="s">
        <v>669</v>
      </c>
      <c r="AD29" t="s">
        <v>669</v>
      </c>
    </row>
    <row r="30" spans="1:30" x14ac:dyDescent="0.35">
      <c r="A30" s="1" t="s">
        <v>1349</v>
      </c>
      <c r="B30" t="s">
        <v>669</v>
      </c>
      <c r="C30" t="s">
        <v>669</v>
      </c>
      <c r="D30" t="s">
        <v>669</v>
      </c>
      <c r="E30" t="s">
        <v>669</v>
      </c>
      <c r="F30" t="s">
        <v>669</v>
      </c>
      <c r="G30" t="s">
        <v>669</v>
      </c>
      <c r="H30" t="s">
        <v>669</v>
      </c>
      <c r="I30" t="s">
        <v>669</v>
      </c>
      <c r="J30" t="s">
        <v>669</v>
      </c>
      <c r="K30" t="s">
        <v>669</v>
      </c>
      <c r="L30" t="s">
        <v>669</v>
      </c>
      <c r="M30" t="s">
        <v>669</v>
      </c>
      <c r="N30" t="s">
        <v>669</v>
      </c>
      <c r="O30" t="s">
        <v>669</v>
      </c>
      <c r="P30" t="s">
        <v>669</v>
      </c>
      <c r="Q30" t="s">
        <v>669</v>
      </c>
      <c r="R30" t="s">
        <v>669</v>
      </c>
      <c r="S30" t="s">
        <v>669</v>
      </c>
      <c r="T30" t="s">
        <v>669</v>
      </c>
      <c r="U30" t="s">
        <v>669</v>
      </c>
      <c r="V30" t="s">
        <v>669</v>
      </c>
      <c r="W30" t="s">
        <v>669</v>
      </c>
      <c r="X30" t="s">
        <v>669</v>
      </c>
      <c r="Y30" t="s">
        <v>669</v>
      </c>
      <c r="Z30" t="s">
        <v>669</v>
      </c>
      <c r="AA30" t="s">
        <v>669</v>
      </c>
      <c r="AB30" t="s">
        <v>1350</v>
      </c>
      <c r="AC30" t="s">
        <v>270</v>
      </c>
      <c r="AD30" t="s">
        <v>1070</v>
      </c>
    </row>
    <row r="31" spans="1:30" x14ac:dyDescent="0.35">
      <c r="A31" s="1" t="s">
        <v>1351</v>
      </c>
      <c r="B31" t="s">
        <v>1296</v>
      </c>
      <c r="C31" t="s">
        <v>1352</v>
      </c>
      <c r="D31" t="s">
        <v>1353</v>
      </c>
      <c r="E31" t="s">
        <v>1354</v>
      </c>
      <c r="F31" t="s">
        <v>592</v>
      </c>
      <c r="G31" t="s">
        <v>1355</v>
      </c>
      <c r="H31" t="s">
        <v>1356</v>
      </c>
      <c r="I31" t="s">
        <v>600</v>
      </c>
      <c r="J31" t="s">
        <v>1357</v>
      </c>
      <c r="K31" t="s">
        <v>561</v>
      </c>
      <c r="L31" t="s">
        <v>1358</v>
      </c>
      <c r="M31" t="s">
        <v>1359</v>
      </c>
      <c r="N31" t="s">
        <v>578</v>
      </c>
      <c r="O31" t="s">
        <v>1360</v>
      </c>
      <c r="P31" t="s">
        <v>1361</v>
      </c>
      <c r="Q31" t="s">
        <v>741</v>
      </c>
      <c r="R31" t="s">
        <v>1362</v>
      </c>
      <c r="S31" t="s">
        <v>1363</v>
      </c>
      <c r="T31" t="s">
        <v>1364</v>
      </c>
      <c r="U31" t="s">
        <v>1365</v>
      </c>
      <c r="V31" t="s">
        <v>1366</v>
      </c>
      <c r="W31" t="s">
        <v>1367</v>
      </c>
      <c r="X31" t="s">
        <v>1368</v>
      </c>
      <c r="Y31" t="s">
        <v>1369</v>
      </c>
      <c r="Z31" t="s">
        <v>1370</v>
      </c>
      <c r="AA31" t="s">
        <v>1371</v>
      </c>
      <c r="AB31" t="s">
        <v>1372</v>
      </c>
      <c r="AC31" t="s">
        <v>1373</v>
      </c>
      <c r="AD31" t="s">
        <v>1374</v>
      </c>
    </row>
    <row r="32" spans="1:30" x14ac:dyDescent="0.35">
      <c r="A32" s="1" t="s">
        <v>1375</v>
      </c>
      <c r="B32" t="s">
        <v>669</v>
      </c>
      <c r="C32" t="s">
        <v>669</v>
      </c>
      <c r="D32" t="s">
        <v>669</v>
      </c>
      <c r="E32" t="s">
        <v>669</v>
      </c>
      <c r="F32" t="s">
        <v>669</v>
      </c>
      <c r="G32" t="s">
        <v>669</v>
      </c>
      <c r="H32" t="s">
        <v>669</v>
      </c>
      <c r="I32" t="s">
        <v>669</v>
      </c>
      <c r="J32" t="s">
        <v>669</v>
      </c>
      <c r="K32" t="s">
        <v>669</v>
      </c>
      <c r="L32" t="s">
        <v>669</v>
      </c>
      <c r="M32" t="s">
        <v>669</v>
      </c>
      <c r="N32" t="s">
        <v>669</v>
      </c>
      <c r="O32" t="s">
        <v>669</v>
      </c>
      <c r="P32" t="s">
        <v>669</v>
      </c>
      <c r="Q32" t="s">
        <v>669</v>
      </c>
      <c r="R32" t="s">
        <v>669</v>
      </c>
      <c r="S32" t="s">
        <v>669</v>
      </c>
      <c r="T32" t="s">
        <v>669</v>
      </c>
      <c r="U32" t="s">
        <v>669</v>
      </c>
      <c r="V32" t="s">
        <v>669</v>
      </c>
      <c r="W32" t="s">
        <v>669</v>
      </c>
      <c r="X32" t="s">
        <v>669</v>
      </c>
      <c r="Y32" t="s">
        <v>669</v>
      </c>
      <c r="Z32" t="s">
        <v>669</v>
      </c>
      <c r="AA32" t="s">
        <v>669</v>
      </c>
      <c r="AB32" t="s">
        <v>669</v>
      </c>
      <c r="AC32" t="s">
        <v>669</v>
      </c>
      <c r="AD32" t="s">
        <v>669</v>
      </c>
    </row>
    <row r="33" spans="1:30" x14ac:dyDescent="0.35">
      <c r="A33" s="1" t="s">
        <v>1376</v>
      </c>
      <c r="B33" t="s">
        <v>669</v>
      </c>
      <c r="C33" t="s">
        <v>669</v>
      </c>
      <c r="D33" t="s">
        <v>669</v>
      </c>
      <c r="E33" t="s">
        <v>1266</v>
      </c>
      <c r="F33" t="s">
        <v>1266</v>
      </c>
      <c r="G33" t="s">
        <v>881</v>
      </c>
      <c r="H33" t="s">
        <v>881</v>
      </c>
      <c r="I33" t="s">
        <v>881</v>
      </c>
      <c r="J33" t="s">
        <v>881</v>
      </c>
      <c r="K33" t="s">
        <v>881</v>
      </c>
      <c r="L33" t="s">
        <v>881</v>
      </c>
      <c r="M33" t="s">
        <v>881</v>
      </c>
      <c r="N33" t="s">
        <v>881</v>
      </c>
      <c r="O33" t="s">
        <v>1266</v>
      </c>
      <c r="P33" t="s">
        <v>1266</v>
      </c>
      <c r="Q33" t="s">
        <v>1266</v>
      </c>
      <c r="R33" t="s">
        <v>1266</v>
      </c>
      <c r="S33" t="s">
        <v>1266</v>
      </c>
      <c r="T33" t="s">
        <v>1266</v>
      </c>
      <c r="U33" t="s">
        <v>1266</v>
      </c>
      <c r="V33" t="s">
        <v>1266</v>
      </c>
      <c r="W33" t="s">
        <v>1266</v>
      </c>
      <c r="X33" t="s">
        <v>1266</v>
      </c>
      <c r="Y33" t="s">
        <v>1266</v>
      </c>
      <c r="Z33" t="s">
        <v>1266</v>
      </c>
      <c r="AA33" t="s">
        <v>1266</v>
      </c>
      <c r="AB33" t="s">
        <v>1266</v>
      </c>
      <c r="AC33" t="s">
        <v>1266</v>
      </c>
      <c r="AD33" t="s">
        <v>1266</v>
      </c>
    </row>
    <row r="34" spans="1:30" x14ac:dyDescent="0.35">
      <c r="A34" s="1" t="s">
        <v>1377</v>
      </c>
      <c r="B34" t="s">
        <v>669</v>
      </c>
      <c r="C34" t="s">
        <v>672</v>
      </c>
      <c r="D34" t="s">
        <v>352</v>
      </c>
      <c r="E34" t="s">
        <v>1318</v>
      </c>
      <c r="F34" t="s">
        <v>1378</v>
      </c>
      <c r="G34" t="s">
        <v>1379</v>
      </c>
      <c r="H34" t="s">
        <v>1380</v>
      </c>
      <c r="I34" t="s">
        <v>664</v>
      </c>
      <c r="J34" t="s">
        <v>566</v>
      </c>
      <c r="K34" t="s">
        <v>1381</v>
      </c>
      <c r="L34" t="s">
        <v>564</v>
      </c>
      <c r="M34" t="s">
        <v>1382</v>
      </c>
      <c r="N34" t="s">
        <v>1383</v>
      </c>
      <c r="O34" t="s">
        <v>1384</v>
      </c>
      <c r="P34" t="s">
        <v>1385</v>
      </c>
      <c r="Q34" t="s">
        <v>1386</v>
      </c>
      <c r="R34" t="s">
        <v>1387</v>
      </c>
      <c r="S34" t="s">
        <v>1388</v>
      </c>
      <c r="T34" t="s">
        <v>1389</v>
      </c>
      <c r="U34" t="s">
        <v>1390</v>
      </c>
      <c r="V34" t="s">
        <v>1391</v>
      </c>
      <c r="W34" t="s">
        <v>1392</v>
      </c>
      <c r="X34" t="s">
        <v>1393</v>
      </c>
      <c r="Y34" t="s">
        <v>442</v>
      </c>
      <c r="Z34" t="s">
        <v>1394</v>
      </c>
      <c r="AA34" t="s">
        <v>1395</v>
      </c>
      <c r="AB34" t="s">
        <v>1396</v>
      </c>
      <c r="AC34" t="s">
        <v>1397</v>
      </c>
      <c r="AD34" t="s">
        <v>1398</v>
      </c>
    </row>
    <row r="35" spans="1:30" x14ac:dyDescent="0.35">
      <c r="A35" s="1" t="s">
        <v>1399</v>
      </c>
      <c r="B35" t="s">
        <v>1400</v>
      </c>
      <c r="C35" t="s">
        <v>1401</v>
      </c>
      <c r="D35" t="s">
        <v>1402</v>
      </c>
      <c r="E35" t="s">
        <v>1403</v>
      </c>
      <c r="F35" t="s">
        <v>1404</v>
      </c>
      <c r="G35" t="s">
        <v>1405</v>
      </c>
      <c r="H35" t="s">
        <v>1406</v>
      </c>
      <c r="I35" t="s">
        <v>1407</v>
      </c>
      <c r="J35" t="s">
        <v>1408</v>
      </c>
      <c r="K35" t="s">
        <v>878</v>
      </c>
      <c r="L35" t="s">
        <v>1277</v>
      </c>
      <c r="M35" t="s">
        <v>679</v>
      </c>
      <c r="N35" t="s">
        <v>723</v>
      </c>
      <c r="O35" t="s">
        <v>1409</v>
      </c>
      <c r="P35" t="s">
        <v>1308</v>
      </c>
      <c r="Q35" t="s">
        <v>1410</v>
      </c>
      <c r="R35" t="s">
        <v>1411</v>
      </c>
      <c r="S35" t="s">
        <v>1412</v>
      </c>
      <c r="T35" t="s">
        <v>1413</v>
      </c>
      <c r="U35" t="s">
        <v>962</v>
      </c>
      <c r="V35" t="s">
        <v>269</v>
      </c>
      <c r="W35" t="s">
        <v>1414</v>
      </c>
      <c r="X35" t="s">
        <v>1415</v>
      </c>
      <c r="Y35" t="s">
        <v>1416</v>
      </c>
      <c r="Z35" t="s">
        <v>1417</v>
      </c>
      <c r="AA35" t="s">
        <v>1418</v>
      </c>
      <c r="AB35" t="s">
        <v>1419</v>
      </c>
      <c r="AC35" t="s">
        <v>1420</v>
      </c>
      <c r="AD35" t="s">
        <v>1421</v>
      </c>
    </row>
    <row r="36" spans="1:30" x14ac:dyDescent="0.35">
      <c r="A36" s="1" t="s">
        <v>1422</v>
      </c>
      <c r="B36" t="s">
        <v>1423</v>
      </c>
      <c r="C36" t="s">
        <v>1424</v>
      </c>
      <c r="D36" t="s">
        <v>1425</v>
      </c>
      <c r="E36" t="s">
        <v>1426</v>
      </c>
      <c r="F36" t="s">
        <v>1427</v>
      </c>
      <c r="G36" t="s">
        <v>1428</v>
      </c>
      <c r="H36" t="s">
        <v>1429</v>
      </c>
      <c r="I36" t="s">
        <v>1430</v>
      </c>
      <c r="J36" t="s">
        <v>1431</v>
      </c>
      <c r="K36" t="s">
        <v>719</v>
      </c>
      <c r="L36" t="s">
        <v>1266</v>
      </c>
      <c r="M36" t="s">
        <v>1160</v>
      </c>
      <c r="N36" t="s">
        <v>775</v>
      </c>
      <c r="O36" t="s">
        <v>1254</v>
      </c>
      <c r="P36" t="s">
        <v>1049</v>
      </c>
      <c r="Q36" t="s">
        <v>669</v>
      </c>
      <c r="R36" t="s">
        <v>1268</v>
      </c>
      <c r="S36" t="s">
        <v>1031</v>
      </c>
      <c r="T36" t="s">
        <v>879</v>
      </c>
      <c r="U36" t="s">
        <v>1279</v>
      </c>
      <c r="V36" t="s">
        <v>720</v>
      </c>
      <c r="W36" t="s">
        <v>720</v>
      </c>
      <c r="X36" t="s">
        <v>1432</v>
      </c>
      <c r="Y36" t="s">
        <v>1433</v>
      </c>
      <c r="Z36" t="s">
        <v>1434</v>
      </c>
      <c r="AA36" t="s">
        <v>1334</v>
      </c>
      <c r="AB36" t="s">
        <v>1435</v>
      </c>
      <c r="AC36" t="s">
        <v>1436</v>
      </c>
      <c r="AD36" t="s">
        <v>1437</v>
      </c>
    </row>
    <row r="37" spans="1:30" x14ac:dyDescent="0.35">
      <c r="A37" s="1" t="s">
        <v>1438</v>
      </c>
      <c r="B37" t="s">
        <v>1067</v>
      </c>
      <c r="C37" t="s">
        <v>1439</v>
      </c>
      <c r="D37" t="s">
        <v>561</v>
      </c>
      <c r="E37" t="s">
        <v>1440</v>
      </c>
      <c r="F37" t="s">
        <v>1441</v>
      </c>
      <c r="G37" t="s">
        <v>1090</v>
      </c>
      <c r="H37" t="s">
        <v>1442</v>
      </c>
      <c r="I37" t="s">
        <v>1443</v>
      </c>
      <c r="J37" t="s">
        <v>1081</v>
      </c>
      <c r="K37" t="s">
        <v>1444</v>
      </c>
      <c r="L37" t="s">
        <v>1445</v>
      </c>
      <c r="M37" t="s">
        <v>1270</v>
      </c>
      <c r="N37" t="s">
        <v>1446</v>
      </c>
      <c r="O37" t="s">
        <v>450</v>
      </c>
      <c r="P37" t="s">
        <v>451</v>
      </c>
      <c r="Q37" t="s">
        <v>452</v>
      </c>
      <c r="R37" t="s">
        <v>453</v>
      </c>
      <c r="S37" t="s">
        <v>454</v>
      </c>
      <c r="T37" t="s">
        <v>455</v>
      </c>
      <c r="U37" t="s">
        <v>456</v>
      </c>
      <c r="V37" t="s">
        <v>457</v>
      </c>
      <c r="W37" t="s">
        <v>458</v>
      </c>
      <c r="X37" t="s">
        <v>459</v>
      </c>
      <c r="Y37" t="s">
        <v>460</v>
      </c>
      <c r="Z37" t="s">
        <v>461</v>
      </c>
      <c r="AA37" t="s">
        <v>462</v>
      </c>
      <c r="AB37" t="s">
        <v>463</v>
      </c>
      <c r="AC37" t="s">
        <v>464</v>
      </c>
      <c r="AD37" t="s">
        <v>465</v>
      </c>
    </row>
    <row r="38" spans="1:30" x14ac:dyDescent="0.35">
      <c r="A38" s="1" t="s">
        <v>1447</v>
      </c>
      <c r="B38" t="s">
        <v>1227</v>
      </c>
      <c r="C38" t="s">
        <v>1228</v>
      </c>
      <c r="D38" t="s">
        <v>1229</v>
      </c>
      <c r="E38" t="s">
        <v>553</v>
      </c>
      <c r="F38" t="s">
        <v>1230</v>
      </c>
      <c r="G38" t="s">
        <v>1231</v>
      </c>
      <c r="H38" t="s">
        <v>419</v>
      </c>
      <c r="I38" t="s">
        <v>1232</v>
      </c>
      <c r="J38" t="s">
        <v>1134</v>
      </c>
      <c r="K38" t="s">
        <v>1233</v>
      </c>
      <c r="L38" t="s">
        <v>1234</v>
      </c>
      <c r="M38" t="s">
        <v>1235</v>
      </c>
      <c r="N38" t="s">
        <v>1236</v>
      </c>
      <c r="O38" t="s">
        <v>1237</v>
      </c>
      <c r="P38" t="s">
        <v>1448</v>
      </c>
      <c r="Q38" t="s">
        <v>1239</v>
      </c>
      <c r="R38" t="s">
        <v>1449</v>
      </c>
      <c r="S38" t="s">
        <v>1450</v>
      </c>
      <c r="T38" t="s">
        <v>1451</v>
      </c>
      <c r="U38" t="s">
        <v>1452</v>
      </c>
      <c r="V38" t="s">
        <v>1453</v>
      </c>
      <c r="W38" t="s">
        <v>1454</v>
      </c>
      <c r="X38" t="s">
        <v>1455</v>
      </c>
      <c r="Y38" t="s">
        <v>1456</v>
      </c>
      <c r="Z38" t="s">
        <v>1457</v>
      </c>
      <c r="AA38" t="s">
        <v>1458</v>
      </c>
      <c r="AB38" t="s">
        <v>1459</v>
      </c>
      <c r="AC38" t="s">
        <v>1460</v>
      </c>
      <c r="AD38" t="s">
        <v>1461</v>
      </c>
    </row>
    <row r="39" spans="1:30" x14ac:dyDescent="0.35">
      <c r="A39" s="1" t="s">
        <v>1462</v>
      </c>
      <c r="B39" t="s">
        <v>669</v>
      </c>
      <c r="C39" t="s">
        <v>669</v>
      </c>
      <c r="D39" t="s">
        <v>669</v>
      </c>
      <c r="E39" t="s">
        <v>669</v>
      </c>
      <c r="F39" t="s">
        <v>669</v>
      </c>
      <c r="G39" t="s">
        <v>669</v>
      </c>
      <c r="H39" t="s">
        <v>669</v>
      </c>
      <c r="I39" t="s">
        <v>669</v>
      </c>
      <c r="J39" t="s">
        <v>669</v>
      </c>
      <c r="K39" t="s">
        <v>669</v>
      </c>
      <c r="L39" t="s">
        <v>669</v>
      </c>
      <c r="M39" t="s">
        <v>669</v>
      </c>
      <c r="N39" t="s">
        <v>669</v>
      </c>
      <c r="O39" t="s">
        <v>669</v>
      </c>
      <c r="P39" t="s">
        <v>691</v>
      </c>
      <c r="Q39" t="s">
        <v>669</v>
      </c>
      <c r="R39" t="s">
        <v>1463</v>
      </c>
      <c r="S39" t="s">
        <v>1464</v>
      </c>
      <c r="T39" t="s">
        <v>686</v>
      </c>
      <c r="U39" t="s">
        <v>830</v>
      </c>
      <c r="V39" t="s">
        <v>762</v>
      </c>
      <c r="W39" t="s">
        <v>904</v>
      </c>
      <c r="X39" t="s">
        <v>1465</v>
      </c>
      <c r="Y39" t="s">
        <v>905</v>
      </c>
      <c r="Z39" t="s">
        <v>365</v>
      </c>
      <c r="AA39" t="s">
        <v>1051</v>
      </c>
      <c r="AB39" t="s">
        <v>1071</v>
      </c>
      <c r="AC39" t="s">
        <v>1302</v>
      </c>
      <c r="AD39" t="s">
        <v>1283</v>
      </c>
    </row>
    <row r="40" spans="1:30" x14ac:dyDescent="0.35">
      <c r="A40" s="1" t="s">
        <v>131</v>
      </c>
      <c r="B40" t="s">
        <v>1227</v>
      </c>
      <c r="C40" t="s">
        <v>1228</v>
      </c>
      <c r="D40" t="s">
        <v>1229</v>
      </c>
      <c r="E40" t="s">
        <v>553</v>
      </c>
      <c r="F40" t="s">
        <v>1230</v>
      </c>
      <c r="G40" t="s">
        <v>1231</v>
      </c>
      <c r="H40" t="s">
        <v>419</v>
      </c>
      <c r="I40" t="s">
        <v>1232</v>
      </c>
      <c r="J40" t="s">
        <v>1134</v>
      </c>
      <c r="K40" t="s">
        <v>1233</v>
      </c>
      <c r="L40" t="s">
        <v>1234</v>
      </c>
      <c r="M40" t="s">
        <v>1235</v>
      </c>
      <c r="N40" t="s">
        <v>1236</v>
      </c>
      <c r="O40" t="s">
        <v>1237</v>
      </c>
      <c r="P40" t="s">
        <v>1238</v>
      </c>
      <c r="Q40" t="s">
        <v>1239</v>
      </c>
      <c r="R40" t="s">
        <v>1240</v>
      </c>
      <c r="S40" t="s">
        <v>1241</v>
      </c>
      <c r="T40" t="s">
        <v>1242</v>
      </c>
      <c r="U40" t="s">
        <v>1243</v>
      </c>
      <c r="V40" t="s">
        <v>462</v>
      </c>
      <c r="W40" t="s">
        <v>1244</v>
      </c>
      <c r="X40" t="s">
        <v>1245</v>
      </c>
      <c r="Y40" t="s">
        <v>1246</v>
      </c>
      <c r="Z40" t="s">
        <v>1247</v>
      </c>
      <c r="AA40" t="s">
        <v>1248</v>
      </c>
      <c r="AB40" t="s">
        <v>1249</v>
      </c>
      <c r="AC40" t="s">
        <v>1250</v>
      </c>
      <c r="AD40" t="s">
        <v>1251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9"/>
  <sheetViews>
    <sheetView workbookViewId="0"/>
  </sheetViews>
  <sheetFormatPr defaultRowHeight="14.5" x14ac:dyDescent="0.35"/>
  <sheetData>
    <row r="1" spans="1:30" x14ac:dyDescent="0.3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</row>
    <row r="2" spans="1:30" x14ac:dyDescent="0.35">
      <c r="A2" s="1" t="s">
        <v>959</v>
      </c>
      <c r="B2" t="s">
        <v>675</v>
      </c>
      <c r="C2" t="s">
        <v>960</v>
      </c>
      <c r="D2" t="s">
        <v>771</v>
      </c>
      <c r="E2" t="s">
        <v>961</v>
      </c>
      <c r="F2" t="s">
        <v>688</v>
      </c>
      <c r="G2" t="s">
        <v>962</v>
      </c>
      <c r="H2" t="s">
        <v>262</v>
      </c>
      <c r="I2" t="s">
        <v>963</v>
      </c>
      <c r="J2" t="s">
        <v>964</v>
      </c>
      <c r="K2" t="s">
        <v>768</v>
      </c>
      <c r="L2" t="s">
        <v>906</v>
      </c>
      <c r="M2" t="s">
        <v>376</v>
      </c>
      <c r="N2" t="s">
        <v>762</v>
      </c>
      <c r="O2" t="s">
        <v>365</v>
      </c>
      <c r="P2" t="s">
        <v>366</v>
      </c>
      <c r="Q2" t="s">
        <v>367</v>
      </c>
      <c r="R2" t="s">
        <v>775</v>
      </c>
      <c r="S2" t="s">
        <v>1466</v>
      </c>
      <c r="T2" t="s">
        <v>1356</v>
      </c>
      <c r="U2" t="s">
        <v>1467</v>
      </c>
      <c r="V2" t="s">
        <v>1468</v>
      </c>
      <c r="W2" t="s">
        <v>1071</v>
      </c>
      <c r="X2" t="s">
        <v>1469</v>
      </c>
      <c r="Y2" t="s">
        <v>1470</v>
      </c>
      <c r="Z2" t="s">
        <v>354</v>
      </c>
      <c r="AA2" t="s">
        <v>1471</v>
      </c>
      <c r="AB2" t="s">
        <v>1472</v>
      </c>
      <c r="AC2" t="s">
        <v>912</v>
      </c>
      <c r="AD2" t="s">
        <v>1302</v>
      </c>
    </row>
    <row r="3" spans="1:30" x14ac:dyDescent="0.35">
      <c r="A3" s="1" t="s">
        <v>765</v>
      </c>
      <c r="B3" t="s">
        <v>262</v>
      </c>
      <c r="C3" t="s">
        <v>715</v>
      </c>
      <c r="D3" t="s">
        <v>716</v>
      </c>
      <c r="E3" t="s">
        <v>766</v>
      </c>
      <c r="F3" t="s">
        <v>767</v>
      </c>
      <c r="G3" t="s">
        <v>768</v>
      </c>
      <c r="H3" t="s">
        <v>769</v>
      </c>
      <c r="I3" t="s">
        <v>770</v>
      </c>
      <c r="J3" t="s">
        <v>771</v>
      </c>
      <c r="K3" t="s">
        <v>772</v>
      </c>
      <c r="L3" t="s">
        <v>263</v>
      </c>
      <c r="M3" t="s">
        <v>353</v>
      </c>
      <c r="N3" t="s">
        <v>270</v>
      </c>
      <c r="O3" t="s">
        <v>349</v>
      </c>
      <c r="P3" t="s">
        <v>350</v>
      </c>
      <c r="Q3" t="s">
        <v>266</v>
      </c>
      <c r="R3" t="s">
        <v>351</v>
      </c>
      <c r="S3" t="s">
        <v>352</v>
      </c>
      <c r="T3" t="s">
        <v>353</v>
      </c>
      <c r="U3" t="s">
        <v>354</v>
      </c>
      <c r="V3" t="s">
        <v>350</v>
      </c>
      <c r="W3" t="s">
        <v>355</v>
      </c>
      <c r="X3" t="s">
        <v>356</v>
      </c>
      <c r="Y3" t="s">
        <v>357</v>
      </c>
      <c r="Z3" t="s">
        <v>358</v>
      </c>
      <c r="AA3" t="s">
        <v>359</v>
      </c>
      <c r="AB3" t="s">
        <v>360</v>
      </c>
      <c r="AC3" t="s">
        <v>361</v>
      </c>
      <c r="AD3" t="s">
        <v>362</v>
      </c>
    </row>
    <row r="4" spans="1:30" x14ac:dyDescent="0.35">
      <c r="A4" s="1" t="s">
        <v>1473</v>
      </c>
      <c r="B4" t="s">
        <v>1279</v>
      </c>
      <c r="C4" t="s">
        <v>878</v>
      </c>
      <c r="D4" t="s">
        <v>722</v>
      </c>
      <c r="E4" t="s">
        <v>1474</v>
      </c>
      <c r="F4" t="s">
        <v>1276</v>
      </c>
      <c r="G4" t="s">
        <v>1276</v>
      </c>
      <c r="H4" t="s">
        <v>882</v>
      </c>
      <c r="I4" t="s">
        <v>1269</v>
      </c>
      <c r="J4" t="s">
        <v>1475</v>
      </c>
      <c r="K4" t="s">
        <v>717</v>
      </c>
      <c r="L4" t="s">
        <v>1475</v>
      </c>
      <c r="M4" t="s">
        <v>718</v>
      </c>
      <c r="N4" t="s">
        <v>720</v>
      </c>
      <c r="O4" t="s">
        <v>1476</v>
      </c>
      <c r="P4" t="s">
        <v>1477</v>
      </c>
      <c r="Q4" t="s">
        <v>1478</v>
      </c>
      <c r="R4" t="s">
        <v>719</v>
      </c>
      <c r="S4" t="s">
        <v>669</v>
      </c>
      <c r="T4" t="s">
        <v>879</v>
      </c>
      <c r="U4" t="s">
        <v>1479</v>
      </c>
      <c r="V4" t="s">
        <v>761</v>
      </c>
      <c r="W4" t="s">
        <v>1480</v>
      </c>
      <c r="X4" t="s">
        <v>1481</v>
      </c>
      <c r="Y4" t="s">
        <v>947</v>
      </c>
      <c r="Z4" t="s">
        <v>1482</v>
      </c>
      <c r="AA4" t="s">
        <v>827</v>
      </c>
      <c r="AB4" t="s">
        <v>951</v>
      </c>
      <c r="AC4" t="s">
        <v>722</v>
      </c>
      <c r="AD4" t="s">
        <v>1483</v>
      </c>
    </row>
    <row r="5" spans="1:30" x14ac:dyDescent="0.35">
      <c r="A5" s="1" t="s">
        <v>1484</v>
      </c>
      <c r="B5" t="s">
        <v>669</v>
      </c>
      <c r="C5" t="s">
        <v>669</v>
      </c>
      <c r="D5" t="s">
        <v>669</v>
      </c>
      <c r="E5" t="s">
        <v>669</v>
      </c>
      <c r="F5" t="s">
        <v>669</v>
      </c>
      <c r="G5" t="s">
        <v>669</v>
      </c>
      <c r="H5" t="s">
        <v>669</v>
      </c>
      <c r="I5" t="s">
        <v>669</v>
      </c>
      <c r="J5" t="s">
        <v>669</v>
      </c>
      <c r="K5" t="s">
        <v>669</v>
      </c>
      <c r="L5" t="s">
        <v>669</v>
      </c>
      <c r="M5" t="s">
        <v>669</v>
      </c>
      <c r="N5" t="s">
        <v>669</v>
      </c>
      <c r="O5" t="s">
        <v>669</v>
      </c>
      <c r="P5" t="s">
        <v>669</v>
      </c>
      <c r="Q5" t="s">
        <v>677</v>
      </c>
      <c r="R5" t="s">
        <v>881</v>
      </c>
      <c r="S5" t="s">
        <v>676</v>
      </c>
      <c r="T5" t="s">
        <v>1194</v>
      </c>
      <c r="U5" t="s">
        <v>879</v>
      </c>
      <c r="V5" t="s">
        <v>720</v>
      </c>
      <c r="W5" t="s">
        <v>951</v>
      </c>
      <c r="X5" t="s">
        <v>879</v>
      </c>
      <c r="Y5" t="s">
        <v>952</v>
      </c>
      <c r="Z5" t="s">
        <v>1031</v>
      </c>
      <c r="AA5" t="s">
        <v>879</v>
      </c>
      <c r="AB5" t="s">
        <v>1087</v>
      </c>
      <c r="AC5" t="s">
        <v>1160</v>
      </c>
      <c r="AD5" t="s">
        <v>1087</v>
      </c>
    </row>
    <row r="6" spans="1:30" x14ac:dyDescent="0.35">
      <c r="A6" s="1" t="s">
        <v>1485</v>
      </c>
      <c r="B6" t="s">
        <v>1486</v>
      </c>
      <c r="C6" t="s">
        <v>1487</v>
      </c>
      <c r="D6" t="s">
        <v>1488</v>
      </c>
      <c r="E6" t="s">
        <v>1478</v>
      </c>
      <c r="F6" t="s">
        <v>1489</v>
      </c>
      <c r="G6" t="s">
        <v>1490</v>
      </c>
      <c r="H6" t="s">
        <v>757</v>
      </c>
      <c r="I6" t="s">
        <v>878</v>
      </c>
      <c r="J6" t="s">
        <v>717</v>
      </c>
      <c r="K6" t="s">
        <v>721</v>
      </c>
      <c r="L6" t="s">
        <v>722</v>
      </c>
      <c r="M6" t="s">
        <v>947</v>
      </c>
      <c r="N6" t="s">
        <v>1491</v>
      </c>
      <c r="O6" t="s">
        <v>1310</v>
      </c>
      <c r="P6" t="s">
        <v>1492</v>
      </c>
      <c r="Q6" t="s">
        <v>718</v>
      </c>
      <c r="R6" t="s">
        <v>355</v>
      </c>
      <c r="S6" t="s">
        <v>1493</v>
      </c>
      <c r="T6" t="s">
        <v>1494</v>
      </c>
      <c r="U6" t="s">
        <v>1495</v>
      </c>
      <c r="V6" t="s">
        <v>1496</v>
      </c>
      <c r="W6" t="s">
        <v>1310</v>
      </c>
      <c r="X6" t="s">
        <v>1482</v>
      </c>
      <c r="Y6" t="s">
        <v>599</v>
      </c>
      <c r="Z6" t="s">
        <v>1421</v>
      </c>
      <c r="AA6" t="s">
        <v>1497</v>
      </c>
      <c r="AB6" t="s">
        <v>1498</v>
      </c>
      <c r="AC6" t="s">
        <v>1499</v>
      </c>
      <c r="AD6" t="s">
        <v>266</v>
      </c>
    </row>
    <row r="7" spans="1:30" x14ac:dyDescent="0.35">
      <c r="A7" s="1" t="s">
        <v>1500</v>
      </c>
      <c r="B7" t="s">
        <v>669</v>
      </c>
      <c r="C7" t="s">
        <v>669</v>
      </c>
      <c r="D7" t="s">
        <v>669</v>
      </c>
      <c r="E7" t="s">
        <v>669</v>
      </c>
      <c r="F7" t="s">
        <v>669</v>
      </c>
      <c r="G7" t="s">
        <v>669</v>
      </c>
      <c r="H7" t="s">
        <v>669</v>
      </c>
      <c r="I7" t="s">
        <v>669</v>
      </c>
      <c r="J7" t="s">
        <v>669</v>
      </c>
      <c r="K7" t="s">
        <v>669</v>
      </c>
      <c r="L7" t="s">
        <v>669</v>
      </c>
      <c r="M7" t="s">
        <v>669</v>
      </c>
      <c r="N7" t="s">
        <v>669</v>
      </c>
      <c r="O7" t="s">
        <v>669</v>
      </c>
      <c r="P7" t="s">
        <v>669</v>
      </c>
      <c r="Q7" t="s">
        <v>1029</v>
      </c>
      <c r="R7" t="s">
        <v>1266</v>
      </c>
      <c r="S7" t="s">
        <v>1489</v>
      </c>
      <c r="T7" t="s">
        <v>1501</v>
      </c>
      <c r="U7" t="s">
        <v>889</v>
      </c>
      <c r="V7" t="s">
        <v>1502</v>
      </c>
      <c r="W7" t="s">
        <v>1267</v>
      </c>
      <c r="X7" t="s">
        <v>1477</v>
      </c>
      <c r="Y7" t="s">
        <v>1503</v>
      </c>
      <c r="Z7" t="s">
        <v>1504</v>
      </c>
      <c r="AA7" t="s">
        <v>1505</v>
      </c>
      <c r="AB7" t="s">
        <v>1506</v>
      </c>
      <c r="AC7" t="s">
        <v>1308</v>
      </c>
      <c r="AD7" t="s">
        <v>1507</v>
      </c>
    </row>
    <row r="8" spans="1:30" x14ac:dyDescent="0.35">
      <c r="A8" s="1" t="s">
        <v>1068</v>
      </c>
      <c r="B8" t="s">
        <v>1479</v>
      </c>
      <c r="C8" t="s">
        <v>885</v>
      </c>
      <c r="D8" t="s">
        <v>1488</v>
      </c>
      <c r="E8" t="s">
        <v>882</v>
      </c>
      <c r="F8" t="s">
        <v>1508</v>
      </c>
      <c r="G8" t="s">
        <v>891</v>
      </c>
      <c r="H8" t="s">
        <v>1269</v>
      </c>
      <c r="I8" t="s">
        <v>1279</v>
      </c>
      <c r="J8" t="s">
        <v>719</v>
      </c>
      <c r="K8" t="s">
        <v>1509</v>
      </c>
      <c r="L8" t="s">
        <v>1501</v>
      </c>
      <c r="M8" t="s">
        <v>1506</v>
      </c>
      <c r="N8" t="s">
        <v>1510</v>
      </c>
      <c r="O8" t="s">
        <v>1088</v>
      </c>
      <c r="P8" t="s">
        <v>1491</v>
      </c>
      <c r="Q8" t="s">
        <v>1511</v>
      </c>
      <c r="R8" t="s">
        <v>1283</v>
      </c>
      <c r="S8" t="s">
        <v>894</v>
      </c>
      <c r="T8" t="s">
        <v>1482</v>
      </c>
      <c r="U8" t="s">
        <v>1265</v>
      </c>
      <c r="V8" t="s">
        <v>722</v>
      </c>
      <c r="W8" t="s">
        <v>877</v>
      </c>
      <c r="X8" t="s">
        <v>670</v>
      </c>
      <c r="Y8" t="s">
        <v>674</v>
      </c>
      <c r="Z8" t="s">
        <v>1512</v>
      </c>
      <c r="AA8" t="s">
        <v>1513</v>
      </c>
      <c r="AB8" t="s">
        <v>1514</v>
      </c>
      <c r="AC8" t="s">
        <v>763</v>
      </c>
      <c r="AD8" t="s">
        <v>1515</v>
      </c>
    </row>
    <row r="9" spans="1:30" x14ac:dyDescent="0.35">
      <c r="A9" s="1" t="s">
        <v>108</v>
      </c>
      <c r="B9" t="s">
        <v>669</v>
      </c>
      <c r="C9" t="s">
        <v>669</v>
      </c>
      <c r="D9" t="s">
        <v>669</v>
      </c>
      <c r="E9" t="s">
        <v>669</v>
      </c>
      <c r="F9" t="s">
        <v>669</v>
      </c>
      <c r="G9" t="s">
        <v>669</v>
      </c>
      <c r="H9" t="s">
        <v>669</v>
      </c>
      <c r="I9" t="s">
        <v>669</v>
      </c>
      <c r="J9" t="s">
        <v>669</v>
      </c>
      <c r="K9" t="s">
        <v>669</v>
      </c>
      <c r="L9" t="s">
        <v>669</v>
      </c>
      <c r="M9" t="s">
        <v>669</v>
      </c>
      <c r="N9" t="s">
        <v>669</v>
      </c>
      <c r="O9" t="s">
        <v>669</v>
      </c>
      <c r="P9" t="s">
        <v>669</v>
      </c>
      <c r="Q9" t="s">
        <v>758</v>
      </c>
      <c r="R9" t="s">
        <v>1516</v>
      </c>
      <c r="S9" t="s">
        <v>1269</v>
      </c>
      <c r="T9" t="s">
        <v>1478</v>
      </c>
      <c r="U9" t="s">
        <v>1517</v>
      </c>
      <c r="V9" t="s">
        <v>947</v>
      </c>
      <c r="W9" t="s">
        <v>670</v>
      </c>
      <c r="X9" t="s">
        <v>1277</v>
      </c>
      <c r="Y9" t="s">
        <v>1166</v>
      </c>
      <c r="Z9" t="s">
        <v>948</v>
      </c>
      <c r="AA9" t="s">
        <v>770</v>
      </c>
      <c r="AB9" t="s">
        <v>1478</v>
      </c>
      <c r="AC9" t="s">
        <v>891</v>
      </c>
      <c r="AD9" t="s">
        <v>693</v>
      </c>
    </row>
    <row r="10" spans="1:30" x14ac:dyDescent="0.35">
      <c r="A10" s="1" t="s">
        <v>1518</v>
      </c>
      <c r="B10" t="s">
        <v>669</v>
      </c>
      <c r="C10" t="s">
        <v>669</v>
      </c>
      <c r="D10" t="s">
        <v>669</v>
      </c>
      <c r="E10" t="s">
        <v>669</v>
      </c>
      <c r="F10" t="s">
        <v>669</v>
      </c>
      <c r="G10" t="s">
        <v>669</v>
      </c>
      <c r="H10" t="s">
        <v>669</v>
      </c>
      <c r="I10" t="s">
        <v>719</v>
      </c>
      <c r="J10" t="s">
        <v>1265</v>
      </c>
      <c r="K10" t="s">
        <v>669</v>
      </c>
      <c r="L10" t="s">
        <v>669</v>
      </c>
      <c r="M10" t="s">
        <v>669</v>
      </c>
      <c r="N10" t="s">
        <v>669</v>
      </c>
      <c r="O10" t="s">
        <v>669</v>
      </c>
      <c r="P10" t="s">
        <v>669</v>
      </c>
      <c r="Q10" t="s">
        <v>669</v>
      </c>
      <c r="R10" t="s">
        <v>669</v>
      </c>
      <c r="S10" t="s">
        <v>878</v>
      </c>
      <c r="T10" t="s">
        <v>1478</v>
      </c>
      <c r="U10" t="s">
        <v>669</v>
      </c>
      <c r="V10" t="s">
        <v>669</v>
      </c>
      <c r="W10" t="s">
        <v>669</v>
      </c>
      <c r="X10" t="s">
        <v>669</v>
      </c>
      <c r="Y10" t="s">
        <v>669</v>
      </c>
      <c r="Z10" t="s">
        <v>669</v>
      </c>
      <c r="AA10" t="s">
        <v>669</v>
      </c>
      <c r="AB10" t="s">
        <v>669</v>
      </c>
      <c r="AC10" t="s">
        <v>669</v>
      </c>
      <c r="AD10" t="s">
        <v>669</v>
      </c>
    </row>
    <row r="11" spans="1:30" x14ac:dyDescent="0.35">
      <c r="A11" s="1" t="s">
        <v>1519</v>
      </c>
      <c r="B11" t="s">
        <v>1265</v>
      </c>
      <c r="C11" t="s">
        <v>1266</v>
      </c>
      <c r="D11" t="s">
        <v>889</v>
      </c>
      <c r="E11" t="s">
        <v>1520</v>
      </c>
      <c r="F11" t="s">
        <v>722</v>
      </c>
      <c r="G11" t="s">
        <v>953</v>
      </c>
      <c r="H11" t="s">
        <v>890</v>
      </c>
      <c r="I11" t="s">
        <v>1488</v>
      </c>
      <c r="J11" t="s">
        <v>1517</v>
      </c>
      <c r="K11" t="s">
        <v>1521</v>
      </c>
      <c r="L11" t="s">
        <v>718</v>
      </c>
      <c r="M11" t="s">
        <v>1194</v>
      </c>
      <c r="N11" t="s">
        <v>882</v>
      </c>
      <c r="O11" t="s">
        <v>380</v>
      </c>
      <c r="P11" t="s">
        <v>877</v>
      </c>
      <c r="Q11" t="s">
        <v>723</v>
      </c>
      <c r="R11" t="s">
        <v>888</v>
      </c>
      <c r="S11" t="s">
        <v>891</v>
      </c>
      <c r="T11" t="s">
        <v>1502</v>
      </c>
      <c r="U11" t="s">
        <v>350</v>
      </c>
      <c r="V11" t="s">
        <v>1522</v>
      </c>
      <c r="W11" t="s">
        <v>1253</v>
      </c>
      <c r="X11" t="s">
        <v>1505</v>
      </c>
      <c r="Y11" t="s">
        <v>1523</v>
      </c>
      <c r="Z11" t="s">
        <v>1168</v>
      </c>
      <c r="AA11" t="s">
        <v>1524</v>
      </c>
      <c r="AB11" t="s">
        <v>1506</v>
      </c>
      <c r="AC11" t="s">
        <v>835</v>
      </c>
      <c r="AD11" t="s">
        <v>1525</v>
      </c>
    </row>
    <row r="12" spans="1:30" x14ac:dyDescent="0.35">
      <c r="A12" s="1" t="s">
        <v>1526</v>
      </c>
      <c r="B12" t="s">
        <v>963</v>
      </c>
      <c r="C12" t="s">
        <v>265</v>
      </c>
      <c r="D12" t="s">
        <v>269</v>
      </c>
      <c r="E12" t="s">
        <v>670</v>
      </c>
      <c r="F12" t="s">
        <v>354</v>
      </c>
      <c r="G12" t="s">
        <v>1527</v>
      </c>
      <c r="H12" t="s">
        <v>832</v>
      </c>
      <c r="I12" t="s">
        <v>1050</v>
      </c>
      <c r="J12" t="s">
        <v>693</v>
      </c>
      <c r="K12" t="s">
        <v>958</v>
      </c>
      <c r="L12" t="s">
        <v>648</v>
      </c>
      <c r="M12" t="s">
        <v>1528</v>
      </c>
      <c r="N12" t="s">
        <v>781</v>
      </c>
      <c r="O12" t="s">
        <v>379</v>
      </c>
      <c r="P12" t="s">
        <v>593</v>
      </c>
      <c r="Q12" t="s">
        <v>1529</v>
      </c>
      <c r="R12" t="s">
        <v>1530</v>
      </c>
      <c r="S12" t="s">
        <v>1531</v>
      </c>
      <c r="T12" t="s">
        <v>1532</v>
      </c>
      <c r="U12" t="s">
        <v>666</v>
      </c>
      <c r="V12" t="s">
        <v>1533</v>
      </c>
      <c r="W12" t="s">
        <v>1534</v>
      </c>
      <c r="X12" t="s">
        <v>1535</v>
      </c>
      <c r="Y12" t="s">
        <v>1536</v>
      </c>
      <c r="Z12" t="s">
        <v>1291</v>
      </c>
      <c r="AA12" t="s">
        <v>1537</v>
      </c>
      <c r="AB12" t="s">
        <v>1538</v>
      </c>
      <c r="AC12" t="s">
        <v>791</v>
      </c>
      <c r="AD12" t="s">
        <v>1539</v>
      </c>
    </row>
    <row r="13" spans="1:30" x14ac:dyDescent="0.35">
      <c r="A13" s="1" t="s">
        <v>1540</v>
      </c>
      <c r="B13" t="s">
        <v>1511</v>
      </c>
      <c r="C13" t="s">
        <v>1541</v>
      </c>
      <c r="D13" t="s">
        <v>1542</v>
      </c>
      <c r="E13" t="s">
        <v>1543</v>
      </c>
      <c r="F13" t="s">
        <v>1544</v>
      </c>
      <c r="G13" t="s">
        <v>1545</v>
      </c>
      <c r="H13" t="s">
        <v>1546</v>
      </c>
      <c r="I13" t="s">
        <v>1547</v>
      </c>
      <c r="J13" t="s">
        <v>1494</v>
      </c>
      <c r="K13" t="s">
        <v>888</v>
      </c>
      <c r="L13" t="s">
        <v>1548</v>
      </c>
      <c r="M13" t="s">
        <v>892</v>
      </c>
      <c r="N13" t="s">
        <v>1541</v>
      </c>
      <c r="O13" t="s">
        <v>1549</v>
      </c>
      <c r="P13" t="s">
        <v>1550</v>
      </c>
      <c r="Q13" t="s">
        <v>1549</v>
      </c>
      <c r="R13" t="s">
        <v>1410</v>
      </c>
      <c r="S13" t="s">
        <v>1504</v>
      </c>
      <c r="T13" t="s">
        <v>1551</v>
      </c>
      <c r="U13" t="s">
        <v>1552</v>
      </c>
      <c r="V13" t="s">
        <v>1553</v>
      </c>
      <c r="W13" t="s">
        <v>1554</v>
      </c>
      <c r="X13" t="s">
        <v>1555</v>
      </c>
      <c r="Y13" t="s">
        <v>1556</v>
      </c>
      <c r="Z13" t="s">
        <v>1557</v>
      </c>
      <c r="AA13" t="s">
        <v>1558</v>
      </c>
      <c r="AB13" t="s">
        <v>1559</v>
      </c>
      <c r="AC13" t="s">
        <v>1560</v>
      </c>
      <c r="AD13" t="s">
        <v>1561</v>
      </c>
    </row>
    <row r="14" spans="1:30" x14ac:dyDescent="0.35">
      <c r="A14" s="1" t="s">
        <v>1562</v>
      </c>
      <c r="B14" t="s">
        <v>669</v>
      </c>
      <c r="C14" t="s">
        <v>669</v>
      </c>
      <c r="D14" t="s">
        <v>669</v>
      </c>
      <c r="E14" t="s">
        <v>669</v>
      </c>
      <c r="F14" t="s">
        <v>669</v>
      </c>
      <c r="G14" t="s">
        <v>1479</v>
      </c>
      <c r="H14" t="s">
        <v>669</v>
      </c>
      <c r="I14" t="s">
        <v>1563</v>
      </c>
      <c r="J14" t="s">
        <v>1564</v>
      </c>
      <c r="K14" t="s">
        <v>669</v>
      </c>
      <c r="L14" t="s">
        <v>669</v>
      </c>
      <c r="M14" t="s">
        <v>1565</v>
      </c>
      <c r="N14" t="s">
        <v>953</v>
      </c>
      <c r="O14" t="s">
        <v>889</v>
      </c>
      <c r="P14" t="s">
        <v>1566</v>
      </c>
      <c r="Q14" t="s">
        <v>1567</v>
      </c>
      <c r="R14" t="s">
        <v>1568</v>
      </c>
      <c r="S14" t="s">
        <v>1501</v>
      </c>
      <c r="T14" t="s">
        <v>1569</v>
      </c>
      <c r="U14" t="s">
        <v>1509</v>
      </c>
      <c r="V14" t="s">
        <v>882</v>
      </c>
      <c r="W14" t="s">
        <v>697</v>
      </c>
      <c r="X14" t="s">
        <v>1570</v>
      </c>
      <c r="Y14" t="s">
        <v>1571</v>
      </c>
      <c r="Z14" t="s">
        <v>1572</v>
      </c>
      <c r="AA14" t="s">
        <v>1573</v>
      </c>
      <c r="AB14" t="s">
        <v>1574</v>
      </c>
      <c r="AC14" t="s">
        <v>1478</v>
      </c>
      <c r="AD14" t="s">
        <v>1575</v>
      </c>
    </row>
    <row r="15" spans="1:30" x14ac:dyDescent="0.35">
      <c r="A15" s="1" t="s">
        <v>1576</v>
      </c>
      <c r="B15" t="s">
        <v>669</v>
      </c>
      <c r="C15" t="s">
        <v>669</v>
      </c>
      <c r="D15" t="s">
        <v>669</v>
      </c>
      <c r="E15" t="s">
        <v>669</v>
      </c>
      <c r="F15" t="s">
        <v>669</v>
      </c>
      <c r="G15" t="s">
        <v>669</v>
      </c>
      <c r="H15" t="s">
        <v>1577</v>
      </c>
      <c r="I15" t="s">
        <v>1508</v>
      </c>
      <c r="J15" t="s">
        <v>1478</v>
      </c>
      <c r="K15" t="s">
        <v>669</v>
      </c>
      <c r="L15" t="s">
        <v>1478</v>
      </c>
      <c r="M15" t="s">
        <v>1569</v>
      </c>
      <c r="N15" t="s">
        <v>883</v>
      </c>
      <c r="O15" t="s">
        <v>1578</v>
      </c>
      <c r="P15" t="s">
        <v>878</v>
      </c>
      <c r="Q15" t="s">
        <v>882</v>
      </c>
      <c r="R15" t="s">
        <v>1579</v>
      </c>
      <c r="S15" t="s">
        <v>883</v>
      </c>
      <c r="T15" t="s">
        <v>1508</v>
      </c>
      <c r="U15" t="s">
        <v>722</v>
      </c>
      <c r="V15" t="s">
        <v>669</v>
      </c>
      <c r="W15" t="s">
        <v>1580</v>
      </c>
      <c r="X15" t="s">
        <v>669</v>
      </c>
      <c r="Y15" t="s">
        <v>669</v>
      </c>
      <c r="Z15" t="s">
        <v>1579</v>
      </c>
      <c r="AA15" t="s">
        <v>1579</v>
      </c>
      <c r="AB15" t="s">
        <v>669</v>
      </c>
      <c r="AC15" t="s">
        <v>722</v>
      </c>
      <c r="AD15" t="s">
        <v>877</v>
      </c>
    </row>
    <row r="16" spans="1:30" x14ac:dyDescent="0.35">
      <c r="A16" s="1" t="s">
        <v>1581</v>
      </c>
      <c r="B16" t="s">
        <v>669</v>
      </c>
      <c r="C16" t="s">
        <v>669</v>
      </c>
      <c r="D16" t="s">
        <v>669</v>
      </c>
      <c r="E16" t="s">
        <v>669</v>
      </c>
      <c r="F16" t="s">
        <v>669</v>
      </c>
      <c r="G16" t="s">
        <v>669</v>
      </c>
      <c r="H16" t="s">
        <v>698</v>
      </c>
      <c r="I16" t="s">
        <v>669</v>
      </c>
      <c r="J16" t="s">
        <v>669</v>
      </c>
      <c r="K16" t="s">
        <v>669</v>
      </c>
      <c r="L16" t="s">
        <v>669</v>
      </c>
      <c r="M16" t="s">
        <v>669</v>
      </c>
      <c r="N16" t="s">
        <v>1279</v>
      </c>
      <c r="O16" t="s">
        <v>669</v>
      </c>
      <c r="P16" t="s">
        <v>881</v>
      </c>
      <c r="Q16" t="s">
        <v>1509</v>
      </c>
      <c r="R16" t="s">
        <v>669</v>
      </c>
      <c r="S16" t="s">
        <v>1266</v>
      </c>
      <c r="T16" t="s">
        <v>719</v>
      </c>
      <c r="U16" t="s">
        <v>669</v>
      </c>
      <c r="V16" t="s">
        <v>881</v>
      </c>
      <c r="W16" t="s">
        <v>1266</v>
      </c>
      <c r="X16" t="s">
        <v>1266</v>
      </c>
      <c r="Y16" t="s">
        <v>881</v>
      </c>
      <c r="Z16" t="s">
        <v>669</v>
      </c>
      <c r="AA16" t="s">
        <v>669</v>
      </c>
      <c r="AB16" t="s">
        <v>881</v>
      </c>
      <c r="AC16" t="s">
        <v>1266</v>
      </c>
      <c r="AD16" t="s">
        <v>1475</v>
      </c>
    </row>
    <row r="17" spans="1:30" x14ac:dyDescent="0.35">
      <c r="A17" s="1" t="s">
        <v>1582</v>
      </c>
      <c r="B17" t="s">
        <v>1583</v>
      </c>
      <c r="C17" t="s">
        <v>676</v>
      </c>
      <c r="D17" t="s">
        <v>690</v>
      </c>
      <c r="E17" t="s">
        <v>1124</v>
      </c>
      <c r="F17" t="s">
        <v>878</v>
      </c>
      <c r="G17" t="s">
        <v>719</v>
      </c>
      <c r="H17" t="s">
        <v>881</v>
      </c>
      <c r="I17" t="s">
        <v>1266</v>
      </c>
      <c r="J17" t="s">
        <v>1579</v>
      </c>
      <c r="K17" t="s">
        <v>882</v>
      </c>
      <c r="L17" t="s">
        <v>1564</v>
      </c>
      <c r="M17" t="s">
        <v>1569</v>
      </c>
      <c r="N17" t="s">
        <v>882</v>
      </c>
      <c r="O17" t="s">
        <v>1479</v>
      </c>
      <c r="P17" t="s">
        <v>669</v>
      </c>
      <c r="Q17" t="s">
        <v>1512</v>
      </c>
      <c r="R17" t="s">
        <v>1410</v>
      </c>
      <c r="S17" t="s">
        <v>1504</v>
      </c>
      <c r="T17" t="s">
        <v>1551</v>
      </c>
      <c r="U17" t="s">
        <v>1524</v>
      </c>
      <c r="V17" t="s">
        <v>1553</v>
      </c>
      <c r="W17" t="s">
        <v>1584</v>
      </c>
      <c r="X17" t="s">
        <v>1585</v>
      </c>
      <c r="Y17" t="s">
        <v>1556</v>
      </c>
      <c r="Z17" t="s">
        <v>1557</v>
      </c>
      <c r="AA17" t="s">
        <v>1558</v>
      </c>
      <c r="AB17" t="s">
        <v>1586</v>
      </c>
      <c r="AC17" t="s">
        <v>1560</v>
      </c>
      <c r="AD17" t="s">
        <v>1561</v>
      </c>
    </row>
    <row r="18" spans="1:30" x14ac:dyDescent="0.35">
      <c r="A18" s="1" t="s">
        <v>1587</v>
      </c>
      <c r="B18" t="s">
        <v>1588</v>
      </c>
      <c r="C18" t="s">
        <v>1516</v>
      </c>
      <c r="D18" t="s">
        <v>1516</v>
      </c>
      <c r="E18" t="s">
        <v>1589</v>
      </c>
      <c r="F18" t="s">
        <v>1543</v>
      </c>
      <c r="G18" t="s">
        <v>1543</v>
      </c>
      <c r="H18" t="s">
        <v>1502</v>
      </c>
      <c r="I18" t="s">
        <v>1505</v>
      </c>
      <c r="J18" t="s">
        <v>1590</v>
      </c>
      <c r="K18" t="s">
        <v>1548</v>
      </c>
      <c r="L18" t="s">
        <v>1520</v>
      </c>
      <c r="M18" t="s">
        <v>1591</v>
      </c>
      <c r="N18" t="s">
        <v>1546</v>
      </c>
      <c r="O18" t="s">
        <v>1592</v>
      </c>
      <c r="P18" t="s">
        <v>886</v>
      </c>
      <c r="Q18" t="s">
        <v>1412</v>
      </c>
      <c r="R18" t="s">
        <v>1593</v>
      </c>
      <c r="S18" t="s">
        <v>1411</v>
      </c>
      <c r="T18" t="s">
        <v>1594</v>
      </c>
      <c r="U18" t="s">
        <v>1595</v>
      </c>
      <c r="V18" t="s">
        <v>1522</v>
      </c>
      <c r="W18" t="s">
        <v>1514</v>
      </c>
      <c r="X18" t="s">
        <v>1596</v>
      </c>
      <c r="Y18" t="s">
        <v>1437</v>
      </c>
      <c r="Z18" t="s">
        <v>1597</v>
      </c>
      <c r="AA18" t="s">
        <v>1598</v>
      </c>
      <c r="AB18" t="s">
        <v>1599</v>
      </c>
      <c r="AC18" t="s">
        <v>1600</v>
      </c>
      <c r="AD18" t="s">
        <v>1601</v>
      </c>
    </row>
    <row r="19" spans="1:30" x14ac:dyDescent="0.35">
      <c r="A19" s="1" t="s">
        <v>1602</v>
      </c>
      <c r="B19" t="s">
        <v>669</v>
      </c>
      <c r="C19" t="s">
        <v>669</v>
      </c>
      <c r="D19" t="s">
        <v>669</v>
      </c>
      <c r="E19" t="s">
        <v>669</v>
      </c>
      <c r="F19" t="s">
        <v>669</v>
      </c>
      <c r="G19" t="s">
        <v>669</v>
      </c>
      <c r="H19" t="s">
        <v>669</v>
      </c>
      <c r="I19" t="s">
        <v>669</v>
      </c>
      <c r="J19" t="s">
        <v>669</v>
      </c>
      <c r="K19" t="s">
        <v>669</v>
      </c>
      <c r="L19" t="s">
        <v>669</v>
      </c>
      <c r="M19" t="s">
        <v>669</v>
      </c>
      <c r="N19" t="s">
        <v>669</v>
      </c>
      <c r="O19" t="s">
        <v>669</v>
      </c>
      <c r="P19" t="s">
        <v>669</v>
      </c>
      <c r="Q19" t="s">
        <v>1495</v>
      </c>
      <c r="R19" t="s">
        <v>1603</v>
      </c>
      <c r="S19" t="s">
        <v>1604</v>
      </c>
      <c r="T19" t="s">
        <v>1605</v>
      </c>
      <c r="U19" t="s">
        <v>1567</v>
      </c>
      <c r="V19" t="s">
        <v>1481</v>
      </c>
      <c r="W19" t="s">
        <v>1478</v>
      </c>
      <c r="X19" t="s">
        <v>1606</v>
      </c>
      <c r="Y19" t="s">
        <v>1607</v>
      </c>
      <c r="Z19" t="s">
        <v>1608</v>
      </c>
      <c r="AA19" t="s">
        <v>1498</v>
      </c>
      <c r="AB19" t="s">
        <v>1609</v>
      </c>
      <c r="AC19" t="s">
        <v>1610</v>
      </c>
      <c r="AD19" t="s">
        <v>1611</v>
      </c>
    </row>
    <row r="20" spans="1:30" x14ac:dyDescent="0.35">
      <c r="A20" s="1" t="s">
        <v>1612</v>
      </c>
      <c r="B20" t="s">
        <v>669</v>
      </c>
      <c r="C20" t="s">
        <v>1308</v>
      </c>
      <c r="D20" t="s">
        <v>669</v>
      </c>
      <c r="E20" t="s">
        <v>669</v>
      </c>
      <c r="F20" t="s">
        <v>721</v>
      </c>
      <c r="G20" t="s">
        <v>881</v>
      </c>
      <c r="H20" t="s">
        <v>1266</v>
      </c>
      <c r="I20" t="s">
        <v>1266</v>
      </c>
      <c r="J20" t="s">
        <v>669</v>
      </c>
      <c r="K20" t="s">
        <v>669</v>
      </c>
      <c r="L20" t="s">
        <v>719</v>
      </c>
      <c r="M20" t="s">
        <v>723</v>
      </c>
      <c r="N20" t="s">
        <v>1049</v>
      </c>
      <c r="O20" t="s">
        <v>947</v>
      </c>
      <c r="P20" t="s">
        <v>675</v>
      </c>
      <c r="Q20" t="s">
        <v>669</v>
      </c>
      <c r="R20" t="s">
        <v>669</v>
      </c>
      <c r="S20" t="s">
        <v>669</v>
      </c>
      <c r="T20" t="s">
        <v>669</v>
      </c>
      <c r="U20" t="s">
        <v>669</v>
      </c>
      <c r="V20" t="s">
        <v>669</v>
      </c>
      <c r="W20" t="s">
        <v>669</v>
      </c>
      <c r="X20" t="s">
        <v>669</v>
      </c>
      <c r="Y20" t="s">
        <v>669</v>
      </c>
      <c r="Z20" t="s">
        <v>669</v>
      </c>
      <c r="AA20" t="s">
        <v>669</v>
      </c>
      <c r="AB20" t="s">
        <v>669</v>
      </c>
      <c r="AC20" t="s">
        <v>669</v>
      </c>
      <c r="AD20" t="s">
        <v>1613</v>
      </c>
    </row>
    <row r="21" spans="1:30" x14ac:dyDescent="0.35">
      <c r="A21" s="1" t="s">
        <v>1614</v>
      </c>
      <c r="B21" t="s">
        <v>669</v>
      </c>
      <c r="C21" t="s">
        <v>669</v>
      </c>
      <c r="D21" t="s">
        <v>669</v>
      </c>
      <c r="E21" t="s">
        <v>1615</v>
      </c>
      <c r="F21" t="s">
        <v>888</v>
      </c>
      <c r="G21" t="s">
        <v>895</v>
      </c>
      <c r="H21" t="s">
        <v>1479</v>
      </c>
      <c r="I21" t="s">
        <v>1409</v>
      </c>
      <c r="J21" t="s">
        <v>718</v>
      </c>
      <c r="K21" t="s">
        <v>1616</v>
      </c>
      <c r="L21" t="s">
        <v>1506</v>
      </c>
      <c r="M21" t="s">
        <v>883</v>
      </c>
      <c r="N21" t="s">
        <v>669</v>
      </c>
      <c r="O21" t="s">
        <v>891</v>
      </c>
      <c r="P21" t="s">
        <v>1410</v>
      </c>
      <c r="Q21" t="s">
        <v>1617</v>
      </c>
      <c r="R21" t="s">
        <v>877</v>
      </c>
      <c r="S21" t="s">
        <v>1479</v>
      </c>
      <c r="T21" t="s">
        <v>1618</v>
      </c>
      <c r="U21" t="s">
        <v>1567</v>
      </c>
      <c r="V21" t="s">
        <v>1619</v>
      </c>
      <c r="W21" t="s">
        <v>1620</v>
      </c>
      <c r="X21" t="s">
        <v>669</v>
      </c>
      <c r="Y21" t="s">
        <v>669</v>
      </c>
      <c r="Z21" t="s">
        <v>1610</v>
      </c>
      <c r="AA21" t="s">
        <v>1621</v>
      </c>
      <c r="AB21" t="s">
        <v>669</v>
      </c>
      <c r="AC21" t="s">
        <v>669</v>
      </c>
      <c r="AD21" t="s">
        <v>669</v>
      </c>
    </row>
    <row r="22" spans="1:30" x14ac:dyDescent="0.35">
      <c r="A22" s="1" t="s">
        <v>1622</v>
      </c>
      <c r="B22" t="s">
        <v>669</v>
      </c>
      <c r="C22" t="s">
        <v>1409</v>
      </c>
      <c r="D22" t="s">
        <v>885</v>
      </c>
      <c r="E22" t="s">
        <v>885</v>
      </c>
      <c r="F22" t="s">
        <v>1517</v>
      </c>
      <c r="G22" t="s">
        <v>1486</v>
      </c>
      <c r="H22" t="s">
        <v>1486</v>
      </c>
      <c r="I22" t="s">
        <v>1568</v>
      </c>
      <c r="J22" t="s">
        <v>1490</v>
      </c>
      <c r="K22" t="s">
        <v>890</v>
      </c>
      <c r="L22" t="s">
        <v>889</v>
      </c>
      <c r="M22" t="s">
        <v>1566</v>
      </c>
      <c r="N22" t="s">
        <v>1566</v>
      </c>
      <c r="O22" t="s">
        <v>891</v>
      </c>
      <c r="P22" t="s">
        <v>1572</v>
      </c>
      <c r="Q22" t="s">
        <v>1623</v>
      </c>
      <c r="R22" t="s">
        <v>1623</v>
      </c>
      <c r="S22" t="s">
        <v>1494</v>
      </c>
      <c r="T22" t="s">
        <v>892</v>
      </c>
      <c r="U22" t="s">
        <v>1624</v>
      </c>
      <c r="V22" t="s">
        <v>1546</v>
      </c>
      <c r="W22" t="s">
        <v>893</v>
      </c>
      <c r="X22" t="s">
        <v>1625</v>
      </c>
      <c r="Y22" t="s">
        <v>1626</v>
      </c>
      <c r="Z22" t="s">
        <v>895</v>
      </c>
      <c r="AA22" t="s">
        <v>1592</v>
      </c>
      <c r="AB22" t="s">
        <v>1497</v>
      </c>
      <c r="AC22" t="s">
        <v>1627</v>
      </c>
      <c r="AD22" t="s">
        <v>1618</v>
      </c>
    </row>
    <row r="23" spans="1:30" x14ac:dyDescent="0.35">
      <c r="A23" s="1" t="s">
        <v>1628</v>
      </c>
      <c r="B23" t="s">
        <v>263</v>
      </c>
      <c r="C23" t="s">
        <v>1629</v>
      </c>
      <c r="D23" t="s">
        <v>1495</v>
      </c>
      <c r="E23" t="s">
        <v>1630</v>
      </c>
      <c r="F23" t="s">
        <v>682</v>
      </c>
      <c r="G23" t="s">
        <v>354</v>
      </c>
      <c r="H23" t="s">
        <v>1563</v>
      </c>
      <c r="I23" t="s">
        <v>1631</v>
      </c>
      <c r="J23" t="s">
        <v>768</v>
      </c>
      <c r="K23" t="s">
        <v>717</v>
      </c>
      <c r="L23" t="s">
        <v>1267</v>
      </c>
      <c r="M23" t="s">
        <v>1632</v>
      </c>
      <c r="N23" t="s">
        <v>1633</v>
      </c>
      <c r="O23" t="s">
        <v>1512</v>
      </c>
      <c r="P23" t="s">
        <v>1568</v>
      </c>
      <c r="Q23" t="s">
        <v>356</v>
      </c>
      <c r="R23" t="s">
        <v>676</v>
      </c>
      <c r="S23" t="s">
        <v>1100</v>
      </c>
      <c r="T23" t="s">
        <v>676</v>
      </c>
      <c r="U23" t="s">
        <v>1031</v>
      </c>
      <c r="V23" t="s">
        <v>1634</v>
      </c>
      <c r="W23" t="s">
        <v>1635</v>
      </c>
      <c r="X23" t="s">
        <v>1636</v>
      </c>
      <c r="Y23" t="s">
        <v>1521</v>
      </c>
      <c r="Z23" t="s">
        <v>1489</v>
      </c>
      <c r="AA23" t="s">
        <v>1488</v>
      </c>
      <c r="AB23" t="s">
        <v>1637</v>
      </c>
      <c r="AC23" t="s">
        <v>1638</v>
      </c>
      <c r="AD23" t="s">
        <v>1547</v>
      </c>
    </row>
    <row r="24" spans="1:30" x14ac:dyDescent="0.35">
      <c r="A24" s="1" t="s">
        <v>1639</v>
      </c>
      <c r="B24" t="s">
        <v>263</v>
      </c>
      <c r="C24" t="s">
        <v>1489</v>
      </c>
      <c r="D24" t="s">
        <v>1414</v>
      </c>
      <c r="E24" t="s">
        <v>1640</v>
      </c>
      <c r="F24" t="s">
        <v>723</v>
      </c>
      <c r="G24" t="s">
        <v>1476</v>
      </c>
      <c r="H24" t="s">
        <v>1641</v>
      </c>
      <c r="I24" t="s">
        <v>1511</v>
      </c>
      <c r="J24" t="s">
        <v>1166</v>
      </c>
      <c r="K24" t="s">
        <v>1642</v>
      </c>
      <c r="L24" t="s">
        <v>877</v>
      </c>
      <c r="M24" t="s">
        <v>1121</v>
      </c>
      <c r="N24" t="s">
        <v>1624</v>
      </c>
      <c r="O24" t="s">
        <v>1643</v>
      </c>
      <c r="P24" t="s">
        <v>1644</v>
      </c>
      <c r="Q24" t="s">
        <v>885</v>
      </c>
      <c r="R24" t="s">
        <v>1630</v>
      </c>
      <c r="S24" t="s">
        <v>718</v>
      </c>
      <c r="T24" t="s">
        <v>1645</v>
      </c>
      <c r="U24" t="s">
        <v>1646</v>
      </c>
      <c r="V24" t="s">
        <v>1647</v>
      </c>
      <c r="W24" t="s">
        <v>1648</v>
      </c>
      <c r="X24" t="s">
        <v>1649</v>
      </c>
      <c r="Y24" t="s">
        <v>1650</v>
      </c>
      <c r="Z24" t="s">
        <v>1651</v>
      </c>
      <c r="AA24" t="s">
        <v>1652</v>
      </c>
      <c r="AB24" t="s">
        <v>1653</v>
      </c>
      <c r="AC24" t="s">
        <v>1654</v>
      </c>
      <c r="AD24" t="s">
        <v>1655</v>
      </c>
    </row>
    <row r="25" spans="1:30" x14ac:dyDescent="0.35">
      <c r="A25" s="1" t="s">
        <v>1656</v>
      </c>
      <c r="B25" t="s">
        <v>669</v>
      </c>
      <c r="C25" t="s">
        <v>669</v>
      </c>
      <c r="D25" t="s">
        <v>669</v>
      </c>
      <c r="E25" t="s">
        <v>669</v>
      </c>
      <c r="F25" t="s">
        <v>669</v>
      </c>
      <c r="G25" t="s">
        <v>669</v>
      </c>
      <c r="H25" t="s">
        <v>882</v>
      </c>
      <c r="I25" t="s">
        <v>1266</v>
      </c>
      <c r="J25" t="s">
        <v>883</v>
      </c>
      <c r="K25" t="s">
        <v>1276</v>
      </c>
      <c r="L25" t="s">
        <v>720</v>
      </c>
      <c r="M25" t="s">
        <v>719</v>
      </c>
      <c r="N25" t="s">
        <v>1477</v>
      </c>
      <c r="O25" t="s">
        <v>1279</v>
      </c>
      <c r="P25" t="s">
        <v>717</v>
      </c>
      <c r="Q25" t="s">
        <v>1501</v>
      </c>
      <c r="R25" t="s">
        <v>883</v>
      </c>
      <c r="S25" t="s">
        <v>1409</v>
      </c>
      <c r="T25" t="s">
        <v>877</v>
      </c>
      <c r="U25" t="s">
        <v>722</v>
      </c>
      <c r="V25" t="s">
        <v>723</v>
      </c>
      <c r="W25" t="s">
        <v>1503</v>
      </c>
      <c r="X25" t="s">
        <v>719</v>
      </c>
      <c r="Y25" t="s">
        <v>1568</v>
      </c>
      <c r="Z25" t="s">
        <v>1276</v>
      </c>
      <c r="AA25" t="s">
        <v>888</v>
      </c>
      <c r="AB25" t="s">
        <v>1548</v>
      </c>
      <c r="AC25" t="s">
        <v>947</v>
      </c>
      <c r="AD25" t="s">
        <v>1563</v>
      </c>
    </row>
    <row r="26" spans="1:30" x14ac:dyDescent="0.35">
      <c r="A26" s="1" t="s">
        <v>1657</v>
      </c>
      <c r="B26" t="s">
        <v>263</v>
      </c>
      <c r="C26" t="s">
        <v>1489</v>
      </c>
      <c r="D26" t="s">
        <v>1414</v>
      </c>
      <c r="E26" t="s">
        <v>1486</v>
      </c>
      <c r="F26" t="s">
        <v>1087</v>
      </c>
      <c r="G26" t="s">
        <v>1569</v>
      </c>
      <c r="H26" t="s">
        <v>1194</v>
      </c>
      <c r="I26" t="s">
        <v>1487</v>
      </c>
      <c r="J26" t="s">
        <v>717</v>
      </c>
      <c r="K26" t="s">
        <v>1265</v>
      </c>
      <c r="L26" t="s">
        <v>1569</v>
      </c>
      <c r="M26" t="s">
        <v>717</v>
      </c>
      <c r="N26" t="s">
        <v>723</v>
      </c>
      <c r="O26" t="s">
        <v>260</v>
      </c>
      <c r="P26" t="s">
        <v>1486</v>
      </c>
      <c r="Q26" t="s">
        <v>652</v>
      </c>
      <c r="R26" t="s">
        <v>376</v>
      </c>
      <c r="S26" t="s">
        <v>597</v>
      </c>
      <c r="T26" t="s">
        <v>1631</v>
      </c>
      <c r="U26" t="s">
        <v>1276</v>
      </c>
      <c r="V26" t="s">
        <v>1579</v>
      </c>
      <c r="W26" t="s">
        <v>1658</v>
      </c>
      <c r="X26" t="s">
        <v>1659</v>
      </c>
      <c r="Y26" t="s">
        <v>1660</v>
      </c>
      <c r="Z26" t="s">
        <v>1661</v>
      </c>
      <c r="AA26" t="s">
        <v>1619</v>
      </c>
      <c r="AB26" t="s">
        <v>683</v>
      </c>
      <c r="AC26" t="s">
        <v>429</v>
      </c>
      <c r="AD26" t="s">
        <v>1662</v>
      </c>
    </row>
    <row r="27" spans="1:30" x14ac:dyDescent="0.35">
      <c r="A27" s="1" t="s">
        <v>1663</v>
      </c>
      <c r="B27" t="s">
        <v>669</v>
      </c>
      <c r="C27" t="s">
        <v>669</v>
      </c>
      <c r="D27" t="s">
        <v>669</v>
      </c>
      <c r="E27" t="s">
        <v>951</v>
      </c>
      <c r="F27" t="s">
        <v>673</v>
      </c>
      <c r="G27" t="s">
        <v>947</v>
      </c>
      <c r="H27" t="s">
        <v>827</v>
      </c>
      <c r="I27" t="s">
        <v>1031</v>
      </c>
      <c r="J27" t="s">
        <v>672</v>
      </c>
      <c r="K27" t="s">
        <v>756</v>
      </c>
      <c r="L27" t="s">
        <v>1032</v>
      </c>
      <c r="M27" t="s">
        <v>679</v>
      </c>
      <c r="N27" t="s">
        <v>690</v>
      </c>
      <c r="O27" t="s">
        <v>1033</v>
      </c>
      <c r="P27" t="s">
        <v>694</v>
      </c>
      <c r="Q27" t="s">
        <v>903</v>
      </c>
      <c r="R27" t="s">
        <v>1034</v>
      </c>
      <c r="S27" t="s">
        <v>1035</v>
      </c>
      <c r="T27" t="s">
        <v>795</v>
      </c>
      <c r="U27" t="s">
        <v>414</v>
      </c>
      <c r="V27" t="s">
        <v>1036</v>
      </c>
      <c r="W27" t="s">
        <v>1037</v>
      </c>
      <c r="X27" t="s">
        <v>423</v>
      </c>
      <c r="Y27" t="s">
        <v>1038</v>
      </c>
      <c r="Z27" t="s">
        <v>1039</v>
      </c>
      <c r="AA27" t="s">
        <v>1040</v>
      </c>
      <c r="AB27" t="s">
        <v>1041</v>
      </c>
      <c r="AC27" t="s">
        <v>1042</v>
      </c>
      <c r="AD27" t="s">
        <v>1043</v>
      </c>
    </row>
    <row r="28" spans="1:30" x14ac:dyDescent="0.35">
      <c r="A28" s="1" t="s">
        <v>1664</v>
      </c>
      <c r="B28" t="s">
        <v>901</v>
      </c>
      <c r="C28" t="s">
        <v>758</v>
      </c>
      <c r="D28" t="s">
        <v>759</v>
      </c>
      <c r="E28" t="s">
        <v>758</v>
      </c>
      <c r="F28" t="s">
        <v>951</v>
      </c>
      <c r="G28" t="s">
        <v>673</v>
      </c>
      <c r="H28" t="s">
        <v>947</v>
      </c>
      <c r="I28" t="s">
        <v>827</v>
      </c>
      <c r="J28" t="s">
        <v>1031</v>
      </c>
      <c r="K28" t="s">
        <v>672</v>
      </c>
      <c r="L28" t="s">
        <v>1463</v>
      </c>
      <c r="M28" t="s">
        <v>1032</v>
      </c>
      <c r="N28" t="s">
        <v>679</v>
      </c>
      <c r="O28" t="s">
        <v>690</v>
      </c>
      <c r="P28" t="s">
        <v>1033</v>
      </c>
      <c r="Q28" t="s">
        <v>694</v>
      </c>
      <c r="R28" t="s">
        <v>903</v>
      </c>
      <c r="S28" t="s">
        <v>1034</v>
      </c>
      <c r="T28" t="s">
        <v>1035</v>
      </c>
      <c r="U28" t="s">
        <v>795</v>
      </c>
      <c r="V28" t="s">
        <v>414</v>
      </c>
      <c r="W28" t="s">
        <v>1036</v>
      </c>
      <c r="X28" t="s">
        <v>1037</v>
      </c>
      <c r="Y28" t="s">
        <v>423</v>
      </c>
      <c r="Z28" t="s">
        <v>1038</v>
      </c>
      <c r="AA28" t="s">
        <v>1039</v>
      </c>
      <c r="AB28" t="s">
        <v>1040</v>
      </c>
      <c r="AC28" t="s">
        <v>1041</v>
      </c>
      <c r="AD28" t="s">
        <v>1042</v>
      </c>
    </row>
    <row r="29" spans="1:30" x14ac:dyDescent="0.35">
      <c r="A29" s="1" t="s">
        <v>1665</v>
      </c>
      <c r="B29" t="s">
        <v>951</v>
      </c>
      <c r="C29" t="s">
        <v>949</v>
      </c>
      <c r="D29" t="s">
        <v>1475</v>
      </c>
      <c r="E29" t="s">
        <v>1414</v>
      </c>
      <c r="F29" t="s">
        <v>951</v>
      </c>
      <c r="G29" t="s">
        <v>1464</v>
      </c>
      <c r="H29" t="s">
        <v>1666</v>
      </c>
      <c r="I29" t="s">
        <v>687</v>
      </c>
      <c r="J29" t="s">
        <v>716</v>
      </c>
      <c r="K29" t="s">
        <v>268</v>
      </c>
      <c r="L29" t="s">
        <v>696</v>
      </c>
      <c r="M29" t="s">
        <v>429</v>
      </c>
      <c r="N29" t="s">
        <v>354</v>
      </c>
      <c r="O29" t="s">
        <v>1667</v>
      </c>
      <c r="P29" t="s">
        <v>693</v>
      </c>
      <c r="Q29" t="s">
        <v>1668</v>
      </c>
      <c r="R29" t="s">
        <v>782</v>
      </c>
      <c r="S29" t="s">
        <v>1669</v>
      </c>
      <c r="T29" t="s">
        <v>788</v>
      </c>
      <c r="U29" t="s">
        <v>1670</v>
      </c>
      <c r="V29" t="s">
        <v>907</v>
      </c>
      <c r="W29" t="s">
        <v>1671</v>
      </c>
      <c r="X29" t="s">
        <v>373</v>
      </c>
      <c r="Y29" t="s">
        <v>1672</v>
      </c>
      <c r="Z29" t="s">
        <v>885</v>
      </c>
      <c r="AA29" t="s">
        <v>1673</v>
      </c>
      <c r="AB29" t="s">
        <v>898</v>
      </c>
      <c r="AC29" t="s">
        <v>1547</v>
      </c>
      <c r="AD29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2022-11-23T05:01:03Z</dcterms:created>
  <dcterms:modified xsi:type="dcterms:W3CDTF">2023-09-22T21:13:45Z</dcterms:modified>
</cp:coreProperties>
</file>