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CHPT/"/>
    </mc:Choice>
  </mc:AlternateContent>
  <xr:revisionPtr revIDLastSave="1892" documentId="11_C55D238B9C17406F4CFA765AB5298FA59DB7C2A5" xr6:coauthVersionLast="47" xr6:coauthVersionMax="47" xr10:uidLastSave="{70E823DB-E934-4FA9-AD05-EEF496BE48F2}"/>
  <bookViews>
    <workbookView xWindow="9200" yWindow="206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40" i="3" l="1"/>
  <c r="AV139" i="3" s="1"/>
  <c r="AW141" i="3"/>
  <c r="AX141" i="3"/>
  <c r="AW142" i="3"/>
  <c r="AX142" i="3"/>
  <c r="AW143" i="3"/>
  <c r="AX143" i="3"/>
  <c r="AW144" i="3"/>
  <c r="AX144" i="3"/>
  <c r="AW147" i="3"/>
  <c r="AX147" i="3"/>
  <c r="AW148" i="3"/>
  <c r="AX148" i="3"/>
  <c r="AW149" i="3"/>
  <c r="AX149" i="3"/>
  <c r="AW152" i="3"/>
  <c r="AX152" i="3"/>
  <c r="AW153" i="3"/>
  <c r="AX153" i="3"/>
  <c r="AW154" i="3"/>
  <c r="AX154" i="3"/>
  <c r="AW155" i="3"/>
  <c r="AX155" i="3"/>
  <c r="AW158" i="3"/>
  <c r="AX158" i="3"/>
  <c r="AW159" i="3"/>
  <c r="AX159" i="3"/>
  <c r="AW160" i="3"/>
  <c r="AX160" i="3"/>
  <c r="AV160" i="3"/>
  <c r="AV159" i="3"/>
  <c r="AV158" i="3"/>
  <c r="AV149" i="3"/>
  <c r="AV148" i="3"/>
  <c r="AV147" i="3"/>
  <c r="AY160" i="3"/>
  <c r="AY159" i="3"/>
  <c r="AY158" i="3"/>
  <c r="AY155" i="3"/>
  <c r="AY154" i="3"/>
  <c r="AY153" i="3"/>
  <c r="AY152" i="3"/>
  <c r="AY149" i="3"/>
  <c r="AY148" i="3"/>
  <c r="AY147" i="3"/>
  <c r="AY144" i="3"/>
  <c r="AY143" i="3"/>
  <c r="AY142" i="3"/>
  <c r="AY141" i="3"/>
  <c r="AW140" i="3"/>
  <c r="AW139" i="3"/>
  <c r="AX140" i="3"/>
  <c r="AX139" i="3" s="1"/>
  <c r="AY140" i="3"/>
  <c r="AY139" i="3"/>
  <c r="V158" i="3"/>
  <c r="X126" i="3"/>
  <c r="X127" i="3"/>
  <c r="Y127" i="3"/>
  <c r="Y128" i="3" s="1"/>
  <c r="AC127" i="3"/>
  <c r="AC128" i="3" s="1"/>
  <c r="AC126" i="3"/>
  <c r="Y126" i="3"/>
  <c r="Z126" i="3"/>
  <c r="AD12" i="3"/>
  <c r="W143" i="3"/>
  <c r="Z155" i="3"/>
  <c r="AD135" i="3"/>
  <c r="AD134" i="3"/>
  <c r="AD133" i="3"/>
  <c r="AD132" i="3"/>
  <c r="AD131" i="3"/>
  <c r="AD130" i="3"/>
  <c r="Y132" i="3"/>
  <c r="Z132" i="3" s="1"/>
  <c r="X132" i="3"/>
  <c r="Z135" i="3"/>
  <c r="Z134" i="3"/>
  <c r="Z133" i="3"/>
  <c r="Z131" i="3"/>
  <c r="Z130" i="3"/>
  <c r="Z127" i="3"/>
  <c r="AD127" i="3"/>
  <c r="AD126" i="3"/>
  <c r="V42" i="3"/>
  <c r="Y152" i="3" s="1"/>
  <c r="Z69" i="3"/>
  <c r="Z68" i="3"/>
  <c r="Z66" i="3"/>
  <c r="Z65" i="3"/>
  <c r="Z64" i="3"/>
  <c r="Z63" i="3"/>
  <c r="Z60" i="3"/>
  <c r="Z58" i="3"/>
  <c r="Z57" i="3"/>
  <c r="Z56" i="3"/>
  <c r="Z55" i="3"/>
  <c r="Z54" i="3"/>
  <c r="Z53" i="3"/>
  <c r="Z52" i="3"/>
  <c r="Z48" i="3"/>
  <c r="Z47" i="3"/>
  <c r="Z46" i="3"/>
  <c r="Z43" i="3"/>
  <c r="Z42" i="3"/>
  <c r="Z44" i="3" s="1"/>
  <c r="Z158" i="3" s="1"/>
  <c r="Z25" i="3"/>
  <c r="Z31" i="3" s="1"/>
  <c r="Z24" i="3"/>
  <c r="Z26" i="3" s="1"/>
  <c r="Z27" i="3" s="1"/>
  <c r="Z19" i="3"/>
  <c r="Z18" i="3"/>
  <c r="Z13" i="3"/>
  <c r="Z12" i="3"/>
  <c r="Z30" i="3" s="1"/>
  <c r="Z38" i="3" s="1"/>
  <c r="AD69" i="3"/>
  <c r="AD68" i="3"/>
  <c r="AD66" i="3"/>
  <c r="AD65" i="3"/>
  <c r="AD64" i="3"/>
  <c r="AD63" i="3"/>
  <c r="AD60" i="3"/>
  <c r="AD58" i="3"/>
  <c r="AD57" i="3"/>
  <c r="AD56" i="3"/>
  <c r="AD55" i="3"/>
  <c r="AD54" i="3"/>
  <c r="AD53" i="3"/>
  <c r="AD52" i="3"/>
  <c r="AD48" i="3"/>
  <c r="AD47" i="3"/>
  <c r="AD46" i="3"/>
  <c r="AD43" i="3"/>
  <c r="AD44" i="3" s="1"/>
  <c r="AD158" i="3" s="1"/>
  <c r="AD42" i="3"/>
  <c r="AD25" i="3"/>
  <c r="AD24" i="3"/>
  <c r="AD19" i="3"/>
  <c r="AD18" i="3"/>
  <c r="AD22" i="3" s="1"/>
  <c r="AD13" i="3"/>
  <c r="AD14" i="3"/>
  <c r="AD15" i="3" s="1"/>
  <c r="L139" i="3"/>
  <c r="L144" i="3" s="1"/>
  <c r="V139" i="3"/>
  <c r="V143" i="3" s="1"/>
  <c r="W139" i="3"/>
  <c r="X139" i="3"/>
  <c r="Y139" i="3"/>
  <c r="AA139" i="3"/>
  <c r="AB139" i="3"/>
  <c r="L140" i="3"/>
  <c r="M140" i="3"/>
  <c r="M139" i="3" s="1"/>
  <c r="N140" i="3"/>
  <c r="N152" i="3" s="1"/>
  <c r="O140" i="3"/>
  <c r="O152" i="3" s="1"/>
  <c r="P140" i="3"/>
  <c r="P154" i="3" s="1"/>
  <c r="Q140" i="3"/>
  <c r="Q154" i="3" s="1"/>
  <c r="R140" i="3"/>
  <c r="R154" i="3" s="1"/>
  <c r="S140" i="3"/>
  <c r="S154" i="3" s="1"/>
  <c r="T140" i="3"/>
  <c r="U140" i="3"/>
  <c r="U154" i="3" s="1"/>
  <c r="V140" i="3"/>
  <c r="W140" i="3"/>
  <c r="X140" i="3"/>
  <c r="Y140" i="3"/>
  <c r="Z140" i="3"/>
  <c r="AA140" i="3"/>
  <c r="AB140" i="3"/>
  <c r="AC140" i="3"/>
  <c r="AC139" i="3" s="1"/>
  <c r="AD140" i="3"/>
  <c r="AD152" i="3" s="1"/>
  <c r="AE140" i="3"/>
  <c r="AE152" i="3" s="1"/>
  <c r="AF140" i="3"/>
  <c r="AF154" i="3" s="1"/>
  <c r="AG140" i="3"/>
  <c r="AG154" i="3" s="1"/>
  <c r="AH140" i="3"/>
  <c r="AH154" i="3" s="1"/>
  <c r="L141" i="3"/>
  <c r="L147" i="3"/>
  <c r="M147" i="3"/>
  <c r="N147" i="3"/>
  <c r="O147" i="3"/>
  <c r="P147" i="3"/>
  <c r="Q147" i="3"/>
  <c r="R147" i="3"/>
  <c r="S147" i="3"/>
  <c r="T147" i="3"/>
  <c r="U147" i="3"/>
  <c r="W147" i="3"/>
  <c r="X147" i="3"/>
  <c r="Y147" i="3"/>
  <c r="AA147" i="3"/>
  <c r="AB147" i="3"/>
  <c r="AC147" i="3"/>
  <c r="AD147" i="3"/>
  <c r="AE147" i="3"/>
  <c r="AF147" i="3"/>
  <c r="AG147" i="3"/>
  <c r="AH147" i="3"/>
  <c r="L148" i="3"/>
  <c r="M148" i="3"/>
  <c r="N148" i="3"/>
  <c r="O148" i="3"/>
  <c r="P148" i="3"/>
  <c r="Q148" i="3"/>
  <c r="R148" i="3"/>
  <c r="S148" i="3"/>
  <c r="W148" i="3"/>
  <c r="AA148" i="3"/>
  <c r="AB148" i="3"/>
  <c r="AC148" i="3"/>
  <c r="AE148" i="3"/>
  <c r="AF148" i="3"/>
  <c r="AG148" i="3"/>
  <c r="L149" i="3"/>
  <c r="M149" i="3"/>
  <c r="N149" i="3"/>
  <c r="O149" i="3"/>
  <c r="P149" i="3"/>
  <c r="Q149" i="3"/>
  <c r="R149" i="3"/>
  <c r="S149" i="3"/>
  <c r="T149" i="3"/>
  <c r="V149" i="3"/>
  <c r="W149" i="3"/>
  <c r="AA149" i="3"/>
  <c r="AE149" i="3"/>
  <c r="AF149" i="3"/>
  <c r="L152" i="3"/>
  <c r="M152" i="3"/>
  <c r="U152" i="3"/>
  <c r="L153" i="3"/>
  <c r="N153" i="3"/>
  <c r="O153" i="3"/>
  <c r="P153" i="3"/>
  <c r="Q153" i="3"/>
  <c r="R153" i="3"/>
  <c r="AH153" i="3"/>
  <c r="L154" i="3"/>
  <c r="M154" i="3"/>
  <c r="N154" i="3"/>
  <c r="O154" i="3"/>
  <c r="V154" i="3"/>
  <c r="W154" i="3"/>
  <c r="X154" i="3"/>
  <c r="Y154" i="3"/>
  <c r="AA154" i="3"/>
  <c r="AB154" i="3"/>
  <c r="AC154" i="3"/>
  <c r="AD154" i="3"/>
  <c r="AE154" i="3"/>
  <c r="L155" i="3"/>
  <c r="N155" i="3"/>
  <c r="P155" i="3"/>
  <c r="R155" i="3"/>
  <c r="V155" i="3"/>
  <c r="W155" i="3"/>
  <c r="X155" i="3"/>
  <c r="Y155" i="3"/>
  <c r="AA155" i="3"/>
  <c r="AB155" i="3"/>
  <c r="AD155" i="3"/>
  <c r="AF155" i="3"/>
  <c r="AH155" i="3"/>
  <c r="L158" i="3"/>
  <c r="M158" i="3"/>
  <c r="N158" i="3"/>
  <c r="O158" i="3"/>
  <c r="P158" i="3"/>
  <c r="Q158" i="3"/>
  <c r="R158" i="3"/>
  <c r="S158" i="3"/>
  <c r="T158" i="3"/>
  <c r="W158" i="3"/>
  <c r="X158" i="3"/>
  <c r="Y158" i="3"/>
  <c r="AA158" i="3"/>
  <c r="AB158" i="3"/>
  <c r="AC158" i="3"/>
  <c r="AE158" i="3"/>
  <c r="AF158" i="3"/>
  <c r="AG158" i="3"/>
  <c r="AH158" i="3"/>
  <c r="L159" i="3"/>
  <c r="M159" i="3"/>
  <c r="N159" i="3"/>
  <c r="O159" i="3"/>
  <c r="P159" i="3"/>
  <c r="Q159" i="3"/>
  <c r="R159" i="3"/>
  <c r="S159" i="3"/>
  <c r="W159" i="3"/>
  <c r="X159" i="3"/>
  <c r="Y159" i="3"/>
  <c r="AA159" i="3"/>
  <c r="AB159" i="3"/>
  <c r="AC159" i="3"/>
  <c r="AE159" i="3"/>
  <c r="AF159" i="3"/>
  <c r="AG159" i="3"/>
  <c r="AH159" i="3"/>
  <c r="L160" i="3"/>
  <c r="M160" i="3"/>
  <c r="N160" i="3"/>
  <c r="O160" i="3"/>
  <c r="P160" i="3"/>
  <c r="Q160" i="3"/>
  <c r="R160" i="3"/>
  <c r="S160" i="3"/>
  <c r="W160" i="3"/>
  <c r="X160" i="3"/>
  <c r="Y160" i="3"/>
  <c r="AA160" i="3"/>
  <c r="AB160" i="3"/>
  <c r="AC160" i="3"/>
  <c r="AE160" i="3"/>
  <c r="AF160" i="3"/>
  <c r="AG160" i="3"/>
  <c r="AH160" i="3"/>
  <c r="K160" i="3"/>
  <c r="K159" i="3"/>
  <c r="K158" i="3"/>
  <c r="K155" i="3"/>
  <c r="K154" i="3"/>
  <c r="K153" i="3"/>
  <c r="K152" i="3"/>
  <c r="K149" i="3"/>
  <c r="K148" i="3"/>
  <c r="K147" i="3"/>
  <c r="K140" i="3"/>
  <c r="K139" i="3"/>
  <c r="K144" i="3" s="1"/>
  <c r="L85" i="3"/>
  <c r="M85" i="3"/>
  <c r="N85" i="3"/>
  <c r="O85" i="3"/>
  <c r="P85" i="3"/>
  <c r="Q85" i="3"/>
  <c r="S85" i="3"/>
  <c r="T85" i="3"/>
  <c r="U85" i="3"/>
  <c r="W85" i="3"/>
  <c r="X85" i="3"/>
  <c r="Y85" i="3"/>
  <c r="AA85" i="3"/>
  <c r="K85" i="3"/>
  <c r="AB132" i="3"/>
  <c r="AC132" i="3" s="1"/>
  <c r="AB127" i="3"/>
  <c r="AB126" i="3"/>
  <c r="AF132" i="3"/>
  <c r="AF130" i="3"/>
  <c r="AF127" i="3"/>
  <c r="AF126" i="3"/>
  <c r="L128" i="3"/>
  <c r="M128" i="3"/>
  <c r="N128" i="3"/>
  <c r="O128" i="3"/>
  <c r="P128" i="3"/>
  <c r="Q128" i="3"/>
  <c r="R128" i="3"/>
  <c r="S128" i="3"/>
  <c r="T128" i="3"/>
  <c r="U128" i="3"/>
  <c r="X144" i="3" s="1"/>
  <c r="V128" i="3"/>
  <c r="W128" i="3"/>
  <c r="X128" i="3"/>
  <c r="AB149" i="3" s="1"/>
  <c r="AA128" i="3"/>
  <c r="AD128" i="3"/>
  <c r="AE128" i="3"/>
  <c r="AG128" i="3"/>
  <c r="AH128" i="3"/>
  <c r="K128" i="3"/>
  <c r="L44" i="3"/>
  <c r="L50" i="3" s="1"/>
  <c r="L59" i="3" s="1"/>
  <c r="L61" i="3" s="1"/>
  <c r="L67" i="3" s="1"/>
  <c r="L70" i="3" s="1"/>
  <c r="L73" i="3" s="1"/>
  <c r="M44" i="3"/>
  <c r="N44" i="3"/>
  <c r="O44" i="3"/>
  <c r="P44" i="3"/>
  <c r="Q44" i="3"/>
  <c r="R44" i="3"/>
  <c r="S44" i="3"/>
  <c r="T44" i="3"/>
  <c r="U44" i="3"/>
  <c r="U158" i="3" s="1"/>
  <c r="V44" i="3"/>
  <c r="W44" i="3"/>
  <c r="X44" i="3"/>
  <c r="Y44" i="3"/>
  <c r="AA44" i="3"/>
  <c r="AB44" i="3"/>
  <c r="AC44" i="3"/>
  <c r="AE44" i="3"/>
  <c r="AF44" i="3"/>
  <c r="AG44" i="3"/>
  <c r="AH44" i="3"/>
  <c r="K44" i="3"/>
  <c r="L49" i="3"/>
  <c r="M49" i="3"/>
  <c r="N49" i="3"/>
  <c r="O49" i="3"/>
  <c r="P49" i="3"/>
  <c r="Q49" i="3"/>
  <c r="R49" i="3"/>
  <c r="R50" i="3" s="1"/>
  <c r="R59" i="3" s="1"/>
  <c r="R61" i="3" s="1"/>
  <c r="R67" i="3" s="1"/>
  <c r="R70" i="3" s="1"/>
  <c r="R73" i="3" s="1"/>
  <c r="S49" i="3"/>
  <c r="T49" i="3"/>
  <c r="U49" i="3"/>
  <c r="V49" i="3"/>
  <c r="W49" i="3"/>
  <c r="X49" i="3"/>
  <c r="Y49" i="3"/>
  <c r="AA49" i="3"/>
  <c r="AB49" i="3"/>
  <c r="AC49" i="3"/>
  <c r="AE49" i="3"/>
  <c r="AF49" i="3"/>
  <c r="AG49" i="3"/>
  <c r="AH49" i="3"/>
  <c r="AH50" i="3" s="1"/>
  <c r="AH59" i="3" s="1"/>
  <c r="AH61" i="3" s="1"/>
  <c r="AH67" i="3" s="1"/>
  <c r="AH70" i="3" s="1"/>
  <c r="K49" i="3"/>
  <c r="L30" i="3"/>
  <c r="L38" i="3" s="1"/>
  <c r="M30" i="3"/>
  <c r="M38" i="3" s="1"/>
  <c r="N30" i="3"/>
  <c r="N37" i="3" s="1"/>
  <c r="O30" i="3"/>
  <c r="O36" i="3" s="1"/>
  <c r="O39" i="3" s="1"/>
  <c r="P30" i="3"/>
  <c r="P38" i="3" s="1"/>
  <c r="Q30" i="3"/>
  <c r="R30" i="3"/>
  <c r="R37" i="3" s="1"/>
  <c r="S30" i="3"/>
  <c r="S38" i="3" s="1"/>
  <c r="T30" i="3"/>
  <c r="U30" i="3"/>
  <c r="U36" i="3" s="1"/>
  <c r="V30" i="3"/>
  <c r="V37" i="3" s="1"/>
  <c r="W30" i="3"/>
  <c r="W38" i="3" s="1"/>
  <c r="X30" i="3"/>
  <c r="X36" i="3" s="1"/>
  <c r="Y30" i="3"/>
  <c r="Y34" i="3" s="1"/>
  <c r="AA30" i="3"/>
  <c r="AA36" i="3" s="1"/>
  <c r="AB30" i="3"/>
  <c r="AB36" i="3" s="1"/>
  <c r="AC30" i="3"/>
  <c r="AC38" i="3" s="1"/>
  <c r="AE30" i="3"/>
  <c r="AE36" i="3" s="1"/>
  <c r="AF30" i="3"/>
  <c r="AF38" i="3" s="1"/>
  <c r="AG30" i="3"/>
  <c r="AH30" i="3"/>
  <c r="AH36" i="3" s="1"/>
  <c r="AH39" i="3" s="1"/>
  <c r="L31" i="3"/>
  <c r="M31" i="3"/>
  <c r="N31" i="3"/>
  <c r="O31" i="3"/>
  <c r="P31" i="3"/>
  <c r="Q31" i="3"/>
  <c r="R31" i="3"/>
  <c r="R32" i="3" s="1"/>
  <c r="R33" i="3" s="1"/>
  <c r="S31" i="3"/>
  <c r="S32" i="3" s="1"/>
  <c r="S33" i="3" s="1"/>
  <c r="T31" i="3"/>
  <c r="U31" i="3"/>
  <c r="U32" i="3" s="1"/>
  <c r="U33" i="3" s="1"/>
  <c r="V31" i="3"/>
  <c r="V32" i="3" s="1"/>
  <c r="V33" i="3" s="1"/>
  <c r="W31" i="3"/>
  <c r="X31" i="3"/>
  <c r="Y31" i="3"/>
  <c r="AA31" i="3"/>
  <c r="AB31" i="3"/>
  <c r="AC31" i="3"/>
  <c r="AE31" i="3"/>
  <c r="AF31" i="3"/>
  <c r="AG31" i="3"/>
  <c r="AH31" i="3"/>
  <c r="AH32" i="3" s="1"/>
  <c r="AH33" i="3" s="1"/>
  <c r="K31" i="3"/>
  <c r="K30" i="3"/>
  <c r="R36" i="3"/>
  <c r="R39" i="3" s="1"/>
  <c r="S36" i="3"/>
  <c r="S39" i="3" s="1"/>
  <c r="S37" i="3"/>
  <c r="AH37" i="3"/>
  <c r="R38" i="3"/>
  <c r="L26" i="3"/>
  <c r="L27" i="3" s="1"/>
  <c r="M26" i="3"/>
  <c r="M27" i="3" s="1"/>
  <c r="N26" i="3"/>
  <c r="N27" i="3" s="1"/>
  <c r="O26" i="3"/>
  <c r="O27" i="3" s="1"/>
  <c r="P26" i="3"/>
  <c r="P27" i="3" s="1"/>
  <c r="Q26" i="3"/>
  <c r="Q27" i="3" s="1"/>
  <c r="R26" i="3"/>
  <c r="R27" i="3" s="1"/>
  <c r="S26" i="3"/>
  <c r="S27" i="3" s="1"/>
  <c r="T26" i="3"/>
  <c r="T27" i="3" s="1"/>
  <c r="U26" i="3"/>
  <c r="U27" i="3" s="1"/>
  <c r="V26" i="3"/>
  <c r="V27" i="3" s="1"/>
  <c r="W26" i="3"/>
  <c r="W27" i="3" s="1"/>
  <c r="X26" i="3"/>
  <c r="X27" i="3" s="1"/>
  <c r="Y26" i="3"/>
  <c r="Y27" i="3" s="1"/>
  <c r="AA26" i="3"/>
  <c r="AA27" i="3" s="1"/>
  <c r="AB26" i="3"/>
  <c r="AB27" i="3" s="1"/>
  <c r="AC26" i="3"/>
  <c r="AC27" i="3" s="1"/>
  <c r="AD26" i="3"/>
  <c r="AD27" i="3" s="1"/>
  <c r="AE26" i="3"/>
  <c r="AE27" i="3" s="1"/>
  <c r="AF26" i="3"/>
  <c r="AF27" i="3" s="1"/>
  <c r="AG26" i="3"/>
  <c r="AG27" i="3" s="1"/>
  <c r="AH26" i="3"/>
  <c r="AH27" i="3" s="1"/>
  <c r="L28" i="3"/>
  <c r="M28" i="3"/>
  <c r="N28" i="3"/>
  <c r="O28" i="3"/>
  <c r="P28" i="3"/>
  <c r="Q28" i="3"/>
  <c r="R28" i="3"/>
  <c r="S28" i="3"/>
  <c r="T28" i="3"/>
  <c r="U28" i="3"/>
  <c r="V28" i="3"/>
  <c r="W28" i="3"/>
  <c r="X28" i="3"/>
  <c r="Y28" i="3"/>
  <c r="Z28" i="3"/>
  <c r="AA28" i="3"/>
  <c r="AB28" i="3"/>
  <c r="AC28" i="3"/>
  <c r="AE28" i="3"/>
  <c r="AF28" i="3"/>
  <c r="AG28" i="3"/>
  <c r="K28" i="3"/>
  <c r="K26" i="3"/>
  <c r="K27" i="3" s="1"/>
  <c r="L14" i="3"/>
  <c r="L15" i="3" s="1"/>
  <c r="M14" i="3"/>
  <c r="M15" i="3" s="1"/>
  <c r="N14" i="3"/>
  <c r="N15" i="3" s="1"/>
  <c r="O14" i="3"/>
  <c r="O15" i="3" s="1"/>
  <c r="P14" i="3"/>
  <c r="P15" i="3" s="1"/>
  <c r="Q14" i="3"/>
  <c r="R14" i="3"/>
  <c r="S14" i="3"/>
  <c r="S15" i="3" s="1"/>
  <c r="T14" i="3"/>
  <c r="T15" i="3" s="1"/>
  <c r="U14" i="3"/>
  <c r="U15" i="3" s="1"/>
  <c r="V14" i="3"/>
  <c r="V15" i="3" s="1"/>
  <c r="W14" i="3"/>
  <c r="W15" i="3" s="1"/>
  <c r="X14" i="3"/>
  <c r="X15" i="3" s="1"/>
  <c r="Y14" i="3"/>
  <c r="Y15" i="3" s="1"/>
  <c r="AA14" i="3"/>
  <c r="AA15" i="3" s="1"/>
  <c r="AB14" i="3"/>
  <c r="AB15" i="3" s="1"/>
  <c r="AC14" i="3"/>
  <c r="AC15" i="3" s="1"/>
  <c r="AE14" i="3"/>
  <c r="AE15" i="3" s="1"/>
  <c r="AF14" i="3"/>
  <c r="AF15" i="3" s="1"/>
  <c r="AG14" i="3"/>
  <c r="AH14" i="3"/>
  <c r="Q15" i="3"/>
  <c r="R15" i="3"/>
  <c r="AG15" i="3"/>
  <c r="AH15" i="3"/>
  <c r="L16" i="3"/>
  <c r="M16" i="3"/>
  <c r="N16" i="3"/>
  <c r="O16" i="3"/>
  <c r="P16" i="3"/>
  <c r="Q16" i="3"/>
  <c r="R16" i="3"/>
  <c r="S16" i="3"/>
  <c r="T16" i="3"/>
  <c r="U16" i="3"/>
  <c r="V16" i="3"/>
  <c r="W16" i="3"/>
  <c r="X16" i="3"/>
  <c r="Y16" i="3"/>
  <c r="AA16" i="3"/>
  <c r="AB16" i="3"/>
  <c r="AC16" i="3"/>
  <c r="AE16" i="3"/>
  <c r="AF16" i="3"/>
  <c r="AG16" i="3"/>
  <c r="AH16" i="3"/>
  <c r="K16" i="3"/>
  <c r="K14" i="3"/>
  <c r="K15" i="3" s="1"/>
  <c r="L20" i="3"/>
  <c r="L21" i="3" s="1"/>
  <c r="M20" i="3"/>
  <c r="M21" i="3" s="1"/>
  <c r="N20" i="3"/>
  <c r="N21" i="3" s="1"/>
  <c r="O20" i="3"/>
  <c r="O21" i="3" s="1"/>
  <c r="P20" i="3"/>
  <c r="P21" i="3" s="1"/>
  <c r="Q20" i="3"/>
  <c r="Q21" i="3" s="1"/>
  <c r="R20" i="3"/>
  <c r="R21" i="3" s="1"/>
  <c r="S20" i="3"/>
  <c r="T20" i="3"/>
  <c r="T21" i="3" s="1"/>
  <c r="U20" i="3"/>
  <c r="U21" i="3" s="1"/>
  <c r="V20" i="3"/>
  <c r="V21" i="3" s="1"/>
  <c r="W20" i="3"/>
  <c r="W21" i="3" s="1"/>
  <c r="X20" i="3"/>
  <c r="X21" i="3" s="1"/>
  <c r="Y20" i="3"/>
  <c r="Y21" i="3" s="1"/>
  <c r="Z20" i="3"/>
  <c r="Z21" i="3" s="1"/>
  <c r="AA20" i="3"/>
  <c r="AA21" i="3" s="1"/>
  <c r="AB20" i="3"/>
  <c r="AB21" i="3" s="1"/>
  <c r="AC20" i="3"/>
  <c r="AC21" i="3" s="1"/>
  <c r="AE20" i="3"/>
  <c r="AE21" i="3" s="1"/>
  <c r="AF20" i="3"/>
  <c r="AF21" i="3" s="1"/>
  <c r="AG20" i="3"/>
  <c r="AG21" i="3" s="1"/>
  <c r="AH20" i="3"/>
  <c r="AH21" i="3" s="1"/>
  <c r="S21" i="3"/>
  <c r="L22" i="3"/>
  <c r="M22" i="3"/>
  <c r="N22" i="3"/>
  <c r="O22" i="3"/>
  <c r="P22" i="3"/>
  <c r="Q22" i="3"/>
  <c r="R22" i="3"/>
  <c r="S22" i="3"/>
  <c r="T22" i="3"/>
  <c r="U22" i="3"/>
  <c r="V22" i="3"/>
  <c r="W22" i="3"/>
  <c r="X22" i="3"/>
  <c r="Y22" i="3"/>
  <c r="Z22" i="3"/>
  <c r="AA22" i="3"/>
  <c r="AB22" i="3"/>
  <c r="AC22" i="3"/>
  <c r="AE22" i="3"/>
  <c r="AF22" i="3"/>
  <c r="AG22" i="3"/>
  <c r="AH22" i="3"/>
  <c r="K22" i="3"/>
  <c r="K20" i="3"/>
  <c r="K21" i="3" s="1"/>
  <c r="L121" i="3"/>
  <c r="M121" i="3"/>
  <c r="N121" i="3"/>
  <c r="O121" i="3"/>
  <c r="P121" i="3"/>
  <c r="Q121" i="3"/>
  <c r="S121" i="3"/>
  <c r="T121" i="3"/>
  <c r="U121" i="3"/>
  <c r="W121" i="3"/>
  <c r="X121" i="3"/>
  <c r="X143" i="3" s="1"/>
  <c r="Y121" i="3"/>
  <c r="AA121" i="3"/>
  <c r="AB121" i="3"/>
  <c r="AC121" i="3"/>
  <c r="AE121" i="3"/>
  <c r="AF121" i="3"/>
  <c r="AG121" i="3"/>
  <c r="AH121" i="3"/>
  <c r="K121" i="3"/>
  <c r="L111" i="3"/>
  <c r="M111" i="3"/>
  <c r="N111" i="3"/>
  <c r="O111" i="3"/>
  <c r="P111" i="3"/>
  <c r="Q111" i="3"/>
  <c r="S111" i="3"/>
  <c r="T111" i="3"/>
  <c r="U111" i="3"/>
  <c r="W111" i="3"/>
  <c r="X111" i="3"/>
  <c r="Y111" i="3"/>
  <c r="AA111" i="3"/>
  <c r="AB111" i="3"/>
  <c r="AC111" i="3"/>
  <c r="AE111" i="3"/>
  <c r="AF111" i="3"/>
  <c r="AG111" i="3"/>
  <c r="AH111" i="3"/>
  <c r="K111" i="3"/>
  <c r="L103" i="3"/>
  <c r="M103" i="3"/>
  <c r="N103" i="3"/>
  <c r="O103" i="3"/>
  <c r="P103" i="3"/>
  <c r="Q103" i="3"/>
  <c r="S103" i="3"/>
  <c r="T103" i="3"/>
  <c r="U103" i="3"/>
  <c r="W103" i="3"/>
  <c r="X103" i="3"/>
  <c r="Y103" i="3"/>
  <c r="AA103" i="3"/>
  <c r="AB103" i="3"/>
  <c r="AC103" i="3"/>
  <c r="AE103" i="3"/>
  <c r="AF103" i="3"/>
  <c r="AG103" i="3"/>
  <c r="AH103" i="3"/>
  <c r="K103" i="3"/>
  <c r="L93" i="3"/>
  <c r="M93" i="3"/>
  <c r="M94" i="3" s="1"/>
  <c r="N93" i="3"/>
  <c r="N94" i="3" s="1"/>
  <c r="O93" i="3"/>
  <c r="P93" i="3"/>
  <c r="P94" i="3" s="1"/>
  <c r="Q93" i="3"/>
  <c r="Q94" i="3" s="1"/>
  <c r="S93" i="3"/>
  <c r="S94" i="3" s="1"/>
  <c r="T93" i="3"/>
  <c r="U93" i="3"/>
  <c r="U94" i="3" s="1"/>
  <c r="W93" i="3"/>
  <c r="X93" i="3"/>
  <c r="Y93" i="3"/>
  <c r="AA93" i="3"/>
  <c r="AB93" i="3"/>
  <c r="AC93" i="3"/>
  <c r="AE93" i="3"/>
  <c r="AF93" i="3"/>
  <c r="AG93" i="3"/>
  <c r="AG94" i="3" s="1"/>
  <c r="AH93" i="3"/>
  <c r="AH94" i="3" s="1"/>
  <c r="K93" i="3"/>
  <c r="AE85" i="3"/>
  <c r="AF85" i="3"/>
  <c r="R120" i="3"/>
  <c r="R119" i="3"/>
  <c r="R118" i="3"/>
  <c r="R117" i="3"/>
  <c r="R116" i="3"/>
  <c r="R115" i="3"/>
  <c r="R114" i="3"/>
  <c r="R110" i="3"/>
  <c r="R109" i="3"/>
  <c r="R108" i="3"/>
  <c r="R107" i="3"/>
  <c r="R106" i="3"/>
  <c r="R105" i="3"/>
  <c r="R102" i="3"/>
  <c r="R101" i="3"/>
  <c r="R100" i="3"/>
  <c r="R99" i="3"/>
  <c r="R98" i="3"/>
  <c r="R97" i="3"/>
  <c r="R96" i="3"/>
  <c r="R92" i="3"/>
  <c r="R91" i="3"/>
  <c r="R90" i="3"/>
  <c r="R89" i="3"/>
  <c r="R88" i="3"/>
  <c r="R87" i="3"/>
  <c r="R84" i="3"/>
  <c r="R83" i="3"/>
  <c r="R82" i="3"/>
  <c r="R81" i="3"/>
  <c r="R80" i="3"/>
  <c r="R79" i="3"/>
  <c r="V120" i="3"/>
  <c r="V119" i="3"/>
  <c r="V118" i="3"/>
  <c r="V117" i="3"/>
  <c r="V116" i="3"/>
  <c r="V115" i="3"/>
  <c r="V114" i="3"/>
  <c r="V110" i="3"/>
  <c r="V109" i="3"/>
  <c r="V108" i="3"/>
  <c r="V107" i="3"/>
  <c r="V106" i="3"/>
  <c r="V105" i="3"/>
  <c r="V102" i="3"/>
  <c r="V101" i="3"/>
  <c r="V100" i="3"/>
  <c r="V99" i="3"/>
  <c r="V98" i="3"/>
  <c r="V96" i="3"/>
  <c r="V92" i="3"/>
  <c r="V91" i="3"/>
  <c r="V90" i="3"/>
  <c r="V89" i="3"/>
  <c r="V88" i="3"/>
  <c r="V87" i="3"/>
  <c r="V84" i="3"/>
  <c r="V83" i="3"/>
  <c r="V82" i="3"/>
  <c r="V81" i="3"/>
  <c r="V80" i="3"/>
  <c r="V79" i="3"/>
  <c r="Z120" i="3"/>
  <c r="Z119" i="3"/>
  <c r="Z118" i="3"/>
  <c r="Z117" i="3"/>
  <c r="Z116" i="3"/>
  <c r="Z115" i="3"/>
  <c r="Z114" i="3"/>
  <c r="Z110" i="3"/>
  <c r="Z109" i="3"/>
  <c r="Z108" i="3"/>
  <c r="Z107" i="3"/>
  <c r="Z106" i="3"/>
  <c r="Z105" i="3"/>
  <c r="Z102" i="3"/>
  <c r="Z101" i="3"/>
  <c r="Z100" i="3"/>
  <c r="Z99" i="3"/>
  <c r="Z98" i="3"/>
  <c r="Z97" i="3"/>
  <c r="Z96" i="3"/>
  <c r="Z92" i="3"/>
  <c r="Z91" i="3"/>
  <c r="Z90" i="3"/>
  <c r="Z89" i="3"/>
  <c r="Z88" i="3"/>
  <c r="Z87" i="3"/>
  <c r="Z84" i="3"/>
  <c r="Z83" i="3"/>
  <c r="Z82" i="3"/>
  <c r="Z81" i="3"/>
  <c r="Z80" i="3"/>
  <c r="Z79" i="3"/>
  <c r="AD120" i="3"/>
  <c r="AD119" i="3"/>
  <c r="AD118" i="3"/>
  <c r="AD117" i="3"/>
  <c r="AD116" i="3"/>
  <c r="AD115" i="3"/>
  <c r="AD114" i="3"/>
  <c r="AD110" i="3"/>
  <c r="AD109" i="3"/>
  <c r="AD108" i="3"/>
  <c r="AD107" i="3"/>
  <c r="AD106" i="3"/>
  <c r="AD105" i="3"/>
  <c r="AD102" i="3"/>
  <c r="AD101" i="3"/>
  <c r="AD100" i="3"/>
  <c r="AD99" i="3"/>
  <c r="AD98" i="3"/>
  <c r="AD97" i="3"/>
  <c r="AD96" i="3"/>
  <c r="AD92" i="3"/>
  <c r="AD91" i="3"/>
  <c r="AD90" i="3"/>
  <c r="AD89" i="3"/>
  <c r="AD88" i="3"/>
  <c r="AD87" i="3"/>
  <c r="AC85" i="3"/>
  <c r="AB85" i="3"/>
  <c r="AD84" i="3"/>
  <c r="AD83" i="3"/>
  <c r="AD82" i="3"/>
  <c r="AD81" i="3"/>
  <c r="AD80" i="3"/>
  <c r="AD79" i="3"/>
  <c r="AV3" i="3"/>
  <c r="AW3" i="3" s="1"/>
  <c r="AX3" i="3" s="1"/>
  <c r="AY3" i="3" s="1"/>
  <c r="AZ3" i="3" s="1"/>
  <c r="BA3" i="3" s="1"/>
  <c r="AR128" i="3"/>
  <c r="AQ128" i="3"/>
  <c r="AR121" i="3"/>
  <c r="AQ121" i="3"/>
  <c r="AR111" i="3"/>
  <c r="AQ111" i="3"/>
  <c r="AR103" i="3"/>
  <c r="AQ103" i="3"/>
  <c r="AR93" i="3"/>
  <c r="AQ93" i="3"/>
  <c r="AR85" i="3"/>
  <c r="AQ85" i="3"/>
  <c r="AR49" i="3"/>
  <c r="AQ49" i="3"/>
  <c r="AR44" i="3"/>
  <c r="AQ44" i="3"/>
  <c r="AR31" i="3"/>
  <c r="AQ31" i="3"/>
  <c r="AR30" i="3"/>
  <c r="AR38" i="3" s="1"/>
  <c r="AQ30" i="3"/>
  <c r="AQ38" i="3" s="1"/>
  <c r="AR26" i="3"/>
  <c r="AR27" i="3" s="1"/>
  <c r="AQ26" i="3"/>
  <c r="AQ27" i="3" s="1"/>
  <c r="AR20" i="3"/>
  <c r="AR21" i="3" s="1"/>
  <c r="AQ20" i="3"/>
  <c r="AQ21" i="3" s="1"/>
  <c r="AR15" i="3"/>
  <c r="AQ15" i="3"/>
  <c r="AW97" i="3"/>
  <c r="AW103" i="3" s="1"/>
  <c r="AV128" i="3"/>
  <c r="AW128" i="3"/>
  <c r="AX128" i="3"/>
  <c r="AY128" i="3"/>
  <c r="AZ128" i="3"/>
  <c r="BA128" i="3"/>
  <c r="BB128" i="3"/>
  <c r="AW49" i="3"/>
  <c r="AX49" i="3"/>
  <c r="AY49" i="3"/>
  <c r="AZ49" i="3"/>
  <c r="BA49" i="3"/>
  <c r="BB49" i="3"/>
  <c r="AW44" i="3"/>
  <c r="AX44" i="3"/>
  <c r="AY44" i="3"/>
  <c r="AZ44" i="3"/>
  <c r="BA44" i="3"/>
  <c r="BB44" i="3"/>
  <c r="AW30" i="3"/>
  <c r="AW36" i="3" s="1"/>
  <c r="AX30" i="3"/>
  <c r="AX38" i="3" s="1"/>
  <c r="AY30" i="3"/>
  <c r="AY38" i="3" s="1"/>
  <c r="AZ30" i="3"/>
  <c r="AZ36" i="3" s="1"/>
  <c r="AZ39" i="3" s="1"/>
  <c r="BA30" i="3"/>
  <c r="BA36" i="3" s="1"/>
  <c r="BA39" i="3" s="1"/>
  <c r="BB30" i="3"/>
  <c r="BB37" i="3" s="1"/>
  <c r="AW31" i="3"/>
  <c r="AX31" i="3"/>
  <c r="AY31" i="3"/>
  <c r="AZ31" i="3"/>
  <c r="BA31" i="3"/>
  <c r="BB31" i="3"/>
  <c r="AW26" i="3"/>
  <c r="AW27" i="3" s="1"/>
  <c r="AX26" i="3"/>
  <c r="AX27" i="3" s="1"/>
  <c r="AY26" i="3"/>
  <c r="AY27" i="3" s="1"/>
  <c r="AZ26" i="3"/>
  <c r="AZ27" i="3" s="1"/>
  <c r="BA26" i="3"/>
  <c r="BA27" i="3" s="1"/>
  <c r="BB26" i="3"/>
  <c r="BB27" i="3" s="1"/>
  <c r="AW20" i="3"/>
  <c r="AW21" i="3" s="1"/>
  <c r="AX20" i="3"/>
  <c r="AX21" i="3" s="1"/>
  <c r="AY20" i="3"/>
  <c r="AY21" i="3" s="1"/>
  <c r="AZ20" i="3"/>
  <c r="AZ21" i="3" s="1"/>
  <c r="BA20" i="3"/>
  <c r="BA21" i="3" s="1"/>
  <c r="BB20" i="3"/>
  <c r="BB21" i="3" s="1"/>
  <c r="AZ15" i="3"/>
  <c r="BA15" i="3"/>
  <c r="BB15" i="3"/>
  <c r="AX14" i="3"/>
  <c r="AX15" i="3" s="1"/>
  <c r="AY14" i="3"/>
  <c r="AY15" i="3" s="1"/>
  <c r="AW14" i="3"/>
  <c r="AW15" i="3" s="1"/>
  <c r="AV121" i="3"/>
  <c r="AW121" i="3"/>
  <c r="AX121" i="3"/>
  <c r="AY121" i="3"/>
  <c r="AZ121" i="3"/>
  <c r="BA121" i="3"/>
  <c r="BB121" i="3"/>
  <c r="AV103" i="3"/>
  <c r="AX103" i="3"/>
  <c r="AY103" i="3"/>
  <c r="AZ103" i="3"/>
  <c r="BA103" i="3"/>
  <c r="BB103" i="3"/>
  <c r="AV111" i="3"/>
  <c r="AW111" i="3"/>
  <c r="AX111" i="3"/>
  <c r="AY111" i="3"/>
  <c r="AZ111" i="3"/>
  <c r="BA111" i="3"/>
  <c r="BB111" i="3"/>
  <c r="AY85" i="3"/>
  <c r="AZ85" i="3"/>
  <c r="BA85" i="3"/>
  <c r="BB85" i="3"/>
  <c r="AV85" i="3"/>
  <c r="AW85" i="3"/>
  <c r="AX85" i="3"/>
  <c r="AV93" i="3"/>
  <c r="AW93" i="3"/>
  <c r="AX93" i="3"/>
  <c r="AY93" i="3"/>
  <c r="AZ93" i="3"/>
  <c r="BA93" i="3"/>
  <c r="BB93" i="3"/>
  <c r="AV144" i="3" l="1"/>
  <c r="AV143" i="3"/>
  <c r="AV142" i="3"/>
  <c r="AV141" i="3"/>
  <c r="AV153" i="3"/>
  <c r="AV154" i="3"/>
  <c r="AV152" i="3"/>
  <c r="AV155" i="3"/>
  <c r="X152" i="3"/>
  <c r="W152" i="3"/>
  <c r="V152" i="3"/>
  <c r="T50" i="3"/>
  <c r="W144" i="3"/>
  <c r="V144" i="3"/>
  <c r="U149" i="3"/>
  <c r="Y149" i="3"/>
  <c r="Y144" i="3"/>
  <c r="X149" i="3"/>
  <c r="AC149" i="3"/>
  <c r="AG149" i="3"/>
  <c r="Z128" i="3"/>
  <c r="Z149" i="3" s="1"/>
  <c r="AH149" i="3"/>
  <c r="V147" i="3"/>
  <c r="V141" i="3"/>
  <c r="Z139" i="3"/>
  <c r="Z154" i="3"/>
  <c r="Z49" i="3"/>
  <c r="Z50" i="3" s="1"/>
  <c r="Z147" i="3"/>
  <c r="AB152" i="3"/>
  <c r="AA152" i="3"/>
  <c r="Z152" i="3"/>
  <c r="AC152" i="3"/>
  <c r="AB141" i="3"/>
  <c r="AD28" i="3"/>
  <c r="Z14" i="3"/>
  <c r="Z15" i="3" s="1"/>
  <c r="AD16" i="3"/>
  <c r="Z16" i="3"/>
  <c r="AD49" i="3"/>
  <c r="AD50" i="3" s="1"/>
  <c r="AH28" i="3"/>
  <c r="AD20" i="3"/>
  <c r="AD21" i="3" s="1"/>
  <c r="AD31" i="3"/>
  <c r="AD30" i="3"/>
  <c r="AD38" i="3" s="1"/>
  <c r="AC141" i="3"/>
  <c r="AC143" i="3"/>
  <c r="M144" i="3"/>
  <c r="M142" i="3"/>
  <c r="M141" i="3"/>
  <c r="M143" i="3"/>
  <c r="U155" i="3"/>
  <c r="S153" i="3"/>
  <c r="AA141" i="3"/>
  <c r="T155" i="3"/>
  <c r="AB143" i="3"/>
  <c r="L143" i="3"/>
  <c r="S155" i="3"/>
  <c r="AA143" i="3"/>
  <c r="Y141" i="3"/>
  <c r="X141" i="3"/>
  <c r="AG155" i="3"/>
  <c r="Q155" i="3"/>
  <c r="Y143" i="3"/>
  <c r="W141" i="3"/>
  <c r="U139" i="3"/>
  <c r="T139" i="3"/>
  <c r="AE155" i="3"/>
  <c r="O155" i="3"/>
  <c r="M153" i="3"/>
  <c r="T152" i="3"/>
  <c r="S139" i="3"/>
  <c r="S152" i="3"/>
  <c r="AH139" i="3"/>
  <c r="R139" i="3"/>
  <c r="AC155" i="3"/>
  <c r="M155" i="3"/>
  <c r="T154" i="3"/>
  <c r="AH152" i="3"/>
  <c r="R152" i="3"/>
  <c r="L142" i="3"/>
  <c r="AG139" i="3"/>
  <c r="Q139" i="3"/>
  <c r="AG152" i="3"/>
  <c r="Q152" i="3"/>
  <c r="AF139" i="3"/>
  <c r="P139" i="3"/>
  <c r="AF152" i="3"/>
  <c r="P152" i="3"/>
  <c r="AE139" i="3"/>
  <c r="O139" i="3"/>
  <c r="AD139" i="3"/>
  <c r="N139" i="3"/>
  <c r="K141" i="3"/>
  <c r="K142" i="3"/>
  <c r="K143" i="3"/>
  <c r="R85" i="3"/>
  <c r="O94" i="3"/>
  <c r="W34" i="3"/>
  <c r="V34" i="3"/>
  <c r="U38" i="3"/>
  <c r="AE38" i="3"/>
  <c r="AF50" i="3"/>
  <c r="AF59" i="3" s="1"/>
  <c r="AF61" i="3" s="1"/>
  <c r="AF67" i="3" s="1"/>
  <c r="AF70" i="3" s="1"/>
  <c r="AA38" i="3"/>
  <c r="Y38" i="3"/>
  <c r="T112" i="3"/>
  <c r="T122" i="3" s="1"/>
  <c r="X38" i="3"/>
  <c r="V38" i="3"/>
  <c r="Z85" i="3"/>
  <c r="V85" i="3"/>
  <c r="K94" i="3"/>
  <c r="L94" i="3"/>
  <c r="O50" i="3"/>
  <c r="O59" i="3" s="1"/>
  <c r="O61" i="3" s="1"/>
  <c r="O67" i="3" s="1"/>
  <c r="O70" i="3" s="1"/>
  <c r="O73" i="3" s="1"/>
  <c r="M50" i="3"/>
  <c r="M59" i="3" s="1"/>
  <c r="M61" i="3" s="1"/>
  <c r="M67" i="3" s="1"/>
  <c r="M70" i="3" s="1"/>
  <c r="M73" i="3" s="1"/>
  <c r="X37" i="3"/>
  <c r="AF128" i="3"/>
  <c r="U37" i="3"/>
  <c r="Z36" i="3"/>
  <c r="AB38" i="3"/>
  <c r="V36" i="3"/>
  <c r="V39" i="3" s="1"/>
  <c r="AG32" i="3"/>
  <c r="AG33" i="3" s="1"/>
  <c r="Q32" i="3"/>
  <c r="Q33" i="3" s="1"/>
  <c r="K32" i="3"/>
  <c r="K33" i="3" s="1"/>
  <c r="R72" i="3"/>
  <c r="Z34" i="3"/>
  <c r="W37" i="3"/>
  <c r="AH72" i="3"/>
  <c r="AG50" i="3"/>
  <c r="AG59" i="3" s="1"/>
  <c r="AG61" i="3" s="1"/>
  <c r="AG67" i="3" s="1"/>
  <c r="Q50" i="3"/>
  <c r="Q59" i="3" s="1"/>
  <c r="Q61" i="3" s="1"/>
  <c r="Q67" i="3" s="1"/>
  <c r="N50" i="3"/>
  <c r="N59" i="3" s="1"/>
  <c r="N61" i="3" s="1"/>
  <c r="N67" i="3" s="1"/>
  <c r="AH38" i="3"/>
  <c r="L72" i="3"/>
  <c r="W36" i="3"/>
  <c r="W32" i="3"/>
  <c r="W33" i="3" s="1"/>
  <c r="W94" i="3"/>
  <c r="T94" i="3"/>
  <c r="X94" i="3"/>
  <c r="Y94" i="3"/>
  <c r="AA94" i="3"/>
  <c r="K34" i="3"/>
  <c r="AF32" i="3"/>
  <c r="AF33" i="3" s="1"/>
  <c r="P37" i="3"/>
  <c r="P32" i="3"/>
  <c r="P33" i="3" s="1"/>
  <c r="O37" i="3"/>
  <c r="O32" i="3"/>
  <c r="O33" i="3" s="1"/>
  <c r="U34" i="3"/>
  <c r="T34" i="3"/>
  <c r="S50" i="3"/>
  <c r="S59" i="3" s="1"/>
  <c r="S61" i="3" s="1"/>
  <c r="S67" i="3" s="1"/>
  <c r="S34" i="3"/>
  <c r="O34" i="3"/>
  <c r="O38" i="3"/>
  <c r="K36" i="3"/>
  <c r="K39" i="3" s="1"/>
  <c r="P50" i="3"/>
  <c r="P59" i="3" s="1"/>
  <c r="P61" i="3" s="1"/>
  <c r="P67" i="3" s="1"/>
  <c r="K37" i="3"/>
  <c r="AF37" i="3"/>
  <c r="T32" i="3"/>
  <c r="T33" i="3" s="1"/>
  <c r="AE50" i="3"/>
  <c r="AE59" i="3" s="1"/>
  <c r="AE61" i="3" s="1"/>
  <c r="AE67" i="3" s="1"/>
  <c r="K38" i="3"/>
  <c r="AE37" i="3"/>
  <c r="AA37" i="3"/>
  <c r="AC50" i="3"/>
  <c r="AC59" i="3" s="1"/>
  <c r="AC61" i="3" s="1"/>
  <c r="AC67" i="3" s="1"/>
  <c r="Y32" i="3"/>
  <c r="Y33" i="3" s="1"/>
  <c r="Y36" i="3"/>
  <c r="AB128" i="3"/>
  <c r="AE32" i="3"/>
  <c r="AE33" i="3" s="1"/>
  <c r="AB50" i="3"/>
  <c r="AB59" i="3" s="1"/>
  <c r="AB61" i="3" s="1"/>
  <c r="AB67" i="3" s="1"/>
  <c r="AA50" i="3"/>
  <c r="AA59" i="3" s="1"/>
  <c r="AA61" i="3" s="1"/>
  <c r="AA67" i="3" s="1"/>
  <c r="Y50" i="3"/>
  <c r="Y59" i="3" s="1"/>
  <c r="Y61" i="3" s="1"/>
  <c r="Y67" i="3" s="1"/>
  <c r="X50" i="3"/>
  <c r="X59" i="3" s="1"/>
  <c r="X61" i="3" s="1"/>
  <c r="X67" i="3" s="1"/>
  <c r="W50" i="3"/>
  <c r="W59" i="3" s="1"/>
  <c r="W61" i="3" s="1"/>
  <c r="W67" i="3" s="1"/>
  <c r="V50" i="3"/>
  <c r="U50" i="3"/>
  <c r="K50" i="3"/>
  <c r="K59" i="3" s="1"/>
  <c r="K61" i="3" s="1"/>
  <c r="K67" i="3" s="1"/>
  <c r="AC37" i="3"/>
  <c r="M37" i="3"/>
  <c r="T36" i="3"/>
  <c r="AC32" i="3"/>
  <c r="AC33" i="3" s="1"/>
  <c r="M32" i="3"/>
  <c r="M33" i="3" s="1"/>
  <c r="N32" i="3"/>
  <c r="N33" i="3" s="1"/>
  <c r="L37" i="3"/>
  <c r="R34" i="3"/>
  <c r="AG34" i="3"/>
  <c r="Q34" i="3"/>
  <c r="Z37" i="3"/>
  <c r="AG36" i="3"/>
  <c r="AG39" i="3" s="1"/>
  <c r="Q36" i="3"/>
  <c r="Q39" i="3" s="1"/>
  <c r="Z32" i="3"/>
  <c r="Z33" i="3" s="1"/>
  <c r="L32" i="3"/>
  <c r="L33" i="3" s="1"/>
  <c r="AH34" i="3"/>
  <c r="AF34" i="3"/>
  <c r="P34" i="3"/>
  <c r="Y37" i="3"/>
  <c r="AF36" i="3"/>
  <c r="P36" i="3"/>
  <c r="P39" i="3" s="1"/>
  <c r="AD37" i="3"/>
  <c r="AB37" i="3"/>
  <c r="AB32" i="3"/>
  <c r="AB33" i="3" s="1"/>
  <c r="T38" i="3"/>
  <c r="AA32" i="3"/>
  <c r="AA33" i="3" s="1"/>
  <c r="AE34" i="3"/>
  <c r="AG38" i="3"/>
  <c r="Q38" i="3"/>
  <c r="X32" i="3"/>
  <c r="X33" i="3" s="1"/>
  <c r="AD34" i="3"/>
  <c r="N34" i="3"/>
  <c r="AD36" i="3"/>
  <c r="AD39" i="3" s="1"/>
  <c r="N36" i="3"/>
  <c r="N39" i="3" s="1"/>
  <c r="M34" i="3"/>
  <c r="AB34" i="3"/>
  <c r="N38" i="3"/>
  <c r="L36" i="3"/>
  <c r="L39" i="3" s="1"/>
  <c r="AC34" i="3"/>
  <c r="AC36" i="3"/>
  <c r="M36" i="3"/>
  <c r="M39" i="3" s="1"/>
  <c r="L34" i="3"/>
  <c r="AA34" i="3"/>
  <c r="T37" i="3"/>
  <c r="X34" i="3"/>
  <c r="AG37" i="3"/>
  <c r="Q37" i="3"/>
  <c r="V121" i="3"/>
  <c r="V111" i="3"/>
  <c r="Z111" i="3"/>
  <c r="S112" i="3"/>
  <c r="S122" i="3" s="1"/>
  <c r="P112" i="3"/>
  <c r="P122" i="3" s="1"/>
  <c r="O112" i="3"/>
  <c r="O122" i="3" s="1"/>
  <c r="AA112" i="3"/>
  <c r="AA122" i="3" s="1"/>
  <c r="V93" i="3"/>
  <c r="Y112" i="3"/>
  <c r="Y122" i="3" s="1"/>
  <c r="Q112" i="3"/>
  <c r="Q122" i="3" s="1"/>
  <c r="X112" i="3"/>
  <c r="X122" i="3" s="1"/>
  <c r="W112" i="3"/>
  <c r="W122" i="3" s="1"/>
  <c r="Z121" i="3"/>
  <c r="U112" i="3"/>
  <c r="U122" i="3" s="1"/>
  <c r="AD121" i="3"/>
  <c r="Z93" i="3"/>
  <c r="R103" i="3"/>
  <c r="R121" i="3"/>
  <c r="AG112" i="3"/>
  <c r="AG122" i="3" s="1"/>
  <c r="M112" i="3"/>
  <c r="M122" i="3" s="1"/>
  <c r="AF112" i="3"/>
  <c r="AF122" i="3" s="1"/>
  <c r="AE112" i="3"/>
  <c r="AE122" i="3" s="1"/>
  <c r="L112" i="3"/>
  <c r="L122" i="3" s="1"/>
  <c r="Z103" i="3"/>
  <c r="AD103" i="3"/>
  <c r="AF94" i="3"/>
  <c r="AE94" i="3"/>
  <c r="AD85" i="3"/>
  <c r="AD111" i="3"/>
  <c r="AB94" i="3"/>
  <c r="R111" i="3"/>
  <c r="AC112" i="3"/>
  <c r="AC122" i="3" s="1"/>
  <c r="AC94" i="3"/>
  <c r="AB112" i="3"/>
  <c r="AB122" i="3" s="1"/>
  <c r="AD93" i="3"/>
  <c r="AH112" i="3"/>
  <c r="AH122" i="3" s="1"/>
  <c r="R93" i="3"/>
  <c r="N112" i="3"/>
  <c r="N122" i="3" s="1"/>
  <c r="AR112" i="3"/>
  <c r="AR122" i="3" s="1"/>
  <c r="K112" i="3"/>
  <c r="K122" i="3" s="1"/>
  <c r="V97" i="3"/>
  <c r="V103" i="3" s="1"/>
  <c r="AR50" i="3"/>
  <c r="AR59" i="3" s="1"/>
  <c r="AR61" i="3" s="1"/>
  <c r="AR67" i="3" s="1"/>
  <c r="AR70" i="3" s="1"/>
  <c r="AR72" i="3" s="1"/>
  <c r="AQ36" i="3"/>
  <c r="AQ39" i="3" s="1"/>
  <c r="AR94" i="3"/>
  <c r="AQ32" i="3"/>
  <c r="AQ33" i="3" s="1"/>
  <c r="AR36" i="3"/>
  <c r="AR39" i="3" s="1"/>
  <c r="AQ94" i="3"/>
  <c r="AR32" i="3"/>
  <c r="AR33" i="3" s="1"/>
  <c r="AQ37" i="3"/>
  <c r="AR37" i="3"/>
  <c r="AZ50" i="3"/>
  <c r="AZ59" i="3" s="1"/>
  <c r="AZ61" i="3" s="1"/>
  <c r="AZ67" i="3" s="1"/>
  <c r="AZ70" i="3" s="1"/>
  <c r="AZ72" i="3" s="1"/>
  <c r="AQ50" i="3"/>
  <c r="AQ59" i="3" s="1"/>
  <c r="AQ61" i="3" s="1"/>
  <c r="AQ67" i="3" s="1"/>
  <c r="AQ70" i="3" s="1"/>
  <c r="AQ72" i="3" s="1"/>
  <c r="AQ112" i="3"/>
  <c r="AQ122" i="3" s="1"/>
  <c r="AY50" i="3"/>
  <c r="AY59" i="3" s="1"/>
  <c r="AY61" i="3" s="1"/>
  <c r="AY67" i="3" s="1"/>
  <c r="AY70" i="3" s="1"/>
  <c r="AY72" i="3" s="1"/>
  <c r="AW50" i="3"/>
  <c r="AW59" i="3" s="1"/>
  <c r="AW61" i="3" s="1"/>
  <c r="AW67" i="3" s="1"/>
  <c r="AW70" i="3" s="1"/>
  <c r="AZ37" i="3"/>
  <c r="AY37" i="3"/>
  <c r="AY36" i="3"/>
  <c r="AX32" i="3"/>
  <c r="AX33" i="3" s="1"/>
  <c r="AX37" i="3"/>
  <c r="AX36" i="3"/>
  <c r="BB50" i="3"/>
  <c r="BB59" i="3" s="1"/>
  <c r="BB61" i="3" s="1"/>
  <c r="BB67" i="3" s="1"/>
  <c r="BB70" i="3" s="1"/>
  <c r="BA50" i="3"/>
  <c r="BA59" i="3" s="1"/>
  <c r="BA61" i="3" s="1"/>
  <c r="BA67" i="3" s="1"/>
  <c r="BA70" i="3" s="1"/>
  <c r="AX50" i="3"/>
  <c r="AX59" i="3" s="1"/>
  <c r="AX61" i="3" s="1"/>
  <c r="AX67" i="3" s="1"/>
  <c r="AX70" i="3" s="1"/>
  <c r="BA37" i="3"/>
  <c r="AZ32" i="3"/>
  <c r="AZ33" i="3" s="1"/>
  <c r="AW38" i="3"/>
  <c r="AW32" i="3"/>
  <c r="AW33" i="3" s="1"/>
  <c r="AW37" i="3"/>
  <c r="BB32" i="3"/>
  <c r="BB33" i="3" s="1"/>
  <c r="BB38" i="3"/>
  <c r="BA38" i="3"/>
  <c r="AZ38" i="3"/>
  <c r="BB36" i="3"/>
  <c r="BB39" i="3" s="1"/>
  <c r="BA32" i="3"/>
  <c r="BA33" i="3" s="1"/>
  <c r="AY32" i="3"/>
  <c r="AY33" i="3" s="1"/>
  <c r="AV112" i="3"/>
  <c r="AV122" i="3" s="1"/>
  <c r="AZ112" i="3"/>
  <c r="AZ122" i="3" s="1"/>
  <c r="AW94" i="3"/>
  <c r="AZ94" i="3"/>
  <c r="AY112" i="3"/>
  <c r="AY122" i="3" s="1"/>
  <c r="AW112" i="3"/>
  <c r="AW122" i="3" s="1"/>
  <c r="AX112" i="3"/>
  <c r="AX122" i="3" s="1"/>
  <c r="BB112" i="3"/>
  <c r="BB122" i="3" s="1"/>
  <c r="BA112" i="3"/>
  <c r="BA122" i="3" s="1"/>
  <c r="AV94" i="3"/>
  <c r="AY94" i="3"/>
  <c r="BB94" i="3"/>
  <c r="BA94" i="3"/>
  <c r="AX94" i="3"/>
  <c r="T59" i="3" l="1"/>
  <c r="T61" i="3" s="1"/>
  <c r="T159" i="3"/>
  <c r="T39" i="3"/>
  <c r="U39" i="3"/>
  <c r="U59" i="3"/>
  <c r="U61" i="3" s="1"/>
  <c r="U159" i="3"/>
  <c r="AC144" i="3"/>
  <c r="Z144" i="3"/>
  <c r="AB144" i="3"/>
  <c r="AD149" i="3"/>
  <c r="AA144" i="3"/>
  <c r="V59" i="3"/>
  <c r="V61" i="3" s="1"/>
  <c r="V159" i="3"/>
  <c r="Z143" i="3"/>
  <c r="Z141" i="3"/>
  <c r="Z39" i="3"/>
  <c r="Z59" i="3"/>
  <c r="Z61" i="3" s="1"/>
  <c r="Z159" i="3"/>
  <c r="AD59" i="3"/>
  <c r="AD61" i="3" s="1"/>
  <c r="AD159" i="3"/>
  <c r="AD32" i="3"/>
  <c r="AD33" i="3" s="1"/>
  <c r="S143" i="3"/>
  <c r="S141" i="3"/>
  <c r="S144" i="3"/>
  <c r="S142" i="3"/>
  <c r="AG143" i="3"/>
  <c r="AG141" i="3"/>
  <c r="AG144" i="3"/>
  <c r="T143" i="3"/>
  <c r="T141" i="3"/>
  <c r="T144" i="3"/>
  <c r="N141" i="3"/>
  <c r="N144" i="3"/>
  <c r="N142" i="3"/>
  <c r="N143" i="3"/>
  <c r="AF143" i="3"/>
  <c r="AF141" i="3"/>
  <c r="AF144" i="3"/>
  <c r="Q143" i="3"/>
  <c r="Q144" i="3"/>
  <c r="Q141" i="3"/>
  <c r="Q142" i="3"/>
  <c r="U143" i="3"/>
  <c r="U141" i="3"/>
  <c r="U144" i="3"/>
  <c r="AD141" i="3"/>
  <c r="AD144" i="3"/>
  <c r="AD143" i="3"/>
  <c r="R143" i="3"/>
  <c r="R141" i="3"/>
  <c r="R144" i="3"/>
  <c r="R142" i="3"/>
  <c r="O141" i="3"/>
  <c r="O142" i="3"/>
  <c r="O144" i="3"/>
  <c r="O143" i="3"/>
  <c r="AE141" i="3"/>
  <c r="AE144" i="3"/>
  <c r="AE143" i="3"/>
  <c r="AH143" i="3"/>
  <c r="AH141" i="3"/>
  <c r="AH144" i="3"/>
  <c r="AH142" i="3"/>
  <c r="P143" i="3"/>
  <c r="P141" i="3"/>
  <c r="P144" i="3"/>
  <c r="P142" i="3"/>
  <c r="AA39" i="3"/>
  <c r="AF72" i="3"/>
  <c r="AE39" i="3"/>
  <c r="X39" i="3"/>
  <c r="M72" i="3"/>
  <c r="Z94" i="3"/>
  <c r="O72" i="3"/>
  <c r="AB39" i="3"/>
  <c r="AE70" i="3"/>
  <c r="AE72" i="3"/>
  <c r="AG70" i="3"/>
  <c r="AG72" i="3"/>
  <c r="X70" i="3"/>
  <c r="X72" i="3"/>
  <c r="W70" i="3"/>
  <c r="W73" i="3" s="1"/>
  <c r="W72" i="3"/>
  <c r="S70" i="3"/>
  <c r="S73" i="3" s="1"/>
  <c r="S72" i="3"/>
  <c r="P70" i="3"/>
  <c r="P73" i="3" s="1"/>
  <c r="P72" i="3"/>
  <c r="AD94" i="3"/>
  <c r="W39" i="3"/>
  <c r="AA70" i="3"/>
  <c r="AA73" i="3" s="1"/>
  <c r="AA72" i="3"/>
  <c r="AB70" i="3"/>
  <c r="AB72" i="3"/>
  <c r="N70" i="3"/>
  <c r="N73" i="3" s="1"/>
  <c r="N72" i="3"/>
  <c r="Q70" i="3"/>
  <c r="Q73" i="3" s="1"/>
  <c r="Q72" i="3"/>
  <c r="Y70" i="3"/>
  <c r="Y72" i="3"/>
  <c r="K70" i="3"/>
  <c r="K73" i="3" s="1"/>
  <c r="K72" i="3"/>
  <c r="AC70" i="3"/>
  <c r="AC72" i="3"/>
  <c r="AF39" i="3"/>
  <c r="Z112" i="3"/>
  <c r="Z122" i="3" s="1"/>
  <c r="V94" i="3"/>
  <c r="R94" i="3"/>
  <c r="Y39" i="3"/>
  <c r="AC39" i="3"/>
  <c r="R112" i="3"/>
  <c r="R122" i="3" s="1"/>
  <c r="V112" i="3"/>
  <c r="V122" i="3" s="1"/>
  <c r="AD112" i="3"/>
  <c r="AD122" i="3" s="1"/>
  <c r="AQ73" i="3"/>
  <c r="AR73" i="3"/>
  <c r="AZ73" i="3"/>
  <c r="AY73" i="3"/>
  <c r="AX39" i="3"/>
  <c r="BB72" i="3"/>
  <c r="BB73" i="3"/>
  <c r="BA72" i="3"/>
  <c r="BA73" i="3"/>
  <c r="AW73" i="3"/>
  <c r="AW72" i="3"/>
  <c r="AX73" i="3"/>
  <c r="AX72" i="3"/>
  <c r="AY39" i="3"/>
  <c r="AW39" i="3"/>
  <c r="T67" i="3" l="1"/>
  <c r="T148" i="3"/>
  <c r="X148" i="3"/>
  <c r="U67" i="3"/>
  <c r="U148" i="3"/>
  <c r="Y148" i="3"/>
  <c r="V67" i="3"/>
  <c r="V148" i="3"/>
  <c r="Z67" i="3"/>
  <c r="Z148" i="3"/>
  <c r="AD67" i="3"/>
  <c r="AD148" i="3"/>
  <c r="AH148" i="3"/>
  <c r="T70" i="3" l="1"/>
  <c r="T72" i="3"/>
  <c r="U70" i="3"/>
  <c r="U72" i="3"/>
  <c r="V70" i="3"/>
  <c r="V72" i="3"/>
  <c r="Z72" i="3"/>
  <c r="Z70" i="3"/>
  <c r="AD72" i="3"/>
  <c r="AD70" i="3"/>
  <c r="T73" i="3" l="1"/>
  <c r="T160" i="3"/>
  <c r="T153" i="3"/>
  <c r="T142" i="3"/>
  <c r="U73" i="3"/>
  <c r="U160" i="3"/>
  <c r="U153" i="3"/>
  <c r="U142" i="3"/>
  <c r="V73" i="3"/>
  <c r="V142" i="3"/>
  <c r="W142" i="3"/>
  <c r="V153" i="3"/>
  <c r="W153" i="3"/>
  <c r="X153" i="3"/>
  <c r="Y153" i="3"/>
  <c r="V160" i="3"/>
  <c r="X142" i="3"/>
  <c r="Y142" i="3"/>
  <c r="Z160" i="3"/>
  <c r="AB153" i="3"/>
  <c r="Z153" i="3"/>
  <c r="AA153" i="3"/>
  <c r="AC153" i="3"/>
  <c r="AA142" i="3"/>
  <c r="AC142" i="3"/>
  <c r="Z142" i="3"/>
  <c r="AB142" i="3"/>
  <c r="AE153" i="3"/>
  <c r="AD160" i="3"/>
  <c r="AF153" i="3"/>
  <c r="AG153" i="3"/>
  <c r="AD153" i="3"/>
  <c r="AF142" i="3"/>
  <c r="AE142" i="3"/>
  <c r="AD142" i="3"/>
  <c r="AG14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Y3" authorId="0" shapeId="0" xr:uid="{EA06AABC-6553-4E13-92EE-8E52DA9A06D1}">
      <text>
        <r>
          <rPr>
            <b/>
            <sz val="9"/>
            <color indexed="81"/>
            <rFont val="Tahoma"/>
            <family val="2"/>
          </rPr>
          <t>William:</t>
        </r>
        <r>
          <rPr>
            <sz val="9"/>
            <color indexed="81"/>
            <rFont val="Tahoma"/>
            <family val="2"/>
          </rPr>
          <t xml:space="preserve">
SEC financial statements will say "Year Ended January 31, 2023". Even though the column for in the SEC filing shows "2023" it should be placed in the "2022" column in this spreadsheet since it represents CHPT fiscal year 2022. 1</t>
        </r>
      </text>
    </comment>
  </commentList>
</comments>
</file>

<file path=xl/sharedStrings.xml><?xml version="1.0" encoding="utf-8"?>
<sst xmlns="http://schemas.openxmlformats.org/spreadsheetml/2006/main" count="1392" uniqueCount="452">
  <si>
    <t>Ticker</t>
  </si>
  <si>
    <t>Price</t>
  </si>
  <si>
    <t>Shares</t>
  </si>
  <si>
    <t>MC</t>
  </si>
  <si>
    <t>Cash</t>
  </si>
  <si>
    <t>Debt</t>
  </si>
  <si>
    <t>EV</t>
  </si>
  <si>
    <t>Company Name</t>
  </si>
  <si>
    <t>ChargePoint Holdings, Inc.</t>
  </si>
  <si>
    <t>CHPT</t>
  </si>
  <si>
    <t>Country</t>
  </si>
  <si>
    <t>USA</t>
  </si>
  <si>
    <t>Sector</t>
  </si>
  <si>
    <t>Consumer Cyclical</t>
  </si>
  <si>
    <t>Industry</t>
  </si>
  <si>
    <t>Specialty Retail</t>
  </si>
  <si>
    <t>Quarter</t>
  </si>
  <si>
    <t>Q119</t>
  </si>
  <si>
    <t>Q219</t>
  </si>
  <si>
    <t>Q319</t>
  </si>
  <si>
    <t>Q419</t>
  </si>
  <si>
    <t>Q121</t>
  </si>
  <si>
    <t>Q221</t>
  </si>
  <si>
    <t>Q321</t>
  </si>
  <si>
    <t>Q421</t>
  </si>
  <si>
    <t>Q122</t>
  </si>
  <si>
    <t>Q222</t>
  </si>
  <si>
    <t>Q322</t>
  </si>
  <si>
    <t>Q422</t>
  </si>
  <si>
    <t>Q123</t>
  </si>
  <si>
    <t>Q223</t>
  </si>
  <si>
    <t>Filing Date</t>
  </si>
  <si>
    <t>Period of Report</t>
  </si>
  <si>
    <t>Network charging systems</t>
  </si>
  <si>
    <t>Subscriptions</t>
  </si>
  <si>
    <t>Other</t>
  </si>
  <si>
    <t>Total Revenue</t>
  </si>
  <si>
    <t>Income Statement</t>
  </si>
  <si>
    <t>Revenue</t>
  </si>
  <si>
    <t>COGs</t>
  </si>
  <si>
    <t>Gross Profit</t>
  </si>
  <si>
    <t>R&amp;D</t>
  </si>
  <si>
    <t xml:space="preserve">Sales and marketing </t>
  </si>
  <si>
    <t>General and administrative</t>
  </si>
  <si>
    <t>Total operating expenses</t>
  </si>
  <si>
    <t>Interest income</t>
  </si>
  <si>
    <t>Interest expense</t>
  </si>
  <si>
    <t>Change in fair value of redeemable convertible preferred stock warrant liability</t>
  </si>
  <si>
    <t>Change in fiar value of assuemd common stock warrant liabilities</t>
  </si>
  <si>
    <t>Change in fair value of contingent earnout liability</t>
  </si>
  <si>
    <t>Transaction costs expensed</t>
  </si>
  <si>
    <t>Other income (expense), net</t>
  </si>
  <si>
    <t>Income before tax</t>
  </si>
  <si>
    <t>Net Income</t>
  </si>
  <si>
    <t>Cash &amp; Cash equiv</t>
  </si>
  <si>
    <t>Restricted Cash</t>
  </si>
  <si>
    <t>AR</t>
  </si>
  <si>
    <t>Inventories</t>
  </si>
  <si>
    <t>Prepaid expenses &amp; other current assets</t>
  </si>
  <si>
    <t>Total current assets</t>
  </si>
  <si>
    <t>Investment held in trust</t>
  </si>
  <si>
    <t>PP&amp;E</t>
  </si>
  <si>
    <t>Intagible assets, net</t>
  </si>
  <si>
    <t>Operating lease right-of-use assets</t>
  </si>
  <si>
    <t>Goodwill</t>
  </si>
  <si>
    <t>Other assets</t>
  </si>
  <si>
    <t>Total assets</t>
  </si>
  <si>
    <t>Accounts payable</t>
  </si>
  <si>
    <t>Accrued and other current liabilities</t>
  </si>
  <si>
    <t>Deferred revenue</t>
  </si>
  <si>
    <t>Franchise tax payable</t>
  </si>
  <si>
    <t>Income tax payable</t>
  </si>
  <si>
    <t>Debt, current</t>
  </si>
  <si>
    <t>Total current liabilities</t>
  </si>
  <si>
    <t>Deferred revenue, noncurrent</t>
  </si>
  <si>
    <t>Debt, noncurrent</t>
  </si>
  <si>
    <t>Operating lease liabilities</t>
  </si>
  <si>
    <t>Deferred tax liaiblities</t>
  </si>
  <si>
    <t>Redeemable convertible preferered stock warrant liability</t>
  </si>
  <si>
    <t>Other long-term liabilities</t>
  </si>
  <si>
    <t>Common stock</t>
  </si>
  <si>
    <t>Preferred stock</t>
  </si>
  <si>
    <t>Class A</t>
  </si>
  <si>
    <t>Class B</t>
  </si>
  <si>
    <t>Additional paid-in capital</t>
  </si>
  <si>
    <t>Retained earnings</t>
  </si>
  <si>
    <t>Total stockholders' equity</t>
  </si>
  <si>
    <t>Total liabilities and stockholders' equity</t>
  </si>
  <si>
    <t>Cash Flow</t>
  </si>
  <si>
    <t>Operating cash flow</t>
  </si>
  <si>
    <t>CapEx</t>
  </si>
  <si>
    <t>FCF</t>
  </si>
  <si>
    <t>Revenue per share</t>
  </si>
  <si>
    <t>- -</t>
  </si>
  <si>
    <t>0.53</t>
  </si>
  <si>
    <t>0.81</t>
  </si>
  <si>
    <t>1.01</t>
  </si>
  <si>
    <t>Earnings per share</t>
  </si>
  <si>
    <t>(0.71)</t>
  </si>
  <si>
    <t>(0.44)</t>
  </si>
  <si>
    <t>(0.94)</t>
  </si>
  <si>
    <t>FCF per share</t>
  </si>
  <si>
    <t>(0.37)</t>
  </si>
  <si>
    <t>(0.58)</t>
  </si>
  <si>
    <t>(0.74)</t>
  </si>
  <si>
    <t>Dividends per share</t>
  </si>
  <si>
    <t>CAPEX per share</t>
  </si>
  <si>
    <t>0.04</t>
  </si>
  <si>
    <t>0.06</t>
  </si>
  <si>
    <t>0.05</t>
  </si>
  <si>
    <t>Book Value per sh.</t>
  </si>
  <si>
    <t>1.10</t>
  </si>
  <si>
    <t>(0.00)</t>
  </si>
  <si>
    <t>1.84</t>
  </si>
  <si>
    <t>1.50</t>
  </si>
  <si>
    <t>Comm.Shares outs.</t>
  </si>
  <si>
    <t>278</t>
  </si>
  <si>
    <t>297</t>
  </si>
  <si>
    <t>332</t>
  </si>
  <si>
    <t>Avg. annual P/E ratio</t>
  </si>
  <si>
    <t>Infinity</t>
  </si>
  <si>
    <t>(38.0)</t>
  </si>
  <si>
    <t>(33.2)</t>
  </si>
  <si>
    <t>(11.6)</t>
  </si>
  <si>
    <t>P/E to S&amp;P500</t>
  </si>
  <si>
    <t>(1.3)</t>
  </si>
  <si>
    <t>(1.7)</t>
  </si>
  <si>
    <t>(0.6)</t>
  </si>
  <si>
    <t>Avg. annual div. yield</t>
  </si>
  <si>
    <t>Revenue (m)</t>
  </si>
  <si>
    <t>146</t>
  </si>
  <si>
    <t>241</t>
  </si>
  <si>
    <t>334</t>
  </si>
  <si>
    <t>Operating margin</t>
  </si>
  <si>
    <t>(Infinity)%</t>
  </si>
  <si>
    <t>(82.6)%</t>
  </si>
  <si>
    <t>(110.1)%</t>
  </si>
  <si>
    <t>(98.4)%</t>
  </si>
  <si>
    <t>Depreciation (m)</t>
  </si>
  <si>
    <t>10</t>
  </si>
  <si>
    <t>16</t>
  </si>
  <si>
    <t>23</t>
  </si>
  <si>
    <t>Net profit (m)</t>
  </si>
  <si>
    <t>(197)</t>
  </si>
  <si>
    <t>(132)</t>
  </si>
  <si>
    <t>(312)</t>
  </si>
  <si>
    <t>Income tax rate</t>
  </si>
  <si>
    <t>(0.1)%</t>
  </si>
  <si>
    <t>2.2%</t>
  </si>
  <si>
    <t>0.6%</t>
  </si>
  <si>
    <t>Net profit margin</t>
  </si>
  <si>
    <t>(134.5)%</t>
  </si>
  <si>
    <t>(54.9)%</t>
  </si>
  <si>
    <t>(94.4)%</t>
  </si>
  <si>
    <t>Working capital (m)</t>
  </si>
  <si>
    <t>0</t>
  </si>
  <si>
    <t>109</t>
  </si>
  <si>
    <t>275</t>
  </si>
  <si>
    <t>441</t>
  </si>
  <si>
    <t>Long-term debt (m)</t>
  </si>
  <si>
    <t>47</t>
  </si>
  <si>
    <t>25</t>
  </si>
  <si>
    <t>317</t>
  </si>
  <si>
    <t>Equity (m)</t>
  </si>
  <si>
    <t>305</t>
  </si>
  <si>
    <t>(1)</t>
  </si>
  <si>
    <t>547</t>
  </si>
  <si>
    <t>392</t>
  </si>
  <si>
    <t>ROIC</t>
  </si>
  <si>
    <t>(112.6)%</t>
  </si>
  <si>
    <t>(19.6)%</t>
  </si>
  <si>
    <t>(38.0)%</t>
  </si>
  <si>
    <t>Return on capital</t>
  </si>
  <si>
    <t>(66.7)%</t>
  </si>
  <si>
    <t>(15.6)%</t>
  </si>
  <si>
    <t>(29.5)%</t>
  </si>
  <si>
    <t>Return on equity</t>
  </si>
  <si>
    <t>23,910.7%</t>
  </si>
  <si>
    <t>(24.2)%</t>
  </si>
  <si>
    <t>(79.5)%</t>
  </si>
  <si>
    <t>Plowback ratio</t>
  </si>
  <si>
    <t>100.0%</t>
  </si>
  <si>
    <t>Div.&amp;Repurch./FCF</t>
  </si>
  <si>
    <t>Infinity%</t>
  </si>
  <si>
    <t>2020</t>
  </si>
  <si>
    <t>2021</t>
  </si>
  <si>
    <t>2022</t>
  </si>
  <si>
    <t>COGS</t>
  </si>
  <si>
    <t>114</t>
  </si>
  <si>
    <t>187</t>
  </si>
  <si>
    <t>33</t>
  </si>
  <si>
    <t>54</t>
  </si>
  <si>
    <t>Gross Profit Ratio</t>
  </si>
  <si>
    <t>22.49%</t>
  </si>
  <si>
    <t>22.21%</t>
  </si>
  <si>
    <t>Operating Expenses</t>
  </si>
  <si>
    <t>154</t>
  </si>
  <si>
    <t>319</t>
  </si>
  <si>
    <t>R&amp;D Expenses</t>
  </si>
  <si>
    <t>75</t>
  </si>
  <si>
    <t>145</t>
  </si>
  <si>
    <t>Selling, G&amp;A Exp.</t>
  </si>
  <si>
    <t>79</t>
  </si>
  <si>
    <t>174</t>
  </si>
  <si>
    <t>General and Admin. Exp.</t>
  </si>
  <si>
    <t>26</t>
  </si>
  <si>
    <t>81</t>
  </si>
  <si>
    <t>Selling and Marketing Exp.</t>
  </si>
  <si>
    <t>53</t>
  </si>
  <si>
    <t>93</t>
  </si>
  <si>
    <t>Other Expenses</t>
  </si>
  <si>
    <t>COGS and Expenses</t>
  </si>
  <si>
    <t>267</t>
  </si>
  <si>
    <t>506</t>
  </si>
  <si>
    <t>Interest Income</t>
  </si>
  <si>
    <t>Interest Expense</t>
  </si>
  <si>
    <t>3</t>
  </si>
  <si>
    <t>2</t>
  </si>
  <si>
    <t>Depreciation and Amortization</t>
  </si>
  <si>
    <t>EBITDA</t>
  </si>
  <si>
    <t>(183)</t>
  </si>
  <si>
    <t>(117)</t>
  </si>
  <si>
    <t>EBITDA ratio</t>
  </si>
  <si>
    <t>(125.26)%</t>
  </si>
  <si>
    <t>(48.63)%</t>
  </si>
  <si>
    <t>Operating Income</t>
  </si>
  <si>
    <t>(121)</t>
  </si>
  <si>
    <t>(265)</t>
  </si>
  <si>
    <t>Operating Income ratio</t>
  </si>
  <si>
    <t>(82.59)%</t>
  </si>
  <si>
    <t>(110.14)%</t>
  </si>
  <si>
    <t>Total Other Income Exp.(Gains)</t>
  </si>
  <si>
    <t>(76)</t>
  </si>
  <si>
    <t>130</t>
  </si>
  <si>
    <t>Income Before Tax</t>
  </si>
  <si>
    <t>(135)</t>
  </si>
  <si>
    <t>Income Before Tax ratio</t>
  </si>
  <si>
    <t>(134.36)%</t>
  </si>
  <si>
    <t>(56.09)%</t>
  </si>
  <si>
    <t>Income Tax Expense (Gain)</t>
  </si>
  <si>
    <t>(3)</t>
  </si>
  <si>
    <t>Net Income Ratio</t>
  </si>
  <si>
    <t>(134.50)%</t>
  </si>
  <si>
    <t>(54.87)%</t>
  </si>
  <si>
    <t>EPS</t>
  </si>
  <si>
    <t>(1.01)</t>
  </si>
  <si>
    <t>EPS Diluted</t>
  </si>
  <si>
    <t>(1.49)</t>
  </si>
  <si>
    <t>Weighted Avg. Shares Outs.</t>
  </si>
  <si>
    <t>Weighted Avg. Shares Outs. Dil.</t>
  </si>
  <si>
    <t>302</t>
  </si>
  <si>
    <t>Cash and Cash Equivalents</t>
  </si>
  <si>
    <t>315</t>
  </si>
  <si>
    <t>Short-Term Investments</t>
  </si>
  <si>
    <t>Cash &amp; Short-Term Investments</t>
  </si>
  <si>
    <t>Net Receivables</t>
  </si>
  <si>
    <t>35</t>
  </si>
  <si>
    <t>76</t>
  </si>
  <si>
    <t>Inventory</t>
  </si>
  <si>
    <t>34</t>
  </si>
  <si>
    <t>36</t>
  </si>
  <si>
    <t>Other Current Assets</t>
  </si>
  <si>
    <t>12</t>
  </si>
  <si>
    <t>37</t>
  </si>
  <si>
    <t>Total Current Assets</t>
  </si>
  <si>
    <t>227</t>
  </si>
  <si>
    <t>464</t>
  </si>
  <si>
    <t>52</t>
  </si>
  <si>
    <t>60</t>
  </si>
  <si>
    <t>1</t>
  </si>
  <si>
    <t>218</t>
  </si>
  <si>
    <t>Intangible Assets</t>
  </si>
  <si>
    <t>107</t>
  </si>
  <si>
    <t>Goodwill and Intangible Assets</t>
  </si>
  <si>
    <t>326</t>
  </si>
  <si>
    <t>Investments</t>
  </si>
  <si>
    <t>Tax Assets</t>
  </si>
  <si>
    <t>Other Non-Current Assets</t>
  </si>
  <si>
    <t>6</t>
  </si>
  <si>
    <t>Total Non-Current Assets</t>
  </si>
  <si>
    <t>63</t>
  </si>
  <si>
    <t>Other Assets</t>
  </si>
  <si>
    <t>Total Assets</t>
  </si>
  <si>
    <t>290</t>
  </si>
  <si>
    <t>856</t>
  </si>
  <si>
    <t>Accounts Payable</t>
  </si>
  <si>
    <t>20</t>
  </si>
  <si>
    <t>28</t>
  </si>
  <si>
    <t>Short-Term Debt</t>
  </si>
  <si>
    <t>13</t>
  </si>
  <si>
    <t>Tax Payable</t>
  </si>
  <si>
    <t>5</t>
  </si>
  <si>
    <t>9</t>
  </si>
  <si>
    <t>Deferred Revenue</t>
  </si>
  <si>
    <t>49</t>
  </si>
  <si>
    <t>70</t>
  </si>
  <si>
    <t>Other Current Liabilities</t>
  </si>
  <si>
    <t>38</t>
  </si>
  <si>
    <t>Total Current Liabilities</t>
  </si>
  <si>
    <t>118</t>
  </si>
  <si>
    <t>189</t>
  </si>
  <si>
    <t>Long-Term Debt</t>
  </si>
  <si>
    <t>Deferred Tax Liabilities</t>
  </si>
  <si>
    <t>18</t>
  </si>
  <si>
    <t>Other Non-Current Liabilities</t>
  </si>
  <si>
    <t>77</t>
  </si>
  <si>
    <t>7</t>
  </si>
  <si>
    <t>Total Non-Current Liabilities</t>
  </si>
  <si>
    <t>173</t>
  </si>
  <si>
    <t>120</t>
  </si>
  <si>
    <t>Other Liabilities</t>
  </si>
  <si>
    <t>Capital Lease Obligations</t>
  </si>
  <si>
    <t>Total Liabilities</t>
  </si>
  <si>
    <t>291</t>
  </si>
  <si>
    <t>309</t>
  </si>
  <si>
    <t>Preferred Stock</t>
  </si>
  <si>
    <t>616</t>
  </si>
  <si>
    <t>Common Stock</t>
  </si>
  <si>
    <t>Retained Earnings</t>
  </si>
  <si>
    <t>(679)</t>
  </si>
  <si>
    <t>(812)</t>
  </si>
  <si>
    <t>Other Compreh. Income(Loss)</t>
  </si>
  <si>
    <t>(8)</t>
  </si>
  <si>
    <t>Other Total Stockhold. Equity</t>
  </si>
  <si>
    <t>1,367</t>
  </si>
  <si>
    <t>Total Stockholders Equity</t>
  </si>
  <si>
    <t>Total Liab.&amp;Stockhold. Equity</t>
  </si>
  <si>
    <t>Minority Interest</t>
  </si>
  <si>
    <t>Total Liabilities &amp; Equity</t>
  </si>
  <si>
    <t>Deferred Income Tax</t>
  </si>
  <si>
    <t>Stock Based Compensation</t>
  </si>
  <si>
    <t>67</t>
  </si>
  <si>
    <t>Change in Working Capital</t>
  </si>
  <si>
    <t>17</t>
  </si>
  <si>
    <t>Accounts Receivable</t>
  </si>
  <si>
    <t>(38)</t>
  </si>
  <si>
    <t>(10)</t>
  </si>
  <si>
    <t>(2)</t>
  </si>
  <si>
    <t>(0)</t>
  </si>
  <si>
    <t>8</t>
  </si>
  <si>
    <t>Other Working Capital</t>
  </si>
  <si>
    <t>55</t>
  </si>
  <si>
    <t>Other Non-Cash Items</t>
  </si>
  <si>
    <t>80</t>
  </si>
  <si>
    <t>(122)</t>
  </si>
  <si>
    <t>Cash Provided by Operating Activities</t>
  </si>
  <si>
    <t>(92)</t>
  </si>
  <si>
    <t>(157)</t>
  </si>
  <si>
    <t>CAPEX</t>
  </si>
  <si>
    <t>(11)</t>
  </si>
  <si>
    <t>(16)</t>
  </si>
  <si>
    <t>Acquisitions Net</t>
  </si>
  <si>
    <t>(205)</t>
  </si>
  <si>
    <t>Purchases of Investments</t>
  </si>
  <si>
    <t>Sales/Maturities of Investments</t>
  </si>
  <si>
    <t>Other Investing Activities</t>
  </si>
  <si>
    <t>Cash Used for Investing Activities</t>
  </si>
  <si>
    <t>(222)</t>
  </si>
  <si>
    <t>Debt Repayment</t>
  </si>
  <si>
    <t>(36)</t>
  </si>
  <si>
    <t>Common Stock Issued</t>
  </si>
  <si>
    <t>Common Stock Repurchased</t>
  </si>
  <si>
    <t>Dividends Paid</t>
  </si>
  <si>
    <t>Other Financing Activities</t>
  </si>
  <si>
    <t>129</t>
  </si>
  <si>
    <t>581</t>
  </si>
  <si>
    <t>Cash Used/Provided by Financing Activities</t>
  </si>
  <si>
    <t>550</t>
  </si>
  <si>
    <t>Effect of Forex Changes on Cash</t>
  </si>
  <si>
    <t>Net Change In Cash</t>
  </si>
  <si>
    <t>73</t>
  </si>
  <si>
    <t>170</t>
  </si>
  <si>
    <t>Cash at the End of Period</t>
  </si>
  <si>
    <t>316</t>
  </si>
  <si>
    <t>Cash at the Beginning of Period</t>
  </si>
  <si>
    <t>Free Cash Flow</t>
  </si>
  <si>
    <t>(103)</t>
  </si>
  <si>
    <t>(174)</t>
  </si>
  <si>
    <t>Current Assets</t>
  </si>
  <si>
    <t>Short-term investments</t>
  </si>
  <si>
    <t>Non-current Assets</t>
  </si>
  <si>
    <t>Current Liabilities</t>
  </si>
  <si>
    <t>Non-current Liabilities</t>
  </si>
  <si>
    <t>Balance Sheet *in millions, USD</t>
  </si>
  <si>
    <t>Equity</t>
  </si>
  <si>
    <t>Accumulated other comprehensive loss</t>
  </si>
  <si>
    <t>Segment Breakdown *in thousands, USD</t>
  </si>
  <si>
    <t>Gross Margin</t>
  </si>
  <si>
    <t xml:space="preserve">Gross Margin </t>
  </si>
  <si>
    <t xml:space="preserve">Other </t>
  </si>
  <si>
    <t>Consolidated</t>
  </si>
  <si>
    <t>Total COGs</t>
  </si>
  <si>
    <t>Total Gross Profit</t>
  </si>
  <si>
    <t>Total Margin</t>
  </si>
  <si>
    <t>Revenue Mix</t>
  </si>
  <si>
    <t>Network charging systems %</t>
  </si>
  <si>
    <t>Subscriptions %</t>
  </si>
  <si>
    <t>Other %</t>
  </si>
  <si>
    <t>Total %</t>
  </si>
  <si>
    <t xml:space="preserve">Other Income (expense)  </t>
  </si>
  <si>
    <t>Tax</t>
  </si>
  <si>
    <t>Net Income, including redeemables</t>
  </si>
  <si>
    <t>Accretion of beneficial conversion of feature of redeemable convertible preferred stock</t>
  </si>
  <si>
    <t>Cumulative undeclared dividends on redeemable convertible preferred stock</t>
  </si>
  <si>
    <t>Deemed dividends attributable to vested options holders</t>
  </si>
  <si>
    <t>Deemed dividends attributable to common stock warrant holders</t>
  </si>
  <si>
    <t>Redeemables</t>
  </si>
  <si>
    <t>Gain attributable to earnout shares issued</t>
  </si>
  <si>
    <t>Change in fair value of dilutive warrants</t>
  </si>
  <si>
    <t>Net Income - Basic</t>
  </si>
  <si>
    <t>Net Income - Diluted</t>
  </si>
  <si>
    <t>EPS - Basic</t>
  </si>
  <si>
    <t>EPS - Diluted</t>
  </si>
  <si>
    <t>Shares - Basic</t>
  </si>
  <si>
    <t>Shares - Diluted</t>
  </si>
  <si>
    <t>SBC</t>
  </si>
  <si>
    <t>SBB</t>
  </si>
  <si>
    <t>Dividends</t>
  </si>
  <si>
    <t>SBI - Basic</t>
  </si>
  <si>
    <t>SBI - Preferred</t>
  </si>
  <si>
    <t>Due to related party</t>
  </si>
  <si>
    <t>-</t>
  </si>
  <si>
    <t>Q323</t>
  </si>
  <si>
    <t>Q423</t>
  </si>
  <si>
    <t>Q124</t>
  </si>
  <si>
    <t>Q224</t>
  </si>
  <si>
    <t>Q324</t>
  </si>
  <si>
    <t>Q424</t>
  </si>
  <si>
    <t>Rev Growth</t>
  </si>
  <si>
    <t>Total Rev Growth</t>
  </si>
  <si>
    <t>Employee options</t>
  </si>
  <si>
    <t>Stock Prices</t>
  </si>
  <si>
    <t>High</t>
  </si>
  <si>
    <t>Low</t>
  </si>
  <si>
    <t>Average</t>
  </si>
  <si>
    <t>Stock Statistics</t>
  </si>
  <si>
    <t>Marketcap</t>
  </si>
  <si>
    <t>P/S</t>
  </si>
  <si>
    <t>P/E</t>
  </si>
  <si>
    <t>P/B</t>
  </si>
  <si>
    <t>P/FCF</t>
  </si>
  <si>
    <t>Growth</t>
  </si>
  <si>
    <t>Revenue %</t>
  </si>
  <si>
    <t>Earnings %</t>
  </si>
  <si>
    <t>FCF %</t>
  </si>
  <si>
    <t>Per Share</t>
  </si>
  <si>
    <t>Rev/Share</t>
  </si>
  <si>
    <t>Cash/Share</t>
  </si>
  <si>
    <t>Debt/Share</t>
  </si>
  <si>
    <t>Margins</t>
  </si>
  <si>
    <t>Operating Margin</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</si>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</sst>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3" fillId="2" borderId="0" xfId="0" applyFont="1" applyFill="1"/>
    <xf numFmtId="14" fontId="0" fillId="0" borderId="0" xfId="0" applyNumberFormat="1"/>
    <xf numFmtId="3" fontId="0" fillId="0" borderId="0" xfId="0" applyNumberFormat="1"/>
    <xf numFmtId="3" fontId="1" fillId="0" borderId="0" xfId="0" applyNumberFormat="1" applyFont="1"/>
    <xf numFmtId="3" fontId="0" fillId="0" borderId="3" xfId="0" applyNumberFormat="1" applyBorder="1"/>
    <xf numFmtId="0" fontId="4" fillId="3" borderId="0" xfId="0" applyFont="1" applyFill="1"/>
    <xf numFmtId="3" fontId="0" fillId="0" borderId="2" xfId="0" applyNumberFormat="1" applyBorder="1"/>
    <xf numFmtId="3" fontId="2" fillId="2" borderId="0" xfId="0" applyNumberFormat="1" applyFont="1" applyFill="1"/>
    <xf numFmtId="3" fontId="3" fillId="2" borderId="0" xfId="0" applyNumberFormat="1" applyFont="1" applyFill="1"/>
    <xf numFmtId="3" fontId="4" fillId="3" borderId="0" xfId="0" applyNumberFormat="1" applyFont="1" applyFill="1"/>
    <xf numFmtId="3" fontId="5" fillId="3" borderId="0" xfId="0" applyNumberFormat="1" applyFont="1" applyFill="1"/>
    <xf numFmtId="3" fontId="1" fillId="0" borderId="3" xfId="0" applyNumberFormat="1" applyFont="1" applyBorder="1"/>
    <xf numFmtId="10" fontId="0" fillId="0" borderId="0" xfId="0" applyNumberFormat="1"/>
    <xf numFmtId="10" fontId="5" fillId="3" borderId="0" xfId="0" applyNumberFormat="1" applyFont="1" applyFill="1"/>
    <xf numFmtId="10" fontId="0" fillId="0" borderId="2" xfId="0" applyNumberFormat="1" applyBorder="1"/>
    <xf numFmtId="4" fontId="0" fillId="0" borderId="0" xfId="0" applyNumberFormat="1"/>
    <xf numFmtId="0" fontId="0" fillId="0" borderId="4" xfId="0" applyBorder="1"/>
    <xf numFmtId="0" fontId="0" fillId="2" borderId="4" xfId="0" applyFill="1" applyBorder="1"/>
    <xf numFmtId="0" fontId="3" fillId="2" borderId="4" xfId="0" applyFont="1" applyFill="1" applyBorder="1"/>
    <xf numFmtId="0" fontId="4" fillId="3" borderId="4" xfId="0" applyFont="1" applyFill="1" applyBorder="1"/>
    <xf numFmtId="3" fontId="0" fillId="0" borderId="4" xfId="0" applyNumberFormat="1" applyBorder="1"/>
    <xf numFmtId="3" fontId="0" fillId="0" borderId="5" xfId="0" applyNumberFormat="1" applyBorder="1"/>
    <xf numFmtId="10" fontId="0" fillId="0" borderId="4" xfId="0" applyNumberFormat="1" applyBorder="1"/>
    <xf numFmtId="3" fontId="5" fillId="3" borderId="4" xfId="0" applyNumberFormat="1" applyFont="1" applyFill="1" applyBorder="1"/>
    <xf numFmtId="10" fontId="5" fillId="3" borderId="4" xfId="0" applyNumberFormat="1" applyFont="1" applyFill="1" applyBorder="1"/>
    <xf numFmtId="3" fontId="1" fillId="0" borderId="4" xfId="0" applyNumberFormat="1" applyFont="1" applyBorder="1"/>
    <xf numFmtId="10" fontId="0" fillId="0" borderId="5" xfId="0" applyNumberFormat="1" applyBorder="1"/>
    <xf numFmtId="3" fontId="3" fillId="2" borderId="4" xfId="0" applyNumberFormat="1" applyFont="1" applyFill="1" applyBorder="1"/>
    <xf numFmtId="3" fontId="4" fillId="3" borderId="4" xfId="0" applyNumberFormat="1" applyFont="1" applyFill="1" applyBorder="1"/>
    <xf numFmtId="3" fontId="0" fillId="0" borderId="6" xfId="0" applyNumberFormat="1" applyBorder="1"/>
    <xf numFmtId="4" fontId="0" fillId="0" borderId="4" xfId="0" applyNumberFormat="1" applyBorder="1"/>
    <xf numFmtId="3" fontId="1" fillId="0" borderId="6" xfId="0" applyNumberFormat="1" applyFont="1" applyBorder="1"/>
    <xf numFmtId="14" fontId="0" fillId="0" borderId="4" xfId="0" applyNumberFormat="1" applyBorder="1"/>
    <xf numFmtId="14" fontId="2" fillId="2" borderId="4" xfId="0" applyNumberFormat="1" applyFont="1" applyFill="1" applyBorder="1"/>
    <xf numFmtId="14" fontId="2" fillId="2" borderId="0" xfId="0" applyNumberFormat="1" applyFont="1" applyFill="1"/>
    <xf numFmtId="44" fontId="0" fillId="0" borderId="0" xfId="0" applyNumberFormat="1"/>
    <xf numFmtId="44" fontId="0" fillId="0" borderId="4" xfId="0" applyNumberFormat="1" applyBorder="1"/>
    <xf numFmtId="0" fontId="2" fillId="2" borderId="4" xfId="0" applyFont="1" applyFill="1" applyBorder="1"/>
    <xf numFmtId="0" fontId="5" fillId="3" borderId="4" xfId="0" applyFont="1" applyFill="1" applyBorder="1"/>
    <xf numFmtId="0" fontId="5" fillId="3" borderId="0" xfId="0" applyFont="1" applyFill="1"/>
    <xf numFmtId="164" fontId="0" fillId="0" borderId="0" xfId="0" applyNumberFormat="1"/>
    <xf numFmtId="164" fontId="0" fillId="0" borderId="4" xfId="0" applyNumberFormat="1" applyBorder="1"/>
    <xf numFmtId="2" fontId="0" fillId="0" borderId="0" xfId="0" applyNumberFormat="1"/>
    <xf numFmtId="2" fontId="0" fillId="0" borderId="4" xfId="0" applyNumberFormat="1" applyBorder="1"/>
    <xf numFmtId="164" fontId="0" fillId="0" borderId="0" xfId="0" applyNumberFormat="1" applyFont="1"/>
    <xf numFmtId="0" fontId="0" fillId="0" borderId="0" xfId="0" applyFont="1"/>
    <xf numFmtId="2"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C11" sqref="C11"/>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B160"/>
  <sheetViews>
    <sheetView tabSelected="1" zoomScale="70" zoomScaleNormal="70" workbookViewId="0">
      <pane xSplit="2" ySplit="9" topLeftCell="Z115" activePane="bottomRight" state="frozen"/>
      <selection activeCell="C11" sqref="C11"/>
      <selection pane="topRight" activeCell="C11" sqref="C11"/>
      <selection pane="bottomLeft" activeCell="C11" sqref="C11"/>
      <selection pane="bottomRight" activeCell="AN164" sqref="AN164"/>
    </sheetView>
  </sheetViews>
  <sheetFormatPr defaultRowHeight="14.5" x14ac:dyDescent="0.35"/>
  <cols>
    <col min="1" max="1" width="6.90625" customWidth="1"/>
    <col min="2" max="2" width="30.90625" customWidth="1"/>
    <col min="15" max="15" width="10.6328125" style="20" customWidth="1"/>
    <col min="16" max="18" width="10.6328125" customWidth="1"/>
    <col min="19" max="19" width="10.6328125" style="20" customWidth="1"/>
    <col min="20" max="22" width="10.6328125" customWidth="1"/>
    <col min="23" max="23" width="10.6328125" style="20" customWidth="1"/>
    <col min="24" max="26" width="10.6328125" customWidth="1"/>
    <col min="27" max="27" width="10.6328125" style="20" customWidth="1"/>
    <col min="28" max="30" width="10.6328125" customWidth="1"/>
    <col min="31" max="31" width="10.6328125" style="20" customWidth="1"/>
    <col min="32" max="57" width="10.6328125" customWidth="1"/>
  </cols>
  <sheetData>
    <row r="1" spans="2:54" x14ac:dyDescent="0.35">
      <c r="B1" t="s">
        <v>16</v>
      </c>
      <c r="O1" s="20" t="s">
        <v>17</v>
      </c>
      <c r="P1" t="s">
        <v>18</v>
      </c>
      <c r="Q1" t="s">
        <v>19</v>
      </c>
      <c r="R1" t="s">
        <v>20</v>
      </c>
      <c r="S1" s="20" t="s">
        <v>21</v>
      </c>
      <c r="T1" t="s">
        <v>22</v>
      </c>
      <c r="U1" t="s">
        <v>23</v>
      </c>
      <c r="V1" t="s">
        <v>24</v>
      </c>
      <c r="W1" s="20" t="s">
        <v>25</v>
      </c>
      <c r="X1" t="s">
        <v>26</v>
      </c>
      <c r="Y1" t="s">
        <v>27</v>
      </c>
      <c r="Z1" t="s">
        <v>28</v>
      </c>
      <c r="AA1" s="20" t="s">
        <v>29</v>
      </c>
      <c r="AB1" t="s">
        <v>30</v>
      </c>
      <c r="AC1" t="s">
        <v>422</v>
      </c>
      <c r="AD1" t="s">
        <v>423</v>
      </c>
      <c r="AE1" s="20" t="s">
        <v>424</v>
      </c>
      <c r="AF1" t="s">
        <v>425</v>
      </c>
      <c r="AG1" t="s">
        <v>426</v>
      </c>
      <c r="AH1" t="s">
        <v>427</v>
      </c>
    </row>
    <row r="2" spans="2:54" x14ac:dyDescent="0.35">
      <c r="B2" t="s">
        <v>31</v>
      </c>
      <c r="P2" s="5">
        <v>43717</v>
      </c>
      <c r="Q2" s="5">
        <v>43783</v>
      </c>
      <c r="R2" s="5">
        <v>43920</v>
      </c>
      <c r="S2" s="36">
        <v>43966</v>
      </c>
      <c r="T2" s="5">
        <v>44056</v>
      </c>
      <c r="U2" s="5">
        <v>44151</v>
      </c>
      <c r="V2" s="5">
        <v>44237</v>
      </c>
      <c r="W2" s="36">
        <v>44358</v>
      </c>
      <c r="X2" s="5">
        <v>44449</v>
      </c>
      <c r="Y2" s="5">
        <v>44545</v>
      </c>
      <c r="Z2" s="5">
        <v>44655</v>
      </c>
      <c r="AA2" s="36">
        <v>44719</v>
      </c>
      <c r="AB2" s="5">
        <v>44812</v>
      </c>
      <c r="AC2" s="5">
        <v>44903</v>
      </c>
      <c r="AD2" s="5">
        <v>45019</v>
      </c>
      <c r="AE2" s="36">
        <v>45085</v>
      </c>
      <c r="AF2" s="5">
        <v>45180</v>
      </c>
      <c r="AV2" s="5">
        <v>43920</v>
      </c>
      <c r="AW2" s="5">
        <v>44237</v>
      </c>
      <c r="AX2" s="5">
        <v>44655</v>
      </c>
      <c r="AY2" s="5">
        <v>45019</v>
      </c>
      <c r="AZ2" s="5"/>
    </row>
    <row r="3" spans="2:54" x14ac:dyDescent="0.35">
      <c r="B3" t="s">
        <v>32</v>
      </c>
      <c r="O3" s="36">
        <v>43585</v>
      </c>
      <c r="P3" s="5">
        <v>43677</v>
      </c>
      <c r="Q3" s="5">
        <v>43769</v>
      </c>
      <c r="R3" s="5">
        <v>43830</v>
      </c>
      <c r="S3" s="36">
        <v>43951</v>
      </c>
      <c r="T3" s="5">
        <v>44043</v>
      </c>
      <c r="U3" s="5">
        <v>44135</v>
      </c>
      <c r="V3" s="5">
        <v>44196</v>
      </c>
      <c r="W3" s="36">
        <v>44316</v>
      </c>
      <c r="X3" s="5">
        <v>44408</v>
      </c>
      <c r="Y3" s="5">
        <v>44500</v>
      </c>
      <c r="Z3" s="5">
        <v>44592</v>
      </c>
      <c r="AA3" s="36">
        <v>44681</v>
      </c>
      <c r="AB3" s="5">
        <v>44773</v>
      </c>
      <c r="AC3" s="5">
        <v>44865</v>
      </c>
      <c r="AD3" s="5">
        <v>44957</v>
      </c>
      <c r="AE3" s="36">
        <v>45046</v>
      </c>
      <c r="AF3" s="5">
        <v>45138</v>
      </c>
      <c r="AU3">
        <v>2019</v>
      </c>
      <c r="AV3">
        <f>AU3+1</f>
        <v>2020</v>
      </c>
      <c r="AW3">
        <f t="shared" ref="AW3:BA3" si="0">AV3+1</f>
        <v>2021</v>
      </c>
      <c r="AX3">
        <f t="shared" si="0"/>
        <v>2022</v>
      </c>
      <c r="AY3">
        <f t="shared" si="0"/>
        <v>2023</v>
      </c>
      <c r="AZ3">
        <f t="shared" si="0"/>
        <v>2024</v>
      </c>
      <c r="BA3">
        <f t="shared" si="0"/>
        <v>2025</v>
      </c>
    </row>
    <row r="4" spans="2:54" s="3" customFormat="1" x14ac:dyDescent="0.35">
      <c r="B4" s="3" t="s">
        <v>431</v>
      </c>
      <c r="O4" s="37"/>
      <c r="P4" s="38"/>
      <c r="Q4" s="38"/>
      <c r="R4" s="38"/>
      <c r="S4" s="37"/>
      <c r="T4" s="38"/>
      <c r="U4" s="38"/>
      <c r="V4" s="38"/>
      <c r="W4" s="37"/>
      <c r="X4" s="38"/>
      <c r="Y4" s="38"/>
      <c r="Z4" s="38"/>
      <c r="AA4" s="37"/>
      <c r="AB4" s="38"/>
      <c r="AC4" s="38"/>
      <c r="AD4" s="38"/>
      <c r="AE4" s="37"/>
      <c r="AF4" s="38"/>
    </row>
    <row r="5" spans="2:54" s="39" customFormat="1" x14ac:dyDescent="0.35">
      <c r="B5" s="39" t="s">
        <v>432</v>
      </c>
      <c r="O5" s="40"/>
      <c r="S5" s="40"/>
      <c r="W5" s="40">
        <v>43</v>
      </c>
      <c r="X5" s="39">
        <v>36.86</v>
      </c>
      <c r="Y5" s="39">
        <v>26.68</v>
      </c>
      <c r="Z5" s="39">
        <v>28.72</v>
      </c>
      <c r="AA5" s="40">
        <v>20.99</v>
      </c>
      <c r="AB5" s="39">
        <v>16.16</v>
      </c>
      <c r="AC5" s="39">
        <v>19.920000000000002</v>
      </c>
      <c r="AD5" s="39">
        <v>14.62</v>
      </c>
      <c r="AE5" s="40">
        <v>13.65</v>
      </c>
      <c r="AF5" s="39">
        <v>10.1</v>
      </c>
      <c r="AV5" s="39">
        <v>10.02</v>
      </c>
      <c r="AW5" s="39">
        <v>49.48</v>
      </c>
      <c r="AX5" s="39">
        <v>36.86</v>
      </c>
      <c r="AY5" s="39">
        <v>19.920000000000002</v>
      </c>
    </row>
    <row r="6" spans="2:54" s="39" customFormat="1" x14ac:dyDescent="0.35">
      <c r="B6" s="39" t="s">
        <v>433</v>
      </c>
      <c r="O6" s="40"/>
      <c r="S6" s="40"/>
      <c r="W6" s="40">
        <v>19.04</v>
      </c>
      <c r="X6" s="39">
        <v>19.559999999999999</v>
      </c>
      <c r="Y6" s="39">
        <v>17.600000000000001</v>
      </c>
      <c r="Z6" s="39">
        <v>11.21</v>
      </c>
      <c r="AA6" s="40">
        <v>11.5</v>
      </c>
      <c r="AB6" s="39">
        <v>8.5</v>
      </c>
      <c r="AC6" s="39">
        <v>11.78</v>
      </c>
      <c r="AD6" s="39">
        <v>8.07</v>
      </c>
      <c r="AE6" s="40">
        <v>8.41</v>
      </c>
      <c r="AF6" s="39">
        <v>7.22</v>
      </c>
      <c r="AV6" s="39">
        <v>9.6300000000000008</v>
      </c>
      <c r="AW6" s="39">
        <v>9.73</v>
      </c>
      <c r="AX6" s="39">
        <v>11.21</v>
      </c>
      <c r="AY6" s="39">
        <v>8.07</v>
      </c>
    </row>
    <row r="7" spans="2:54" s="39" customFormat="1" x14ac:dyDescent="0.35">
      <c r="B7" s="39" t="s">
        <v>434</v>
      </c>
      <c r="O7" s="40"/>
      <c r="S7" s="40"/>
      <c r="W7" s="40">
        <v>28.97</v>
      </c>
      <c r="X7" s="39">
        <v>26.68</v>
      </c>
      <c r="Y7" s="39">
        <v>21.51</v>
      </c>
      <c r="Z7" s="39">
        <v>20.54</v>
      </c>
      <c r="AA7" s="40">
        <v>15.75</v>
      </c>
      <c r="AB7" s="39">
        <v>12.89</v>
      </c>
      <c r="AC7" s="39">
        <v>15.39</v>
      </c>
      <c r="AD7" s="39">
        <v>11.18</v>
      </c>
      <c r="AE7" s="40">
        <v>10.32</v>
      </c>
      <c r="AF7" s="39">
        <v>8.61</v>
      </c>
      <c r="AV7" s="39">
        <v>9.7899999999999991</v>
      </c>
      <c r="AW7" s="39">
        <v>18.399999999999999</v>
      </c>
      <c r="AX7" s="39">
        <v>22.93</v>
      </c>
      <c r="AY7" s="39">
        <v>13.19</v>
      </c>
    </row>
    <row r="8" spans="2:54" x14ac:dyDescent="0.35">
      <c r="O8" s="36"/>
      <c r="P8" s="5"/>
      <c r="Q8" s="5"/>
      <c r="R8" s="5"/>
      <c r="S8" s="36"/>
      <c r="T8" s="5"/>
      <c r="U8" s="5"/>
      <c r="V8" s="5"/>
      <c r="W8" s="36"/>
      <c r="X8" s="5"/>
      <c r="Y8" s="5"/>
      <c r="Z8" s="5"/>
      <c r="AA8" s="36"/>
      <c r="AB8" s="5"/>
      <c r="AC8" s="5"/>
      <c r="AD8" s="5"/>
      <c r="AE8" s="36"/>
      <c r="AF8" s="5"/>
    </row>
    <row r="9" spans="2:54" s="2" customFormat="1" x14ac:dyDescent="0.35">
      <c r="O9" s="21"/>
      <c r="S9" s="21"/>
      <c r="W9" s="21"/>
      <c r="AA9" s="21"/>
      <c r="AE9" s="21"/>
    </row>
    <row r="10" spans="2:54" s="4" customFormat="1" x14ac:dyDescent="0.35">
      <c r="B10" s="3" t="s">
        <v>386</v>
      </c>
      <c r="O10" s="22"/>
      <c r="S10" s="22"/>
      <c r="W10" s="22"/>
      <c r="AA10" s="22"/>
      <c r="AE10" s="22"/>
    </row>
    <row r="11" spans="2:54" s="9" customFormat="1" x14ac:dyDescent="0.35">
      <c r="B11" s="9" t="s">
        <v>33</v>
      </c>
      <c r="O11" s="23"/>
      <c r="S11" s="23"/>
      <c r="W11" s="23"/>
      <c r="AA11" s="23"/>
      <c r="AE11" s="23"/>
    </row>
    <row r="12" spans="2:54" s="6" customFormat="1" x14ac:dyDescent="0.35">
      <c r="B12" s="6" t="s">
        <v>33</v>
      </c>
      <c r="O12" s="24"/>
      <c r="S12" s="24"/>
      <c r="T12" s="6">
        <v>21368</v>
      </c>
      <c r="U12" s="6">
        <v>22566</v>
      </c>
      <c r="W12" s="24">
        <v>26800</v>
      </c>
      <c r="X12" s="6">
        <v>40874</v>
      </c>
      <c r="Y12" s="6">
        <v>47511</v>
      </c>
      <c r="Z12" s="6">
        <f>AX12-Y12-X12-W12</f>
        <v>58665</v>
      </c>
      <c r="AA12" s="24">
        <v>59551</v>
      </c>
      <c r="AB12" s="6">
        <v>84148</v>
      </c>
      <c r="AC12" s="6">
        <v>97592</v>
      </c>
      <c r="AD12" s="6">
        <f>AY12-AC12-AB12-AA12</f>
        <v>122331</v>
      </c>
      <c r="AE12" s="24">
        <v>98320</v>
      </c>
      <c r="AF12" s="6">
        <v>114574</v>
      </c>
      <c r="AS12" s="6" t="s">
        <v>421</v>
      </c>
      <c r="AT12" s="6" t="s">
        <v>421</v>
      </c>
      <c r="AU12" s="6" t="s">
        <v>421</v>
      </c>
      <c r="AV12" s="6" t="s">
        <v>421</v>
      </c>
      <c r="AW12" s="6">
        <v>91893</v>
      </c>
      <c r="AX12" s="6">
        <v>173850</v>
      </c>
      <c r="AY12" s="6">
        <v>363622</v>
      </c>
    </row>
    <row r="13" spans="2:54" s="10" customFormat="1" x14ac:dyDescent="0.35">
      <c r="B13" s="10" t="s">
        <v>39</v>
      </c>
      <c r="O13" s="25"/>
      <c r="S13" s="25"/>
      <c r="T13" s="10">
        <v>20408</v>
      </c>
      <c r="U13" s="10">
        <v>22382</v>
      </c>
      <c r="W13" s="25">
        <v>23742</v>
      </c>
      <c r="X13" s="10">
        <v>35384</v>
      </c>
      <c r="Y13" s="10">
        <v>38720</v>
      </c>
      <c r="Z13" s="10">
        <f>AX13-Y13-X13-W13</f>
        <v>49467</v>
      </c>
      <c r="AA13" s="25">
        <v>56266</v>
      </c>
      <c r="AB13" s="10">
        <v>74352</v>
      </c>
      <c r="AC13" s="10">
        <v>85821</v>
      </c>
      <c r="AD13" s="10">
        <f>AY13-AC13-AB13-AA13</f>
        <v>102189</v>
      </c>
      <c r="AE13" s="25">
        <v>80922</v>
      </c>
      <c r="AF13" s="10">
        <v>126961</v>
      </c>
      <c r="AS13" s="10" t="s">
        <v>421</v>
      </c>
      <c r="AT13" s="10" t="s">
        <v>421</v>
      </c>
      <c r="AU13" s="10" t="s">
        <v>421</v>
      </c>
      <c r="AV13" s="10" t="s">
        <v>421</v>
      </c>
      <c r="AW13" s="10">
        <v>87083</v>
      </c>
      <c r="AX13" s="10">
        <v>147313</v>
      </c>
      <c r="AY13" s="10">
        <v>318628</v>
      </c>
    </row>
    <row r="14" spans="2:54" s="6" customFormat="1" x14ac:dyDescent="0.35">
      <c r="B14" s="6" t="s">
        <v>40</v>
      </c>
      <c r="K14" s="6">
        <f>K12-K13</f>
        <v>0</v>
      </c>
      <c r="L14" s="6">
        <f t="shared" ref="L14:AH14" si="1">L12-L13</f>
        <v>0</v>
      </c>
      <c r="M14" s="6">
        <f t="shared" si="1"/>
        <v>0</v>
      </c>
      <c r="N14" s="6">
        <f t="shared" si="1"/>
        <v>0</v>
      </c>
      <c r="O14" s="24">
        <f t="shared" si="1"/>
        <v>0</v>
      </c>
      <c r="P14" s="6">
        <f t="shared" si="1"/>
        <v>0</v>
      </c>
      <c r="Q14" s="6">
        <f t="shared" si="1"/>
        <v>0</v>
      </c>
      <c r="R14" s="6">
        <f t="shared" si="1"/>
        <v>0</v>
      </c>
      <c r="S14" s="24">
        <f t="shared" si="1"/>
        <v>0</v>
      </c>
      <c r="T14" s="6">
        <f t="shared" si="1"/>
        <v>960</v>
      </c>
      <c r="U14" s="6">
        <f t="shared" si="1"/>
        <v>184</v>
      </c>
      <c r="V14" s="6">
        <f t="shared" si="1"/>
        <v>0</v>
      </c>
      <c r="W14" s="24">
        <f t="shared" si="1"/>
        <v>3058</v>
      </c>
      <c r="X14" s="6">
        <f t="shared" si="1"/>
        <v>5490</v>
      </c>
      <c r="Y14" s="6">
        <f t="shared" si="1"/>
        <v>8791</v>
      </c>
      <c r="Z14" s="6">
        <f t="shared" si="1"/>
        <v>9198</v>
      </c>
      <c r="AA14" s="24">
        <f t="shared" si="1"/>
        <v>3285</v>
      </c>
      <c r="AB14" s="6">
        <f t="shared" si="1"/>
        <v>9796</v>
      </c>
      <c r="AC14" s="6">
        <f t="shared" si="1"/>
        <v>11771</v>
      </c>
      <c r="AD14" s="6">
        <f t="shared" si="1"/>
        <v>20142</v>
      </c>
      <c r="AE14" s="24">
        <f t="shared" si="1"/>
        <v>17398</v>
      </c>
      <c r="AF14" s="6">
        <f t="shared" si="1"/>
        <v>-12387</v>
      </c>
      <c r="AG14" s="6">
        <f t="shared" si="1"/>
        <v>0</v>
      </c>
      <c r="AH14" s="6">
        <f t="shared" si="1"/>
        <v>0</v>
      </c>
      <c r="AS14" s="6" t="s">
        <v>421</v>
      </c>
      <c r="AT14" s="6" t="s">
        <v>421</v>
      </c>
      <c r="AU14" s="6" t="s">
        <v>421</v>
      </c>
      <c r="AV14" s="6" t="s">
        <v>421</v>
      </c>
      <c r="AW14" s="6">
        <f>AW12-AW13</f>
        <v>4810</v>
      </c>
      <c r="AX14" s="6">
        <f t="shared" ref="AX14:AY14" si="2">AX12-AX13</f>
        <v>26537</v>
      </c>
      <c r="AY14" s="6">
        <f t="shared" si="2"/>
        <v>44994</v>
      </c>
    </row>
    <row r="15" spans="2:54" s="16" customFormat="1" x14ac:dyDescent="0.35">
      <c r="B15" s="16" t="s">
        <v>387</v>
      </c>
      <c r="K15" s="16" t="e">
        <f>K14/K12</f>
        <v>#DIV/0!</v>
      </c>
      <c r="L15" s="16" t="e">
        <f t="shared" ref="L15:AH15" si="3">L14/L12</f>
        <v>#DIV/0!</v>
      </c>
      <c r="M15" s="16" t="e">
        <f t="shared" si="3"/>
        <v>#DIV/0!</v>
      </c>
      <c r="N15" s="16" t="e">
        <f t="shared" si="3"/>
        <v>#DIV/0!</v>
      </c>
      <c r="O15" s="26" t="e">
        <f t="shared" si="3"/>
        <v>#DIV/0!</v>
      </c>
      <c r="P15" s="16" t="e">
        <f t="shared" si="3"/>
        <v>#DIV/0!</v>
      </c>
      <c r="Q15" s="16" t="e">
        <f t="shared" si="3"/>
        <v>#DIV/0!</v>
      </c>
      <c r="R15" s="16" t="e">
        <f t="shared" si="3"/>
        <v>#DIV/0!</v>
      </c>
      <c r="S15" s="26" t="e">
        <f t="shared" si="3"/>
        <v>#DIV/0!</v>
      </c>
      <c r="T15" s="16">
        <f t="shared" si="3"/>
        <v>4.4926993635342569E-2</v>
      </c>
      <c r="U15" s="16">
        <f t="shared" si="3"/>
        <v>8.1538597890631927E-3</v>
      </c>
      <c r="V15" s="16" t="e">
        <f t="shared" si="3"/>
        <v>#DIV/0!</v>
      </c>
      <c r="W15" s="26">
        <f t="shared" si="3"/>
        <v>0.1141044776119403</v>
      </c>
      <c r="X15" s="16">
        <f t="shared" si="3"/>
        <v>0.1343152126045897</v>
      </c>
      <c r="Y15" s="16">
        <f t="shared" si="3"/>
        <v>0.18503083496453454</v>
      </c>
      <c r="Z15" s="16">
        <f t="shared" si="3"/>
        <v>0.15678854512912299</v>
      </c>
      <c r="AA15" s="26">
        <f t="shared" si="3"/>
        <v>5.5162801632214403E-2</v>
      </c>
      <c r="AB15" s="16">
        <f t="shared" si="3"/>
        <v>0.11641393734848125</v>
      </c>
      <c r="AC15" s="16">
        <f t="shared" si="3"/>
        <v>0.12061439462251004</v>
      </c>
      <c r="AD15" s="16">
        <f t="shared" si="3"/>
        <v>0.16465164185692915</v>
      </c>
      <c r="AE15" s="26">
        <f t="shared" si="3"/>
        <v>0.17695280716029291</v>
      </c>
      <c r="AF15" s="16">
        <f t="shared" si="3"/>
        <v>-0.10811353361146508</v>
      </c>
      <c r="AG15" s="16" t="e">
        <f t="shared" si="3"/>
        <v>#DIV/0!</v>
      </c>
      <c r="AH15" s="16" t="e">
        <f t="shared" si="3"/>
        <v>#DIV/0!</v>
      </c>
      <c r="AQ15" s="16" t="e">
        <f>AQ14/AQ12</f>
        <v>#DIV/0!</v>
      </c>
      <c r="AR15" s="16" t="e">
        <f t="shared" ref="AR15" si="4">AR14/AR12</f>
        <v>#DIV/0!</v>
      </c>
      <c r="AS15" s="16" t="s">
        <v>421</v>
      </c>
      <c r="AT15" s="16" t="s">
        <v>421</v>
      </c>
      <c r="AU15" s="16" t="s">
        <v>421</v>
      </c>
      <c r="AV15" s="16" t="s">
        <v>421</v>
      </c>
      <c r="AW15" s="16">
        <f t="shared" ref="AW15:BB15" si="5">AW14/AW12</f>
        <v>5.2343486446192855E-2</v>
      </c>
      <c r="AX15" s="16">
        <f t="shared" si="5"/>
        <v>0.15264308311763014</v>
      </c>
      <c r="AY15" s="16">
        <f t="shared" si="5"/>
        <v>0.12373838766631282</v>
      </c>
      <c r="AZ15" s="16" t="e">
        <f t="shared" si="5"/>
        <v>#DIV/0!</v>
      </c>
      <c r="BA15" s="16" t="e">
        <f t="shared" si="5"/>
        <v>#DIV/0!</v>
      </c>
      <c r="BB15" s="16" t="e">
        <f t="shared" si="5"/>
        <v>#DIV/0!</v>
      </c>
    </row>
    <row r="16" spans="2:54" s="16" customFormat="1" x14ac:dyDescent="0.35">
      <c r="B16" s="16" t="s">
        <v>428</v>
      </c>
      <c r="K16" s="16" t="e">
        <f>(K12-G12)/ABS(G12)</f>
        <v>#DIV/0!</v>
      </c>
      <c r="L16" s="16" t="e">
        <f t="shared" ref="L16:AH16" si="6">(L12-H12)/ABS(H12)</f>
        <v>#DIV/0!</v>
      </c>
      <c r="M16" s="16" t="e">
        <f t="shared" si="6"/>
        <v>#DIV/0!</v>
      </c>
      <c r="N16" s="16" t="e">
        <f t="shared" si="6"/>
        <v>#DIV/0!</v>
      </c>
      <c r="O16" s="26" t="e">
        <f t="shared" si="6"/>
        <v>#DIV/0!</v>
      </c>
      <c r="P16" s="16" t="e">
        <f t="shared" si="6"/>
        <v>#DIV/0!</v>
      </c>
      <c r="Q16" s="16" t="e">
        <f t="shared" si="6"/>
        <v>#DIV/0!</v>
      </c>
      <c r="R16" s="16" t="e">
        <f t="shared" si="6"/>
        <v>#DIV/0!</v>
      </c>
      <c r="S16" s="26" t="e">
        <f t="shared" si="6"/>
        <v>#DIV/0!</v>
      </c>
      <c r="T16" s="16" t="e">
        <f t="shared" si="6"/>
        <v>#DIV/0!</v>
      </c>
      <c r="U16" s="16" t="e">
        <f t="shared" si="6"/>
        <v>#DIV/0!</v>
      </c>
      <c r="V16" s="16" t="e">
        <f t="shared" si="6"/>
        <v>#DIV/0!</v>
      </c>
      <c r="W16" s="26" t="e">
        <f t="shared" si="6"/>
        <v>#DIV/0!</v>
      </c>
      <c r="X16" s="16">
        <f t="shared" si="6"/>
        <v>0.91286035192811676</v>
      </c>
      <c r="Y16" s="16">
        <f t="shared" si="6"/>
        <v>1.1054240893379421</v>
      </c>
      <c r="Z16" s="16" t="e">
        <f t="shared" si="6"/>
        <v>#DIV/0!</v>
      </c>
      <c r="AA16" s="26">
        <f t="shared" si="6"/>
        <v>1.2220522388059702</v>
      </c>
      <c r="AB16" s="16">
        <f t="shared" si="6"/>
        <v>1.0587170328326074</v>
      </c>
      <c r="AC16" s="16">
        <f t="shared" si="6"/>
        <v>1.0540927364189345</v>
      </c>
      <c r="AD16" s="16">
        <f t="shared" si="6"/>
        <v>1.0852467399642036</v>
      </c>
      <c r="AE16" s="26">
        <f t="shared" si="6"/>
        <v>0.65102181323571395</v>
      </c>
      <c r="AF16" s="16">
        <f t="shared" si="6"/>
        <v>0.36157722108665685</v>
      </c>
      <c r="AG16" s="16">
        <f t="shared" si="6"/>
        <v>-1</v>
      </c>
      <c r="AH16" s="16">
        <f t="shared" si="6"/>
        <v>-1</v>
      </c>
    </row>
    <row r="17" spans="2:54" s="14" customFormat="1" x14ac:dyDescent="0.35">
      <c r="B17" s="14" t="s">
        <v>34</v>
      </c>
      <c r="O17" s="27"/>
      <c r="S17" s="27"/>
      <c r="W17" s="27"/>
      <c r="AA17" s="27"/>
      <c r="AE17" s="27"/>
    </row>
    <row r="18" spans="2:54" s="6" customFormat="1" x14ac:dyDescent="0.35">
      <c r="B18" s="6" t="s">
        <v>34</v>
      </c>
      <c r="O18" s="24"/>
      <c r="S18" s="24"/>
      <c r="T18" s="6">
        <v>9811</v>
      </c>
      <c r="U18" s="6">
        <v>10782</v>
      </c>
      <c r="W18" s="24">
        <v>10824</v>
      </c>
      <c r="X18" s="6">
        <v>12082</v>
      </c>
      <c r="Y18" s="6">
        <v>13397</v>
      </c>
      <c r="Z18" s="6">
        <f>AX18-Y18-X18-W18</f>
        <v>17209</v>
      </c>
      <c r="AA18" s="24">
        <v>17646</v>
      </c>
      <c r="AB18" s="6">
        <v>20244</v>
      </c>
      <c r="AC18" s="6">
        <v>21670</v>
      </c>
      <c r="AD18" s="6">
        <f>AY18-AC18-AB18-AA18</f>
        <v>25736</v>
      </c>
      <c r="AE18" s="24">
        <v>26365</v>
      </c>
      <c r="AF18" s="6">
        <v>30011</v>
      </c>
      <c r="AS18" s="6" t="s">
        <v>421</v>
      </c>
      <c r="AT18" s="6" t="s">
        <v>421</v>
      </c>
      <c r="AU18" s="6" t="s">
        <v>421</v>
      </c>
      <c r="AV18" s="6" t="s">
        <v>421</v>
      </c>
      <c r="AW18" s="6">
        <v>40563</v>
      </c>
      <c r="AX18" s="6">
        <v>53512</v>
      </c>
      <c r="AY18" s="6">
        <v>85296</v>
      </c>
    </row>
    <row r="19" spans="2:54" s="10" customFormat="1" x14ac:dyDescent="0.35">
      <c r="B19" s="10" t="s">
        <v>39</v>
      </c>
      <c r="O19" s="25"/>
      <c r="S19" s="25"/>
      <c r="T19" s="10">
        <v>4452</v>
      </c>
      <c r="U19" s="10">
        <v>5322</v>
      </c>
      <c r="W19" s="25">
        <v>5640</v>
      </c>
      <c r="X19" s="10">
        <v>7830</v>
      </c>
      <c r="Y19" s="10">
        <v>7637</v>
      </c>
      <c r="Z19" s="10">
        <f>AX19-Y19-X19-W19</f>
        <v>10083</v>
      </c>
      <c r="AA19" s="25">
        <v>10628</v>
      </c>
      <c r="AB19" s="10">
        <v>13278</v>
      </c>
      <c r="AC19" s="10">
        <v>13400</v>
      </c>
      <c r="AD19" s="10">
        <f>AY19-AC19-AB19-AA19</f>
        <v>14110</v>
      </c>
      <c r="AE19" s="25">
        <v>14804</v>
      </c>
      <c r="AF19" s="10">
        <v>18692</v>
      </c>
      <c r="AS19" s="10" t="s">
        <v>421</v>
      </c>
      <c r="AT19" s="10" t="s">
        <v>421</v>
      </c>
      <c r="AU19" s="10" t="s">
        <v>421</v>
      </c>
      <c r="AV19" s="10" t="s">
        <v>421</v>
      </c>
      <c r="AW19" s="10">
        <v>20385</v>
      </c>
      <c r="AX19" s="10">
        <v>31190</v>
      </c>
      <c r="AY19" s="10">
        <v>51416</v>
      </c>
    </row>
    <row r="20" spans="2:54" s="6" customFormat="1" x14ac:dyDescent="0.35">
      <c r="B20" s="6" t="s">
        <v>40</v>
      </c>
      <c r="K20" s="6">
        <f>K18-K19</f>
        <v>0</v>
      </c>
      <c r="L20" s="6">
        <f t="shared" ref="L20:AH20" si="7">L18-L19</f>
        <v>0</v>
      </c>
      <c r="M20" s="6">
        <f t="shared" si="7"/>
        <v>0</v>
      </c>
      <c r="N20" s="6">
        <f t="shared" si="7"/>
        <v>0</v>
      </c>
      <c r="O20" s="24">
        <f t="shared" si="7"/>
        <v>0</v>
      </c>
      <c r="P20" s="6">
        <f t="shared" si="7"/>
        <v>0</v>
      </c>
      <c r="Q20" s="6">
        <f t="shared" si="7"/>
        <v>0</v>
      </c>
      <c r="R20" s="6">
        <f t="shared" si="7"/>
        <v>0</v>
      </c>
      <c r="S20" s="24">
        <f t="shared" si="7"/>
        <v>0</v>
      </c>
      <c r="T20" s="6">
        <f t="shared" si="7"/>
        <v>5359</v>
      </c>
      <c r="U20" s="6">
        <f t="shared" si="7"/>
        <v>5460</v>
      </c>
      <c r="V20" s="6">
        <f t="shared" si="7"/>
        <v>0</v>
      </c>
      <c r="W20" s="24">
        <f t="shared" si="7"/>
        <v>5184</v>
      </c>
      <c r="X20" s="6">
        <f t="shared" si="7"/>
        <v>4252</v>
      </c>
      <c r="Y20" s="6">
        <f t="shared" si="7"/>
        <v>5760</v>
      </c>
      <c r="Z20" s="6">
        <f t="shared" si="7"/>
        <v>7126</v>
      </c>
      <c r="AA20" s="24">
        <f t="shared" si="7"/>
        <v>7018</v>
      </c>
      <c r="AB20" s="6">
        <f t="shared" si="7"/>
        <v>6966</v>
      </c>
      <c r="AC20" s="6">
        <f t="shared" si="7"/>
        <v>8270</v>
      </c>
      <c r="AD20" s="6">
        <f t="shared" si="7"/>
        <v>11626</v>
      </c>
      <c r="AE20" s="24">
        <f t="shared" si="7"/>
        <v>11561</v>
      </c>
      <c r="AF20" s="6">
        <f t="shared" si="7"/>
        <v>11319</v>
      </c>
      <c r="AG20" s="6">
        <f t="shared" si="7"/>
        <v>0</v>
      </c>
      <c r="AH20" s="6">
        <f t="shared" si="7"/>
        <v>0</v>
      </c>
      <c r="AQ20" s="6">
        <f>AQ18-AQ19</f>
        <v>0</v>
      </c>
      <c r="AR20" s="6">
        <f t="shared" ref="AR20" si="8">AR18-AR19</f>
        <v>0</v>
      </c>
      <c r="AS20" s="6" t="s">
        <v>421</v>
      </c>
      <c r="AT20" s="6" t="s">
        <v>421</v>
      </c>
      <c r="AU20" s="6" t="s">
        <v>421</v>
      </c>
      <c r="AV20" s="6" t="s">
        <v>421</v>
      </c>
      <c r="AW20" s="6">
        <f t="shared" ref="AW20:BB20" si="9">AW18-AW19</f>
        <v>20178</v>
      </c>
      <c r="AX20" s="6">
        <f t="shared" si="9"/>
        <v>22322</v>
      </c>
      <c r="AY20" s="6">
        <f t="shared" si="9"/>
        <v>33880</v>
      </c>
      <c r="AZ20" s="6">
        <f t="shared" si="9"/>
        <v>0</v>
      </c>
      <c r="BA20" s="6">
        <f t="shared" si="9"/>
        <v>0</v>
      </c>
      <c r="BB20" s="6">
        <f t="shared" si="9"/>
        <v>0</v>
      </c>
    </row>
    <row r="21" spans="2:54" s="16" customFormat="1" x14ac:dyDescent="0.35">
      <c r="B21" s="16" t="s">
        <v>388</v>
      </c>
      <c r="K21" s="16" t="e">
        <f>K20/K18</f>
        <v>#DIV/0!</v>
      </c>
      <c r="L21" s="16" t="e">
        <f t="shared" ref="L21:AH21" si="10">L20/L18</f>
        <v>#DIV/0!</v>
      </c>
      <c r="M21" s="16" t="e">
        <f t="shared" si="10"/>
        <v>#DIV/0!</v>
      </c>
      <c r="N21" s="16" t="e">
        <f t="shared" si="10"/>
        <v>#DIV/0!</v>
      </c>
      <c r="O21" s="26" t="e">
        <f t="shared" si="10"/>
        <v>#DIV/0!</v>
      </c>
      <c r="P21" s="16" t="e">
        <f t="shared" si="10"/>
        <v>#DIV/0!</v>
      </c>
      <c r="Q21" s="16" t="e">
        <f t="shared" si="10"/>
        <v>#DIV/0!</v>
      </c>
      <c r="R21" s="16" t="e">
        <f t="shared" si="10"/>
        <v>#DIV/0!</v>
      </c>
      <c r="S21" s="26" t="e">
        <f t="shared" si="10"/>
        <v>#DIV/0!</v>
      </c>
      <c r="T21" s="16">
        <f t="shared" si="10"/>
        <v>0.54622362654163692</v>
      </c>
      <c r="U21" s="16">
        <f t="shared" si="10"/>
        <v>0.50639955481357823</v>
      </c>
      <c r="V21" s="16" t="e">
        <f t="shared" si="10"/>
        <v>#DIV/0!</v>
      </c>
      <c r="W21" s="26">
        <f t="shared" si="10"/>
        <v>0.47893569844789358</v>
      </c>
      <c r="X21" s="16">
        <f t="shared" si="10"/>
        <v>0.35192848866081777</v>
      </c>
      <c r="Y21" s="16">
        <f t="shared" si="10"/>
        <v>0.42994700306038663</v>
      </c>
      <c r="Z21" s="16">
        <f t="shared" si="10"/>
        <v>0.41408565285606369</v>
      </c>
      <c r="AA21" s="26">
        <f t="shared" si="10"/>
        <v>0.3977105292984246</v>
      </c>
      <c r="AB21" s="16">
        <f t="shared" si="10"/>
        <v>0.34410195613515115</v>
      </c>
      <c r="AC21" s="16">
        <f t="shared" si="10"/>
        <v>0.38163359483156439</v>
      </c>
      <c r="AD21" s="16">
        <f t="shared" si="10"/>
        <v>0.45174075225365246</v>
      </c>
      <c r="AE21" s="26">
        <f t="shared" si="10"/>
        <v>0.43849800872368672</v>
      </c>
      <c r="AF21" s="16">
        <f t="shared" si="10"/>
        <v>0.37716170737396287</v>
      </c>
      <c r="AG21" s="16" t="e">
        <f t="shared" si="10"/>
        <v>#DIV/0!</v>
      </c>
      <c r="AH21" s="16" t="e">
        <f t="shared" si="10"/>
        <v>#DIV/0!</v>
      </c>
      <c r="AQ21" s="16" t="e">
        <f>AQ20/AQ18</f>
        <v>#DIV/0!</v>
      </c>
      <c r="AR21" s="16" t="e">
        <f t="shared" ref="AR21" si="11">AR20/AR18</f>
        <v>#DIV/0!</v>
      </c>
      <c r="AS21" s="16" t="s">
        <v>421</v>
      </c>
      <c r="AT21" s="16" t="s">
        <v>421</v>
      </c>
      <c r="AU21" s="16" t="s">
        <v>421</v>
      </c>
      <c r="AV21" s="16" t="s">
        <v>421</v>
      </c>
      <c r="AW21" s="16">
        <f t="shared" ref="AW21:BB21" si="12">AW20/AW18</f>
        <v>0.49744841357887731</v>
      </c>
      <c r="AX21" s="16">
        <f t="shared" si="12"/>
        <v>0.417140080729556</v>
      </c>
      <c r="AY21" s="16">
        <f t="shared" si="12"/>
        <v>0.39720502719939976</v>
      </c>
      <c r="AZ21" s="16" t="e">
        <f t="shared" si="12"/>
        <v>#DIV/0!</v>
      </c>
      <c r="BA21" s="16" t="e">
        <f t="shared" si="12"/>
        <v>#DIV/0!</v>
      </c>
      <c r="BB21" s="16" t="e">
        <f t="shared" si="12"/>
        <v>#DIV/0!</v>
      </c>
    </row>
    <row r="22" spans="2:54" s="16" customFormat="1" x14ac:dyDescent="0.35">
      <c r="B22" s="16" t="s">
        <v>428</v>
      </c>
      <c r="K22" s="16" t="e">
        <f>(K18-G18)/ABS(G18)</f>
        <v>#DIV/0!</v>
      </c>
      <c r="L22" s="16" t="e">
        <f t="shared" ref="L22:AH22" si="13">(L18-H18)/ABS(H18)</f>
        <v>#DIV/0!</v>
      </c>
      <c r="M22" s="16" t="e">
        <f t="shared" si="13"/>
        <v>#DIV/0!</v>
      </c>
      <c r="N22" s="16" t="e">
        <f t="shared" si="13"/>
        <v>#DIV/0!</v>
      </c>
      <c r="O22" s="26" t="e">
        <f t="shared" si="13"/>
        <v>#DIV/0!</v>
      </c>
      <c r="P22" s="16" t="e">
        <f t="shared" si="13"/>
        <v>#DIV/0!</v>
      </c>
      <c r="Q22" s="16" t="e">
        <f t="shared" si="13"/>
        <v>#DIV/0!</v>
      </c>
      <c r="R22" s="16" t="e">
        <f t="shared" si="13"/>
        <v>#DIV/0!</v>
      </c>
      <c r="S22" s="26" t="e">
        <f t="shared" si="13"/>
        <v>#DIV/0!</v>
      </c>
      <c r="T22" s="16" t="e">
        <f t="shared" si="13"/>
        <v>#DIV/0!</v>
      </c>
      <c r="U22" s="16" t="e">
        <f t="shared" si="13"/>
        <v>#DIV/0!</v>
      </c>
      <c r="V22" s="16" t="e">
        <f t="shared" si="13"/>
        <v>#DIV/0!</v>
      </c>
      <c r="W22" s="26" t="e">
        <f t="shared" si="13"/>
        <v>#DIV/0!</v>
      </c>
      <c r="X22" s="16">
        <f t="shared" si="13"/>
        <v>0.23147487514014881</v>
      </c>
      <c r="Y22" s="16">
        <f t="shared" si="13"/>
        <v>0.24253385271749212</v>
      </c>
      <c r="Z22" s="16" t="e">
        <f t="shared" si="13"/>
        <v>#DIV/0!</v>
      </c>
      <c r="AA22" s="26">
        <f t="shared" si="13"/>
        <v>0.63026607538802659</v>
      </c>
      <c r="AB22" s="16">
        <f t="shared" si="13"/>
        <v>0.67555040556199308</v>
      </c>
      <c r="AC22" s="16">
        <f t="shared" si="13"/>
        <v>0.61752631186086437</v>
      </c>
      <c r="AD22" s="16">
        <f t="shared" si="13"/>
        <v>0.49549654250682784</v>
      </c>
      <c r="AE22" s="26">
        <f t="shared" si="13"/>
        <v>0.49410631304544939</v>
      </c>
      <c r="AF22" s="16">
        <f t="shared" si="13"/>
        <v>0.48246393993281961</v>
      </c>
      <c r="AG22" s="16">
        <f t="shared" si="13"/>
        <v>-1</v>
      </c>
      <c r="AH22" s="16">
        <f t="shared" si="13"/>
        <v>-1</v>
      </c>
    </row>
    <row r="23" spans="2:54" s="14" customFormat="1" x14ac:dyDescent="0.35">
      <c r="B23" s="14" t="s">
        <v>389</v>
      </c>
      <c r="O23" s="27"/>
      <c r="S23" s="27"/>
      <c r="W23" s="27"/>
      <c r="AA23" s="27"/>
      <c r="AE23" s="27"/>
    </row>
    <row r="24" spans="2:54" s="6" customFormat="1" x14ac:dyDescent="0.35">
      <c r="B24" s="6" t="s">
        <v>35</v>
      </c>
      <c r="O24" s="24"/>
      <c r="S24" s="24"/>
      <c r="T24" s="6">
        <v>3778</v>
      </c>
      <c r="U24" s="6">
        <v>3017</v>
      </c>
      <c r="W24" s="24">
        <v>2886</v>
      </c>
      <c r="X24" s="6">
        <v>3165</v>
      </c>
      <c r="Y24" s="6">
        <v>4126</v>
      </c>
      <c r="Z24" s="6">
        <f>AX24-Y24-X24-W24</f>
        <v>3467</v>
      </c>
      <c r="AA24" s="24">
        <v>4436</v>
      </c>
      <c r="AB24" s="6">
        <v>3900</v>
      </c>
      <c r="AC24" s="6">
        <v>6079</v>
      </c>
      <c r="AD24" s="6">
        <f>AY24-AC24-AB24-AA24</f>
        <v>4761</v>
      </c>
      <c r="AE24" s="24">
        <v>5345</v>
      </c>
      <c r="AF24" s="6">
        <v>5909</v>
      </c>
      <c r="AS24" s="6" t="s">
        <v>421</v>
      </c>
      <c r="AT24" s="6" t="s">
        <v>421</v>
      </c>
      <c r="AU24" s="6" t="s">
        <v>421</v>
      </c>
      <c r="AV24" s="6" t="s">
        <v>421</v>
      </c>
      <c r="AW24" s="6">
        <v>14034</v>
      </c>
      <c r="AX24" s="6">
        <v>13644</v>
      </c>
      <c r="AY24" s="6">
        <v>19176</v>
      </c>
    </row>
    <row r="25" spans="2:54" s="10" customFormat="1" x14ac:dyDescent="0.35">
      <c r="B25" s="10" t="s">
        <v>39</v>
      </c>
      <c r="O25" s="25"/>
      <c r="S25" s="25"/>
      <c r="T25" s="10">
        <v>1069</v>
      </c>
      <c r="U25" s="10">
        <v>1408</v>
      </c>
      <c r="W25" s="25">
        <v>1911</v>
      </c>
      <c r="X25" s="10">
        <v>2130</v>
      </c>
      <c r="Y25" s="10">
        <v>2621</v>
      </c>
      <c r="Z25" s="10">
        <f>AX25-Y25-X25-W25</f>
        <v>2308</v>
      </c>
      <c r="AA25" s="25">
        <v>2632</v>
      </c>
      <c r="AB25" s="10">
        <v>2509</v>
      </c>
      <c r="AC25" s="10">
        <v>3439</v>
      </c>
      <c r="AD25" s="10">
        <f>AY25-AC25-AB25-AA25</f>
        <v>3537</v>
      </c>
      <c r="AE25" s="25">
        <v>3769</v>
      </c>
      <c r="AF25" s="10">
        <v>3716</v>
      </c>
      <c r="AS25" s="10" t="s">
        <v>421</v>
      </c>
      <c r="AT25" s="10" t="s">
        <v>421</v>
      </c>
      <c r="AU25" s="10" t="s">
        <v>421</v>
      </c>
      <c r="AV25" s="10" t="s">
        <v>421</v>
      </c>
      <c r="AW25" s="10">
        <v>6073</v>
      </c>
      <c r="AX25" s="10">
        <v>8970</v>
      </c>
      <c r="AY25" s="10">
        <v>12117</v>
      </c>
    </row>
    <row r="26" spans="2:54" s="6" customFormat="1" x14ac:dyDescent="0.35">
      <c r="B26" s="6" t="s">
        <v>40</v>
      </c>
      <c r="K26" s="6">
        <f>K24-K25</f>
        <v>0</v>
      </c>
      <c r="L26" s="6">
        <f t="shared" ref="L26:AH26" si="14">L24-L25</f>
        <v>0</v>
      </c>
      <c r="M26" s="6">
        <f t="shared" si="14"/>
        <v>0</v>
      </c>
      <c r="N26" s="6">
        <f t="shared" si="14"/>
        <v>0</v>
      </c>
      <c r="O26" s="24">
        <f t="shared" si="14"/>
        <v>0</v>
      </c>
      <c r="P26" s="6">
        <f t="shared" si="14"/>
        <v>0</v>
      </c>
      <c r="Q26" s="6">
        <f t="shared" si="14"/>
        <v>0</v>
      </c>
      <c r="R26" s="6">
        <f t="shared" si="14"/>
        <v>0</v>
      </c>
      <c r="S26" s="24">
        <f t="shared" si="14"/>
        <v>0</v>
      </c>
      <c r="T26" s="6">
        <f t="shared" si="14"/>
        <v>2709</v>
      </c>
      <c r="U26" s="6">
        <f t="shared" si="14"/>
        <v>1609</v>
      </c>
      <c r="V26" s="6">
        <f t="shared" si="14"/>
        <v>0</v>
      </c>
      <c r="W26" s="24">
        <f t="shared" si="14"/>
        <v>975</v>
      </c>
      <c r="X26" s="6">
        <f t="shared" si="14"/>
        <v>1035</v>
      </c>
      <c r="Y26" s="6">
        <f t="shared" si="14"/>
        <v>1505</v>
      </c>
      <c r="Z26" s="6">
        <f t="shared" si="14"/>
        <v>1159</v>
      </c>
      <c r="AA26" s="24">
        <f t="shared" si="14"/>
        <v>1804</v>
      </c>
      <c r="AB26" s="6">
        <f t="shared" si="14"/>
        <v>1391</v>
      </c>
      <c r="AC26" s="6">
        <f t="shared" si="14"/>
        <v>2640</v>
      </c>
      <c r="AD26" s="6">
        <f t="shared" si="14"/>
        <v>1224</v>
      </c>
      <c r="AE26" s="24">
        <f t="shared" si="14"/>
        <v>1576</v>
      </c>
      <c r="AF26" s="6">
        <f t="shared" si="14"/>
        <v>2193</v>
      </c>
      <c r="AG26" s="6">
        <f t="shared" si="14"/>
        <v>0</v>
      </c>
      <c r="AH26" s="6">
        <f t="shared" si="14"/>
        <v>0</v>
      </c>
      <c r="AQ26" s="6">
        <f>AQ24-AQ25</f>
        <v>0</v>
      </c>
      <c r="AR26" s="6">
        <f t="shared" ref="AR26" si="15">AR24-AR25</f>
        <v>0</v>
      </c>
      <c r="AS26" s="6" t="s">
        <v>421</v>
      </c>
      <c r="AT26" s="6" t="s">
        <v>421</v>
      </c>
      <c r="AU26" s="6" t="s">
        <v>421</v>
      </c>
      <c r="AV26" s="6" t="s">
        <v>421</v>
      </c>
      <c r="AW26" s="6">
        <f t="shared" ref="AW26:BB26" si="16">AW24-AW25</f>
        <v>7961</v>
      </c>
      <c r="AX26" s="6">
        <f t="shared" si="16"/>
        <v>4674</v>
      </c>
      <c r="AY26" s="6">
        <f t="shared" si="16"/>
        <v>7059</v>
      </c>
      <c r="AZ26" s="6">
        <f t="shared" si="16"/>
        <v>0</v>
      </c>
      <c r="BA26" s="6">
        <f t="shared" si="16"/>
        <v>0</v>
      </c>
      <c r="BB26" s="6">
        <f t="shared" si="16"/>
        <v>0</v>
      </c>
    </row>
    <row r="27" spans="2:54" s="16" customFormat="1" x14ac:dyDescent="0.35">
      <c r="B27" s="16" t="s">
        <v>387</v>
      </c>
      <c r="K27" s="16" t="e">
        <f>K26/K24</f>
        <v>#DIV/0!</v>
      </c>
      <c r="L27" s="16" t="e">
        <f t="shared" ref="L27:AH27" si="17">L26/L24</f>
        <v>#DIV/0!</v>
      </c>
      <c r="M27" s="16" t="e">
        <f t="shared" si="17"/>
        <v>#DIV/0!</v>
      </c>
      <c r="N27" s="16" t="e">
        <f t="shared" si="17"/>
        <v>#DIV/0!</v>
      </c>
      <c r="O27" s="26" t="e">
        <f t="shared" si="17"/>
        <v>#DIV/0!</v>
      </c>
      <c r="P27" s="16" t="e">
        <f t="shared" si="17"/>
        <v>#DIV/0!</v>
      </c>
      <c r="Q27" s="16" t="e">
        <f t="shared" si="17"/>
        <v>#DIV/0!</v>
      </c>
      <c r="R27" s="16" t="e">
        <f t="shared" si="17"/>
        <v>#DIV/0!</v>
      </c>
      <c r="S27" s="26" t="e">
        <f t="shared" si="17"/>
        <v>#DIV/0!</v>
      </c>
      <c r="T27" s="16">
        <f t="shared" si="17"/>
        <v>0.71704605611434624</v>
      </c>
      <c r="U27" s="16">
        <f t="shared" si="17"/>
        <v>0.53331123632747768</v>
      </c>
      <c r="V27" s="16" t="e">
        <f t="shared" si="17"/>
        <v>#DIV/0!</v>
      </c>
      <c r="W27" s="26">
        <f t="shared" si="17"/>
        <v>0.33783783783783783</v>
      </c>
      <c r="X27" s="16">
        <f t="shared" si="17"/>
        <v>0.32701421800947866</v>
      </c>
      <c r="Y27" s="16">
        <f t="shared" si="17"/>
        <v>0.36476005816771689</v>
      </c>
      <c r="Z27" s="16">
        <f t="shared" si="17"/>
        <v>0.33429477934813961</v>
      </c>
      <c r="AA27" s="26">
        <f t="shared" si="17"/>
        <v>0.40667267808836788</v>
      </c>
      <c r="AB27" s="16">
        <f t="shared" si="17"/>
        <v>0.35666666666666669</v>
      </c>
      <c r="AC27" s="16">
        <f t="shared" si="17"/>
        <v>0.43428195426879423</v>
      </c>
      <c r="AD27" s="16">
        <f t="shared" si="17"/>
        <v>0.25708884688090738</v>
      </c>
      <c r="AE27" s="26">
        <f t="shared" si="17"/>
        <v>0.2948550046772685</v>
      </c>
      <c r="AF27" s="16">
        <f t="shared" si="17"/>
        <v>0.37112878659671689</v>
      </c>
      <c r="AG27" s="16" t="e">
        <f t="shared" si="17"/>
        <v>#DIV/0!</v>
      </c>
      <c r="AH27" s="16" t="e">
        <f t="shared" si="17"/>
        <v>#DIV/0!</v>
      </c>
      <c r="AQ27" s="16" t="e">
        <f>AQ26/AQ24</f>
        <v>#DIV/0!</v>
      </c>
      <c r="AR27" s="16" t="e">
        <f t="shared" ref="AR27" si="18">AR26/AR24</f>
        <v>#DIV/0!</v>
      </c>
      <c r="AS27" s="16" t="s">
        <v>421</v>
      </c>
      <c r="AT27" s="16" t="s">
        <v>421</v>
      </c>
      <c r="AU27" s="16" t="s">
        <v>421</v>
      </c>
      <c r="AV27" s="16" t="s">
        <v>421</v>
      </c>
      <c r="AW27" s="16">
        <f t="shared" ref="AW27:BB27" si="19">AW26/AW24</f>
        <v>0.56726521305401167</v>
      </c>
      <c r="AX27" s="16">
        <f t="shared" si="19"/>
        <v>0.34256816182937555</v>
      </c>
      <c r="AY27" s="16">
        <f t="shared" si="19"/>
        <v>0.36811639549436798</v>
      </c>
      <c r="AZ27" s="16" t="e">
        <f t="shared" si="19"/>
        <v>#DIV/0!</v>
      </c>
      <c r="BA27" s="16" t="e">
        <f t="shared" si="19"/>
        <v>#DIV/0!</v>
      </c>
      <c r="BB27" s="16" t="e">
        <f t="shared" si="19"/>
        <v>#DIV/0!</v>
      </c>
    </row>
    <row r="28" spans="2:54" s="16" customFormat="1" x14ac:dyDescent="0.35">
      <c r="B28" s="16" t="s">
        <v>428</v>
      </c>
      <c r="K28" s="16" t="e">
        <f>(K24-G24)/ABS(G24)</f>
        <v>#DIV/0!</v>
      </c>
      <c r="L28" s="16" t="e">
        <f t="shared" ref="L28:AH28" si="20">(L24-H24)/ABS(H24)</f>
        <v>#DIV/0!</v>
      </c>
      <c r="M28" s="16" t="e">
        <f t="shared" si="20"/>
        <v>#DIV/0!</v>
      </c>
      <c r="N28" s="16" t="e">
        <f t="shared" si="20"/>
        <v>#DIV/0!</v>
      </c>
      <c r="O28" s="26" t="e">
        <f t="shared" si="20"/>
        <v>#DIV/0!</v>
      </c>
      <c r="P28" s="16" t="e">
        <f t="shared" si="20"/>
        <v>#DIV/0!</v>
      </c>
      <c r="Q28" s="16" t="e">
        <f t="shared" si="20"/>
        <v>#DIV/0!</v>
      </c>
      <c r="R28" s="16" t="e">
        <f t="shared" si="20"/>
        <v>#DIV/0!</v>
      </c>
      <c r="S28" s="26" t="e">
        <f t="shared" si="20"/>
        <v>#DIV/0!</v>
      </c>
      <c r="T28" s="16" t="e">
        <f t="shared" si="20"/>
        <v>#DIV/0!</v>
      </c>
      <c r="U28" s="16" t="e">
        <f t="shared" si="20"/>
        <v>#DIV/0!</v>
      </c>
      <c r="V28" s="16" t="e">
        <f t="shared" si="20"/>
        <v>#DIV/0!</v>
      </c>
      <c r="W28" s="26" t="e">
        <f t="shared" si="20"/>
        <v>#DIV/0!</v>
      </c>
      <c r="X28" s="16">
        <f t="shared" si="20"/>
        <v>-0.16225516146109054</v>
      </c>
      <c r="Y28" s="16">
        <f t="shared" si="20"/>
        <v>0.36758369240967848</v>
      </c>
      <c r="Z28" s="16" t="e">
        <f t="shared" si="20"/>
        <v>#DIV/0!</v>
      </c>
      <c r="AA28" s="26">
        <f t="shared" si="20"/>
        <v>0.53707553707553712</v>
      </c>
      <c r="AB28" s="16">
        <f t="shared" si="20"/>
        <v>0.23222748815165878</v>
      </c>
      <c r="AC28" s="16">
        <f t="shared" si="20"/>
        <v>0.47333979641299079</v>
      </c>
      <c r="AD28" s="16">
        <f t="shared" si="20"/>
        <v>0.37323334294779348</v>
      </c>
      <c r="AE28" s="26">
        <f t="shared" si="20"/>
        <v>0.20491433724075744</v>
      </c>
      <c r="AF28" s="16">
        <f t="shared" si="20"/>
        <v>0.51512820512820512</v>
      </c>
      <c r="AG28" s="16">
        <f t="shared" si="20"/>
        <v>-1</v>
      </c>
      <c r="AH28" s="16">
        <f t="shared" si="20"/>
        <v>-1</v>
      </c>
    </row>
    <row r="29" spans="2:54" s="17" customFormat="1" x14ac:dyDescent="0.35">
      <c r="B29" s="17" t="s">
        <v>390</v>
      </c>
      <c r="O29" s="28"/>
      <c r="S29" s="28"/>
      <c r="W29" s="28"/>
      <c r="AA29" s="28"/>
      <c r="AE29" s="28"/>
    </row>
    <row r="30" spans="2:54" s="7" customFormat="1" x14ac:dyDescent="0.35">
      <c r="B30" s="7" t="s">
        <v>36</v>
      </c>
      <c r="K30" s="7">
        <f>K24+K18+K12</f>
        <v>0</v>
      </c>
      <c r="L30" s="7">
        <f t="shared" ref="L30:AH30" si="21">L24+L18+L12</f>
        <v>0</v>
      </c>
      <c r="M30" s="7">
        <f t="shared" si="21"/>
        <v>0</v>
      </c>
      <c r="N30" s="7">
        <f t="shared" si="21"/>
        <v>0</v>
      </c>
      <c r="O30" s="29">
        <f t="shared" si="21"/>
        <v>0</v>
      </c>
      <c r="P30" s="7">
        <f t="shared" si="21"/>
        <v>0</v>
      </c>
      <c r="Q30" s="7">
        <f t="shared" si="21"/>
        <v>0</v>
      </c>
      <c r="R30" s="7">
        <f t="shared" si="21"/>
        <v>0</v>
      </c>
      <c r="S30" s="29">
        <f t="shared" si="21"/>
        <v>0</v>
      </c>
      <c r="T30" s="7">
        <f t="shared" si="21"/>
        <v>34957</v>
      </c>
      <c r="U30" s="7">
        <f t="shared" si="21"/>
        <v>36365</v>
      </c>
      <c r="V30" s="7">
        <f t="shared" si="21"/>
        <v>0</v>
      </c>
      <c r="W30" s="29">
        <f t="shared" si="21"/>
        <v>40510</v>
      </c>
      <c r="X30" s="7">
        <f t="shared" si="21"/>
        <v>56121</v>
      </c>
      <c r="Y30" s="7">
        <f t="shared" si="21"/>
        <v>65034</v>
      </c>
      <c r="Z30" s="7">
        <f t="shared" si="21"/>
        <v>79341</v>
      </c>
      <c r="AA30" s="29">
        <f t="shared" si="21"/>
        <v>81633</v>
      </c>
      <c r="AB30" s="7">
        <f t="shared" si="21"/>
        <v>108292</v>
      </c>
      <c r="AC30" s="7">
        <f t="shared" si="21"/>
        <v>125341</v>
      </c>
      <c r="AD30" s="7">
        <f t="shared" si="21"/>
        <v>152828</v>
      </c>
      <c r="AE30" s="29">
        <f t="shared" si="21"/>
        <v>130030</v>
      </c>
      <c r="AF30" s="7">
        <f t="shared" si="21"/>
        <v>150494</v>
      </c>
      <c r="AG30" s="7">
        <f t="shared" si="21"/>
        <v>0</v>
      </c>
      <c r="AH30" s="7">
        <f t="shared" si="21"/>
        <v>0</v>
      </c>
      <c r="AQ30" s="7">
        <f>AQ24+AQ18+AQ12</f>
        <v>0</v>
      </c>
      <c r="AR30" s="7">
        <f t="shared" ref="AR30" si="22">AR24+AR18+AR12</f>
        <v>0</v>
      </c>
      <c r="AS30" s="7" t="s">
        <v>421</v>
      </c>
      <c r="AT30" s="7" t="s">
        <v>421</v>
      </c>
      <c r="AU30" s="7" t="s">
        <v>421</v>
      </c>
      <c r="AV30" s="7" t="s">
        <v>421</v>
      </c>
      <c r="AW30" s="7">
        <f t="shared" ref="AW30:BB30" si="23">AW24+AW18+AW12</f>
        <v>146490</v>
      </c>
      <c r="AX30" s="7">
        <f t="shared" si="23"/>
        <v>241006</v>
      </c>
      <c r="AY30" s="7">
        <f t="shared" si="23"/>
        <v>468094</v>
      </c>
      <c r="AZ30" s="7">
        <f t="shared" si="23"/>
        <v>0</v>
      </c>
      <c r="BA30" s="7">
        <f t="shared" si="23"/>
        <v>0</v>
      </c>
      <c r="BB30" s="7">
        <f t="shared" si="23"/>
        <v>0</v>
      </c>
    </row>
    <row r="31" spans="2:54" s="10" customFormat="1" x14ac:dyDescent="0.35">
      <c r="B31" s="10" t="s">
        <v>391</v>
      </c>
      <c r="K31" s="10">
        <f>K13+K19+K25</f>
        <v>0</v>
      </c>
      <c r="L31" s="10">
        <f t="shared" ref="L31:AH31" si="24">L13+L19+L25</f>
        <v>0</v>
      </c>
      <c r="M31" s="10">
        <f t="shared" si="24"/>
        <v>0</v>
      </c>
      <c r="N31" s="10">
        <f t="shared" si="24"/>
        <v>0</v>
      </c>
      <c r="O31" s="25">
        <f t="shared" si="24"/>
        <v>0</v>
      </c>
      <c r="P31" s="10">
        <f t="shared" si="24"/>
        <v>0</v>
      </c>
      <c r="Q31" s="10">
        <f t="shared" si="24"/>
        <v>0</v>
      </c>
      <c r="R31" s="10">
        <f t="shared" si="24"/>
        <v>0</v>
      </c>
      <c r="S31" s="25">
        <f t="shared" si="24"/>
        <v>0</v>
      </c>
      <c r="T31" s="10">
        <f t="shared" si="24"/>
        <v>25929</v>
      </c>
      <c r="U31" s="10">
        <f t="shared" si="24"/>
        <v>29112</v>
      </c>
      <c r="V31" s="10">
        <f t="shared" si="24"/>
        <v>0</v>
      </c>
      <c r="W31" s="25">
        <f t="shared" si="24"/>
        <v>31293</v>
      </c>
      <c r="X31" s="10">
        <f t="shared" si="24"/>
        <v>45344</v>
      </c>
      <c r="Y31" s="10">
        <f t="shared" si="24"/>
        <v>48978</v>
      </c>
      <c r="Z31" s="10">
        <f t="shared" si="24"/>
        <v>61858</v>
      </c>
      <c r="AA31" s="25">
        <f t="shared" si="24"/>
        <v>69526</v>
      </c>
      <c r="AB31" s="10">
        <f t="shared" si="24"/>
        <v>90139</v>
      </c>
      <c r="AC31" s="10">
        <f t="shared" si="24"/>
        <v>102660</v>
      </c>
      <c r="AD31" s="10">
        <f t="shared" si="24"/>
        <v>119836</v>
      </c>
      <c r="AE31" s="25">
        <f t="shared" si="24"/>
        <v>99495</v>
      </c>
      <c r="AF31" s="10">
        <f t="shared" si="24"/>
        <v>149369</v>
      </c>
      <c r="AG31" s="10">
        <f t="shared" si="24"/>
        <v>0</v>
      </c>
      <c r="AH31" s="10">
        <f t="shared" si="24"/>
        <v>0</v>
      </c>
      <c r="AQ31" s="10">
        <f>AQ13+AQ19+AQ25</f>
        <v>0</v>
      </c>
      <c r="AR31" s="10">
        <f t="shared" ref="AR31" si="25">AR13+AR19+AR25</f>
        <v>0</v>
      </c>
      <c r="AS31" s="10" t="s">
        <v>421</v>
      </c>
      <c r="AT31" s="10" t="s">
        <v>421</v>
      </c>
      <c r="AU31" s="10" t="s">
        <v>421</v>
      </c>
      <c r="AV31" s="10" t="s">
        <v>421</v>
      </c>
      <c r="AW31" s="10">
        <f t="shared" ref="AW31:BB31" si="26">AW13+AW19+AW25</f>
        <v>113541</v>
      </c>
      <c r="AX31" s="10">
        <f t="shared" si="26"/>
        <v>187473</v>
      </c>
      <c r="AY31" s="10">
        <f t="shared" si="26"/>
        <v>382161</v>
      </c>
      <c r="AZ31" s="10">
        <f t="shared" si="26"/>
        <v>0</v>
      </c>
      <c r="BA31" s="10">
        <f t="shared" si="26"/>
        <v>0</v>
      </c>
      <c r="BB31" s="10">
        <f t="shared" si="26"/>
        <v>0</v>
      </c>
    </row>
    <row r="32" spans="2:54" s="7" customFormat="1" x14ac:dyDescent="0.35">
      <c r="B32" s="7" t="s">
        <v>392</v>
      </c>
      <c r="K32" s="7">
        <f t="shared" ref="K32" si="27">K30-K31</f>
        <v>0</v>
      </c>
      <c r="L32" s="7">
        <f t="shared" ref="L32" si="28">L30-L31</f>
        <v>0</v>
      </c>
      <c r="M32" s="7">
        <f t="shared" ref="M32" si="29">M30-M31</f>
        <v>0</v>
      </c>
      <c r="N32" s="7">
        <f t="shared" ref="N32" si="30">N30-N31</f>
        <v>0</v>
      </c>
      <c r="O32" s="29">
        <f t="shared" ref="O32" si="31">O30-O31</f>
        <v>0</v>
      </c>
      <c r="P32" s="7">
        <f t="shared" ref="P32" si="32">P30-P31</f>
        <v>0</v>
      </c>
      <c r="Q32" s="7">
        <f t="shared" ref="Q32" si="33">Q30-Q31</f>
        <v>0</v>
      </c>
      <c r="R32" s="7">
        <f t="shared" ref="R32" si="34">R30-R31</f>
        <v>0</v>
      </c>
      <c r="S32" s="29">
        <f t="shared" ref="S32" si="35">S30-S31</f>
        <v>0</v>
      </c>
      <c r="T32" s="7">
        <f t="shared" ref="T32" si="36">T30-T31</f>
        <v>9028</v>
      </c>
      <c r="U32" s="7">
        <f t="shared" ref="U32" si="37">U30-U31</f>
        <v>7253</v>
      </c>
      <c r="V32" s="7">
        <f t="shared" ref="V32" si="38">V30-V31</f>
        <v>0</v>
      </c>
      <c r="W32" s="29">
        <f t="shared" ref="W32" si="39">W30-W31</f>
        <v>9217</v>
      </c>
      <c r="X32" s="7">
        <f t="shared" ref="X32" si="40">X30-X31</f>
        <v>10777</v>
      </c>
      <c r="Y32" s="7">
        <f t="shared" ref="Y32" si="41">Y30-Y31</f>
        <v>16056</v>
      </c>
      <c r="Z32" s="7">
        <f t="shared" ref="Z32" si="42">Z30-Z31</f>
        <v>17483</v>
      </c>
      <c r="AA32" s="29">
        <f t="shared" ref="AA32" si="43">AA30-AA31</f>
        <v>12107</v>
      </c>
      <c r="AB32" s="7">
        <f t="shared" ref="AB32" si="44">AB30-AB31</f>
        <v>18153</v>
      </c>
      <c r="AC32" s="7">
        <f t="shared" ref="AC32" si="45">AC30-AC31</f>
        <v>22681</v>
      </c>
      <c r="AD32" s="7">
        <f t="shared" ref="AD32" si="46">AD30-AD31</f>
        <v>32992</v>
      </c>
      <c r="AE32" s="29">
        <f t="shared" ref="AE32" si="47">AE30-AE31</f>
        <v>30535</v>
      </c>
      <c r="AF32" s="7">
        <f t="shared" ref="AF32" si="48">AF30-AF31</f>
        <v>1125</v>
      </c>
      <c r="AG32" s="7">
        <f t="shared" ref="AG32" si="49">AG30-AG31</f>
        <v>0</v>
      </c>
      <c r="AH32" s="7">
        <f t="shared" ref="AH32" si="50">AH30-AH31</f>
        <v>0</v>
      </c>
      <c r="AQ32" s="7">
        <f>AQ30-AQ31</f>
        <v>0</v>
      </c>
      <c r="AR32" s="7">
        <f t="shared" ref="AR32" si="51">AR30-AR31</f>
        <v>0</v>
      </c>
      <c r="AS32" s="7" t="s">
        <v>421</v>
      </c>
      <c r="AT32" s="7" t="s">
        <v>421</v>
      </c>
      <c r="AU32" s="7" t="s">
        <v>421</v>
      </c>
      <c r="AV32" s="7" t="s">
        <v>421</v>
      </c>
      <c r="AW32" s="7">
        <f t="shared" ref="AW32:BB32" si="52">AW30-AW31</f>
        <v>32949</v>
      </c>
      <c r="AX32" s="7">
        <f t="shared" si="52"/>
        <v>53533</v>
      </c>
      <c r="AY32" s="7">
        <f t="shared" si="52"/>
        <v>85933</v>
      </c>
      <c r="AZ32" s="7">
        <f t="shared" si="52"/>
        <v>0</v>
      </c>
      <c r="BA32" s="7">
        <f t="shared" si="52"/>
        <v>0</v>
      </c>
      <c r="BB32" s="7">
        <f t="shared" si="52"/>
        <v>0</v>
      </c>
    </row>
    <row r="33" spans="2:54" s="16" customFormat="1" x14ac:dyDescent="0.35">
      <c r="B33" s="16" t="s">
        <v>393</v>
      </c>
      <c r="K33" s="16" t="e">
        <f>K32/K30</f>
        <v>#DIV/0!</v>
      </c>
      <c r="L33" s="16" t="e">
        <f t="shared" ref="L33:AH33" si="53">L32/L30</f>
        <v>#DIV/0!</v>
      </c>
      <c r="M33" s="16" t="e">
        <f t="shared" si="53"/>
        <v>#DIV/0!</v>
      </c>
      <c r="N33" s="16" t="e">
        <f t="shared" si="53"/>
        <v>#DIV/0!</v>
      </c>
      <c r="O33" s="26" t="e">
        <f t="shared" si="53"/>
        <v>#DIV/0!</v>
      </c>
      <c r="P33" s="16" t="e">
        <f t="shared" si="53"/>
        <v>#DIV/0!</v>
      </c>
      <c r="Q33" s="16" t="e">
        <f t="shared" si="53"/>
        <v>#DIV/0!</v>
      </c>
      <c r="R33" s="16" t="e">
        <f t="shared" si="53"/>
        <v>#DIV/0!</v>
      </c>
      <c r="S33" s="26" t="e">
        <f t="shared" si="53"/>
        <v>#DIV/0!</v>
      </c>
      <c r="T33" s="16">
        <f t="shared" si="53"/>
        <v>0.25826014818205223</v>
      </c>
      <c r="U33" s="16">
        <f t="shared" si="53"/>
        <v>0.19945002062422659</v>
      </c>
      <c r="V33" s="16" t="e">
        <f t="shared" si="53"/>
        <v>#DIV/0!</v>
      </c>
      <c r="W33" s="26">
        <f t="shared" si="53"/>
        <v>0.22752406813132559</v>
      </c>
      <c r="X33" s="16">
        <f t="shared" si="53"/>
        <v>0.192031503358814</v>
      </c>
      <c r="Y33" s="16">
        <f t="shared" si="53"/>
        <v>0.24688624411846111</v>
      </c>
      <c r="Z33" s="16">
        <f t="shared" si="53"/>
        <v>0.22035265499552564</v>
      </c>
      <c r="AA33" s="26">
        <f t="shared" si="53"/>
        <v>0.14831011968199134</v>
      </c>
      <c r="AB33" s="16">
        <f t="shared" si="53"/>
        <v>0.16763011118088131</v>
      </c>
      <c r="AC33" s="16">
        <f t="shared" si="53"/>
        <v>0.18095435651542591</v>
      </c>
      <c r="AD33" s="16">
        <f t="shared" si="53"/>
        <v>0.21587667181406547</v>
      </c>
      <c r="AE33" s="26">
        <f t="shared" si="53"/>
        <v>0.23483042374836577</v>
      </c>
      <c r="AF33" s="16">
        <f t="shared" si="53"/>
        <v>7.4753810783154146E-3</v>
      </c>
      <c r="AG33" s="16" t="e">
        <f t="shared" si="53"/>
        <v>#DIV/0!</v>
      </c>
      <c r="AH33" s="16" t="e">
        <f t="shared" si="53"/>
        <v>#DIV/0!</v>
      </c>
      <c r="AQ33" s="16" t="e">
        <f>AQ32/AQ30</f>
        <v>#DIV/0!</v>
      </c>
      <c r="AR33" s="16" t="e">
        <f t="shared" ref="AR33" si="54">AR32/AR30</f>
        <v>#DIV/0!</v>
      </c>
      <c r="AS33" s="16" t="s">
        <v>421</v>
      </c>
      <c r="AT33" s="16" t="s">
        <v>421</v>
      </c>
      <c r="AU33" s="16" t="s">
        <v>421</v>
      </c>
      <c r="AV33" s="16" t="s">
        <v>421</v>
      </c>
      <c r="AW33" s="16">
        <f t="shared" ref="AW33:BB33" si="55">AW32/AW30</f>
        <v>0.22492320294900675</v>
      </c>
      <c r="AX33" s="16">
        <f t="shared" si="55"/>
        <v>0.22212310066969287</v>
      </c>
      <c r="AY33" s="16">
        <f t="shared" si="55"/>
        <v>0.18358064833131807</v>
      </c>
      <c r="AZ33" s="16" t="e">
        <f t="shared" si="55"/>
        <v>#DIV/0!</v>
      </c>
      <c r="BA33" s="16" t="e">
        <f t="shared" si="55"/>
        <v>#DIV/0!</v>
      </c>
      <c r="BB33" s="16" t="e">
        <f t="shared" si="55"/>
        <v>#DIV/0!</v>
      </c>
    </row>
    <row r="34" spans="2:54" s="16" customFormat="1" x14ac:dyDescent="0.35">
      <c r="B34" s="16" t="s">
        <v>429</v>
      </c>
      <c r="K34" s="16" t="e">
        <f>(K30-G30)/ABS(G30)</f>
        <v>#DIV/0!</v>
      </c>
      <c r="L34" s="16" t="e">
        <f t="shared" ref="L34:AH34" si="56">(L30-H30)/ABS(H30)</f>
        <v>#DIV/0!</v>
      </c>
      <c r="M34" s="16" t="e">
        <f t="shared" si="56"/>
        <v>#DIV/0!</v>
      </c>
      <c r="N34" s="16" t="e">
        <f t="shared" si="56"/>
        <v>#DIV/0!</v>
      </c>
      <c r="O34" s="26" t="e">
        <f t="shared" si="56"/>
        <v>#DIV/0!</v>
      </c>
      <c r="P34" s="16" t="e">
        <f t="shared" si="56"/>
        <v>#DIV/0!</v>
      </c>
      <c r="Q34" s="16" t="e">
        <f t="shared" si="56"/>
        <v>#DIV/0!</v>
      </c>
      <c r="R34" s="16" t="e">
        <f t="shared" si="56"/>
        <v>#DIV/0!</v>
      </c>
      <c r="S34" s="26" t="e">
        <f t="shared" si="56"/>
        <v>#DIV/0!</v>
      </c>
      <c r="T34" s="16" t="e">
        <f t="shared" si="56"/>
        <v>#DIV/0!</v>
      </c>
      <c r="U34" s="16" t="e">
        <f t="shared" si="56"/>
        <v>#DIV/0!</v>
      </c>
      <c r="V34" s="16" t="e">
        <f t="shared" si="56"/>
        <v>#DIV/0!</v>
      </c>
      <c r="W34" s="26" t="e">
        <f t="shared" si="56"/>
        <v>#DIV/0!</v>
      </c>
      <c r="X34" s="16">
        <f t="shared" si="56"/>
        <v>0.60542952770546676</v>
      </c>
      <c r="Y34" s="16">
        <f t="shared" si="56"/>
        <v>0.78836793620239243</v>
      </c>
      <c r="Z34" s="16" t="e">
        <f t="shared" si="56"/>
        <v>#DIV/0!</v>
      </c>
      <c r="AA34" s="26">
        <f t="shared" si="56"/>
        <v>1.0151320661565046</v>
      </c>
      <c r="AB34" s="16">
        <f t="shared" si="56"/>
        <v>0.92961636464068709</v>
      </c>
      <c r="AC34" s="16">
        <f t="shared" si="56"/>
        <v>0.92731494295291694</v>
      </c>
      <c r="AD34" s="16">
        <f t="shared" si="56"/>
        <v>0.92621721430281945</v>
      </c>
      <c r="AE34" s="26">
        <f t="shared" si="56"/>
        <v>0.59286073034189601</v>
      </c>
      <c r="AF34" s="16">
        <f t="shared" si="56"/>
        <v>0.38970561075610388</v>
      </c>
      <c r="AG34" s="16">
        <f t="shared" si="56"/>
        <v>-1</v>
      </c>
      <c r="AH34" s="16">
        <f t="shared" si="56"/>
        <v>-1</v>
      </c>
    </row>
    <row r="35" spans="2:54" s="17" customFormat="1" x14ac:dyDescent="0.35">
      <c r="B35" s="17" t="s">
        <v>394</v>
      </c>
      <c r="O35" s="28"/>
      <c r="S35" s="28"/>
      <c r="W35" s="28"/>
      <c r="AA35" s="28"/>
      <c r="AE35" s="28"/>
    </row>
    <row r="36" spans="2:54" s="16" customFormat="1" x14ac:dyDescent="0.35">
      <c r="B36" s="16" t="s">
        <v>395</v>
      </c>
      <c r="K36" s="16" t="e">
        <f>K12/K30</f>
        <v>#DIV/0!</v>
      </c>
      <c r="L36" s="16" t="e">
        <f t="shared" ref="L36:AH36" si="57">L12/L30</f>
        <v>#DIV/0!</v>
      </c>
      <c r="M36" s="16" t="e">
        <f t="shared" si="57"/>
        <v>#DIV/0!</v>
      </c>
      <c r="N36" s="16" t="e">
        <f t="shared" si="57"/>
        <v>#DIV/0!</v>
      </c>
      <c r="O36" s="26" t="e">
        <f t="shared" si="57"/>
        <v>#DIV/0!</v>
      </c>
      <c r="P36" s="16" t="e">
        <f t="shared" si="57"/>
        <v>#DIV/0!</v>
      </c>
      <c r="Q36" s="16" t="e">
        <f t="shared" si="57"/>
        <v>#DIV/0!</v>
      </c>
      <c r="R36" s="16" t="e">
        <f t="shared" si="57"/>
        <v>#DIV/0!</v>
      </c>
      <c r="S36" s="26" t="e">
        <f t="shared" si="57"/>
        <v>#DIV/0!</v>
      </c>
      <c r="T36" s="16">
        <f t="shared" si="57"/>
        <v>0.61126526875876075</v>
      </c>
      <c r="U36" s="16">
        <f t="shared" si="57"/>
        <v>0.62054172968513677</v>
      </c>
      <c r="V36" s="16" t="e">
        <f t="shared" si="57"/>
        <v>#DIV/0!</v>
      </c>
      <c r="W36" s="26">
        <f t="shared" si="57"/>
        <v>0.66156504566773633</v>
      </c>
      <c r="X36" s="16">
        <f t="shared" si="57"/>
        <v>0.72831916751305215</v>
      </c>
      <c r="Y36" s="16">
        <f t="shared" si="57"/>
        <v>0.73055632438416829</v>
      </c>
      <c r="Z36" s="16">
        <f t="shared" si="57"/>
        <v>0.73940333497183042</v>
      </c>
      <c r="AA36" s="26">
        <f t="shared" si="57"/>
        <v>0.72949664963923899</v>
      </c>
      <c r="AB36" s="16">
        <f t="shared" si="57"/>
        <v>0.77704724264026892</v>
      </c>
      <c r="AC36" s="16">
        <f t="shared" si="57"/>
        <v>0.77861194660964883</v>
      </c>
      <c r="AD36" s="16">
        <f t="shared" si="57"/>
        <v>0.8004488706258015</v>
      </c>
      <c r="AE36" s="26">
        <f t="shared" si="57"/>
        <v>0.75613320003076212</v>
      </c>
      <c r="AF36" s="16">
        <f t="shared" si="57"/>
        <v>0.76131938814836475</v>
      </c>
      <c r="AG36" s="16" t="e">
        <f t="shared" si="57"/>
        <v>#DIV/0!</v>
      </c>
      <c r="AH36" s="16" t="e">
        <f t="shared" si="57"/>
        <v>#DIV/0!</v>
      </c>
      <c r="AQ36" s="16" t="e">
        <f>AQ12/AQ30</f>
        <v>#DIV/0!</v>
      </c>
      <c r="AR36" s="16" t="e">
        <f t="shared" ref="AR36" si="58">AR12/AR30</f>
        <v>#DIV/0!</v>
      </c>
      <c r="AS36" s="16" t="s">
        <v>421</v>
      </c>
      <c r="AT36" s="16" t="s">
        <v>421</v>
      </c>
      <c r="AU36" s="16" t="s">
        <v>421</v>
      </c>
      <c r="AV36" s="16" t="s">
        <v>421</v>
      </c>
      <c r="AW36" s="16">
        <f t="shared" ref="AW36:BB36" si="59">AW12/AW30</f>
        <v>0.62729879172639769</v>
      </c>
      <c r="AX36" s="16">
        <f t="shared" si="59"/>
        <v>0.72135133565139453</v>
      </c>
      <c r="AY36" s="16">
        <f t="shared" si="59"/>
        <v>0.77681405871470255</v>
      </c>
      <c r="AZ36" s="16" t="e">
        <f t="shared" si="59"/>
        <v>#DIV/0!</v>
      </c>
      <c r="BA36" s="16" t="e">
        <f t="shared" si="59"/>
        <v>#DIV/0!</v>
      </c>
      <c r="BB36" s="16" t="e">
        <f t="shared" si="59"/>
        <v>#DIV/0!</v>
      </c>
    </row>
    <row r="37" spans="2:54" s="16" customFormat="1" x14ac:dyDescent="0.35">
      <c r="B37" s="16" t="s">
        <v>396</v>
      </c>
      <c r="K37" s="16" t="e">
        <f>K18/K30</f>
        <v>#DIV/0!</v>
      </c>
      <c r="L37" s="16" t="e">
        <f t="shared" ref="L37:AH37" si="60">L18/L30</f>
        <v>#DIV/0!</v>
      </c>
      <c r="M37" s="16" t="e">
        <f t="shared" si="60"/>
        <v>#DIV/0!</v>
      </c>
      <c r="N37" s="16" t="e">
        <f t="shared" si="60"/>
        <v>#DIV/0!</v>
      </c>
      <c r="O37" s="26" t="e">
        <f t="shared" si="60"/>
        <v>#DIV/0!</v>
      </c>
      <c r="P37" s="16" t="e">
        <f t="shared" si="60"/>
        <v>#DIV/0!</v>
      </c>
      <c r="Q37" s="16" t="e">
        <f t="shared" si="60"/>
        <v>#DIV/0!</v>
      </c>
      <c r="R37" s="16" t="e">
        <f t="shared" si="60"/>
        <v>#DIV/0!</v>
      </c>
      <c r="S37" s="26" t="e">
        <f t="shared" si="60"/>
        <v>#DIV/0!</v>
      </c>
      <c r="T37" s="16">
        <f t="shared" si="60"/>
        <v>0.28065909546013673</v>
      </c>
      <c r="U37" s="16">
        <f t="shared" si="60"/>
        <v>0.2964938814794445</v>
      </c>
      <c r="V37" s="16" t="e">
        <f t="shared" si="60"/>
        <v>#DIV/0!</v>
      </c>
      <c r="W37" s="26">
        <f t="shared" si="60"/>
        <v>0.2671932856084917</v>
      </c>
      <c r="X37" s="16">
        <f t="shared" si="60"/>
        <v>0.21528483099018192</v>
      </c>
      <c r="Y37" s="16">
        <f t="shared" si="60"/>
        <v>0.20599993849371098</v>
      </c>
      <c r="Z37" s="16">
        <f t="shared" si="60"/>
        <v>0.2168992072194704</v>
      </c>
      <c r="AA37" s="26">
        <f t="shared" si="60"/>
        <v>0.21616258130902943</v>
      </c>
      <c r="AB37" s="16">
        <f t="shared" si="60"/>
        <v>0.18693901673253796</v>
      </c>
      <c r="AC37" s="16">
        <f t="shared" si="60"/>
        <v>0.17288836055241302</v>
      </c>
      <c r="AD37" s="16">
        <f t="shared" si="60"/>
        <v>0.16839846101499725</v>
      </c>
      <c r="AE37" s="26">
        <f t="shared" si="60"/>
        <v>0.20276090133046221</v>
      </c>
      <c r="AF37" s="16">
        <f t="shared" si="60"/>
        <v>0.19941658803673237</v>
      </c>
      <c r="AG37" s="16" t="e">
        <f t="shared" si="60"/>
        <v>#DIV/0!</v>
      </c>
      <c r="AH37" s="16" t="e">
        <f t="shared" si="60"/>
        <v>#DIV/0!</v>
      </c>
      <c r="AQ37" s="16" t="e">
        <f>AQ18/AQ30</f>
        <v>#DIV/0!</v>
      </c>
      <c r="AR37" s="16" t="e">
        <f t="shared" ref="AR37" si="61">AR18/AR30</f>
        <v>#DIV/0!</v>
      </c>
      <c r="AS37" s="16" t="s">
        <v>421</v>
      </c>
      <c r="AT37" s="16" t="s">
        <v>421</v>
      </c>
      <c r="AU37" s="16" t="s">
        <v>421</v>
      </c>
      <c r="AV37" s="16" t="s">
        <v>421</v>
      </c>
      <c r="AW37" s="16">
        <f t="shared" ref="AW37:BB37" si="62">AW18/AW30</f>
        <v>0.27689944706123287</v>
      </c>
      <c r="AX37" s="16">
        <f t="shared" si="62"/>
        <v>0.22203596590956243</v>
      </c>
      <c r="AY37" s="16">
        <f t="shared" si="62"/>
        <v>0.18221981055087227</v>
      </c>
      <c r="AZ37" s="16" t="e">
        <f t="shared" si="62"/>
        <v>#DIV/0!</v>
      </c>
      <c r="BA37" s="16" t="e">
        <f t="shared" si="62"/>
        <v>#DIV/0!</v>
      </c>
      <c r="BB37" s="16" t="e">
        <f t="shared" si="62"/>
        <v>#DIV/0!</v>
      </c>
    </row>
    <row r="38" spans="2:54" s="18" customFormat="1" x14ac:dyDescent="0.35">
      <c r="B38" s="18" t="s">
        <v>397</v>
      </c>
      <c r="K38" s="18" t="e">
        <f>K24/K30</f>
        <v>#DIV/0!</v>
      </c>
      <c r="L38" s="18" t="e">
        <f t="shared" ref="L38:AH38" si="63">L24/L30</f>
        <v>#DIV/0!</v>
      </c>
      <c r="M38" s="18" t="e">
        <f t="shared" si="63"/>
        <v>#DIV/0!</v>
      </c>
      <c r="N38" s="18" t="e">
        <f t="shared" si="63"/>
        <v>#DIV/0!</v>
      </c>
      <c r="O38" s="30" t="e">
        <f t="shared" si="63"/>
        <v>#DIV/0!</v>
      </c>
      <c r="P38" s="18" t="e">
        <f t="shared" si="63"/>
        <v>#DIV/0!</v>
      </c>
      <c r="Q38" s="18" t="e">
        <f t="shared" si="63"/>
        <v>#DIV/0!</v>
      </c>
      <c r="R38" s="18" t="e">
        <f t="shared" si="63"/>
        <v>#DIV/0!</v>
      </c>
      <c r="S38" s="30" t="e">
        <f t="shared" si="63"/>
        <v>#DIV/0!</v>
      </c>
      <c r="T38" s="18">
        <f t="shared" si="63"/>
        <v>0.10807563578110249</v>
      </c>
      <c r="U38" s="18">
        <f t="shared" si="63"/>
        <v>8.2964388835418679E-2</v>
      </c>
      <c r="V38" s="18" t="e">
        <f t="shared" si="63"/>
        <v>#DIV/0!</v>
      </c>
      <c r="W38" s="30">
        <f t="shared" si="63"/>
        <v>7.1241668723771912E-2</v>
      </c>
      <c r="X38" s="18">
        <f t="shared" si="63"/>
        <v>5.6396001496765914E-2</v>
      </c>
      <c r="Y38" s="18">
        <f t="shared" si="63"/>
        <v>6.344373712212073E-2</v>
      </c>
      <c r="Z38" s="18">
        <f t="shared" si="63"/>
        <v>4.3697457808699158E-2</v>
      </c>
      <c r="AA38" s="30">
        <f t="shared" si="63"/>
        <v>5.4340769051731533E-2</v>
      </c>
      <c r="AB38" s="18">
        <f t="shared" si="63"/>
        <v>3.6013740627193147E-2</v>
      </c>
      <c r="AC38" s="18">
        <f t="shared" si="63"/>
        <v>4.8499692837938105E-2</v>
      </c>
      <c r="AD38" s="18">
        <f t="shared" si="63"/>
        <v>3.1152668359201195E-2</v>
      </c>
      <c r="AE38" s="30">
        <f t="shared" si="63"/>
        <v>4.1105898638775666E-2</v>
      </c>
      <c r="AF38" s="18">
        <f t="shared" si="63"/>
        <v>3.9264023814902918E-2</v>
      </c>
      <c r="AG38" s="18" t="e">
        <f t="shared" si="63"/>
        <v>#DIV/0!</v>
      </c>
      <c r="AH38" s="18" t="e">
        <f t="shared" si="63"/>
        <v>#DIV/0!</v>
      </c>
      <c r="AQ38" s="18" t="e">
        <f>AQ24/AQ30</f>
        <v>#DIV/0!</v>
      </c>
      <c r="AR38" s="18" t="e">
        <f t="shared" ref="AR38" si="64">AR24/AR30</f>
        <v>#DIV/0!</v>
      </c>
      <c r="AS38" s="18" t="s">
        <v>421</v>
      </c>
      <c r="AT38" s="18" t="s">
        <v>421</v>
      </c>
      <c r="AU38" s="18" t="s">
        <v>421</v>
      </c>
      <c r="AV38" s="18" t="s">
        <v>421</v>
      </c>
      <c r="AW38" s="18">
        <f t="shared" ref="AW38:BB38" si="65">AW24/AW30</f>
        <v>9.5801761212369441E-2</v>
      </c>
      <c r="AX38" s="18">
        <f t="shared" si="65"/>
        <v>5.6612698439043013E-2</v>
      </c>
      <c r="AY38" s="18">
        <f t="shared" si="65"/>
        <v>4.0966130734425135E-2</v>
      </c>
      <c r="AZ38" s="18" t="e">
        <f t="shared" si="65"/>
        <v>#DIV/0!</v>
      </c>
      <c r="BA38" s="18" t="e">
        <f t="shared" si="65"/>
        <v>#DIV/0!</v>
      </c>
      <c r="BB38" s="18" t="e">
        <f t="shared" si="65"/>
        <v>#DIV/0!</v>
      </c>
    </row>
    <row r="39" spans="2:54" s="16" customFormat="1" x14ac:dyDescent="0.35">
      <c r="B39" s="16" t="s">
        <v>398</v>
      </c>
      <c r="K39" s="16" t="e">
        <f>SUM(K36:K38)</f>
        <v>#DIV/0!</v>
      </c>
      <c r="L39" s="16" t="e">
        <f t="shared" ref="L39:AH39" si="66">SUM(L36:L38)</f>
        <v>#DIV/0!</v>
      </c>
      <c r="M39" s="16" t="e">
        <f t="shared" si="66"/>
        <v>#DIV/0!</v>
      </c>
      <c r="N39" s="16" t="e">
        <f t="shared" si="66"/>
        <v>#DIV/0!</v>
      </c>
      <c r="O39" s="26" t="e">
        <f t="shared" si="66"/>
        <v>#DIV/0!</v>
      </c>
      <c r="P39" s="16" t="e">
        <f t="shared" si="66"/>
        <v>#DIV/0!</v>
      </c>
      <c r="Q39" s="16" t="e">
        <f t="shared" si="66"/>
        <v>#DIV/0!</v>
      </c>
      <c r="R39" s="16" t="e">
        <f t="shared" si="66"/>
        <v>#DIV/0!</v>
      </c>
      <c r="S39" s="26" t="e">
        <f t="shared" si="66"/>
        <v>#DIV/0!</v>
      </c>
      <c r="T39" s="16">
        <f t="shared" si="66"/>
        <v>0.99999999999999989</v>
      </c>
      <c r="U39" s="16">
        <f t="shared" si="66"/>
        <v>0.99999999999999989</v>
      </c>
      <c r="V39" s="16" t="e">
        <f t="shared" si="66"/>
        <v>#DIV/0!</v>
      </c>
      <c r="W39" s="26">
        <f t="shared" si="66"/>
        <v>0.99999999999999989</v>
      </c>
      <c r="X39" s="16">
        <f t="shared" si="66"/>
        <v>1</v>
      </c>
      <c r="Y39" s="16">
        <f t="shared" si="66"/>
        <v>1</v>
      </c>
      <c r="Z39" s="16">
        <f t="shared" si="66"/>
        <v>1</v>
      </c>
      <c r="AA39" s="26">
        <f t="shared" si="66"/>
        <v>1</v>
      </c>
      <c r="AB39" s="16">
        <f t="shared" si="66"/>
        <v>1</v>
      </c>
      <c r="AC39" s="16">
        <f t="shared" si="66"/>
        <v>0.99999999999999989</v>
      </c>
      <c r="AD39" s="16">
        <f t="shared" si="66"/>
        <v>0.99999999999999989</v>
      </c>
      <c r="AE39" s="26">
        <f t="shared" si="66"/>
        <v>1</v>
      </c>
      <c r="AF39" s="16">
        <f t="shared" si="66"/>
        <v>1</v>
      </c>
      <c r="AG39" s="16" t="e">
        <f t="shared" si="66"/>
        <v>#DIV/0!</v>
      </c>
      <c r="AH39" s="16" t="e">
        <f t="shared" si="66"/>
        <v>#DIV/0!</v>
      </c>
      <c r="AQ39" s="16" t="e">
        <f>SUM(AQ36:AQ38)</f>
        <v>#DIV/0!</v>
      </c>
      <c r="AR39" s="16" t="e">
        <f t="shared" ref="AR39" si="67">SUM(AR36:AR38)</f>
        <v>#DIV/0!</v>
      </c>
      <c r="AS39" s="16" t="s">
        <v>421</v>
      </c>
      <c r="AT39" s="16" t="s">
        <v>421</v>
      </c>
      <c r="AU39" s="16" t="s">
        <v>421</v>
      </c>
      <c r="AV39" s="16" t="s">
        <v>421</v>
      </c>
      <c r="AW39" s="16">
        <f t="shared" ref="AW39:BB39" si="68">SUM(AW36:AW38)</f>
        <v>1</v>
      </c>
      <c r="AX39" s="16">
        <f t="shared" si="68"/>
        <v>1</v>
      </c>
      <c r="AY39" s="16">
        <f t="shared" si="68"/>
        <v>1</v>
      </c>
      <c r="AZ39" s="16" t="e">
        <f t="shared" si="68"/>
        <v>#DIV/0!</v>
      </c>
      <c r="BA39" s="16" t="e">
        <f t="shared" si="68"/>
        <v>#DIV/0!</v>
      </c>
      <c r="BB39" s="16" t="e">
        <f t="shared" si="68"/>
        <v>#DIV/0!</v>
      </c>
    </row>
    <row r="40" spans="2:54" s="12" customFormat="1" x14ac:dyDescent="0.35">
      <c r="B40" s="11" t="s">
        <v>37</v>
      </c>
      <c r="O40" s="31"/>
      <c r="S40" s="31"/>
      <c r="W40" s="31"/>
      <c r="AA40" s="31"/>
      <c r="AE40" s="31"/>
    </row>
    <row r="41" spans="2:54" s="13" customFormat="1" x14ac:dyDescent="0.35">
      <c r="B41" s="13" t="s">
        <v>38</v>
      </c>
      <c r="O41" s="32"/>
      <c r="S41" s="32"/>
      <c r="W41" s="32"/>
      <c r="AA41" s="32"/>
      <c r="AE41" s="32"/>
    </row>
    <row r="42" spans="2:54" s="7" customFormat="1" x14ac:dyDescent="0.35">
      <c r="B42" s="7" t="s">
        <v>38</v>
      </c>
      <c r="O42" s="29"/>
      <c r="S42" s="29"/>
      <c r="T42" s="7">
        <v>34957</v>
      </c>
      <c r="U42" s="7">
        <v>36365</v>
      </c>
      <c r="V42" s="7">
        <f>AW42-U42-T42-S42</f>
        <v>75168</v>
      </c>
      <c r="W42" s="29">
        <v>40510</v>
      </c>
      <c r="X42" s="7">
        <v>56121</v>
      </c>
      <c r="Y42" s="7">
        <v>65034</v>
      </c>
      <c r="Z42" s="6">
        <f>AX42-Y42-X42-W42</f>
        <v>79341</v>
      </c>
      <c r="AA42" s="29">
        <v>81633</v>
      </c>
      <c r="AB42" s="7">
        <v>108292</v>
      </c>
      <c r="AC42" s="7">
        <v>125341</v>
      </c>
      <c r="AD42" s="6">
        <f>AY42-AC42-AB42-AA42</f>
        <v>152828</v>
      </c>
      <c r="AE42" s="29">
        <v>130030</v>
      </c>
      <c r="AF42" s="7">
        <v>150494</v>
      </c>
      <c r="AS42" s="7" t="s">
        <v>421</v>
      </c>
      <c r="AT42" s="7" t="s">
        <v>421</v>
      </c>
      <c r="AU42" s="7" t="s">
        <v>421</v>
      </c>
      <c r="AV42" s="7" t="s">
        <v>421</v>
      </c>
      <c r="AW42" s="7">
        <v>146490</v>
      </c>
      <c r="AX42" s="7">
        <v>241006</v>
      </c>
      <c r="AY42" s="7">
        <v>468094</v>
      </c>
    </row>
    <row r="43" spans="2:54" s="10" customFormat="1" x14ac:dyDescent="0.35">
      <c r="B43" s="10" t="s">
        <v>39</v>
      </c>
      <c r="O43" s="25"/>
      <c r="S43" s="25"/>
      <c r="T43" s="10">
        <v>25929</v>
      </c>
      <c r="U43" s="10">
        <v>29112</v>
      </c>
      <c r="W43" s="25">
        <v>31293</v>
      </c>
      <c r="X43" s="10">
        <v>45344</v>
      </c>
      <c r="Y43" s="10">
        <v>48978</v>
      </c>
      <c r="Z43" s="10">
        <f>AX43-Y43-X43-W43</f>
        <v>61858</v>
      </c>
      <c r="AA43" s="25">
        <v>69526</v>
      </c>
      <c r="AB43" s="10">
        <v>90139</v>
      </c>
      <c r="AC43" s="10">
        <v>102660</v>
      </c>
      <c r="AD43" s="10">
        <f>AY43-AC43-AB43-AA43</f>
        <v>119836</v>
      </c>
      <c r="AE43" s="25">
        <v>99495</v>
      </c>
      <c r="AF43" s="10">
        <v>149369</v>
      </c>
      <c r="AS43" s="10" t="s">
        <v>421</v>
      </c>
      <c r="AT43" s="10" t="s">
        <v>421</v>
      </c>
      <c r="AU43" s="10" t="s">
        <v>421</v>
      </c>
      <c r="AV43" s="10" t="s">
        <v>421</v>
      </c>
      <c r="AW43" s="10">
        <v>113541</v>
      </c>
      <c r="AX43" s="10">
        <v>187473</v>
      </c>
      <c r="AY43" s="10">
        <v>382161</v>
      </c>
    </row>
    <row r="44" spans="2:54" s="7" customFormat="1" x14ac:dyDescent="0.35">
      <c r="B44" s="7" t="s">
        <v>40</v>
      </c>
      <c r="K44" s="7">
        <f>K42-K43</f>
        <v>0</v>
      </c>
      <c r="L44" s="7">
        <f t="shared" ref="L44:AH44" si="69">L42-L43</f>
        <v>0</v>
      </c>
      <c r="M44" s="7">
        <f t="shared" si="69"/>
        <v>0</v>
      </c>
      <c r="N44" s="7">
        <f t="shared" si="69"/>
        <v>0</v>
      </c>
      <c r="O44" s="29">
        <f t="shared" si="69"/>
        <v>0</v>
      </c>
      <c r="P44" s="7">
        <f t="shared" si="69"/>
        <v>0</v>
      </c>
      <c r="Q44" s="7">
        <f t="shared" si="69"/>
        <v>0</v>
      </c>
      <c r="R44" s="7">
        <f t="shared" si="69"/>
        <v>0</v>
      </c>
      <c r="S44" s="29">
        <f t="shared" si="69"/>
        <v>0</v>
      </c>
      <c r="T44" s="7">
        <f t="shared" si="69"/>
        <v>9028</v>
      </c>
      <c r="U44" s="7">
        <f t="shared" si="69"/>
        <v>7253</v>
      </c>
      <c r="V44" s="7">
        <f t="shared" si="69"/>
        <v>75168</v>
      </c>
      <c r="W44" s="29">
        <f t="shared" si="69"/>
        <v>9217</v>
      </c>
      <c r="X44" s="7">
        <f t="shared" si="69"/>
        <v>10777</v>
      </c>
      <c r="Y44" s="7">
        <f t="shared" si="69"/>
        <v>16056</v>
      </c>
      <c r="Z44" s="7">
        <f t="shared" si="69"/>
        <v>17483</v>
      </c>
      <c r="AA44" s="29">
        <f t="shared" si="69"/>
        <v>12107</v>
      </c>
      <c r="AB44" s="7">
        <f t="shared" si="69"/>
        <v>18153</v>
      </c>
      <c r="AC44" s="7">
        <f t="shared" si="69"/>
        <v>22681</v>
      </c>
      <c r="AD44" s="7">
        <f t="shared" si="69"/>
        <v>32992</v>
      </c>
      <c r="AE44" s="29">
        <f t="shared" si="69"/>
        <v>30535</v>
      </c>
      <c r="AF44" s="7">
        <f t="shared" si="69"/>
        <v>1125</v>
      </c>
      <c r="AG44" s="7">
        <f t="shared" si="69"/>
        <v>0</v>
      </c>
      <c r="AH44" s="7">
        <f t="shared" si="69"/>
        <v>0</v>
      </c>
      <c r="AQ44" s="7">
        <f>AQ42-AQ43</f>
        <v>0</v>
      </c>
      <c r="AR44" s="7">
        <f t="shared" ref="AR44" si="70">AR42-AR43</f>
        <v>0</v>
      </c>
      <c r="AS44" s="7" t="s">
        <v>421</v>
      </c>
      <c r="AT44" s="7" t="s">
        <v>421</v>
      </c>
      <c r="AU44" s="7" t="s">
        <v>421</v>
      </c>
      <c r="AV44" s="7" t="s">
        <v>421</v>
      </c>
      <c r="AW44" s="7">
        <f t="shared" ref="AW44:BB44" si="71">AW42-AW43</f>
        <v>32949</v>
      </c>
      <c r="AX44" s="7">
        <f t="shared" si="71"/>
        <v>53533</v>
      </c>
      <c r="AY44" s="7">
        <f t="shared" si="71"/>
        <v>85933</v>
      </c>
      <c r="AZ44" s="7">
        <f t="shared" si="71"/>
        <v>0</v>
      </c>
      <c r="BA44" s="7">
        <f t="shared" si="71"/>
        <v>0</v>
      </c>
      <c r="BB44" s="7">
        <f t="shared" si="71"/>
        <v>0</v>
      </c>
    </row>
    <row r="45" spans="2:54" s="14" customFormat="1" x14ac:dyDescent="0.35">
      <c r="B45" s="14" t="s">
        <v>195</v>
      </c>
      <c r="O45" s="27"/>
      <c r="S45" s="27"/>
      <c r="W45" s="27"/>
      <c r="AA45" s="27"/>
      <c r="AE45" s="27"/>
    </row>
    <row r="46" spans="2:54" s="6" customFormat="1" x14ac:dyDescent="0.35">
      <c r="B46" s="6" t="s">
        <v>41</v>
      </c>
      <c r="O46" s="24"/>
      <c r="S46" s="24"/>
      <c r="T46" s="6">
        <v>17126</v>
      </c>
      <c r="U46" s="6">
        <v>18919</v>
      </c>
      <c r="W46" s="24">
        <v>25374</v>
      </c>
      <c r="X46" s="6">
        <v>40410</v>
      </c>
      <c r="Y46" s="6">
        <v>36751</v>
      </c>
      <c r="Z46" s="6">
        <f>AX46-Y46-X46-W46</f>
        <v>42508</v>
      </c>
      <c r="AA46" s="24">
        <v>48302</v>
      </c>
      <c r="AB46" s="6">
        <v>51804</v>
      </c>
      <c r="AC46" s="6">
        <v>48132</v>
      </c>
      <c r="AD46" s="6">
        <f>AY46-AC46-AB46-AA46</f>
        <v>46719</v>
      </c>
      <c r="AE46" s="24">
        <v>49396</v>
      </c>
      <c r="AF46" s="6">
        <v>59642</v>
      </c>
      <c r="AS46" s="6" t="s">
        <v>421</v>
      </c>
      <c r="AT46" s="6" t="s">
        <v>421</v>
      </c>
      <c r="AU46" s="6" t="s">
        <v>421</v>
      </c>
      <c r="AV46" s="6" t="s">
        <v>421</v>
      </c>
      <c r="AW46" s="6">
        <v>75017</v>
      </c>
      <c r="AX46" s="6">
        <v>145043</v>
      </c>
      <c r="AY46" s="6">
        <v>194957</v>
      </c>
    </row>
    <row r="47" spans="2:54" s="6" customFormat="1" x14ac:dyDescent="0.35">
      <c r="B47" s="6" t="s">
        <v>42</v>
      </c>
      <c r="O47" s="24"/>
      <c r="S47" s="24"/>
      <c r="T47" s="6">
        <v>10966</v>
      </c>
      <c r="U47" s="6">
        <v>12134</v>
      </c>
      <c r="W47" s="24">
        <v>15974</v>
      </c>
      <c r="X47" s="6">
        <v>21923</v>
      </c>
      <c r="Y47" s="6">
        <v>24361</v>
      </c>
      <c r="Z47" s="6">
        <f>AX47-Y47-X47-W47</f>
        <v>30292</v>
      </c>
      <c r="AA47" s="24">
        <v>32588</v>
      </c>
      <c r="AB47" s="6">
        <v>33873</v>
      </c>
      <c r="AC47" s="6">
        <v>35382</v>
      </c>
      <c r="AD47" s="6">
        <f>AY47-AC47-AB47-AA47</f>
        <v>40549</v>
      </c>
      <c r="AE47" s="24">
        <v>37041</v>
      </c>
      <c r="AF47" s="6">
        <v>39671</v>
      </c>
      <c r="AS47" s="6" t="s">
        <v>421</v>
      </c>
      <c r="AT47" s="6" t="s">
        <v>421</v>
      </c>
      <c r="AU47" s="6" t="s">
        <v>421</v>
      </c>
      <c r="AV47" s="6" t="s">
        <v>421</v>
      </c>
      <c r="AW47" s="6">
        <v>53002</v>
      </c>
      <c r="AX47" s="6">
        <v>92550</v>
      </c>
      <c r="AY47" s="6">
        <v>142392</v>
      </c>
    </row>
    <row r="48" spans="2:54" s="10" customFormat="1" x14ac:dyDescent="0.35">
      <c r="B48" s="10" t="s">
        <v>43</v>
      </c>
      <c r="O48" s="25"/>
      <c r="S48" s="25"/>
      <c r="T48" s="10">
        <v>4466</v>
      </c>
      <c r="U48" s="10">
        <v>8790</v>
      </c>
      <c r="W48" s="25">
        <v>14467</v>
      </c>
      <c r="X48" s="10">
        <v>22732</v>
      </c>
      <c r="Y48" s="10">
        <v>20268</v>
      </c>
      <c r="Z48" s="10">
        <f>AX48-Y48-X48-W48</f>
        <v>23913</v>
      </c>
      <c r="AA48" s="25">
        <v>21047</v>
      </c>
      <c r="AB48" s="10">
        <v>22846</v>
      </c>
      <c r="AC48" s="10">
        <v>22445</v>
      </c>
      <c r="AD48" s="10">
        <f>AY48-AC48-AB48-AA48</f>
        <v>24028</v>
      </c>
      <c r="AE48" s="25">
        <v>24020</v>
      </c>
      <c r="AF48" s="10">
        <v>25144</v>
      </c>
      <c r="AS48" s="10" t="s">
        <v>421</v>
      </c>
      <c r="AT48" s="10" t="s">
        <v>421</v>
      </c>
      <c r="AU48" s="10" t="s">
        <v>421</v>
      </c>
      <c r="AV48" s="10" t="s">
        <v>421</v>
      </c>
      <c r="AW48" s="10">
        <v>25922</v>
      </c>
      <c r="AX48" s="10">
        <v>81380</v>
      </c>
      <c r="AY48" s="10">
        <v>90366</v>
      </c>
    </row>
    <row r="49" spans="2:54" s="10" customFormat="1" x14ac:dyDescent="0.35">
      <c r="B49" s="10" t="s">
        <v>44</v>
      </c>
      <c r="K49" s="10">
        <f>SUM(K46:K48)</f>
        <v>0</v>
      </c>
      <c r="L49" s="10">
        <f t="shared" ref="L49:AH49" si="72">SUM(L46:L48)</f>
        <v>0</v>
      </c>
      <c r="M49" s="10">
        <f t="shared" si="72"/>
        <v>0</v>
      </c>
      <c r="N49" s="10">
        <f t="shared" si="72"/>
        <v>0</v>
      </c>
      <c r="O49" s="25">
        <f t="shared" si="72"/>
        <v>0</v>
      </c>
      <c r="P49" s="10">
        <f t="shared" si="72"/>
        <v>0</v>
      </c>
      <c r="Q49" s="10">
        <f t="shared" si="72"/>
        <v>0</v>
      </c>
      <c r="R49" s="10">
        <f t="shared" si="72"/>
        <v>0</v>
      </c>
      <c r="S49" s="25">
        <f t="shared" si="72"/>
        <v>0</v>
      </c>
      <c r="T49" s="10">
        <f t="shared" si="72"/>
        <v>32558</v>
      </c>
      <c r="U49" s="10">
        <f t="shared" si="72"/>
        <v>39843</v>
      </c>
      <c r="V49" s="10">
        <f t="shared" si="72"/>
        <v>0</v>
      </c>
      <c r="W49" s="25">
        <f t="shared" si="72"/>
        <v>55815</v>
      </c>
      <c r="X49" s="10">
        <f t="shared" si="72"/>
        <v>85065</v>
      </c>
      <c r="Y49" s="10">
        <f t="shared" si="72"/>
        <v>81380</v>
      </c>
      <c r="Z49" s="10">
        <f t="shared" si="72"/>
        <v>96713</v>
      </c>
      <c r="AA49" s="25">
        <f t="shared" si="72"/>
        <v>101937</v>
      </c>
      <c r="AB49" s="10">
        <f t="shared" si="72"/>
        <v>108523</v>
      </c>
      <c r="AC49" s="10">
        <f t="shared" si="72"/>
        <v>105959</v>
      </c>
      <c r="AD49" s="10">
        <f t="shared" si="72"/>
        <v>111296</v>
      </c>
      <c r="AE49" s="25">
        <f t="shared" si="72"/>
        <v>110457</v>
      </c>
      <c r="AF49" s="10">
        <f t="shared" si="72"/>
        <v>124457</v>
      </c>
      <c r="AG49" s="10">
        <f t="shared" si="72"/>
        <v>0</v>
      </c>
      <c r="AH49" s="10">
        <f t="shared" si="72"/>
        <v>0</v>
      </c>
      <c r="AQ49" s="10">
        <f>SUM(AQ46:AQ48)</f>
        <v>0</v>
      </c>
      <c r="AR49" s="10">
        <f t="shared" ref="AR49" si="73">SUM(AR46:AR48)</f>
        <v>0</v>
      </c>
      <c r="AS49" s="10" t="s">
        <v>421</v>
      </c>
      <c r="AT49" s="10" t="s">
        <v>421</v>
      </c>
      <c r="AU49" s="10" t="s">
        <v>421</v>
      </c>
      <c r="AV49" s="10" t="s">
        <v>421</v>
      </c>
      <c r="AW49" s="10">
        <f t="shared" ref="AW49:BB49" si="74">SUM(AW46:AW48)</f>
        <v>153941</v>
      </c>
      <c r="AX49" s="10">
        <f t="shared" si="74"/>
        <v>318973</v>
      </c>
      <c r="AY49" s="10">
        <f t="shared" si="74"/>
        <v>427715</v>
      </c>
      <c r="AZ49" s="10">
        <f t="shared" si="74"/>
        <v>0</v>
      </c>
      <c r="BA49" s="10">
        <f t="shared" si="74"/>
        <v>0</v>
      </c>
      <c r="BB49" s="10">
        <f t="shared" si="74"/>
        <v>0</v>
      </c>
    </row>
    <row r="50" spans="2:54" s="6" customFormat="1" x14ac:dyDescent="0.35">
      <c r="B50" s="6" t="s">
        <v>225</v>
      </c>
      <c r="K50" s="6">
        <f>K44-K49</f>
        <v>0</v>
      </c>
      <c r="L50" s="6">
        <f t="shared" ref="L50:AH50" si="75">L44-L49</f>
        <v>0</v>
      </c>
      <c r="M50" s="6">
        <f t="shared" si="75"/>
        <v>0</v>
      </c>
      <c r="N50" s="6">
        <f t="shared" si="75"/>
        <v>0</v>
      </c>
      <c r="O50" s="24">
        <f t="shared" si="75"/>
        <v>0</v>
      </c>
      <c r="P50" s="6">
        <f t="shared" si="75"/>
        <v>0</v>
      </c>
      <c r="Q50" s="6">
        <f t="shared" si="75"/>
        <v>0</v>
      </c>
      <c r="R50" s="6">
        <f t="shared" si="75"/>
        <v>0</v>
      </c>
      <c r="S50" s="24">
        <f t="shared" si="75"/>
        <v>0</v>
      </c>
      <c r="T50" s="6">
        <f t="shared" si="75"/>
        <v>-23530</v>
      </c>
      <c r="U50" s="6">
        <f t="shared" si="75"/>
        <v>-32590</v>
      </c>
      <c r="V50" s="6">
        <f t="shared" si="75"/>
        <v>75168</v>
      </c>
      <c r="W50" s="24">
        <f t="shared" si="75"/>
        <v>-46598</v>
      </c>
      <c r="X50" s="6">
        <f t="shared" si="75"/>
        <v>-74288</v>
      </c>
      <c r="Y50" s="6">
        <f t="shared" si="75"/>
        <v>-65324</v>
      </c>
      <c r="Z50" s="6">
        <f t="shared" si="75"/>
        <v>-79230</v>
      </c>
      <c r="AA50" s="24">
        <f t="shared" si="75"/>
        <v>-89830</v>
      </c>
      <c r="AB50" s="6">
        <f t="shared" si="75"/>
        <v>-90370</v>
      </c>
      <c r="AC50" s="6">
        <f t="shared" si="75"/>
        <v>-83278</v>
      </c>
      <c r="AD50" s="6">
        <f t="shared" si="75"/>
        <v>-78304</v>
      </c>
      <c r="AE50" s="24">
        <f t="shared" si="75"/>
        <v>-79922</v>
      </c>
      <c r="AF50" s="6">
        <f t="shared" si="75"/>
        <v>-123332</v>
      </c>
      <c r="AG50" s="6">
        <f t="shared" si="75"/>
        <v>0</v>
      </c>
      <c r="AH50" s="6">
        <f t="shared" si="75"/>
        <v>0</v>
      </c>
      <c r="AQ50" s="6">
        <f>AQ44-AQ49</f>
        <v>0</v>
      </c>
      <c r="AR50" s="6">
        <f t="shared" ref="AR50" si="76">AR44-AR49</f>
        <v>0</v>
      </c>
      <c r="AS50" s="6" t="s">
        <v>421</v>
      </c>
      <c r="AT50" s="6" t="s">
        <v>421</v>
      </c>
      <c r="AU50" s="6" t="s">
        <v>421</v>
      </c>
      <c r="AV50" s="6" t="s">
        <v>421</v>
      </c>
      <c r="AW50" s="6">
        <f t="shared" ref="AW50:BB50" si="77">AW44-AW49</f>
        <v>-120992</v>
      </c>
      <c r="AX50" s="6">
        <f t="shared" si="77"/>
        <v>-265440</v>
      </c>
      <c r="AY50" s="6">
        <f t="shared" si="77"/>
        <v>-341782</v>
      </c>
      <c r="AZ50" s="6">
        <f t="shared" si="77"/>
        <v>0</v>
      </c>
      <c r="BA50" s="6">
        <f t="shared" si="77"/>
        <v>0</v>
      </c>
      <c r="BB50" s="6">
        <f t="shared" si="77"/>
        <v>0</v>
      </c>
    </row>
    <row r="51" spans="2:54" s="14" customFormat="1" x14ac:dyDescent="0.35">
      <c r="B51" s="14" t="s">
        <v>399</v>
      </c>
      <c r="O51" s="27"/>
      <c r="S51" s="27"/>
      <c r="W51" s="27"/>
      <c r="AA51" s="27"/>
      <c r="AE51" s="27"/>
    </row>
    <row r="52" spans="2:54" s="6" customFormat="1" x14ac:dyDescent="0.35">
      <c r="B52" s="6" t="s">
        <v>45</v>
      </c>
      <c r="O52" s="24"/>
      <c r="S52" s="24"/>
      <c r="T52" s="6">
        <v>37</v>
      </c>
      <c r="U52" s="6">
        <v>18</v>
      </c>
      <c r="W52" s="24">
        <v>22</v>
      </c>
      <c r="X52" s="6">
        <v>25</v>
      </c>
      <c r="Y52" s="6">
        <v>25</v>
      </c>
      <c r="Z52" s="6">
        <f t="shared" ref="Z52:Z58" si="78">AX52-Y52-X52-W52</f>
        <v>26</v>
      </c>
      <c r="AA52" s="24">
        <v>106</v>
      </c>
      <c r="AB52" s="6">
        <v>1460</v>
      </c>
      <c r="AC52" s="6">
        <v>1905</v>
      </c>
      <c r="AD52" s="6">
        <f t="shared" ref="AD52:AD58" si="79">AY52-AC52-AB52-AA52</f>
        <v>2063</v>
      </c>
      <c r="AE52" s="24">
        <v>2460</v>
      </c>
      <c r="AF52" s="6">
        <v>1840</v>
      </c>
      <c r="AS52" s="6" t="s">
        <v>421</v>
      </c>
      <c r="AT52" s="6" t="s">
        <v>421</v>
      </c>
      <c r="AU52" s="6" t="s">
        <v>421</v>
      </c>
      <c r="AV52" s="6" t="s">
        <v>421</v>
      </c>
      <c r="AW52" s="6">
        <v>315</v>
      </c>
      <c r="AX52" s="6">
        <v>98</v>
      </c>
      <c r="AY52" s="6">
        <v>5534</v>
      </c>
    </row>
    <row r="53" spans="2:54" s="6" customFormat="1" x14ac:dyDescent="0.35">
      <c r="B53" s="6" t="s">
        <v>46</v>
      </c>
      <c r="O53" s="24"/>
      <c r="S53" s="24"/>
      <c r="T53" s="6">
        <v>-793</v>
      </c>
      <c r="U53" s="6">
        <v>-815</v>
      </c>
      <c r="W53" s="24">
        <v>-1499</v>
      </c>
      <c r="X53" s="6">
        <v>0</v>
      </c>
      <c r="Y53" s="6">
        <v>-3</v>
      </c>
      <c r="Z53" s="6">
        <f t="shared" si="78"/>
        <v>0</v>
      </c>
      <c r="AA53" s="24">
        <v>-933</v>
      </c>
      <c r="AB53" s="6">
        <v>-2928</v>
      </c>
      <c r="AC53" s="6">
        <v>-2606</v>
      </c>
      <c r="AD53" s="6">
        <f t="shared" si="79"/>
        <v>-2967</v>
      </c>
      <c r="AE53" s="24">
        <v>-2926</v>
      </c>
      <c r="AF53" s="6">
        <v>-2926</v>
      </c>
      <c r="AS53" s="6" t="s">
        <v>421</v>
      </c>
      <c r="AT53" s="6" t="s">
        <v>421</v>
      </c>
      <c r="AU53" s="6" t="s">
        <v>421</v>
      </c>
      <c r="AV53" s="6" t="s">
        <v>421</v>
      </c>
      <c r="AW53" s="6">
        <v>-3253</v>
      </c>
      <c r="AX53" s="6">
        <v>-1502</v>
      </c>
      <c r="AY53" s="6">
        <v>-9434</v>
      </c>
    </row>
    <row r="54" spans="2:54" s="6" customFormat="1" x14ac:dyDescent="0.35">
      <c r="B54" s="6" t="s">
        <v>47</v>
      </c>
      <c r="O54" s="24"/>
      <c r="S54" s="24"/>
      <c r="T54" s="6">
        <v>-11516</v>
      </c>
      <c r="U54" s="6">
        <v>-7320</v>
      </c>
      <c r="W54" s="24">
        <v>9237</v>
      </c>
      <c r="X54" s="6">
        <v>0</v>
      </c>
      <c r="Y54" s="6">
        <v>0</v>
      </c>
      <c r="Z54" s="6">
        <f t="shared" si="78"/>
        <v>0</v>
      </c>
      <c r="AA54" s="24">
        <v>0</v>
      </c>
      <c r="AB54" s="6">
        <v>0</v>
      </c>
      <c r="AC54" s="6">
        <v>0</v>
      </c>
      <c r="AD54" s="6">
        <f t="shared" si="79"/>
        <v>0</v>
      </c>
      <c r="AE54" s="24">
        <v>0</v>
      </c>
      <c r="AF54" s="6">
        <v>0</v>
      </c>
      <c r="AS54" s="6" t="s">
        <v>421</v>
      </c>
      <c r="AT54" s="6" t="s">
        <v>421</v>
      </c>
      <c r="AU54" s="6" t="s">
        <v>421</v>
      </c>
      <c r="AV54" s="6" t="s">
        <v>421</v>
      </c>
      <c r="AW54" s="6">
        <v>-73125</v>
      </c>
      <c r="AX54" s="6">
        <v>9237</v>
      </c>
      <c r="AY54" s="6">
        <v>0</v>
      </c>
    </row>
    <row r="55" spans="2:54" s="6" customFormat="1" x14ac:dyDescent="0.35">
      <c r="B55" s="6" t="s">
        <v>48</v>
      </c>
      <c r="O55" s="24"/>
      <c r="S55" s="24"/>
      <c r="T55" s="6">
        <v>0</v>
      </c>
      <c r="U55" s="6">
        <v>0</v>
      </c>
      <c r="W55" s="24">
        <v>43761</v>
      </c>
      <c r="X55" s="6">
        <v>-10421</v>
      </c>
      <c r="Y55" s="6">
        <v>-2429</v>
      </c>
      <c r="Z55" s="6">
        <f t="shared" si="78"/>
        <v>16911</v>
      </c>
      <c r="AA55" s="24">
        <v>-24</v>
      </c>
      <c r="AB55" s="6">
        <v>0</v>
      </c>
      <c r="AC55" s="6">
        <v>0</v>
      </c>
      <c r="AD55" s="6">
        <f t="shared" si="79"/>
        <v>0</v>
      </c>
      <c r="AE55" s="24">
        <v>0</v>
      </c>
      <c r="AF55" s="6">
        <v>0</v>
      </c>
      <c r="AS55" s="6" t="s">
        <v>421</v>
      </c>
      <c r="AT55" s="6" t="s">
        <v>421</v>
      </c>
      <c r="AU55" s="6" t="s">
        <v>421</v>
      </c>
      <c r="AV55" s="6" t="s">
        <v>421</v>
      </c>
      <c r="AW55" s="6">
        <v>0</v>
      </c>
      <c r="AX55" s="6">
        <v>47822</v>
      </c>
      <c r="AY55" s="6">
        <v>-24</v>
      </c>
    </row>
    <row r="56" spans="2:54" s="6" customFormat="1" x14ac:dyDescent="0.35">
      <c r="B56" s="6" t="s">
        <v>49</v>
      </c>
      <c r="O56" s="24"/>
      <c r="S56" s="24"/>
      <c r="T56" s="6">
        <v>0</v>
      </c>
      <c r="U56" s="6">
        <v>0</v>
      </c>
      <c r="W56" s="24">
        <v>84420</v>
      </c>
      <c r="X56" s="6">
        <v>0</v>
      </c>
      <c r="Y56" s="6">
        <v>0</v>
      </c>
      <c r="Z56" s="6">
        <f t="shared" si="78"/>
        <v>0</v>
      </c>
      <c r="AA56" s="24">
        <v>0</v>
      </c>
      <c r="AB56" s="6">
        <v>0</v>
      </c>
      <c r="AC56" s="6">
        <v>0</v>
      </c>
      <c r="AD56" s="6">
        <f t="shared" si="79"/>
        <v>0</v>
      </c>
      <c r="AE56" s="24">
        <v>0</v>
      </c>
      <c r="AF56" s="6">
        <v>0</v>
      </c>
      <c r="AS56" s="6" t="s">
        <v>421</v>
      </c>
      <c r="AT56" s="6" t="s">
        <v>421</v>
      </c>
      <c r="AU56" s="6" t="s">
        <v>421</v>
      </c>
      <c r="AV56" s="6" t="s">
        <v>421</v>
      </c>
      <c r="AW56" s="6">
        <v>0</v>
      </c>
      <c r="AX56" s="6">
        <v>84420</v>
      </c>
      <c r="AY56" s="6">
        <v>0</v>
      </c>
    </row>
    <row r="57" spans="2:54" s="6" customFormat="1" x14ac:dyDescent="0.35">
      <c r="B57" s="6" t="s">
        <v>50</v>
      </c>
      <c r="O57" s="24"/>
      <c r="S57" s="24"/>
      <c r="T57" s="6">
        <v>0</v>
      </c>
      <c r="U57" s="6">
        <v>0</v>
      </c>
      <c r="W57" s="24">
        <v>-7031</v>
      </c>
      <c r="X57" s="6">
        <v>0</v>
      </c>
      <c r="Y57" s="6">
        <v>0</v>
      </c>
      <c r="Z57" s="6">
        <f t="shared" si="78"/>
        <v>0</v>
      </c>
      <c r="AA57" s="24">
        <v>0</v>
      </c>
      <c r="AB57" s="6">
        <v>0</v>
      </c>
      <c r="AC57" s="6">
        <v>0</v>
      </c>
      <c r="AD57" s="6">
        <f t="shared" si="79"/>
        <v>0</v>
      </c>
      <c r="AE57" s="24">
        <v>0</v>
      </c>
      <c r="AF57" s="6">
        <v>0</v>
      </c>
      <c r="AS57" s="6" t="s">
        <v>421</v>
      </c>
      <c r="AT57" s="6" t="s">
        <v>421</v>
      </c>
      <c r="AU57" s="6" t="s">
        <v>421</v>
      </c>
      <c r="AV57" s="6" t="s">
        <v>421</v>
      </c>
      <c r="AW57" s="6">
        <v>0</v>
      </c>
      <c r="AX57" s="6">
        <v>-7031</v>
      </c>
      <c r="AY57" s="6">
        <v>0</v>
      </c>
    </row>
    <row r="58" spans="2:54" s="10" customFormat="1" x14ac:dyDescent="0.35">
      <c r="B58" s="10" t="s">
        <v>51</v>
      </c>
      <c r="O58" s="25"/>
      <c r="S58" s="25"/>
      <c r="T58" s="10">
        <v>563</v>
      </c>
      <c r="U58" s="10">
        <v>-85</v>
      </c>
      <c r="W58" s="25">
        <v>15</v>
      </c>
      <c r="X58" s="10">
        <v>-189</v>
      </c>
      <c r="Y58" s="10">
        <v>-2025</v>
      </c>
      <c r="Z58" s="10">
        <f t="shared" si="78"/>
        <v>-576</v>
      </c>
      <c r="AA58" s="25">
        <v>-447</v>
      </c>
      <c r="AB58" s="10">
        <v>-1254</v>
      </c>
      <c r="AC58" s="10">
        <v>-943</v>
      </c>
      <c r="AD58" s="10">
        <f t="shared" si="79"/>
        <v>1075</v>
      </c>
      <c r="AE58" s="25">
        <v>573</v>
      </c>
      <c r="AF58" s="10">
        <v>68</v>
      </c>
      <c r="AS58" s="10" t="s">
        <v>421</v>
      </c>
      <c r="AT58" s="10" t="s">
        <v>421</v>
      </c>
      <c r="AU58" s="10" t="s">
        <v>421</v>
      </c>
      <c r="AV58" s="10" t="s">
        <v>421</v>
      </c>
      <c r="AW58" s="10">
        <v>229</v>
      </c>
      <c r="AX58" s="10">
        <v>-2775</v>
      </c>
      <c r="AY58" s="10">
        <v>-1569</v>
      </c>
    </row>
    <row r="59" spans="2:54" s="6" customFormat="1" x14ac:dyDescent="0.35">
      <c r="B59" s="6" t="s">
        <v>52</v>
      </c>
      <c r="K59" s="6">
        <f>K50+SUM(K52:K58)</f>
        <v>0</v>
      </c>
      <c r="L59" s="6">
        <f t="shared" ref="L59:AH59" si="80">L50+SUM(L52:L58)</f>
        <v>0</v>
      </c>
      <c r="M59" s="6">
        <f t="shared" si="80"/>
        <v>0</v>
      </c>
      <c r="N59" s="6">
        <f t="shared" si="80"/>
        <v>0</v>
      </c>
      <c r="O59" s="24">
        <f t="shared" si="80"/>
        <v>0</v>
      </c>
      <c r="P59" s="6">
        <f t="shared" si="80"/>
        <v>0</v>
      </c>
      <c r="Q59" s="6">
        <f t="shared" si="80"/>
        <v>0</v>
      </c>
      <c r="R59" s="6">
        <f t="shared" si="80"/>
        <v>0</v>
      </c>
      <c r="S59" s="24">
        <f t="shared" si="80"/>
        <v>0</v>
      </c>
      <c r="T59" s="6">
        <f t="shared" si="80"/>
        <v>-35239</v>
      </c>
      <c r="U59" s="6">
        <f t="shared" si="80"/>
        <v>-40792</v>
      </c>
      <c r="V59" s="6">
        <f t="shared" si="80"/>
        <v>75168</v>
      </c>
      <c r="W59" s="24">
        <f t="shared" si="80"/>
        <v>82327</v>
      </c>
      <c r="X59" s="6">
        <f t="shared" si="80"/>
        <v>-84873</v>
      </c>
      <c r="Y59" s="6">
        <f t="shared" si="80"/>
        <v>-69756</v>
      </c>
      <c r="Z59" s="6">
        <f t="shared" si="80"/>
        <v>-62869</v>
      </c>
      <c r="AA59" s="24">
        <f t="shared" si="80"/>
        <v>-91128</v>
      </c>
      <c r="AB59" s="6">
        <f t="shared" si="80"/>
        <v>-93092</v>
      </c>
      <c r="AC59" s="6">
        <f t="shared" si="80"/>
        <v>-84922</v>
      </c>
      <c r="AD59" s="6">
        <f t="shared" si="80"/>
        <v>-78133</v>
      </c>
      <c r="AE59" s="24">
        <f t="shared" si="80"/>
        <v>-79815</v>
      </c>
      <c r="AF59" s="6">
        <f t="shared" si="80"/>
        <v>-124350</v>
      </c>
      <c r="AG59" s="6">
        <f t="shared" si="80"/>
        <v>0</v>
      </c>
      <c r="AH59" s="6">
        <f t="shared" si="80"/>
        <v>0</v>
      </c>
      <c r="AQ59" s="6">
        <f>AQ50+SUM(AQ52:AQ58)</f>
        <v>0</v>
      </c>
      <c r="AR59" s="6">
        <f t="shared" ref="AR59" si="81">AR50+SUM(AR52:AR58)</f>
        <v>0</v>
      </c>
      <c r="AS59" s="6" t="s">
        <v>421</v>
      </c>
      <c r="AT59" s="6" t="s">
        <v>421</v>
      </c>
      <c r="AU59" s="6" t="s">
        <v>421</v>
      </c>
      <c r="AV59" s="6" t="s">
        <v>421</v>
      </c>
      <c r="AW59" s="6">
        <f t="shared" ref="AW59:BB59" si="82">AW50+SUM(AW52:AW58)</f>
        <v>-196826</v>
      </c>
      <c r="AX59" s="6">
        <f t="shared" si="82"/>
        <v>-135171</v>
      </c>
      <c r="AY59" s="6">
        <f t="shared" si="82"/>
        <v>-347275</v>
      </c>
      <c r="AZ59" s="6">
        <f t="shared" si="82"/>
        <v>0</v>
      </c>
      <c r="BA59" s="6">
        <f t="shared" si="82"/>
        <v>0</v>
      </c>
      <c r="BB59" s="6">
        <f t="shared" si="82"/>
        <v>0</v>
      </c>
    </row>
    <row r="60" spans="2:54" s="10" customFormat="1" x14ac:dyDescent="0.35">
      <c r="B60" s="10" t="s">
        <v>400</v>
      </c>
      <c r="O60" s="25"/>
      <c r="S60" s="25"/>
      <c r="T60" s="10">
        <v>48</v>
      </c>
      <c r="U60" s="10">
        <v>98</v>
      </c>
      <c r="W60" s="25">
        <v>38</v>
      </c>
      <c r="X60" s="10">
        <v>65</v>
      </c>
      <c r="Y60" s="10">
        <v>-314</v>
      </c>
      <c r="Z60" s="10">
        <f>AX60-Y60-X60-W60</f>
        <v>-2719</v>
      </c>
      <c r="AA60" s="25">
        <v>-1862</v>
      </c>
      <c r="AB60" s="10">
        <v>-392</v>
      </c>
      <c r="AD60" s="10">
        <f>AY60-AC60-AB60-AA60</f>
        <v>87</v>
      </c>
      <c r="AE60" s="25">
        <v>-427</v>
      </c>
      <c r="AF60" s="10">
        <v>905</v>
      </c>
      <c r="AS60" s="10" t="s">
        <v>421</v>
      </c>
      <c r="AT60" s="10" t="s">
        <v>421</v>
      </c>
      <c r="AU60" s="10" t="s">
        <v>421</v>
      </c>
      <c r="AV60" s="10" t="s">
        <v>421</v>
      </c>
      <c r="AW60" s="10">
        <v>198</v>
      </c>
      <c r="AX60" s="10">
        <v>-2930</v>
      </c>
      <c r="AY60" s="10">
        <v>-2167</v>
      </c>
    </row>
    <row r="61" spans="2:54" s="6" customFormat="1" x14ac:dyDescent="0.35">
      <c r="B61" s="6" t="s">
        <v>401</v>
      </c>
      <c r="K61" s="6">
        <f>K59-K60</f>
        <v>0</v>
      </c>
      <c r="L61" s="6">
        <f t="shared" ref="L61:AE61" si="83">L59-L60</f>
        <v>0</v>
      </c>
      <c r="M61" s="6">
        <f t="shared" si="83"/>
        <v>0</v>
      </c>
      <c r="N61" s="6">
        <f t="shared" si="83"/>
        <v>0</v>
      </c>
      <c r="O61" s="24">
        <f t="shared" si="83"/>
        <v>0</v>
      </c>
      <c r="P61" s="6">
        <f t="shared" si="83"/>
        <v>0</v>
      </c>
      <c r="Q61" s="6">
        <f t="shared" si="83"/>
        <v>0</v>
      </c>
      <c r="R61" s="6">
        <f t="shared" si="83"/>
        <v>0</v>
      </c>
      <c r="S61" s="24">
        <f t="shared" si="83"/>
        <v>0</v>
      </c>
      <c r="T61" s="6">
        <f t="shared" si="83"/>
        <v>-35287</v>
      </c>
      <c r="U61" s="6">
        <f t="shared" si="83"/>
        <v>-40890</v>
      </c>
      <c r="V61" s="6">
        <f t="shared" si="83"/>
        <v>75168</v>
      </c>
      <c r="W61" s="24">
        <f t="shared" si="83"/>
        <v>82289</v>
      </c>
      <c r="X61" s="6">
        <f t="shared" si="83"/>
        <v>-84938</v>
      </c>
      <c r="Y61" s="6">
        <f t="shared" si="83"/>
        <v>-69442</v>
      </c>
      <c r="Z61" s="6">
        <f t="shared" si="83"/>
        <v>-60150</v>
      </c>
      <c r="AA61" s="24">
        <f t="shared" si="83"/>
        <v>-89266</v>
      </c>
      <c r="AB61" s="6">
        <f t="shared" si="83"/>
        <v>-92700</v>
      </c>
      <c r="AC61" s="6">
        <f t="shared" si="83"/>
        <v>-84922</v>
      </c>
      <c r="AD61" s="6">
        <f t="shared" si="83"/>
        <v>-78220</v>
      </c>
      <c r="AE61" s="24">
        <f t="shared" si="83"/>
        <v>-79388</v>
      </c>
      <c r="AF61" s="6">
        <f>AF59-AF60</f>
        <v>-125255</v>
      </c>
      <c r="AG61" s="6">
        <f t="shared" ref="AG61:AH61" si="84">AG59-AG60</f>
        <v>0</v>
      </c>
      <c r="AH61" s="6">
        <f t="shared" si="84"/>
        <v>0</v>
      </c>
      <c r="AQ61" s="6">
        <f>AQ59-AQ60</f>
        <v>0</v>
      </c>
      <c r="AR61" s="6">
        <f t="shared" ref="AR61" si="85">AR59-AR60</f>
        <v>0</v>
      </c>
      <c r="AS61" s="6" t="s">
        <v>421</v>
      </c>
      <c r="AT61" s="6" t="s">
        <v>421</v>
      </c>
      <c r="AU61" s="6" t="s">
        <v>421</v>
      </c>
      <c r="AV61" s="6" t="s">
        <v>421</v>
      </c>
      <c r="AW61" s="6">
        <f t="shared" ref="AW61:BB61" si="86">AW59-AW60</f>
        <v>-197024</v>
      </c>
      <c r="AX61" s="6">
        <f t="shared" si="86"/>
        <v>-132241</v>
      </c>
      <c r="AY61" s="6">
        <f t="shared" si="86"/>
        <v>-345108</v>
      </c>
      <c r="AZ61" s="6">
        <f t="shared" si="86"/>
        <v>0</v>
      </c>
      <c r="BA61" s="6">
        <f t="shared" si="86"/>
        <v>0</v>
      </c>
      <c r="BB61" s="6">
        <f t="shared" si="86"/>
        <v>0</v>
      </c>
    </row>
    <row r="62" spans="2:54" s="14" customFormat="1" x14ac:dyDescent="0.35">
      <c r="B62" s="14" t="s">
        <v>406</v>
      </c>
      <c r="O62" s="27"/>
      <c r="S62" s="27"/>
      <c r="W62" s="27"/>
      <c r="AA62" s="27"/>
      <c r="AE62" s="27"/>
    </row>
    <row r="63" spans="2:54" s="6" customFormat="1" x14ac:dyDescent="0.35">
      <c r="B63" s="6" t="s">
        <v>402</v>
      </c>
      <c r="O63" s="24"/>
      <c r="S63" s="24"/>
      <c r="T63" s="6">
        <v>-58625</v>
      </c>
      <c r="U63" s="6">
        <v>-1752</v>
      </c>
      <c r="W63" s="24">
        <v>0</v>
      </c>
      <c r="X63" s="6">
        <v>0</v>
      </c>
      <c r="Y63" s="6">
        <v>0</v>
      </c>
      <c r="Z63" s="6">
        <f>AX63-Y63-X63-W63</f>
        <v>0</v>
      </c>
      <c r="AA63" s="24">
        <v>0</v>
      </c>
      <c r="AB63" s="6">
        <v>0</v>
      </c>
      <c r="AC63" s="6">
        <v>0</v>
      </c>
      <c r="AD63" s="6">
        <f>AY63-AC63-AB63-AA63</f>
        <v>0</v>
      </c>
      <c r="AE63" s="24">
        <v>0</v>
      </c>
      <c r="AF63" s="6">
        <v>0</v>
      </c>
      <c r="AS63" s="6" t="s">
        <v>421</v>
      </c>
      <c r="AT63" s="6" t="s">
        <v>421</v>
      </c>
      <c r="AU63" s="6" t="s">
        <v>421</v>
      </c>
      <c r="AV63" s="6" t="s">
        <v>421</v>
      </c>
      <c r="AW63" s="6">
        <v>-60377</v>
      </c>
      <c r="AX63" s="6">
        <v>0</v>
      </c>
      <c r="AY63" s="6">
        <v>0</v>
      </c>
    </row>
    <row r="64" spans="2:54" s="6" customFormat="1" x14ac:dyDescent="0.35">
      <c r="B64" s="6" t="s">
        <v>403</v>
      </c>
      <c r="O64" s="24"/>
      <c r="S64" s="24"/>
      <c r="T64" s="6">
        <v>0</v>
      </c>
      <c r="U64" s="6">
        <v>-3960</v>
      </c>
      <c r="W64" s="24">
        <v>-4292</v>
      </c>
      <c r="X64" s="6">
        <v>0</v>
      </c>
      <c r="Y64" s="6">
        <v>0</v>
      </c>
      <c r="Z64" s="6">
        <f>AX64-Y64-X64-W64</f>
        <v>0</v>
      </c>
      <c r="AA64" s="24">
        <v>0</v>
      </c>
      <c r="AB64" s="6">
        <v>0</v>
      </c>
      <c r="AC64" s="6">
        <v>0</v>
      </c>
      <c r="AD64" s="6">
        <f>AY64-AC64-AB64-AA64</f>
        <v>0</v>
      </c>
      <c r="AE64" s="24">
        <v>0</v>
      </c>
      <c r="AF64" s="6">
        <v>0</v>
      </c>
      <c r="AS64" s="6" t="s">
        <v>421</v>
      </c>
      <c r="AT64" s="6" t="s">
        <v>421</v>
      </c>
      <c r="AU64" s="6" t="s">
        <v>421</v>
      </c>
      <c r="AV64" s="6" t="s">
        <v>421</v>
      </c>
      <c r="AW64" s="6">
        <v>-16799</v>
      </c>
      <c r="AX64" s="6">
        <v>-4292</v>
      </c>
      <c r="AY64" s="6">
        <v>0</v>
      </c>
    </row>
    <row r="65" spans="2:54" s="6" customFormat="1" x14ac:dyDescent="0.35">
      <c r="B65" s="6" t="s">
        <v>404</v>
      </c>
      <c r="O65" s="24"/>
      <c r="S65" s="24"/>
      <c r="T65" s="6">
        <v>0</v>
      </c>
      <c r="U65" s="6">
        <v>0</v>
      </c>
      <c r="W65" s="24">
        <v>-51855</v>
      </c>
      <c r="X65" s="6">
        <v>0</v>
      </c>
      <c r="Y65" s="6">
        <v>0</v>
      </c>
      <c r="Z65" s="6">
        <f>AX65-Y65-X65-W65</f>
        <v>0</v>
      </c>
      <c r="AA65" s="24">
        <v>0</v>
      </c>
      <c r="AB65" s="6">
        <v>0</v>
      </c>
      <c r="AC65" s="6">
        <v>0</v>
      </c>
      <c r="AD65" s="6">
        <f>AY65-AC65-AB65-AA65</f>
        <v>0</v>
      </c>
      <c r="AE65" s="24">
        <v>0</v>
      </c>
      <c r="AF65" s="6">
        <v>0</v>
      </c>
      <c r="AS65" s="6" t="s">
        <v>421</v>
      </c>
      <c r="AT65" s="6" t="s">
        <v>421</v>
      </c>
      <c r="AU65" s="6" t="s">
        <v>421</v>
      </c>
      <c r="AV65" s="6" t="s">
        <v>421</v>
      </c>
      <c r="AW65" s="6">
        <v>0</v>
      </c>
      <c r="AX65" s="6">
        <v>-51855</v>
      </c>
      <c r="AY65" s="6">
        <v>0</v>
      </c>
    </row>
    <row r="66" spans="2:54" s="10" customFormat="1" x14ac:dyDescent="0.35">
      <c r="B66" s="10" t="s">
        <v>405</v>
      </c>
      <c r="O66" s="25"/>
      <c r="S66" s="25"/>
      <c r="T66" s="10">
        <v>0</v>
      </c>
      <c r="U66" s="10">
        <v>0</v>
      </c>
      <c r="W66" s="25">
        <v>-110635</v>
      </c>
      <c r="X66" s="10">
        <v>0</v>
      </c>
      <c r="Y66" s="10">
        <v>0</v>
      </c>
      <c r="Z66" s="10">
        <f>AX66-Y66-X66-W66</f>
        <v>0</v>
      </c>
      <c r="AA66" s="25">
        <v>0</v>
      </c>
      <c r="AB66" s="10">
        <v>0</v>
      </c>
      <c r="AC66" s="10">
        <v>0</v>
      </c>
      <c r="AD66" s="10">
        <f>AY66-AC66-AB66-AA66</f>
        <v>0</v>
      </c>
      <c r="AE66" s="25">
        <v>0</v>
      </c>
      <c r="AF66" s="10">
        <v>0</v>
      </c>
      <c r="AS66" s="10" t="s">
        <v>421</v>
      </c>
      <c r="AT66" s="10" t="s">
        <v>421</v>
      </c>
      <c r="AU66" s="10" t="s">
        <v>421</v>
      </c>
      <c r="AV66" s="10" t="s">
        <v>421</v>
      </c>
      <c r="AW66" s="10">
        <v>0</v>
      </c>
      <c r="AX66" s="10">
        <v>-110635</v>
      </c>
      <c r="AY66" s="10">
        <v>0</v>
      </c>
    </row>
    <row r="67" spans="2:54" s="6" customFormat="1" x14ac:dyDescent="0.35">
      <c r="B67" s="6" t="s">
        <v>409</v>
      </c>
      <c r="K67" s="6">
        <f>K61+SUM(K63:K66)</f>
        <v>0</v>
      </c>
      <c r="L67" s="6">
        <f t="shared" ref="L67:AH67" si="87">L61+SUM(L63:L66)</f>
        <v>0</v>
      </c>
      <c r="M67" s="6">
        <f t="shared" si="87"/>
        <v>0</v>
      </c>
      <c r="N67" s="6">
        <f t="shared" si="87"/>
        <v>0</v>
      </c>
      <c r="O67" s="24">
        <f t="shared" si="87"/>
        <v>0</v>
      </c>
      <c r="P67" s="6">
        <f t="shared" si="87"/>
        <v>0</v>
      </c>
      <c r="Q67" s="6">
        <f t="shared" si="87"/>
        <v>0</v>
      </c>
      <c r="R67" s="6">
        <f t="shared" si="87"/>
        <v>0</v>
      </c>
      <c r="S67" s="24">
        <f t="shared" si="87"/>
        <v>0</v>
      </c>
      <c r="T67" s="6">
        <f t="shared" si="87"/>
        <v>-93912</v>
      </c>
      <c r="U67" s="6">
        <f t="shared" si="87"/>
        <v>-46602</v>
      </c>
      <c r="V67" s="6">
        <f t="shared" si="87"/>
        <v>75168</v>
      </c>
      <c r="W67" s="24">
        <f t="shared" si="87"/>
        <v>-84493</v>
      </c>
      <c r="X67" s="6">
        <f t="shared" si="87"/>
        <v>-84938</v>
      </c>
      <c r="Y67" s="6">
        <f t="shared" si="87"/>
        <v>-69442</v>
      </c>
      <c r="Z67" s="6">
        <f t="shared" si="87"/>
        <v>-60150</v>
      </c>
      <c r="AA67" s="24">
        <f t="shared" si="87"/>
        <v>-89266</v>
      </c>
      <c r="AB67" s="6">
        <f t="shared" si="87"/>
        <v>-92700</v>
      </c>
      <c r="AC67" s="6">
        <f t="shared" si="87"/>
        <v>-84922</v>
      </c>
      <c r="AD67" s="6">
        <f t="shared" si="87"/>
        <v>-78220</v>
      </c>
      <c r="AE67" s="24">
        <f t="shared" si="87"/>
        <v>-79388</v>
      </c>
      <c r="AF67" s="6">
        <f t="shared" si="87"/>
        <v>-125255</v>
      </c>
      <c r="AG67" s="6">
        <f t="shared" si="87"/>
        <v>0</v>
      </c>
      <c r="AH67" s="6">
        <f t="shared" si="87"/>
        <v>0</v>
      </c>
      <c r="AQ67" s="6">
        <f>AQ61+SUM(AQ63:AQ66)</f>
        <v>0</v>
      </c>
      <c r="AR67" s="6">
        <f t="shared" ref="AR67" si="88">AR61+SUM(AR63:AR66)</f>
        <v>0</v>
      </c>
      <c r="AS67" s="6" t="s">
        <v>421</v>
      </c>
      <c r="AT67" s="6" t="s">
        <v>421</v>
      </c>
      <c r="AU67" s="6" t="s">
        <v>421</v>
      </c>
      <c r="AV67" s="6" t="s">
        <v>421</v>
      </c>
      <c r="AW67" s="6">
        <f t="shared" ref="AW67:BB67" si="89">AW61+SUM(AW63:AW66)</f>
        <v>-274200</v>
      </c>
      <c r="AX67" s="6">
        <f t="shared" si="89"/>
        <v>-299023</v>
      </c>
      <c r="AY67" s="6">
        <f t="shared" si="89"/>
        <v>-345108</v>
      </c>
      <c r="AZ67" s="6">
        <f t="shared" si="89"/>
        <v>0</v>
      </c>
      <c r="BA67" s="6">
        <f t="shared" si="89"/>
        <v>0</v>
      </c>
      <c r="BB67" s="6">
        <f t="shared" si="89"/>
        <v>0</v>
      </c>
    </row>
    <row r="68" spans="2:54" s="6" customFormat="1" x14ac:dyDescent="0.35">
      <c r="B68" s="6" t="s">
        <v>407</v>
      </c>
      <c r="O68" s="24"/>
      <c r="S68" s="24"/>
      <c r="T68" s="6">
        <v>0</v>
      </c>
      <c r="U68" s="6">
        <v>0</v>
      </c>
      <c r="W68" s="24">
        <v>-53820</v>
      </c>
      <c r="X68" s="6">
        <v>0</v>
      </c>
      <c r="Y68" s="6">
        <v>0</v>
      </c>
      <c r="Z68" s="6">
        <f>AX68-Y68-X68-W68</f>
        <v>-30600</v>
      </c>
      <c r="AA68" s="24">
        <v>0</v>
      </c>
      <c r="AB68" s="6">
        <v>0</v>
      </c>
      <c r="AC68" s="6">
        <v>0</v>
      </c>
      <c r="AD68" s="6">
        <f>AY68-AC68-AB68-AA68</f>
        <v>0</v>
      </c>
      <c r="AE68" s="24">
        <v>0</v>
      </c>
      <c r="AF68" s="6">
        <v>0</v>
      </c>
      <c r="AS68" s="6" t="s">
        <v>421</v>
      </c>
      <c r="AT68" s="6" t="s">
        <v>421</v>
      </c>
      <c r="AU68" s="6" t="s">
        <v>421</v>
      </c>
      <c r="AV68" s="6" t="s">
        <v>421</v>
      </c>
      <c r="AW68" s="6">
        <v>0</v>
      </c>
      <c r="AX68" s="6">
        <v>-84420</v>
      </c>
      <c r="AY68" s="6">
        <v>0</v>
      </c>
    </row>
    <row r="69" spans="2:54" s="10" customFormat="1" x14ac:dyDescent="0.35">
      <c r="B69" s="10" t="s">
        <v>408</v>
      </c>
      <c r="O69" s="25"/>
      <c r="S69" s="25"/>
      <c r="T69" s="10">
        <v>0</v>
      </c>
      <c r="U69" s="10">
        <v>0</v>
      </c>
      <c r="W69" s="25">
        <v>-49471</v>
      </c>
      <c r="X69" s="10">
        <v>0</v>
      </c>
      <c r="Y69" s="10">
        <v>0</v>
      </c>
      <c r="Z69" s="6">
        <f>AX69-Y69-X69-W69</f>
        <v>-18752</v>
      </c>
      <c r="AA69" s="25">
        <v>0</v>
      </c>
      <c r="AB69" s="10">
        <v>0</v>
      </c>
      <c r="AC69" s="10">
        <v>0</v>
      </c>
      <c r="AD69" s="6">
        <f>AY69-AC69-AB69-AA69</f>
        <v>0</v>
      </c>
      <c r="AE69" s="25">
        <v>0</v>
      </c>
      <c r="AF69" s="10">
        <v>0</v>
      </c>
      <c r="AS69" s="10" t="s">
        <v>421</v>
      </c>
      <c r="AT69" s="10" t="s">
        <v>421</v>
      </c>
      <c r="AU69" s="10" t="s">
        <v>421</v>
      </c>
      <c r="AV69" s="10" t="s">
        <v>421</v>
      </c>
      <c r="AW69" s="10">
        <v>0</v>
      </c>
      <c r="AX69" s="10">
        <v>-68223</v>
      </c>
      <c r="AY69" s="10">
        <v>0</v>
      </c>
    </row>
    <row r="70" spans="2:54" s="6" customFormat="1" x14ac:dyDescent="0.35">
      <c r="B70" s="6" t="s">
        <v>410</v>
      </c>
      <c r="K70" s="6">
        <f>SUM(K67:K69)</f>
        <v>0</v>
      </c>
      <c r="L70" s="6">
        <f t="shared" ref="L70:AH70" si="90">SUM(L67:L69)</f>
        <v>0</v>
      </c>
      <c r="M70" s="6">
        <f t="shared" si="90"/>
        <v>0</v>
      </c>
      <c r="N70" s="6">
        <f t="shared" si="90"/>
        <v>0</v>
      </c>
      <c r="O70" s="24">
        <f t="shared" si="90"/>
        <v>0</v>
      </c>
      <c r="P70" s="6">
        <f t="shared" si="90"/>
        <v>0</v>
      </c>
      <c r="Q70" s="6">
        <f t="shared" si="90"/>
        <v>0</v>
      </c>
      <c r="R70" s="6">
        <f t="shared" si="90"/>
        <v>0</v>
      </c>
      <c r="S70" s="24">
        <f t="shared" si="90"/>
        <v>0</v>
      </c>
      <c r="T70" s="6">
        <f t="shared" si="90"/>
        <v>-93912</v>
      </c>
      <c r="U70" s="6">
        <f t="shared" si="90"/>
        <v>-46602</v>
      </c>
      <c r="V70" s="6">
        <f t="shared" si="90"/>
        <v>75168</v>
      </c>
      <c r="W70" s="24">
        <f t="shared" si="90"/>
        <v>-187784</v>
      </c>
      <c r="X70" s="6">
        <f t="shared" si="90"/>
        <v>-84938</v>
      </c>
      <c r="Y70" s="6">
        <f t="shared" si="90"/>
        <v>-69442</v>
      </c>
      <c r="Z70" s="6">
        <f t="shared" si="90"/>
        <v>-109502</v>
      </c>
      <c r="AA70" s="24">
        <f t="shared" si="90"/>
        <v>-89266</v>
      </c>
      <c r="AB70" s="6">
        <f t="shared" si="90"/>
        <v>-92700</v>
      </c>
      <c r="AC70" s="6">
        <f t="shared" si="90"/>
        <v>-84922</v>
      </c>
      <c r="AD70" s="6">
        <f t="shared" si="90"/>
        <v>-78220</v>
      </c>
      <c r="AE70" s="24">
        <f t="shared" si="90"/>
        <v>-79388</v>
      </c>
      <c r="AF70" s="6">
        <f t="shared" si="90"/>
        <v>-125255</v>
      </c>
      <c r="AG70" s="6">
        <f t="shared" si="90"/>
        <v>0</v>
      </c>
      <c r="AH70" s="6">
        <f t="shared" si="90"/>
        <v>0</v>
      </c>
      <c r="AQ70" s="6">
        <f>SUM(AQ67:AQ69)</f>
        <v>0</v>
      </c>
      <c r="AR70" s="6">
        <f t="shared" ref="AR70" si="91">SUM(AR67:AR69)</f>
        <v>0</v>
      </c>
      <c r="AS70" s="6" t="s">
        <v>421</v>
      </c>
      <c r="AT70" s="6" t="s">
        <v>421</v>
      </c>
      <c r="AU70" s="6" t="s">
        <v>421</v>
      </c>
      <c r="AV70" s="6" t="s">
        <v>421</v>
      </c>
      <c r="AW70" s="6">
        <f t="shared" ref="AW70:BB70" si="92">SUM(AW67:AW69)</f>
        <v>-274200</v>
      </c>
      <c r="AX70" s="6">
        <f t="shared" si="92"/>
        <v>-451666</v>
      </c>
      <c r="AY70" s="6">
        <f t="shared" si="92"/>
        <v>-345108</v>
      </c>
      <c r="AZ70" s="6">
        <f t="shared" si="92"/>
        <v>0</v>
      </c>
      <c r="BA70" s="6">
        <f t="shared" si="92"/>
        <v>0</v>
      </c>
      <c r="BB70" s="6">
        <f t="shared" si="92"/>
        <v>0</v>
      </c>
    </row>
    <row r="71" spans="2:54" s="6" customFormat="1" x14ac:dyDescent="0.35">
      <c r="O71" s="24"/>
      <c r="S71" s="24"/>
      <c r="W71" s="24"/>
      <c r="AA71" s="24"/>
      <c r="AE71" s="24"/>
    </row>
    <row r="72" spans="2:54" s="19" customFormat="1" x14ac:dyDescent="0.35">
      <c r="B72" s="19" t="s">
        <v>411</v>
      </c>
      <c r="K72" s="19" t="e">
        <f>K67/K74</f>
        <v>#DIV/0!</v>
      </c>
      <c r="L72" s="19" t="e">
        <f t="shared" ref="L72:AH72" si="93">L67/L74</f>
        <v>#DIV/0!</v>
      </c>
      <c r="M72" s="19" t="e">
        <f t="shared" si="93"/>
        <v>#DIV/0!</v>
      </c>
      <c r="N72" s="19" t="e">
        <f t="shared" si="93"/>
        <v>#DIV/0!</v>
      </c>
      <c r="O72" s="34" t="e">
        <f t="shared" si="93"/>
        <v>#DIV/0!</v>
      </c>
      <c r="P72" s="19" t="e">
        <f t="shared" si="93"/>
        <v>#DIV/0!</v>
      </c>
      <c r="Q72" s="19" t="e">
        <f t="shared" si="93"/>
        <v>#DIV/0!</v>
      </c>
      <c r="R72" s="19" t="e">
        <f t="shared" si="93"/>
        <v>#DIV/0!</v>
      </c>
      <c r="S72" s="34" t="e">
        <f t="shared" si="93"/>
        <v>#DIV/0!</v>
      </c>
      <c r="T72" s="19" t="e">
        <f t="shared" si="93"/>
        <v>#DIV/0!</v>
      </c>
      <c r="U72" s="19">
        <f t="shared" si="93"/>
        <v>-3.1086929867827515</v>
      </c>
      <c r="V72" s="19" t="e">
        <f t="shared" si="93"/>
        <v>#DIV/0!</v>
      </c>
      <c r="W72" s="34">
        <f t="shared" si="93"/>
        <v>-0.38649070950537562</v>
      </c>
      <c r="X72" s="19">
        <f t="shared" si="93"/>
        <v>-0.27203879519578295</v>
      </c>
      <c r="Y72" s="19">
        <f t="shared" si="93"/>
        <v>-0.21364473700241193</v>
      </c>
      <c r="Z72" s="19">
        <f t="shared" si="93"/>
        <v>-0.17904978662236559</v>
      </c>
      <c r="AA72" s="34">
        <f t="shared" si="93"/>
        <v>-0.26676532873740455</v>
      </c>
      <c r="AB72" s="19">
        <f t="shared" si="93"/>
        <v>-0.27522645280710273</v>
      </c>
      <c r="AC72" s="19">
        <f t="shared" si="93"/>
        <v>-0.2500681804023927</v>
      </c>
      <c r="AD72" s="19">
        <f t="shared" si="93"/>
        <v>-0.22317107813528439</v>
      </c>
      <c r="AE72" s="34">
        <f t="shared" si="93"/>
        <v>-0.22469614854221187</v>
      </c>
      <c r="AF72" s="19">
        <f t="shared" si="93"/>
        <v>-0.35196168318999221</v>
      </c>
      <c r="AG72" s="19" t="e">
        <f t="shared" si="93"/>
        <v>#DIV/0!</v>
      </c>
      <c r="AH72" s="19" t="e">
        <f t="shared" si="93"/>
        <v>#DIV/0!</v>
      </c>
      <c r="AQ72" s="19" t="e">
        <f>AQ70/AQ74</f>
        <v>#DIV/0!</v>
      </c>
      <c r="AR72" s="19" t="e">
        <f t="shared" ref="AR72" si="94">AR70/AR74</f>
        <v>#DIV/0!</v>
      </c>
      <c r="AS72" s="19" t="s">
        <v>421</v>
      </c>
      <c r="AT72" s="19" t="s">
        <v>421</v>
      </c>
      <c r="AU72" s="19" t="s">
        <v>421</v>
      </c>
      <c r="AV72" s="19" t="s">
        <v>421</v>
      </c>
      <c r="AW72" s="19">
        <f t="shared" ref="AW72:BB72" si="95">AW70/AW74</f>
        <v>-18.138803922506426</v>
      </c>
      <c r="AX72" s="19">
        <f t="shared" si="95"/>
        <v>-1.5186033550870617</v>
      </c>
      <c r="AY72" s="19">
        <f t="shared" si="95"/>
        <v>-1.0195555528008269</v>
      </c>
      <c r="AZ72" s="19" t="e">
        <f t="shared" si="95"/>
        <v>#DIV/0!</v>
      </c>
      <c r="BA72" s="19" t="e">
        <f t="shared" si="95"/>
        <v>#DIV/0!</v>
      </c>
      <c r="BB72" s="19" t="e">
        <f t="shared" si="95"/>
        <v>#DIV/0!</v>
      </c>
    </row>
    <row r="73" spans="2:54" s="19" customFormat="1" x14ac:dyDescent="0.35">
      <c r="B73" s="19" t="s">
        <v>412</v>
      </c>
      <c r="K73" s="19" t="e">
        <f>K70/K75</f>
        <v>#DIV/0!</v>
      </c>
      <c r="L73" s="19" t="e">
        <f t="shared" ref="L73:AA73" si="96">L70/L75</f>
        <v>#DIV/0!</v>
      </c>
      <c r="M73" s="19" t="e">
        <f t="shared" si="96"/>
        <v>#DIV/0!</v>
      </c>
      <c r="N73" s="19" t="e">
        <f t="shared" si="96"/>
        <v>#DIV/0!</v>
      </c>
      <c r="O73" s="34" t="e">
        <f t="shared" si="96"/>
        <v>#DIV/0!</v>
      </c>
      <c r="P73" s="19" t="e">
        <f t="shared" si="96"/>
        <v>#DIV/0!</v>
      </c>
      <c r="Q73" s="19" t="e">
        <f t="shared" si="96"/>
        <v>#DIV/0!</v>
      </c>
      <c r="R73" s="19" t="e">
        <f t="shared" si="96"/>
        <v>#DIV/0!</v>
      </c>
      <c r="S73" s="34" t="e">
        <f t="shared" si="96"/>
        <v>#DIV/0!</v>
      </c>
      <c r="T73" s="19" t="e">
        <f t="shared" si="96"/>
        <v>#DIV/0!</v>
      </c>
      <c r="U73" s="19">
        <f t="shared" si="96"/>
        <v>-3.1086929867827515</v>
      </c>
      <c r="V73" s="19" t="e">
        <f t="shared" si="96"/>
        <v>#DIV/0!</v>
      </c>
      <c r="W73" s="34">
        <f t="shared" si="96"/>
        <v>-0.83262172768573972</v>
      </c>
      <c r="AA73" s="34">
        <f t="shared" si="96"/>
        <v>-0.26676532873740455</v>
      </c>
      <c r="AE73" s="34"/>
      <c r="AQ73" s="19" t="e">
        <f>AQ70/AQ75</f>
        <v>#DIV/0!</v>
      </c>
      <c r="AR73" s="19" t="e">
        <f t="shared" ref="AR73" si="97">AR70/AR75</f>
        <v>#DIV/0!</v>
      </c>
      <c r="AS73" s="19" t="s">
        <v>421</v>
      </c>
      <c r="AT73" s="19" t="s">
        <v>421</v>
      </c>
      <c r="AU73" s="19" t="s">
        <v>421</v>
      </c>
      <c r="AV73" s="19" t="s">
        <v>421</v>
      </c>
      <c r="AW73" s="19">
        <f t="shared" ref="AW73:BB73" si="98">AW70/AW75</f>
        <v>-18.138803922506426</v>
      </c>
      <c r="AX73" s="19">
        <f t="shared" si="98"/>
        <v>-1.4931587914303333</v>
      </c>
      <c r="AY73" s="19">
        <f t="shared" si="98"/>
        <v>-1.0195555528008269</v>
      </c>
      <c r="AZ73" s="19" t="e">
        <f t="shared" si="98"/>
        <v>#DIV/0!</v>
      </c>
      <c r="BA73" s="19" t="e">
        <f t="shared" si="98"/>
        <v>#DIV/0!</v>
      </c>
      <c r="BB73" s="19" t="e">
        <f t="shared" si="98"/>
        <v>#DIV/0!</v>
      </c>
    </row>
    <row r="74" spans="2:54" s="6" customFormat="1" x14ac:dyDescent="0.35">
      <c r="B74" s="6" t="s">
        <v>413</v>
      </c>
      <c r="O74" s="24"/>
      <c r="S74" s="24"/>
      <c r="U74" s="6">
        <v>14990.866</v>
      </c>
      <c r="W74" s="24">
        <v>218615.86300000001</v>
      </c>
      <c r="X74" s="6">
        <v>312227.52600000001</v>
      </c>
      <c r="Y74" s="6">
        <v>325034.92</v>
      </c>
      <c r="Z74" s="6">
        <v>335940.08199999999</v>
      </c>
      <c r="AA74" s="24">
        <v>334623.69500000001</v>
      </c>
      <c r="AB74" s="6">
        <v>336813.55499999999</v>
      </c>
      <c r="AC74" s="6">
        <v>339595.38500000001</v>
      </c>
      <c r="AD74" s="6">
        <v>350493.44500000001</v>
      </c>
      <c r="AE74" s="24">
        <v>353312.68699999998</v>
      </c>
      <c r="AF74" s="6">
        <v>355876.80699999997</v>
      </c>
      <c r="AW74" s="6">
        <v>15116.763000000001</v>
      </c>
      <c r="AX74" s="6">
        <v>297421.96899999998</v>
      </c>
      <c r="AY74" s="6">
        <v>338488.66700000002</v>
      </c>
    </row>
    <row r="75" spans="2:54" s="6" customFormat="1" x14ac:dyDescent="0.35">
      <c r="B75" s="6" t="s">
        <v>414</v>
      </c>
      <c r="O75" s="24"/>
      <c r="S75" s="24"/>
      <c r="U75" s="6">
        <v>14990.866</v>
      </c>
      <c r="W75" s="24">
        <v>225533.389</v>
      </c>
      <c r="AA75" s="24">
        <v>334623.69500000001</v>
      </c>
      <c r="AE75" s="24"/>
      <c r="AW75" s="6">
        <v>15116.763000000001</v>
      </c>
      <c r="AX75" s="6">
        <v>302490.266</v>
      </c>
      <c r="AY75" s="6">
        <v>338488.66700000002</v>
      </c>
    </row>
    <row r="76" spans="2:54" s="6" customFormat="1" x14ac:dyDescent="0.35">
      <c r="O76" s="24"/>
      <c r="S76" s="24"/>
      <c r="W76" s="24"/>
      <c r="AA76" s="24"/>
      <c r="AE76" s="24"/>
    </row>
    <row r="77" spans="2:54" s="12" customFormat="1" x14ac:dyDescent="0.35">
      <c r="B77" s="11" t="s">
        <v>383</v>
      </c>
      <c r="O77" s="31"/>
      <c r="S77" s="31"/>
      <c r="W77" s="31"/>
      <c r="AA77" s="31"/>
      <c r="AE77" s="31"/>
    </row>
    <row r="78" spans="2:54" s="13" customFormat="1" x14ac:dyDescent="0.35">
      <c r="B78" s="13" t="s">
        <v>378</v>
      </c>
      <c r="O78" s="32"/>
      <c r="S78" s="32"/>
      <c r="W78" s="32"/>
      <c r="AA78" s="32"/>
      <c r="AE78" s="32"/>
    </row>
    <row r="79" spans="2:54" s="6" customFormat="1" x14ac:dyDescent="0.35">
      <c r="B79" s="6" t="s">
        <v>54</v>
      </c>
      <c r="O79" s="24"/>
      <c r="R79" s="6">
        <f t="shared" ref="R79:R84" si="99">AV79</f>
        <v>398.721</v>
      </c>
      <c r="S79" s="24"/>
      <c r="V79" s="6">
        <f t="shared" ref="V79:V84" si="100">AW79</f>
        <v>111.803</v>
      </c>
      <c r="W79" s="24"/>
      <c r="X79" s="6">
        <v>618089</v>
      </c>
      <c r="Y79" s="6">
        <v>365491</v>
      </c>
      <c r="Z79" s="6">
        <f t="shared" ref="Z79:Z84" si="101">AX79</f>
        <v>315235</v>
      </c>
      <c r="AA79" s="24">
        <v>540583</v>
      </c>
      <c r="AB79" s="6">
        <v>187662</v>
      </c>
      <c r="AC79" s="6">
        <v>188273</v>
      </c>
      <c r="AD79" s="6">
        <f t="shared" ref="AD79:AD84" si="102">AY79</f>
        <v>264162</v>
      </c>
      <c r="AE79" s="24">
        <v>283347</v>
      </c>
      <c r="AF79" s="6">
        <v>233499</v>
      </c>
      <c r="AS79" s="6" t="s">
        <v>421</v>
      </c>
      <c r="AT79" s="6" t="s">
        <v>421</v>
      </c>
      <c r="AU79" s="6" t="s">
        <v>421</v>
      </c>
      <c r="AV79" s="6">
        <v>398.721</v>
      </c>
      <c r="AW79" s="6">
        <v>111.803</v>
      </c>
      <c r="AX79" s="6">
        <v>315235</v>
      </c>
      <c r="AY79" s="6">
        <v>264162</v>
      </c>
    </row>
    <row r="80" spans="2:54" s="6" customFormat="1" x14ac:dyDescent="0.35">
      <c r="B80" s="6" t="s">
        <v>55</v>
      </c>
      <c r="O80" s="24"/>
      <c r="R80" s="6">
        <f t="shared" si="99"/>
        <v>0</v>
      </c>
      <c r="S80" s="24"/>
      <c r="V80" s="6">
        <f t="shared" si="100"/>
        <v>0</v>
      </c>
      <c r="W80" s="24"/>
      <c r="X80" s="6">
        <v>400</v>
      </c>
      <c r="Y80" s="6">
        <v>400</v>
      </c>
      <c r="Z80" s="6">
        <f t="shared" si="101"/>
        <v>400</v>
      </c>
      <c r="AA80" s="24">
        <v>400</v>
      </c>
      <c r="AB80" s="6">
        <v>400</v>
      </c>
      <c r="AC80" s="6">
        <v>400</v>
      </c>
      <c r="AD80" s="6">
        <f t="shared" si="102"/>
        <v>30400</v>
      </c>
      <c r="AE80" s="24">
        <v>30400</v>
      </c>
      <c r="AF80" s="6">
        <v>30400</v>
      </c>
      <c r="AS80" s="6" t="s">
        <v>421</v>
      </c>
      <c r="AT80" s="6" t="s">
        <v>421</v>
      </c>
      <c r="AU80" s="6" t="s">
        <v>421</v>
      </c>
      <c r="AV80" s="6">
        <v>0</v>
      </c>
      <c r="AW80" s="6">
        <v>0</v>
      </c>
      <c r="AX80" s="6">
        <v>400</v>
      </c>
      <c r="AY80" s="6">
        <v>30400</v>
      </c>
    </row>
    <row r="81" spans="2:54" s="6" customFormat="1" x14ac:dyDescent="0.35">
      <c r="B81" s="6" t="s">
        <v>379</v>
      </c>
      <c r="O81" s="24"/>
      <c r="R81" s="6">
        <f t="shared" si="99"/>
        <v>0</v>
      </c>
      <c r="S81" s="24"/>
      <c r="V81" s="6">
        <f t="shared" si="100"/>
        <v>0</v>
      </c>
      <c r="W81" s="24"/>
      <c r="X81" s="6">
        <v>0</v>
      </c>
      <c r="Y81" s="6">
        <v>0</v>
      </c>
      <c r="Z81" s="6">
        <f t="shared" si="101"/>
        <v>0</v>
      </c>
      <c r="AA81" s="24">
        <v>0</v>
      </c>
      <c r="AB81" s="6">
        <v>283880</v>
      </c>
      <c r="AC81" s="6">
        <v>208887</v>
      </c>
      <c r="AD81" s="6">
        <f t="shared" si="102"/>
        <v>104966</v>
      </c>
      <c r="AE81" s="24">
        <v>0</v>
      </c>
      <c r="AF81" s="6">
        <v>0</v>
      </c>
      <c r="AS81" s="6" t="s">
        <v>421</v>
      </c>
      <c r="AT81" s="6" t="s">
        <v>421</v>
      </c>
      <c r="AU81" s="6" t="s">
        <v>421</v>
      </c>
      <c r="AV81" s="6">
        <v>0</v>
      </c>
      <c r="AW81" s="6">
        <v>0</v>
      </c>
      <c r="AX81" s="6">
        <v>0</v>
      </c>
      <c r="AY81" s="6">
        <v>104966</v>
      </c>
    </row>
    <row r="82" spans="2:54" s="6" customFormat="1" x14ac:dyDescent="0.35">
      <c r="B82" s="6" t="s">
        <v>56</v>
      </c>
      <c r="O82" s="24"/>
      <c r="R82" s="6">
        <f t="shared" si="99"/>
        <v>0</v>
      </c>
      <c r="S82" s="24"/>
      <c r="V82" s="6">
        <f t="shared" si="100"/>
        <v>0</v>
      </c>
      <c r="W82" s="24"/>
      <c r="X82" s="6">
        <v>42708</v>
      </c>
      <c r="Y82" s="6">
        <v>66104</v>
      </c>
      <c r="Z82" s="6">
        <f t="shared" si="101"/>
        <v>75939</v>
      </c>
      <c r="AA82" s="24">
        <v>79855</v>
      </c>
      <c r="AB82" s="6">
        <v>109922</v>
      </c>
      <c r="AC82" s="6">
        <v>123028</v>
      </c>
      <c r="AD82" s="6">
        <f t="shared" si="102"/>
        <v>164892</v>
      </c>
      <c r="AE82" s="24">
        <v>165109</v>
      </c>
      <c r="AF82" s="6">
        <v>202079</v>
      </c>
      <c r="AS82" s="6" t="s">
        <v>421</v>
      </c>
      <c r="AT82" s="6" t="s">
        <v>421</v>
      </c>
      <c r="AU82" s="6" t="s">
        <v>421</v>
      </c>
      <c r="AV82" s="6">
        <v>0</v>
      </c>
      <c r="AW82" s="6">
        <v>0</v>
      </c>
      <c r="AX82" s="6">
        <v>75939</v>
      </c>
      <c r="AY82" s="6">
        <v>164892</v>
      </c>
    </row>
    <row r="83" spans="2:54" s="6" customFormat="1" x14ac:dyDescent="0.35">
      <c r="B83" s="6" t="s">
        <v>57</v>
      </c>
      <c r="O83" s="24"/>
      <c r="R83" s="6">
        <f t="shared" si="99"/>
        <v>0</v>
      </c>
      <c r="S83" s="24"/>
      <c r="V83" s="6">
        <f t="shared" si="100"/>
        <v>0</v>
      </c>
      <c r="W83" s="24"/>
      <c r="X83" s="6">
        <v>27916</v>
      </c>
      <c r="Y83" s="6">
        <v>29893</v>
      </c>
      <c r="Z83" s="6">
        <f t="shared" si="101"/>
        <v>35879</v>
      </c>
      <c r="AA83" s="24">
        <v>45305</v>
      </c>
      <c r="AB83" s="6">
        <v>53420</v>
      </c>
      <c r="AC83" s="6">
        <v>62449</v>
      </c>
      <c r="AD83" s="6">
        <f t="shared" si="102"/>
        <v>68730</v>
      </c>
      <c r="AE83" s="24">
        <v>115229</v>
      </c>
      <c r="AF83" s="6">
        <v>143580</v>
      </c>
      <c r="AS83" s="6" t="s">
        <v>421</v>
      </c>
      <c r="AT83" s="6" t="s">
        <v>421</v>
      </c>
      <c r="AU83" s="6" t="s">
        <v>421</v>
      </c>
      <c r="AV83" s="6">
        <v>0</v>
      </c>
      <c r="AW83" s="6">
        <v>0</v>
      </c>
      <c r="AX83" s="6">
        <v>35879</v>
      </c>
      <c r="AY83" s="6">
        <v>68730</v>
      </c>
    </row>
    <row r="84" spans="2:54" s="10" customFormat="1" x14ac:dyDescent="0.35">
      <c r="B84" s="10" t="s">
        <v>58</v>
      </c>
      <c r="O84" s="25"/>
      <c r="R84" s="10">
        <f t="shared" si="99"/>
        <v>374.286</v>
      </c>
      <c r="S84" s="25"/>
      <c r="V84" s="10">
        <f t="shared" si="100"/>
        <v>238.64099999999999</v>
      </c>
      <c r="W84" s="25"/>
      <c r="X84" s="10">
        <v>22138</v>
      </c>
      <c r="Y84" s="10">
        <v>32695</v>
      </c>
      <c r="Z84" s="10">
        <f t="shared" si="101"/>
        <v>36603</v>
      </c>
      <c r="AA84" s="25">
        <v>46086</v>
      </c>
      <c r="AB84" s="10">
        <v>44902</v>
      </c>
      <c r="AC84" s="10">
        <v>58589</v>
      </c>
      <c r="AD84" s="10">
        <f t="shared" si="102"/>
        <v>71020</v>
      </c>
      <c r="AE84" s="25">
        <v>88078</v>
      </c>
      <c r="AF84" s="10">
        <v>82657</v>
      </c>
      <c r="AS84" s="10" t="s">
        <v>421</v>
      </c>
      <c r="AT84" s="10" t="s">
        <v>421</v>
      </c>
      <c r="AU84" s="10" t="s">
        <v>421</v>
      </c>
      <c r="AV84" s="10">
        <v>374.286</v>
      </c>
      <c r="AW84" s="10">
        <v>238.64099999999999</v>
      </c>
      <c r="AX84" s="10">
        <v>36603</v>
      </c>
      <c r="AY84" s="10">
        <v>71020</v>
      </c>
    </row>
    <row r="85" spans="2:54" s="6" customFormat="1" x14ac:dyDescent="0.35">
      <c r="B85" s="6" t="s">
        <v>59</v>
      </c>
      <c r="K85" s="6">
        <f>SUM(K79:K84)</f>
        <v>0</v>
      </c>
      <c r="L85" s="6">
        <f t="shared" ref="L85:AA85" si="103">SUM(L79:L84)</f>
        <v>0</v>
      </c>
      <c r="M85" s="6">
        <f t="shared" si="103"/>
        <v>0</v>
      </c>
      <c r="N85" s="6">
        <f t="shared" si="103"/>
        <v>0</v>
      </c>
      <c r="O85" s="24">
        <f t="shared" si="103"/>
        <v>0</v>
      </c>
      <c r="P85" s="6">
        <f t="shared" si="103"/>
        <v>0</v>
      </c>
      <c r="Q85" s="6">
        <f t="shared" si="103"/>
        <v>0</v>
      </c>
      <c r="R85" s="6">
        <f t="shared" si="103"/>
        <v>773.00700000000006</v>
      </c>
      <c r="S85" s="24">
        <f t="shared" si="103"/>
        <v>0</v>
      </c>
      <c r="T85" s="6">
        <f t="shared" si="103"/>
        <v>0</v>
      </c>
      <c r="U85" s="6">
        <f t="shared" si="103"/>
        <v>0</v>
      </c>
      <c r="V85" s="6">
        <f t="shared" si="103"/>
        <v>350.44399999999996</v>
      </c>
      <c r="W85" s="24">
        <f t="shared" si="103"/>
        <v>0</v>
      </c>
      <c r="X85" s="6">
        <f t="shared" si="103"/>
        <v>711251</v>
      </c>
      <c r="Y85" s="6">
        <f t="shared" si="103"/>
        <v>494583</v>
      </c>
      <c r="Z85" s="6">
        <f t="shared" si="103"/>
        <v>464056</v>
      </c>
      <c r="AA85" s="24">
        <f t="shared" si="103"/>
        <v>712229</v>
      </c>
      <c r="AB85" s="6">
        <f>SUM(AB79:AB84)</f>
        <v>680186</v>
      </c>
      <c r="AC85" s="6">
        <f>SUM(AC79:AC84)</f>
        <v>641626</v>
      </c>
      <c r="AD85" s="6">
        <f>SUM(AD79:AD84)</f>
        <v>704170</v>
      </c>
      <c r="AE85" s="24">
        <f>SUM(AE79:AE84)</f>
        <v>682163</v>
      </c>
      <c r="AF85" s="6">
        <f>SUM(AF79:AF84)</f>
        <v>692215</v>
      </c>
      <c r="AQ85" s="6">
        <f>SUM(AQ79:AQ84)</f>
        <v>0</v>
      </c>
      <c r="AR85" s="6">
        <f t="shared" ref="AR85" si="104">SUM(AR79:AR84)</f>
        <v>0</v>
      </c>
      <c r="AS85" s="6" t="s">
        <v>421</v>
      </c>
      <c r="AT85" s="6" t="s">
        <v>421</v>
      </c>
      <c r="AU85" s="6" t="s">
        <v>421</v>
      </c>
      <c r="AV85" s="6">
        <f t="shared" ref="AV85:AX85" si="105">SUM(AV79:AV84)</f>
        <v>773.00700000000006</v>
      </c>
      <c r="AW85" s="6">
        <f t="shared" si="105"/>
        <v>350.44399999999996</v>
      </c>
      <c r="AX85" s="6">
        <f t="shared" si="105"/>
        <v>464056</v>
      </c>
      <c r="AY85" s="6">
        <f t="shared" ref="AY85" si="106">SUM(AY79:AY84)</f>
        <v>704170</v>
      </c>
      <c r="AZ85" s="6">
        <f t="shared" ref="AZ85" si="107">SUM(AZ79:AZ84)</f>
        <v>0</v>
      </c>
      <c r="BA85" s="6">
        <f t="shared" ref="BA85" si="108">SUM(BA79:BA84)</f>
        <v>0</v>
      </c>
      <c r="BB85" s="6">
        <f t="shared" ref="BB85" si="109">SUM(BB79:BB84)</f>
        <v>0</v>
      </c>
    </row>
    <row r="86" spans="2:54" s="14" customFormat="1" x14ac:dyDescent="0.35">
      <c r="B86" s="14" t="s">
        <v>380</v>
      </c>
      <c r="O86" s="27"/>
      <c r="S86" s="27"/>
      <c r="W86" s="27"/>
      <c r="AA86" s="27"/>
      <c r="AE86" s="27"/>
    </row>
    <row r="87" spans="2:54" s="6" customFormat="1" x14ac:dyDescent="0.35">
      <c r="B87" s="6" t="s">
        <v>60</v>
      </c>
      <c r="O87" s="24"/>
      <c r="R87" s="6">
        <f t="shared" ref="R87:R92" si="110">AV87</f>
        <v>316398.88900000002</v>
      </c>
      <c r="S87" s="24"/>
      <c r="V87" s="6">
        <f t="shared" ref="V87:V92" si="111">AW87</f>
        <v>316991.065</v>
      </c>
      <c r="W87" s="24"/>
      <c r="X87" s="6">
        <v>0</v>
      </c>
      <c r="Y87" s="6">
        <v>0</v>
      </c>
      <c r="Z87" s="6">
        <f t="shared" ref="Z87:Z92" si="112">AX87</f>
        <v>0</v>
      </c>
      <c r="AA87" s="24">
        <v>0</v>
      </c>
      <c r="AB87" s="6">
        <v>0</v>
      </c>
      <c r="AC87" s="6">
        <v>0</v>
      </c>
      <c r="AD87" s="6">
        <f t="shared" ref="AD87:AD92" si="113">AY87</f>
        <v>0</v>
      </c>
      <c r="AE87" s="24">
        <v>0</v>
      </c>
      <c r="AF87" s="6">
        <v>0</v>
      </c>
      <c r="AS87" s="6" t="s">
        <v>421</v>
      </c>
      <c r="AT87" s="6" t="s">
        <v>421</v>
      </c>
      <c r="AU87" s="6" t="s">
        <v>421</v>
      </c>
      <c r="AV87" s="6">
        <v>316398.88900000002</v>
      </c>
      <c r="AW87" s="6">
        <v>316991.065</v>
      </c>
      <c r="AX87" s="6">
        <v>0</v>
      </c>
      <c r="AY87" s="6">
        <v>0</v>
      </c>
    </row>
    <row r="88" spans="2:54" s="6" customFormat="1" x14ac:dyDescent="0.35">
      <c r="B88" s="6" t="s">
        <v>61</v>
      </c>
      <c r="O88" s="24"/>
      <c r="R88" s="6">
        <f t="shared" si="110"/>
        <v>0</v>
      </c>
      <c r="S88" s="24"/>
      <c r="V88" s="6">
        <f t="shared" si="111"/>
        <v>0</v>
      </c>
      <c r="W88" s="24"/>
      <c r="X88" s="6">
        <v>32265</v>
      </c>
      <c r="Y88" s="6">
        <v>34726</v>
      </c>
      <c r="Z88" s="6">
        <f t="shared" si="112"/>
        <v>34593</v>
      </c>
      <c r="AA88" s="24">
        <v>35196</v>
      </c>
      <c r="AB88" s="6">
        <v>36699</v>
      </c>
      <c r="AC88" s="6">
        <v>38706</v>
      </c>
      <c r="AD88" s="6">
        <f t="shared" si="113"/>
        <v>40046</v>
      </c>
      <c r="AE88" s="24">
        <v>41663</v>
      </c>
      <c r="AF88" s="6">
        <v>42736</v>
      </c>
      <c r="AS88" s="6" t="s">
        <v>421</v>
      </c>
      <c r="AT88" s="6" t="s">
        <v>421</v>
      </c>
      <c r="AU88" s="6" t="s">
        <v>421</v>
      </c>
      <c r="AV88" s="6">
        <v>0</v>
      </c>
      <c r="AW88" s="6">
        <v>0</v>
      </c>
      <c r="AX88" s="6">
        <v>34593</v>
      </c>
      <c r="AY88" s="6">
        <v>40046</v>
      </c>
    </row>
    <row r="89" spans="2:54" s="6" customFormat="1" x14ac:dyDescent="0.35">
      <c r="B89" s="6" t="s">
        <v>62</v>
      </c>
      <c r="O89" s="24"/>
      <c r="R89" s="6">
        <f t="shared" si="110"/>
        <v>0</v>
      </c>
      <c r="S89" s="24"/>
      <c r="V89" s="6">
        <f t="shared" si="111"/>
        <v>0</v>
      </c>
      <c r="W89" s="24"/>
      <c r="X89" s="6">
        <v>0</v>
      </c>
      <c r="Y89" s="6">
        <v>142539</v>
      </c>
      <c r="Z89" s="6">
        <f t="shared" si="112"/>
        <v>107209</v>
      </c>
      <c r="AA89" s="24">
        <v>99719</v>
      </c>
      <c r="AB89" s="6">
        <v>94482</v>
      </c>
      <c r="AC89" s="6">
        <v>89637</v>
      </c>
      <c r="AD89" s="6">
        <f t="shared" si="113"/>
        <v>92673</v>
      </c>
      <c r="AE89" s="24">
        <v>90957</v>
      </c>
      <c r="AF89" s="6">
        <v>87924</v>
      </c>
      <c r="AS89" s="6" t="s">
        <v>421</v>
      </c>
      <c r="AT89" s="6" t="s">
        <v>421</v>
      </c>
      <c r="AU89" s="6" t="s">
        <v>421</v>
      </c>
      <c r="AV89" s="6">
        <v>0</v>
      </c>
      <c r="AW89" s="6">
        <v>0</v>
      </c>
      <c r="AX89" s="6">
        <v>107209</v>
      </c>
      <c r="AY89" s="6">
        <v>92673</v>
      </c>
    </row>
    <row r="90" spans="2:54" s="6" customFormat="1" x14ac:dyDescent="0.35">
      <c r="B90" s="6" t="s">
        <v>63</v>
      </c>
      <c r="O90" s="24"/>
      <c r="R90" s="6">
        <f t="shared" si="110"/>
        <v>0</v>
      </c>
      <c r="S90" s="24"/>
      <c r="V90" s="6">
        <f t="shared" si="111"/>
        <v>0</v>
      </c>
      <c r="W90" s="24"/>
      <c r="X90" s="6">
        <v>20834</v>
      </c>
      <c r="Y90" s="6">
        <v>23621</v>
      </c>
      <c r="Z90" s="6">
        <f t="shared" si="112"/>
        <v>25535</v>
      </c>
      <c r="AA90" s="24">
        <v>23970</v>
      </c>
      <c r="AB90" s="6">
        <v>22571</v>
      </c>
      <c r="AC90" s="6">
        <v>21890</v>
      </c>
      <c r="AD90" s="6">
        <f t="shared" si="113"/>
        <v>22242</v>
      </c>
      <c r="AE90" s="24">
        <v>21254</v>
      </c>
      <c r="AF90" s="6">
        <v>20164</v>
      </c>
      <c r="AS90" s="6" t="s">
        <v>421</v>
      </c>
      <c r="AT90" s="6" t="s">
        <v>421</v>
      </c>
      <c r="AU90" s="6" t="s">
        <v>421</v>
      </c>
      <c r="AV90" s="6">
        <v>0</v>
      </c>
      <c r="AW90" s="6">
        <v>0</v>
      </c>
      <c r="AX90" s="6">
        <v>25535</v>
      </c>
      <c r="AY90" s="6">
        <v>22242</v>
      </c>
    </row>
    <row r="91" spans="2:54" s="6" customFormat="1" x14ac:dyDescent="0.35">
      <c r="B91" s="6" t="s">
        <v>64</v>
      </c>
      <c r="O91" s="24"/>
      <c r="R91" s="6">
        <f t="shared" si="110"/>
        <v>0</v>
      </c>
      <c r="S91" s="24"/>
      <c r="V91" s="6">
        <f t="shared" si="111"/>
        <v>0</v>
      </c>
      <c r="W91" s="24"/>
      <c r="X91" s="6">
        <v>1215</v>
      </c>
      <c r="Y91" s="6">
        <v>200681</v>
      </c>
      <c r="Z91" s="6">
        <f t="shared" si="112"/>
        <v>218484</v>
      </c>
      <c r="AA91" s="24">
        <v>209927</v>
      </c>
      <c r="AB91" s="6">
        <v>205580</v>
      </c>
      <c r="AC91" s="6">
        <v>201742</v>
      </c>
      <c r="AD91" s="6">
        <f t="shared" si="113"/>
        <v>213716</v>
      </c>
      <c r="AE91" s="24">
        <v>216517</v>
      </c>
      <c r="AF91" s="6">
        <v>216615</v>
      </c>
      <c r="AS91" s="6" t="s">
        <v>421</v>
      </c>
      <c r="AT91" s="6" t="s">
        <v>421</v>
      </c>
      <c r="AU91" s="6" t="s">
        <v>421</v>
      </c>
      <c r="AV91" s="6">
        <v>0</v>
      </c>
      <c r="AW91" s="6">
        <v>0</v>
      </c>
      <c r="AX91" s="6">
        <v>218484</v>
      </c>
      <c r="AY91" s="6">
        <v>213716</v>
      </c>
    </row>
    <row r="92" spans="2:54" s="10" customFormat="1" x14ac:dyDescent="0.35">
      <c r="B92" s="10" t="s">
        <v>65</v>
      </c>
      <c r="O92" s="25"/>
      <c r="R92" s="6">
        <f t="shared" si="110"/>
        <v>0</v>
      </c>
      <c r="S92" s="25"/>
      <c r="V92" s="6">
        <f t="shared" si="111"/>
        <v>0</v>
      </c>
      <c r="W92" s="25"/>
      <c r="X92" s="10">
        <v>5023</v>
      </c>
      <c r="Y92" s="10">
        <v>5327</v>
      </c>
      <c r="Z92" s="6">
        <f t="shared" si="112"/>
        <v>6020</v>
      </c>
      <c r="AA92" s="25">
        <v>6275</v>
      </c>
      <c r="AB92" s="10">
        <v>6512</v>
      </c>
      <c r="AC92" s="10">
        <v>6982</v>
      </c>
      <c r="AD92" s="10">
        <f t="shared" si="113"/>
        <v>7110</v>
      </c>
      <c r="AE92" s="25">
        <v>7268</v>
      </c>
      <c r="AF92" s="10">
        <v>8734</v>
      </c>
      <c r="AS92" s="10" t="s">
        <v>421</v>
      </c>
      <c r="AT92" s="10" t="s">
        <v>421</v>
      </c>
      <c r="AU92" s="10" t="s">
        <v>421</v>
      </c>
      <c r="AV92" s="10">
        <v>0</v>
      </c>
      <c r="AW92" s="10">
        <v>0</v>
      </c>
      <c r="AX92" s="10">
        <v>6020</v>
      </c>
      <c r="AY92" s="10">
        <v>7110</v>
      </c>
    </row>
    <row r="93" spans="2:54" s="10" customFormat="1" x14ac:dyDescent="0.35">
      <c r="B93" s="10" t="s">
        <v>264</v>
      </c>
      <c r="K93" s="10">
        <f>SUM(K87:K92)</f>
        <v>0</v>
      </c>
      <c r="L93" s="10">
        <f t="shared" ref="L93:AH93" si="114">SUM(L87:L92)</f>
        <v>0</v>
      </c>
      <c r="M93" s="10">
        <f t="shared" si="114"/>
        <v>0</v>
      </c>
      <c r="N93" s="10">
        <f t="shared" si="114"/>
        <v>0</v>
      </c>
      <c r="O93" s="25">
        <f t="shared" si="114"/>
        <v>0</v>
      </c>
      <c r="P93" s="10">
        <f t="shared" si="114"/>
        <v>0</v>
      </c>
      <c r="Q93" s="10">
        <f t="shared" si="114"/>
        <v>0</v>
      </c>
      <c r="R93" s="10">
        <f t="shared" si="114"/>
        <v>316398.88900000002</v>
      </c>
      <c r="S93" s="25">
        <f t="shared" si="114"/>
        <v>0</v>
      </c>
      <c r="T93" s="10">
        <f t="shared" si="114"/>
        <v>0</v>
      </c>
      <c r="U93" s="10">
        <f t="shared" si="114"/>
        <v>0</v>
      </c>
      <c r="V93" s="10">
        <f t="shared" si="114"/>
        <v>316991.065</v>
      </c>
      <c r="W93" s="25">
        <f t="shared" si="114"/>
        <v>0</v>
      </c>
      <c r="X93" s="10">
        <f t="shared" si="114"/>
        <v>59337</v>
      </c>
      <c r="Y93" s="10">
        <f t="shared" si="114"/>
        <v>406894</v>
      </c>
      <c r="Z93" s="10">
        <f t="shared" si="114"/>
        <v>391841</v>
      </c>
      <c r="AA93" s="25">
        <f t="shared" si="114"/>
        <v>375087</v>
      </c>
      <c r="AB93" s="10">
        <f t="shared" si="114"/>
        <v>365844</v>
      </c>
      <c r="AC93" s="10">
        <f t="shared" si="114"/>
        <v>358957</v>
      </c>
      <c r="AD93" s="10">
        <f t="shared" si="114"/>
        <v>375787</v>
      </c>
      <c r="AE93" s="25">
        <f t="shared" si="114"/>
        <v>377659</v>
      </c>
      <c r="AF93" s="10">
        <f t="shared" si="114"/>
        <v>376173</v>
      </c>
      <c r="AG93" s="10">
        <f t="shared" si="114"/>
        <v>0</v>
      </c>
      <c r="AH93" s="10">
        <f t="shared" si="114"/>
        <v>0</v>
      </c>
      <c r="AQ93" s="10">
        <f>SUM(AQ87:AQ92)</f>
        <v>0</v>
      </c>
      <c r="AR93" s="10">
        <f t="shared" ref="AR93" si="115">SUM(AR87:AR92)</f>
        <v>0</v>
      </c>
      <c r="AS93" s="10" t="s">
        <v>421</v>
      </c>
      <c r="AT93" s="10" t="s">
        <v>421</v>
      </c>
      <c r="AU93" s="10" t="s">
        <v>421</v>
      </c>
      <c r="AV93" s="10">
        <f t="shared" ref="AV93:BB93" si="116">SUM(AV87:AV92)</f>
        <v>316398.88900000002</v>
      </c>
      <c r="AW93" s="10">
        <f t="shared" si="116"/>
        <v>316991.065</v>
      </c>
      <c r="AX93" s="10">
        <f t="shared" si="116"/>
        <v>391841</v>
      </c>
      <c r="AY93" s="10">
        <f t="shared" si="116"/>
        <v>375787</v>
      </c>
      <c r="AZ93" s="10">
        <f t="shared" si="116"/>
        <v>0</v>
      </c>
      <c r="BA93" s="10">
        <f t="shared" si="116"/>
        <v>0</v>
      </c>
      <c r="BB93" s="10">
        <f t="shared" si="116"/>
        <v>0</v>
      </c>
    </row>
    <row r="94" spans="2:54" s="7" customFormat="1" x14ac:dyDescent="0.35">
      <c r="B94" s="7" t="s">
        <v>66</v>
      </c>
      <c r="K94" s="7">
        <f>K93+K85</f>
        <v>0</v>
      </c>
      <c r="L94" s="7">
        <f t="shared" ref="L94:AH94" si="117">L93+L85</f>
        <v>0</v>
      </c>
      <c r="M94" s="7">
        <f t="shared" si="117"/>
        <v>0</v>
      </c>
      <c r="N94" s="7">
        <f t="shared" si="117"/>
        <v>0</v>
      </c>
      <c r="O94" s="29">
        <f t="shared" si="117"/>
        <v>0</v>
      </c>
      <c r="P94" s="7">
        <f t="shared" si="117"/>
        <v>0</v>
      </c>
      <c r="Q94" s="7">
        <f t="shared" si="117"/>
        <v>0</v>
      </c>
      <c r="R94" s="7">
        <f t="shared" si="117"/>
        <v>317171.89600000001</v>
      </c>
      <c r="S94" s="29">
        <f t="shared" si="117"/>
        <v>0</v>
      </c>
      <c r="T94" s="7">
        <f t="shared" si="117"/>
        <v>0</v>
      </c>
      <c r="U94" s="7">
        <f t="shared" si="117"/>
        <v>0</v>
      </c>
      <c r="V94" s="7">
        <f t="shared" si="117"/>
        <v>317341.50900000002</v>
      </c>
      <c r="W94" s="29">
        <f t="shared" si="117"/>
        <v>0</v>
      </c>
      <c r="X94" s="7">
        <f t="shared" si="117"/>
        <v>770588</v>
      </c>
      <c r="Y94" s="7">
        <f t="shared" si="117"/>
        <v>901477</v>
      </c>
      <c r="Z94" s="7">
        <f t="shared" si="117"/>
        <v>855897</v>
      </c>
      <c r="AA94" s="29">
        <f t="shared" si="117"/>
        <v>1087316</v>
      </c>
      <c r="AB94" s="7">
        <f t="shared" si="117"/>
        <v>1046030</v>
      </c>
      <c r="AC94" s="7">
        <f t="shared" si="117"/>
        <v>1000583</v>
      </c>
      <c r="AD94" s="7">
        <f t="shared" si="117"/>
        <v>1079957</v>
      </c>
      <c r="AE94" s="29">
        <f t="shared" si="117"/>
        <v>1059822</v>
      </c>
      <c r="AF94" s="7">
        <f t="shared" si="117"/>
        <v>1068388</v>
      </c>
      <c r="AG94" s="7">
        <f t="shared" si="117"/>
        <v>0</v>
      </c>
      <c r="AH94" s="7">
        <f t="shared" si="117"/>
        <v>0</v>
      </c>
      <c r="AQ94" s="7">
        <f>AQ93+AQ85</f>
        <v>0</v>
      </c>
      <c r="AR94" s="7">
        <f t="shared" ref="AR94" si="118">AR93+AR85</f>
        <v>0</v>
      </c>
      <c r="AS94" s="7" t="s">
        <v>421</v>
      </c>
      <c r="AT94" s="7" t="s">
        <v>421</v>
      </c>
      <c r="AU94" s="7" t="s">
        <v>421</v>
      </c>
      <c r="AV94" s="7">
        <f t="shared" ref="AV94:BB94" si="119">AV93+AV85</f>
        <v>317171.89600000001</v>
      </c>
      <c r="AW94" s="7">
        <f t="shared" si="119"/>
        <v>317341.50900000002</v>
      </c>
      <c r="AX94" s="7">
        <f t="shared" si="119"/>
        <v>855897</v>
      </c>
      <c r="AY94" s="7">
        <f t="shared" si="119"/>
        <v>1079957</v>
      </c>
      <c r="AZ94" s="7">
        <f t="shared" si="119"/>
        <v>0</v>
      </c>
      <c r="BA94" s="7">
        <f t="shared" si="119"/>
        <v>0</v>
      </c>
      <c r="BB94" s="7">
        <f t="shared" si="119"/>
        <v>0</v>
      </c>
    </row>
    <row r="95" spans="2:54" s="14" customFormat="1" x14ac:dyDescent="0.35">
      <c r="B95" s="14" t="s">
        <v>381</v>
      </c>
      <c r="O95" s="27"/>
      <c r="S95" s="27"/>
      <c r="W95" s="27"/>
      <c r="AA95" s="27"/>
      <c r="AE95" s="27"/>
    </row>
    <row r="96" spans="2:54" s="6" customFormat="1" x14ac:dyDescent="0.35">
      <c r="B96" s="6" t="s">
        <v>67</v>
      </c>
      <c r="O96" s="24"/>
      <c r="R96" s="6">
        <f t="shared" ref="R96:R102" si="120">AV96</f>
        <v>200.971</v>
      </c>
      <c r="S96" s="24"/>
      <c r="V96" s="6">
        <f t="shared" ref="V96:V102" si="121">AW96</f>
        <v>39.094000000000001</v>
      </c>
      <c r="W96" s="24"/>
      <c r="X96" s="6">
        <v>28416</v>
      </c>
      <c r="Y96" s="6">
        <v>32084</v>
      </c>
      <c r="Z96" s="6">
        <f t="shared" ref="Z96:Z102" si="122">AX96</f>
        <v>27576</v>
      </c>
      <c r="AA96" s="24">
        <v>35350</v>
      </c>
      <c r="AB96" s="6">
        <v>45145</v>
      </c>
      <c r="AC96" s="6">
        <v>44537</v>
      </c>
      <c r="AD96" s="6">
        <f t="shared" ref="AD96:AD102" si="123">AY96</f>
        <v>62076</v>
      </c>
      <c r="AE96" s="24">
        <v>61976</v>
      </c>
      <c r="AF96" s="6">
        <v>99024</v>
      </c>
      <c r="AS96" s="6" t="s">
        <v>421</v>
      </c>
      <c r="AT96" s="6" t="s">
        <v>421</v>
      </c>
      <c r="AU96" s="6" t="s">
        <v>421</v>
      </c>
      <c r="AV96" s="6">
        <v>200.971</v>
      </c>
      <c r="AW96" s="6">
        <v>39.094000000000001</v>
      </c>
      <c r="AX96" s="6">
        <v>27576</v>
      </c>
      <c r="AY96" s="6">
        <v>62076</v>
      </c>
    </row>
    <row r="97" spans="2:54" s="6" customFormat="1" x14ac:dyDescent="0.35">
      <c r="B97" s="6" t="s">
        <v>68</v>
      </c>
      <c r="O97" s="24"/>
      <c r="R97" s="6">
        <f t="shared" si="120"/>
        <v>0</v>
      </c>
      <c r="S97" s="24"/>
      <c r="V97" s="6">
        <f t="shared" si="121"/>
        <v>4209.21</v>
      </c>
      <c r="W97" s="24"/>
      <c r="X97" s="6">
        <v>51980</v>
      </c>
      <c r="Y97" s="6">
        <v>76473</v>
      </c>
      <c r="Z97" s="6">
        <f t="shared" si="122"/>
        <v>84328</v>
      </c>
      <c r="AA97" s="24">
        <v>95596</v>
      </c>
      <c r="AB97" s="6">
        <v>110096</v>
      </c>
      <c r="AC97" s="6">
        <v>111910</v>
      </c>
      <c r="AD97" s="6">
        <f t="shared" si="123"/>
        <v>133483</v>
      </c>
      <c r="AE97" s="24">
        <v>135441</v>
      </c>
      <c r="AF97" s="6">
        <v>145725</v>
      </c>
      <c r="AS97" s="6" t="s">
        <v>421</v>
      </c>
      <c r="AT97" s="6" t="s">
        <v>421</v>
      </c>
      <c r="AU97" s="6" t="s">
        <v>421</v>
      </c>
      <c r="AV97" s="6">
        <v>0</v>
      </c>
      <c r="AW97" s="6">
        <f>4133.165+76.045</f>
        <v>4209.21</v>
      </c>
      <c r="AX97" s="6">
        <v>84328</v>
      </c>
      <c r="AY97" s="6">
        <v>133483</v>
      </c>
    </row>
    <row r="98" spans="2:54" s="6" customFormat="1" x14ac:dyDescent="0.35">
      <c r="B98" s="6" t="s">
        <v>69</v>
      </c>
      <c r="O98" s="24"/>
      <c r="R98" s="6">
        <f t="shared" si="120"/>
        <v>0</v>
      </c>
      <c r="S98" s="24"/>
      <c r="V98" s="6">
        <f t="shared" si="121"/>
        <v>0</v>
      </c>
      <c r="W98" s="24"/>
      <c r="X98" s="6">
        <v>47769</v>
      </c>
      <c r="Y98" s="6">
        <v>58877</v>
      </c>
      <c r="Z98" s="6">
        <f t="shared" si="122"/>
        <v>77142</v>
      </c>
      <c r="AA98" s="24">
        <v>81881</v>
      </c>
      <c r="AB98" s="6">
        <v>83529</v>
      </c>
      <c r="AC98" s="6">
        <v>81912</v>
      </c>
      <c r="AD98" s="6">
        <f t="shared" si="123"/>
        <v>88777</v>
      </c>
      <c r="AE98" s="24">
        <v>90941</v>
      </c>
      <c r="AF98" s="6">
        <v>95800</v>
      </c>
      <c r="AS98" s="6" t="s">
        <v>421</v>
      </c>
      <c r="AT98" s="6" t="s">
        <v>421</v>
      </c>
      <c r="AU98" s="6" t="s">
        <v>421</v>
      </c>
      <c r="AV98" s="6">
        <v>0</v>
      </c>
      <c r="AW98" s="6">
        <v>0</v>
      </c>
      <c r="AX98" s="6">
        <v>77142</v>
      </c>
      <c r="AY98" s="6">
        <v>88777</v>
      </c>
    </row>
    <row r="99" spans="2:54" s="6" customFormat="1" x14ac:dyDescent="0.35">
      <c r="B99" s="6" t="s">
        <v>420</v>
      </c>
      <c r="O99" s="24"/>
      <c r="R99" s="6">
        <f t="shared" si="120"/>
        <v>0</v>
      </c>
      <c r="S99" s="24"/>
      <c r="V99" s="6">
        <f t="shared" si="121"/>
        <v>1279.3599999999999</v>
      </c>
      <c r="W99" s="24"/>
      <c r="X99" s="6">
        <v>0</v>
      </c>
      <c r="Y99" s="6">
        <v>0</v>
      </c>
      <c r="Z99" s="6">
        <f t="shared" si="122"/>
        <v>0</v>
      </c>
      <c r="AA99" s="24">
        <v>0</v>
      </c>
      <c r="AB99" s="6">
        <v>0</v>
      </c>
      <c r="AC99" s="6">
        <v>0</v>
      </c>
      <c r="AD99" s="6">
        <f t="shared" si="123"/>
        <v>0</v>
      </c>
      <c r="AE99" s="24">
        <v>0</v>
      </c>
      <c r="AF99" s="6">
        <v>0</v>
      </c>
      <c r="AS99" s="6" t="s">
        <v>421</v>
      </c>
      <c r="AT99" s="6" t="s">
        <v>421</v>
      </c>
      <c r="AU99" s="6" t="s">
        <v>421</v>
      </c>
      <c r="AV99" s="6">
        <v>0</v>
      </c>
      <c r="AW99" s="6">
        <v>1279.3599999999999</v>
      </c>
      <c r="AX99" s="6">
        <v>0</v>
      </c>
      <c r="AY99" s="6">
        <v>0</v>
      </c>
    </row>
    <row r="100" spans="2:54" s="6" customFormat="1" x14ac:dyDescent="0.35">
      <c r="B100" s="6" t="s">
        <v>70</v>
      </c>
      <c r="O100" s="24"/>
      <c r="R100" s="6">
        <f t="shared" si="120"/>
        <v>87.927999999999997</v>
      </c>
      <c r="S100" s="24"/>
      <c r="V100" s="6">
        <f t="shared" si="121"/>
        <v>200</v>
      </c>
      <c r="W100" s="24"/>
      <c r="X100" s="6">
        <v>0</v>
      </c>
      <c r="Y100" s="6">
        <v>0</v>
      </c>
      <c r="Z100" s="6">
        <f t="shared" si="122"/>
        <v>0</v>
      </c>
      <c r="AA100" s="24">
        <v>0</v>
      </c>
      <c r="AB100" s="6">
        <v>0</v>
      </c>
      <c r="AC100" s="6">
        <v>0</v>
      </c>
      <c r="AD100" s="6">
        <f t="shared" si="123"/>
        <v>0</v>
      </c>
      <c r="AE100" s="24">
        <v>0</v>
      </c>
      <c r="AF100" s="6">
        <v>0</v>
      </c>
      <c r="AS100" s="6" t="s">
        <v>421</v>
      </c>
      <c r="AT100" s="6" t="s">
        <v>421</v>
      </c>
      <c r="AU100" s="6" t="s">
        <v>421</v>
      </c>
      <c r="AV100" s="6">
        <v>87.927999999999997</v>
      </c>
      <c r="AW100" s="6">
        <v>200</v>
      </c>
      <c r="AX100" s="6">
        <v>0</v>
      </c>
      <c r="AY100" s="6">
        <v>0</v>
      </c>
    </row>
    <row r="101" spans="2:54" s="6" customFormat="1" x14ac:dyDescent="0.35">
      <c r="B101" s="6" t="s">
        <v>71</v>
      </c>
      <c r="O101" s="24"/>
      <c r="R101" s="6">
        <f t="shared" si="120"/>
        <v>479.06400000000002</v>
      </c>
      <c r="S101" s="24"/>
      <c r="V101" s="6">
        <f t="shared" si="121"/>
        <v>200.667</v>
      </c>
      <c r="W101" s="24"/>
      <c r="X101" s="6">
        <v>0</v>
      </c>
      <c r="Y101" s="6">
        <v>0</v>
      </c>
      <c r="Z101" s="6">
        <f t="shared" si="122"/>
        <v>0</v>
      </c>
      <c r="AA101" s="24">
        <v>0</v>
      </c>
      <c r="AB101" s="6">
        <v>0</v>
      </c>
      <c r="AC101" s="6">
        <v>0</v>
      </c>
      <c r="AD101" s="6">
        <f t="shared" si="123"/>
        <v>0</v>
      </c>
      <c r="AE101" s="24">
        <v>0</v>
      </c>
      <c r="AF101" s="6">
        <v>0</v>
      </c>
      <c r="AS101" s="6" t="s">
        <v>421</v>
      </c>
      <c r="AT101" s="6" t="s">
        <v>421</v>
      </c>
      <c r="AU101" s="6" t="s">
        <v>421</v>
      </c>
      <c r="AV101" s="6">
        <v>479.06400000000002</v>
      </c>
      <c r="AW101" s="6">
        <v>200.667</v>
      </c>
      <c r="AX101" s="6">
        <v>0</v>
      </c>
      <c r="AY101" s="6">
        <v>0</v>
      </c>
    </row>
    <row r="102" spans="2:54" s="10" customFormat="1" x14ac:dyDescent="0.35">
      <c r="B102" s="10" t="s">
        <v>72</v>
      </c>
      <c r="O102" s="25"/>
      <c r="R102" s="10">
        <f t="shared" si="120"/>
        <v>0</v>
      </c>
      <c r="S102" s="25"/>
      <c r="V102" s="10">
        <f t="shared" si="121"/>
        <v>0</v>
      </c>
      <c r="W102" s="25"/>
      <c r="X102" s="10">
        <v>0</v>
      </c>
      <c r="Y102" s="10">
        <v>0</v>
      </c>
      <c r="Z102" s="10">
        <f t="shared" si="122"/>
        <v>0</v>
      </c>
      <c r="AA102" s="25">
        <v>0</v>
      </c>
      <c r="AB102" s="10">
        <v>0</v>
      </c>
      <c r="AC102" s="10">
        <v>0</v>
      </c>
      <c r="AD102" s="10">
        <f t="shared" si="123"/>
        <v>0</v>
      </c>
      <c r="AE102" s="25">
        <v>0</v>
      </c>
      <c r="AF102" s="10">
        <v>0</v>
      </c>
      <c r="AS102" s="10" t="s">
        <v>421</v>
      </c>
      <c r="AT102" s="10" t="s">
        <v>421</v>
      </c>
      <c r="AU102" s="10" t="s">
        <v>421</v>
      </c>
      <c r="AV102" s="10">
        <v>0</v>
      </c>
      <c r="AW102" s="10">
        <v>0</v>
      </c>
      <c r="AX102" s="10">
        <v>0</v>
      </c>
      <c r="AY102" s="10">
        <v>0</v>
      </c>
    </row>
    <row r="103" spans="2:54" s="6" customFormat="1" x14ac:dyDescent="0.35">
      <c r="B103" s="6" t="s">
        <v>73</v>
      </c>
      <c r="K103" s="6">
        <f>SUM(K96:K102)</f>
        <v>0</v>
      </c>
      <c r="L103" s="6">
        <f t="shared" ref="L103:AH103" si="124">SUM(L96:L102)</f>
        <v>0</v>
      </c>
      <c r="M103" s="6">
        <f t="shared" si="124"/>
        <v>0</v>
      </c>
      <c r="N103" s="6">
        <f t="shared" si="124"/>
        <v>0</v>
      </c>
      <c r="O103" s="24">
        <f t="shared" si="124"/>
        <v>0</v>
      </c>
      <c r="P103" s="6">
        <f t="shared" si="124"/>
        <v>0</v>
      </c>
      <c r="Q103" s="6">
        <f t="shared" si="124"/>
        <v>0</v>
      </c>
      <c r="R103" s="6">
        <f t="shared" si="124"/>
        <v>767.96299999999997</v>
      </c>
      <c r="S103" s="24">
        <f t="shared" si="124"/>
        <v>0</v>
      </c>
      <c r="T103" s="6">
        <f t="shared" si="124"/>
        <v>0</v>
      </c>
      <c r="U103" s="6">
        <f t="shared" si="124"/>
        <v>0</v>
      </c>
      <c r="V103" s="6">
        <f t="shared" si="124"/>
        <v>5928.3310000000001</v>
      </c>
      <c r="W103" s="24">
        <f t="shared" si="124"/>
        <v>0</v>
      </c>
      <c r="X103" s="6">
        <f t="shared" si="124"/>
        <v>128165</v>
      </c>
      <c r="Y103" s="6">
        <f t="shared" si="124"/>
        <v>167434</v>
      </c>
      <c r="Z103" s="6">
        <f t="shared" si="124"/>
        <v>189046</v>
      </c>
      <c r="AA103" s="24">
        <f t="shared" si="124"/>
        <v>212827</v>
      </c>
      <c r="AB103" s="6">
        <f t="shared" si="124"/>
        <v>238770</v>
      </c>
      <c r="AC103" s="6">
        <f t="shared" si="124"/>
        <v>238359</v>
      </c>
      <c r="AD103" s="6">
        <f t="shared" si="124"/>
        <v>284336</v>
      </c>
      <c r="AE103" s="24">
        <f t="shared" si="124"/>
        <v>288358</v>
      </c>
      <c r="AF103" s="6">
        <f t="shared" si="124"/>
        <v>340549</v>
      </c>
      <c r="AG103" s="6">
        <f t="shared" si="124"/>
        <v>0</v>
      </c>
      <c r="AH103" s="6">
        <f t="shared" si="124"/>
        <v>0</v>
      </c>
      <c r="AQ103" s="6">
        <f>SUM(AQ96:AQ102)</f>
        <v>0</v>
      </c>
      <c r="AR103" s="6">
        <f t="shared" ref="AR103" si="125">SUM(AR96:AR102)</f>
        <v>0</v>
      </c>
      <c r="AS103" s="6" t="s">
        <v>421</v>
      </c>
      <c r="AT103" s="6" t="s">
        <v>421</v>
      </c>
      <c r="AU103" s="6" t="s">
        <v>421</v>
      </c>
      <c r="AV103" s="6">
        <f t="shared" ref="AV103:BB103" si="126">SUM(AV96:AV102)</f>
        <v>767.96299999999997</v>
      </c>
      <c r="AW103" s="6">
        <f t="shared" si="126"/>
        <v>5928.3310000000001</v>
      </c>
      <c r="AX103" s="6">
        <f t="shared" si="126"/>
        <v>189046</v>
      </c>
      <c r="AY103" s="6">
        <f t="shared" si="126"/>
        <v>284336</v>
      </c>
      <c r="AZ103" s="6">
        <f t="shared" si="126"/>
        <v>0</v>
      </c>
      <c r="BA103" s="6">
        <f t="shared" si="126"/>
        <v>0</v>
      </c>
      <c r="BB103" s="6">
        <f t="shared" si="126"/>
        <v>0</v>
      </c>
    </row>
    <row r="104" spans="2:54" s="14" customFormat="1" x14ac:dyDescent="0.35">
      <c r="B104" s="14" t="s">
        <v>382</v>
      </c>
      <c r="O104" s="27"/>
      <c r="S104" s="27"/>
      <c r="W104" s="27"/>
      <c r="AA104" s="27"/>
      <c r="AE104" s="27"/>
    </row>
    <row r="105" spans="2:54" s="6" customFormat="1" x14ac:dyDescent="0.35">
      <c r="B105" s="6" t="s">
        <v>74</v>
      </c>
      <c r="O105" s="24"/>
      <c r="R105" s="6">
        <f t="shared" ref="R105:R110" si="127">AV105</f>
        <v>10924.117</v>
      </c>
      <c r="S105" s="24"/>
      <c r="V105" s="6">
        <f t="shared" ref="V105:V110" si="128">AW105</f>
        <v>10924.117</v>
      </c>
      <c r="W105" s="24"/>
      <c r="X105" s="6">
        <v>58000</v>
      </c>
      <c r="Y105" s="6">
        <v>62364</v>
      </c>
      <c r="Z105" s="6">
        <f t="shared" ref="Z105:Z110" si="129">AX105</f>
        <v>69666</v>
      </c>
      <c r="AA105" s="24">
        <v>75610</v>
      </c>
      <c r="AB105" s="6">
        <v>84052</v>
      </c>
      <c r="AC105" s="6">
        <v>93306</v>
      </c>
      <c r="AD105" s="6">
        <f t="shared" ref="AD105:AD110" si="130">AY105</f>
        <v>109833</v>
      </c>
      <c r="AE105" s="24">
        <v>114224</v>
      </c>
      <c r="AF105" s="6">
        <v>124042</v>
      </c>
      <c r="AS105" s="6" t="s">
        <v>421</v>
      </c>
      <c r="AT105" s="6" t="s">
        <v>421</v>
      </c>
      <c r="AU105" s="6" t="s">
        <v>421</v>
      </c>
      <c r="AV105" s="6">
        <v>10924.117</v>
      </c>
      <c r="AW105" s="6">
        <v>10924.117</v>
      </c>
      <c r="AX105" s="6">
        <v>69666</v>
      </c>
      <c r="AY105" s="6">
        <v>109833</v>
      </c>
    </row>
    <row r="106" spans="2:54" s="6" customFormat="1" x14ac:dyDescent="0.35">
      <c r="B106" s="6" t="s">
        <v>75</v>
      </c>
      <c r="O106" s="24"/>
      <c r="R106" s="6">
        <f t="shared" si="127"/>
        <v>0</v>
      </c>
      <c r="S106" s="24"/>
      <c r="V106" s="6">
        <f t="shared" si="128"/>
        <v>0</v>
      </c>
      <c r="W106" s="24"/>
      <c r="X106" s="6">
        <v>0</v>
      </c>
      <c r="Y106" s="6">
        <v>0</v>
      </c>
      <c r="Z106" s="6">
        <f t="shared" si="129"/>
        <v>0</v>
      </c>
      <c r="AA106" s="24">
        <v>294070</v>
      </c>
      <c r="AB106" s="6">
        <v>294334</v>
      </c>
      <c r="AC106" s="6">
        <v>294635</v>
      </c>
      <c r="AD106" s="6">
        <f t="shared" si="130"/>
        <v>294936</v>
      </c>
      <c r="AE106" s="24">
        <v>295238</v>
      </c>
      <c r="AF106" s="6">
        <v>295539</v>
      </c>
      <c r="AS106" s="6" t="s">
        <v>421</v>
      </c>
      <c r="AT106" s="6" t="s">
        <v>421</v>
      </c>
      <c r="AU106" s="6" t="s">
        <v>421</v>
      </c>
      <c r="AV106" s="6">
        <v>0</v>
      </c>
      <c r="AW106" s="6">
        <v>0</v>
      </c>
      <c r="AX106" s="6">
        <v>0</v>
      </c>
      <c r="AY106" s="6">
        <v>294936</v>
      </c>
    </row>
    <row r="107" spans="2:54" s="6" customFormat="1" x14ac:dyDescent="0.35">
      <c r="B107" s="6" t="s">
        <v>76</v>
      </c>
      <c r="O107" s="24"/>
      <c r="R107" s="6">
        <f t="shared" si="127"/>
        <v>0</v>
      </c>
      <c r="S107" s="24"/>
      <c r="V107" s="6">
        <f t="shared" si="128"/>
        <v>0</v>
      </c>
      <c r="W107" s="24"/>
      <c r="X107" s="6">
        <v>21582</v>
      </c>
      <c r="Y107" s="6">
        <v>23795</v>
      </c>
      <c r="Z107" s="6">
        <f t="shared" si="129"/>
        <v>25370</v>
      </c>
      <c r="AA107" s="24">
        <v>24034</v>
      </c>
      <c r="AB107" s="6">
        <v>22727</v>
      </c>
      <c r="AC107" s="6">
        <v>22309</v>
      </c>
      <c r="AD107" s="6">
        <f t="shared" si="130"/>
        <v>21841</v>
      </c>
      <c r="AE107" s="24">
        <v>20674</v>
      </c>
      <c r="AF107" s="6">
        <v>19544</v>
      </c>
      <c r="AS107" s="6" t="s">
        <v>421</v>
      </c>
      <c r="AT107" s="6" t="s">
        <v>421</v>
      </c>
      <c r="AU107" s="6" t="s">
        <v>421</v>
      </c>
      <c r="AV107" s="6">
        <v>0</v>
      </c>
      <c r="AW107" s="6">
        <v>0</v>
      </c>
      <c r="AX107" s="6">
        <v>25370</v>
      </c>
      <c r="AY107" s="6">
        <v>21841</v>
      </c>
    </row>
    <row r="108" spans="2:54" s="6" customFormat="1" x14ac:dyDescent="0.35">
      <c r="B108" s="6" t="s">
        <v>77</v>
      </c>
      <c r="O108" s="24"/>
      <c r="R108" s="6">
        <f t="shared" si="127"/>
        <v>0</v>
      </c>
      <c r="S108" s="24"/>
      <c r="V108" s="6">
        <f t="shared" si="128"/>
        <v>0</v>
      </c>
      <c r="W108" s="24"/>
      <c r="X108" s="6">
        <v>0</v>
      </c>
      <c r="Y108" s="6">
        <v>28351</v>
      </c>
      <c r="Z108" s="6">
        <f t="shared" si="129"/>
        <v>17697</v>
      </c>
      <c r="AA108" s="24">
        <v>14597</v>
      </c>
      <c r="AB108" s="6">
        <v>13383</v>
      </c>
      <c r="AC108" s="6">
        <v>12349</v>
      </c>
      <c r="AD108" s="6">
        <f t="shared" si="130"/>
        <v>12987</v>
      </c>
      <c r="AE108" s="24">
        <v>12572</v>
      </c>
      <c r="AF108" s="6">
        <v>11868</v>
      </c>
      <c r="AS108" s="6" t="s">
        <v>421</v>
      </c>
      <c r="AT108" s="6" t="s">
        <v>421</v>
      </c>
      <c r="AU108" s="6" t="s">
        <v>421</v>
      </c>
      <c r="AV108" s="6">
        <v>0</v>
      </c>
      <c r="AW108" s="6">
        <v>0</v>
      </c>
      <c r="AX108" s="6">
        <v>17697</v>
      </c>
      <c r="AY108" s="6">
        <v>12987</v>
      </c>
    </row>
    <row r="109" spans="2:54" s="6" customFormat="1" x14ac:dyDescent="0.35">
      <c r="B109" s="6" t="s">
        <v>78</v>
      </c>
      <c r="O109" s="24"/>
      <c r="R109" s="6">
        <f t="shared" si="127"/>
        <v>0</v>
      </c>
      <c r="S109" s="24"/>
      <c r="V109" s="6">
        <f t="shared" si="128"/>
        <v>0</v>
      </c>
      <c r="W109" s="24"/>
      <c r="X109" s="6">
        <v>26868</v>
      </c>
      <c r="Y109" s="6">
        <v>29282</v>
      </c>
      <c r="Z109" s="6">
        <f t="shared" si="129"/>
        <v>0</v>
      </c>
      <c r="AA109" s="24">
        <v>0</v>
      </c>
      <c r="AB109" s="6">
        <v>0</v>
      </c>
      <c r="AC109" s="6">
        <v>0</v>
      </c>
      <c r="AD109" s="6">
        <f t="shared" si="130"/>
        <v>0</v>
      </c>
      <c r="AE109" s="24">
        <v>0</v>
      </c>
      <c r="AF109" s="6">
        <v>0</v>
      </c>
      <c r="AS109" s="6" t="s">
        <v>421</v>
      </c>
      <c r="AT109" s="6" t="s">
        <v>421</v>
      </c>
      <c r="AU109" s="6" t="s">
        <v>421</v>
      </c>
      <c r="AV109" s="6">
        <v>0</v>
      </c>
      <c r="AW109" s="6">
        <v>0</v>
      </c>
      <c r="AX109" s="6">
        <v>0</v>
      </c>
      <c r="AY109" s="6">
        <v>0</v>
      </c>
    </row>
    <row r="110" spans="2:54" s="10" customFormat="1" x14ac:dyDescent="0.35">
      <c r="B110" s="10" t="s">
        <v>79</v>
      </c>
      <c r="O110" s="25"/>
      <c r="R110" s="6">
        <f t="shared" si="127"/>
        <v>0</v>
      </c>
      <c r="S110" s="25"/>
      <c r="V110" s="6">
        <f t="shared" si="128"/>
        <v>0</v>
      </c>
      <c r="W110" s="25"/>
      <c r="X110" s="10">
        <v>961</v>
      </c>
      <c r="Y110" s="10">
        <v>4852</v>
      </c>
      <c r="Z110" s="6">
        <f t="shared" si="129"/>
        <v>7104</v>
      </c>
      <c r="AA110" s="25">
        <v>1086</v>
      </c>
      <c r="AB110" s="10">
        <v>1075</v>
      </c>
      <c r="AC110" s="10">
        <v>1035</v>
      </c>
      <c r="AD110" s="10">
        <f t="shared" si="130"/>
        <v>1032</v>
      </c>
      <c r="AE110" s="25">
        <v>1277</v>
      </c>
      <c r="AF110" s="10">
        <v>1626</v>
      </c>
      <c r="AS110" s="10" t="s">
        <v>421</v>
      </c>
      <c r="AT110" s="10" t="s">
        <v>421</v>
      </c>
      <c r="AU110" s="10" t="s">
        <v>421</v>
      </c>
      <c r="AV110" s="10">
        <v>0</v>
      </c>
      <c r="AW110" s="10">
        <v>0</v>
      </c>
      <c r="AX110" s="10">
        <v>7104</v>
      </c>
      <c r="AY110" s="10">
        <v>1032</v>
      </c>
    </row>
    <row r="111" spans="2:54" s="8" customFormat="1" x14ac:dyDescent="0.35">
      <c r="B111" s="8" t="s">
        <v>298</v>
      </c>
      <c r="K111" s="8">
        <f>SUM(K105:K110)</f>
        <v>0</v>
      </c>
      <c r="L111" s="8">
        <f t="shared" ref="L111:AH111" si="131">SUM(L105:L110)</f>
        <v>0</v>
      </c>
      <c r="M111" s="8">
        <f t="shared" si="131"/>
        <v>0</v>
      </c>
      <c r="N111" s="8">
        <f t="shared" si="131"/>
        <v>0</v>
      </c>
      <c r="O111" s="33">
        <f t="shared" si="131"/>
        <v>0</v>
      </c>
      <c r="P111" s="8">
        <f t="shared" si="131"/>
        <v>0</v>
      </c>
      <c r="Q111" s="8">
        <f t="shared" si="131"/>
        <v>0</v>
      </c>
      <c r="R111" s="8">
        <f t="shared" si="131"/>
        <v>10924.117</v>
      </c>
      <c r="S111" s="33">
        <f t="shared" si="131"/>
        <v>0</v>
      </c>
      <c r="T111" s="8">
        <f t="shared" si="131"/>
        <v>0</v>
      </c>
      <c r="U111" s="8">
        <f t="shared" si="131"/>
        <v>0</v>
      </c>
      <c r="V111" s="8">
        <f t="shared" si="131"/>
        <v>10924.117</v>
      </c>
      <c r="W111" s="33">
        <f t="shared" si="131"/>
        <v>0</v>
      </c>
      <c r="X111" s="8">
        <f t="shared" si="131"/>
        <v>107411</v>
      </c>
      <c r="Y111" s="8">
        <f t="shared" si="131"/>
        <v>148644</v>
      </c>
      <c r="Z111" s="8">
        <f t="shared" si="131"/>
        <v>119837</v>
      </c>
      <c r="AA111" s="33">
        <f t="shared" si="131"/>
        <v>409397</v>
      </c>
      <c r="AB111" s="8">
        <f t="shared" si="131"/>
        <v>415571</v>
      </c>
      <c r="AC111" s="8">
        <f t="shared" si="131"/>
        <v>423634</v>
      </c>
      <c r="AD111" s="8">
        <f t="shared" si="131"/>
        <v>440629</v>
      </c>
      <c r="AE111" s="33">
        <f t="shared" si="131"/>
        <v>443985</v>
      </c>
      <c r="AF111" s="8">
        <f t="shared" si="131"/>
        <v>452619</v>
      </c>
      <c r="AG111" s="8">
        <f t="shared" si="131"/>
        <v>0</v>
      </c>
      <c r="AH111" s="8">
        <f t="shared" si="131"/>
        <v>0</v>
      </c>
      <c r="AQ111" s="8">
        <f>SUM(AQ105:AQ110)</f>
        <v>0</v>
      </c>
      <c r="AR111" s="8">
        <f t="shared" ref="AR111" si="132">SUM(AR105:AR110)</f>
        <v>0</v>
      </c>
      <c r="AS111" s="8" t="s">
        <v>421</v>
      </c>
      <c r="AT111" s="8" t="s">
        <v>421</v>
      </c>
      <c r="AU111" s="8" t="s">
        <v>421</v>
      </c>
      <c r="AV111" s="8">
        <f t="shared" ref="AV111:BB111" si="133">SUM(AV105:AV110)</f>
        <v>10924.117</v>
      </c>
      <c r="AW111" s="8">
        <f t="shared" si="133"/>
        <v>10924.117</v>
      </c>
      <c r="AX111" s="8">
        <f t="shared" si="133"/>
        <v>119837</v>
      </c>
      <c r="AY111" s="8">
        <f t="shared" si="133"/>
        <v>440629</v>
      </c>
      <c r="AZ111" s="8">
        <f t="shared" si="133"/>
        <v>0</v>
      </c>
      <c r="BA111" s="8">
        <f t="shared" si="133"/>
        <v>0</v>
      </c>
      <c r="BB111" s="8">
        <f t="shared" si="133"/>
        <v>0</v>
      </c>
    </row>
    <row r="112" spans="2:54" s="7" customFormat="1" x14ac:dyDescent="0.35">
      <c r="B112" s="7" t="s">
        <v>312</v>
      </c>
      <c r="K112" s="7">
        <f>K111+K103</f>
        <v>0</v>
      </c>
      <c r="L112" s="7">
        <f t="shared" ref="L112:AH112" si="134">L111+L103</f>
        <v>0</v>
      </c>
      <c r="M112" s="7">
        <f t="shared" si="134"/>
        <v>0</v>
      </c>
      <c r="N112" s="7">
        <f t="shared" si="134"/>
        <v>0</v>
      </c>
      <c r="O112" s="29">
        <f t="shared" si="134"/>
        <v>0</v>
      </c>
      <c r="P112" s="7">
        <f t="shared" si="134"/>
        <v>0</v>
      </c>
      <c r="Q112" s="7">
        <f t="shared" si="134"/>
        <v>0</v>
      </c>
      <c r="R112" s="7">
        <f t="shared" si="134"/>
        <v>11692.08</v>
      </c>
      <c r="S112" s="29">
        <f t="shared" si="134"/>
        <v>0</v>
      </c>
      <c r="T112" s="7">
        <f t="shared" si="134"/>
        <v>0</v>
      </c>
      <c r="U112" s="7">
        <f t="shared" si="134"/>
        <v>0</v>
      </c>
      <c r="V112" s="7">
        <f t="shared" si="134"/>
        <v>16852.448</v>
      </c>
      <c r="W112" s="29">
        <f t="shared" si="134"/>
        <v>0</v>
      </c>
      <c r="X112" s="7">
        <f t="shared" si="134"/>
        <v>235576</v>
      </c>
      <c r="Y112" s="7">
        <f t="shared" si="134"/>
        <v>316078</v>
      </c>
      <c r="Z112" s="7">
        <f t="shared" si="134"/>
        <v>308883</v>
      </c>
      <c r="AA112" s="29">
        <f t="shared" si="134"/>
        <v>622224</v>
      </c>
      <c r="AB112" s="7">
        <f t="shared" si="134"/>
        <v>654341</v>
      </c>
      <c r="AC112" s="7">
        <f t="shared" si="134"/>
        <v>661993</v>
      </c>
      <c r="AD112" s="7">
        <f t="shared" si="134"/>
        <v>724965</v>
      </c>
      <c r="AE112" s="29">
        <f t="shared" si="134"/>
        <v>732343</v>
      </c>
      <c r="AF112" s="7">
        <f t="shared" si="134"/>
        <v>793168</v>
      </c>
      <c r="AG112" s="7">
        <f t="shared" si="134"/>
        <v>0</v>
      </c>
      <c r="AH112" s="7">
        <f t="shared" si="134"/>
        <v>0</v>
      </c>
      <c r="AQ112" s="7">
        <f>AQ111+AQ103</f>
        <v>0</v>
      </c>
      <c r="AR112" s="7">
        <f t="shared" ref="AR112" si="135">AR111+AR103</f>
        <v>0</v>
      </c>
      <c r="AS112" s="7" t="s">
        <v>421</v>
      </c>
      <c r="AT112" s="7" t="s">
        <v>421</v>
      </c>
      <c r="AU112" s="7" t="s">
        <v>421</v>
      </c>
      <c r="AV112" s="7">
        <f t="shared" ref="AV112:BB112" si="136">AV111+AV103</f>
        <v>11692.08</v>
      </c>
      <c r="AW112" s="7">
        <f t="shared" si="136"/>
        <v>16852.448</v>
      </c>
      <c r="AX112" s="7">
        <f t="shared" si="136"/>
        <v>308883</v>
      </c>
      <c r="AY112" s="7">
        <f t="shared" si="136"/>
        <v>724965</v>
      </c>
      <c r="AZ112" s="7">
        <f t="shared" si="136"/>
        <v>0</v>
      </c>
      <c r="BA112" s="7">
        <f t="shared" si="136"/>
        <v>0</v>
      </c>
      <c r="BB112" s="7">
        <f t="shared" si="136"/>
        <v>0</v>
      </c>
    </row>
    <row r="113" spans="2:54" s="14" customFormat="1" x14ac:dyDescent="0.35">
      <c r="B113" s="14" t="s">
        <v>384</v>
      </c>
      <c r="O113" s="27"/>
      <c r="S113" s="27"/>
      <c r="W113" s="27"/>
      <c r="AA113" s="27"/>
      <c r="AE113" s="27"/>
    </row>
    <row r="114" spans="2:54" s="6" customFormat="1" x14ac:dyDescent="0.35">
      <c r="B114" s="6" t="s">
        <v>80</v>
      </c>
      <c r="O114" s="24"/>
      <c r="R114" s="6">
        <f t="shared" ref="R114:R120" si="137">AV114</f>
        <v>300479.81</v>
      </c>
      <c r="S114" s="24"/>
      <c r="V114" s="6">
        <f t="shared" ref="V114:V120" si="138">AW114</f>
        <v>295489.06</v>
      </c>
      <c r="W114" s="24"/>
      <c r="X114" s="6">
        <v>0</v>
      </c>
      <c r="Y114" s="6">
        <v>33</v>
      </c>
      <c r="Z114" s="6">
        <f t="shared" ref="Z114:Z120" si="139">AX114</f>
        <v>33</v>
      </c>
      <c r="AA114" s="24">
        <v>34</v>
      </c>
      <c r="AB114" s="6">
        <v>34</v>
      </c>
      <c r="AC114" s="6">
        <v>34</v>
      </c>
      <c r="AD114" s="6">
        <f t="shared" ref="AD114:AD120" si="140">AY114</f>
        <v>35</v>
      </c>
      <c r="AE114" s="24">
        <v>35</v>
      </c>
      <c r="AF114" s="6">
        <v>36</v>
      </c>
      <c r="AS114" s="6" t="s">
        <v>421</v>
      </c>
      <c r="AT114" s="6" t="s">
        <v>421</v>
      </c>
      <c r="AU114" s="6" t="s">
        <v>421</v>
      </c>
      <c r="AV114" s="6">
        <v>300479.81</v>
      </c>
      <c r="AW114" s="6">
        <v>295489.06</v>
      </c>
      <c r="AX114" s="6">
        <v>33</v>
      </c>
      <c r="AY114" s="6">
        <v>35</v>
      </c>
    </row>
    <row r="115" spans="2:54" s="6" customFormat="1" x14ac:dyDescent="0.35">
      <c r="B115" s="6" t="s">
        <v>81</v>
      </c>
      <c r="O115" s="24"/>
      <c r="R115" s="6">
        <f t="shared" si="137"/>
        <v>0</v>
      </c>
      <c r="S115" s="24"/>
      <c r="V115" s="6">
        <f t="shared" si="138"/>
        <v>0</v>
      </c>
      <c r="W115" s="24"/>
      <c r="X115" s="6">
        <v>32</v>
      </c>
      <c r="Y115" s="6">
        <v>0</v>
      </c>
      <c r="Z115" s="6">
        <f t="shared" si="139"/>
        <v>0</v>
      </c>
      <c r="AA115" s="24">
        <v>0</v>
      </c>
      <c r="AB115" s="6">
        <v>0</v>
      </c>
      <c r="AC115" s="6">
        <v>0</v>
      </c>
      <c r="AD115" s="6">
        <f t="shared" si="140"/>
        <v>0</v>
      </c>
      <c r="AE115" s="24">
        <v>0</v>
      </c>
      <c r="AF115" s="6">
        <v>0</v>
      </c>
      <c r="AS115" s="6" t="s">
        <v>421</v>
      </c>
      <c r="AT115" s="6" t="s">
        <v>421</v>
      </c>
      <c r="AU115" s="6" t="s">
        <v>421</v>
      </c>
      <c r="AV115" s="6">
        <v>0</v>
      </c>
      <c r="AW115" s="6">
        <v>0</v>
      </c>
      <c r="AX115" s="6">
        <v>0</v>
      </c>
      <c r="AY115" s="6">
        <v>0</v>
      </c>
    </row>
    <row r="116" spans="2:54" s="6" customFormat="1" x14ac:dyDescent="0.35">
      <c r="B116" s="6" t="s">
        <v>82</v>
      </c>
      <c r="O116" s="24"/>
      <c r="R116" s="6">
        <f t="shared" si="137"/>
        <v>0.13600000000000001</v>
      </c>
      <c r="S116" s="24"/>
      <c r="V116" s="6">
        <f t="shared" si="138"/>
        <v>0.186</v>
      </c>
      <c r="W116" s="24"/>
      <c r="X116" s="6">
        <v>0</v>
      </c>
      <c r="Y116" s="6">
        <v>0</v>
      </c>
      <c r="Z116" s="6">
        <f t="shared" si="139"/>
        <v>0</v>
      </c>
      <c r="AA116" s="24">
        <v>0</v>
      </c>
      <c r="AB116" s="6">
        <v>0</v>
      </c>
      <c r="AC116" s="6">
        <v>0</v>
      </c>
      <c r="AD116" s="6">
        <f t="shared" si="140"/>
        <v>0</v>
      </c>
      <c r="AE116" s="24">
        <v>0</v>
      </c>
      <c r="AF116" s="6">
        <v>0</v>
      </c>
      <c r="AS116" s="6" t="s">
        <v>421</v>
      </c>
      <c r="AT116" s="6" t="s">
        <v>421</v>
      </c>
      <c r="AU116" s="6" t="s">
        <v>421</v>
      </c>
      <c r="AV116" s="6">
        <v>0.13600000000000001</v>
      </c>
      <c r="AW116" s="6">
        <v>0.186</v>
      </c>
      <c r="AX116" s="6">
        <v>0</v>
      </c>
      <c r="AY116" s="6">
        <v>0</v>
      </c>
    </row>
    <row r="117" spans="2:54" s="6" customFormat="1" x14ac:dyDescent="0.35">
      <c r="B117" s="6" t="s">
        <v>83</v>
      </c>
      <c r="O117" s="24"/>
      <c r="R117" s="6">
        <f t="shared" si="137"/>
        <v>0.78500000000000003</v>
      </c>
      <c r="S117" s="24"/>
      <c r="V117" s="6">
        <f t="shared" si="138"/>
        <v>0.78500000000000003</v>
      </c>
      <c r="W117" s="24"/>
      <c r="X117" s="6">
        <v>0</v>
      </c>
      <c r="Y117" s="6">
        <v>0</v>
      </c>
      <c r="Z117" s="6">
        <f t="shared" si="139"/>
        <v>0</v>
      </c>
      <c r="AA117" s="24">
        <v>0</v>
      </c>
      <c r="AB117" s="6">
        <v>0</v>
      </c>
      <c r="AC117" s="6">
        <v>0</v>
      </c>
      <c r="AD117" s="6">
        <f t="shared" si="140"/>
        <v>0</v>
      </c>
      <c r="AE117" s="24">
        <v>0</v>
      </c>
      <c r="AF117" s="6">
        <v>0</v>
      </c>
      <c r="AS117" s="6" t="s">
        <v>421</v>
      </c>
      <c r="AT117" s="6" t="s">
        <v>421</v>
      </c>
      <c r="AU117" s="6" t="s">
        <v>421</v>
      </c>
      <c r="AV117" s="6">
        <v>0.78500000000000003</v>
      </c>
      <c r="AW117" s="6">
        <v>0.78500000000000003</v>
      </c>
      <c r="AX117" s="6">
        <v>0</v>
      </c>
      <c r="AY117" s="6">
        <v>0</v>
      </c>
    </row>
    <row r="118" spans="2:54" s="6" customFormat="1" x14ac:dyDescent="0.35">
      <c r="B118" s="6" t="s">
        <v>84</v>
      </c>
      <c r="O118" s="24"/>
      <c r="R118" s="6">
        <f t="shared" si="137"/>
        <v>4219.5129999999999</v>
      </c>
      <c r="S118" s="24"/>
      <c r="V118" s="6">
        <f t="shared" si="138"/>
        <v>9210.2129999999997</v>
      </c>
      <c r="W118" s="24"/>
      <c r="X118" s="6">
        <v>1216893</v>
      </c>
      <c r="Y118" s="6">
        <v>1337247</v>
      </c>
      <c r="Z118" s="6">
        <f t="shared" si="139"/>
        <v>1366855</v>
      </c>
      <c r="AA118" s="24">
        <v>1387139</v>
      </c>
      <c r="AB118" s="6">
        <v>1414301</v>
      </c>
      <c r="AC118" s="6">
        <v>1451711</v>
      </c>
      <c r="AD118" s="6">
        <f t="shared" si="140"/>
        <v>1528104</v>
      </c>
      <c r="AE118" s="24">
        <v>1575388</v>
      </c>
      <c r="AF118" s="6">
        <v>1648198</v>
      </c>
      <c r="AS118" s="6" t="s">
        <v>421</v>
      </c>
      <c r="AT118" s="6" t="s">
        <v>421</v>
      </c>
      <c r="AU118" s="6" t="s">
        <v>421</v>
      </c>
      <c r="AV118" s="6">
        <v>4219.5129999999999</v>
      </c>
      <c r="AW118" s="6">
        <v>9210.2129999999997</v>
      </c>
      <c r="AX118" s="6">
        <v>1366855</v>
      </c>
      <c r="AY118" s="6">
        <v>1528104</v>
      </c>
    </row>
    <row r="119" spans="2:54" s="6" customFormat="1" x14ac:dyDescent="0.35">
      <c r="B119" s="6" t="s">
        <v>385</v>
      </c>
      <c r="O119" s="24"/>
      <c r="R119" s="6">
        <f t="shared" si="137"/>
        <v>0</v>
      </c>
      <c r="S119" s="24"/>
      <c r="V119" s="6">
        <f t="shared" si="138"/>
        <v>0</v>
      </c>
      <c r="W119" s="24"/>
      <c r="X119" s="6">
        <v>150</v>
      </c>
      <c r="Y119" s="6">
        <v>-376</v>
      </c>
      <c r="Z119" s="6">
        <f t="shared" si="139"/>
        <v>-8219</v>
      </c>
      <c r="AA119" s="24">
        <v>-21160</v>
      </c>
      <c r="AB119" s="6">
        <v>-29025</v>
      </c>
      <c r="AC119" s="6">
        <v>-35054</v>
      </c>
      <c r="AD119" s="6">
        <f t="shared" si="140"/>
        <v>-16384</v>
      </c>
      <c r="AE119" s="24">
        <v>-11739</v>
      </c>
      <c r="AF119" s="6">
        <v>-11608</v>
      </c>
      <c r="AS119" s="6" t="s">
        <v>421</v>
      </c>
      <c r="AT119" s="6" t="s">
        <v>421</v>
      </c>
      <c r="AU119" s="6" t="s">
        <v>421</v>
      </c>
      <c r="AV119" s="6">
        <v>0</v>
      </c>
      <c r="AW119" s="6">
        <v>0</v>
      </c>
      <c r="AX119" s="6">
        <v>-8219</v>
      </c>
      <c r="AY119" s="6">
        <v>-16384</v>
      </c>
    </row>
    <row r="120" spans="2:54" s="10" customFormat="1" x14ac:dyDescent="0.35">
      <c r="B120" s="10" t="s">
        <v>85</v>
      </c>
      <c r="O120" s="25"/>
      <c r="R120" s="6">
        <f t="shared" si="137"/>
        <v>779.572</v>
      </c>
      <c r="S120" s="25"/>
      <c r="V120" s="6">
        <f t="shared" si="138"/>
        <v>-4211.183</v>
      </c>
      <c r="W120" s="25"/>
      <c r="X120" s="10">
        <v>-682063</v>
      </c>
      <c r="Y120" s="10">
        <v>-751505</v>
      </c>
      <c r="Z120" s="10">
        <f t="shared" si="139"/>
        <v>-811655</v>
      </c>
      <c r="AA120" s="25">
        <v>-900921</v>
      </c>
      <c r="AB120" s="10">
        <v>-993621</v>
      </c>
      <c r="AC120" s="10">
        <v>-1078101</v>
      </c>
      <c r="AD120" s="10">
        <f t="shared" si="140"/>
        <v>-1156763</v>
      </c>
      <c r="AE120" s="25">
        <v>-1236151</v>
      </c>
      <c r="AF120" s="10">
        <v>-1361406</v>
      </c>
      <c r="AS120" s="10" t="s">
        <v>421</v>
      </c>
      <c r="AT120" s="10" t="s">
        <v>421</v>
      </c>
      <c r="AU120" s="10" t="s">
        <v>421</v>
      </c>
      <c r="AV120" s="10">
        <v>779.572</v>
      </c>
      <c r="AW120" s="10">
        <v>-4211.183</v>
      </c>
      <c r="AX120" s="10">
        <v>-811655</v>
      </c>
      <c r="AY120" s="10">
        <v>-1156763</v>
      </c>
    </row>
    <row r="121" spans="2:54" s="15" customFormat="1" x14ac:dyDescent="0.35">
      <c r="B121" s="15" t="s">
        <v>86</v>
      </c>
      <c r="K121" s="15">
        <f>SUM(K114:K120)</f>
        <v>0</v>
      </c>
      <c r="L121" s="15">
        <f t="shared" ref="L121:AH121" si="141">SUM(L114:L120)</f>
        <v>0</v>
      </c>
      <c r="M121" s="15">
        <f t="shared" si="141"/>
        <v>0</v>
      </c>
      <c r="N121" s="15">
        <f t="shared" si="141"/>
        <v>0</v>
      </c>
      <c r="O121" s="35">
        <f t="shared" si="141"/>
        <v>0</v>
      </c>
      <c r="P121" s="15">
        <f t="shared" si="141"/>
        <v>0</v>
      </c>
      <c r="Q121" s="15">
        <f t="shared" si="141"/>
        <v>0</v>
      </c>
      <c r="R121" s="15">
        <f t="shared" si="141"/>
        <v>305479.81599999993</v>
      </c>
      <c r="S121" s="35">
        <f t="shared" si="141"/>
        <v>0</v>
      </c>
      <c r="T121" s="15">
        <f t="shared" si="141"/>
        <v>0</v>
      </c>
      <c r="U121" s="15">
        <f t="shared" si="141"/>
        <v>0</v>
      </c>
      <c r="V121" s="15">
        <f t="shared" si="141"/>
        <v>300489.06099999993</v>
      </c>
      <c r="W121" s="35">
        <f t="shared" si="141"/>
        <v>0</v>
      </c>
      <c r="X121" s="15">
        <f t="shared" si="141"/>
        <v>535012</v>
      </c>
      <c r="Y121" s="15">
        <f t="shared" si="141"/>
        <v>585399</v>
      </c>
      <c r="Z121" s="15">
        <f t="shared" si="141"/>
        <v>547014</v>
      </c>
      <c r="AA121" s="35">
        <f t="shared" si="141"/>
        <v>465092</v>
      </c>
      <c r="AB121" s="15">
        <f t="shared" si="141"/>
        <v>391689</v>
      </c>
      <c r="AC121" s="15">
        <f t="shared" si="141"/>
        <v>338590</v>
      </c>
      <c r="AD121" s="15">
        <f t="shared" si="141"/>
        <v>354992</v>
      </c>
      <c r="AE121" s="35">
        <f t="shared" si="141"/>
        <v>327533</v>
      </c>
      <c r="AF121" s="15">
        <f t="shared" si="141"/>
        <v>275220</v>
      </c>
      <c r="AG121" s="15">
        <f t="shared" si="141"/>
        <v>0</v>
      </c>
      <c r="AH121" s="15">
        <f t="shared" si="141"/>
        <v>0</v>
      </c>
      <c r="AQ121" s="15">
        <f>SUM(AQ114:AQ120)</f>
        <v>0</v>
      </c>
      <c r="AR121" s="15">
        <f t="shared" ref="AR121" si="142">SUM(AR114:AR120)</f>
        <v>0</v>
      </c>
      <c r="AS121" s="15" t="s">
        <v>421</v>
      </c>
      <c r="AT121" s="15" t="s">
        <v>421</v>
      </c>
      <c r="AU121" s="15" t="s">
        <v>421</v>
      </c>
      <c r="AV121" s="15">
        <f t="shared" ref="AV121:BB121" si="143">SUM(AV114:AV120)</f>
        <v>305479.81599999993</v>
      </c>
      <c r="AW121" s="15">
        <f t="shared" si="143"/>
        <v>300489.06099999993</v>
      </c>
      <c r="AX121" s="15">
        <f t="shared" si="143"/>
        <v>547014</v>
      </c>
      <c r="AY121" s="15">
        <f t="shared" si="143"/>
        <v>354992</v>
      </c>
      <c r="AZ121" s="15">
        <f t="shared" si="143"/>
        <v>0</v>
      </c>
      <c r="BA121" s="15">
        <f t="shared" si="143"/>
        <v>0</v>
      </c>
      <c r="BB121" s="15">
        <f t="shared" si="143"/>
        <v>0</v>
      </c>
    </row>
    <row r="122" spans="2:54" s="7" customFormat="1" x14ac:dyDescent="0.35">
      <c r="B122" s="7" t="s">
        <v>87</v>
      </c>
      <c r="K122" s="7">
        <f>K121+K112</f>
        <v>0</v>
      </c>
      <c r="L122" s="7">
        <f t="shared" ref="L122:AH122" si="144">L121+L112</f>
        <v>0</v>
      </c>
      <c r="M122" s="7">
        <f t="shared" si="144"/>
        <v>0</v>
      </c>
      <c r="N122" s="7">
        <f t="shared" si="144"/>
        <v>0</v>
      </c>
      <c r="O122" s="29">
        <f t="shared" si="144"/>
        <v>0</v>
      </c>
      <c r="P122" s="7">
        <f t="shared" si="144"/>
        <v>0</v>
      </c>
      <c r="Q122" s="7">
        <f t="shared" si="144"/>
        <v>0</v>
      </c>
      <c r="R122" s="7">
        <f t="shared" si="144"/>
        <v>317171.89599999995</v>
      </c>
      <c r="S122" s="29">
        <f t="shared" si="144"/>
        <v>0</v>
      </c>
      <c r="T122" s="7">
        <f t="shared" si="144"/>
        <v>0</v>
      </c>
      <c r="U122" s="7">
        <f t="shared" si="144"/>
        <v>0</v>
      </c>
      <c r="V122" s="7">
        <f t="shared" si="144"/>
        <v>317341.5089999999</v>
      </c>
      <c r="W122" s="29">
        <f t="shared" si="144"/>
        <v>0</v>
      </c>
      <c r="X122" s="7">
        <f t="shared" si="144"/>
        <v>770588</v>
      </c>
      <c r="Y122" s="7">
        <f t="shared" si="144"/>
        <v>901477</v>
      </c>
      <c r="Z122" s="7">
        <f t="shared" si="144"/>
        <v>855897</v>
      </c>
      <c r="AA122" s="29">
        <f t="shared" si="144"/>
        <v>1087316</v>
      </c>
      <c r="AB122" s="7">
        <f t="shared" si="144"/>
        <v>1046030</v>
      </c>
      <c r="AC122" s="7">
        <f t="shared" si="144"/>
        <v>1000583</v>
      </c>
      <c r="AD122" s="7">
        <f t="shared" si="144"/>
        <v>1079957</v>
      </c>
      <c r="AE122" s="29">
        <f t="shared" si="144"/>
        <v>1059876</v>
      </c>
      <c r="AF122" s="7">
        <f t="shared" si="144"/>
        <v>1068388</v>
      </c>
      <c r="AG122" s="7">
        <f t="shared" si="144"/>
        <v>0</v>
      </c>
      <c r="AH122" s="7">
        <f t="shared" si="144"/>
        <v>0</v>
      </c>
      <c r="AQ122" s="7">
        <f>AQ121+AQ112</f>
        <v>0</v>
      </c>
      <c r="AR122" s="7">
        <f t="shared" ref="AR122" si="145">AR121+AR112</f>
        <v>0</v>
      </c>
      <c r="AS122" s="7" t="s">
        <v>421</v>
      </c>
      <c r="AT122" s="7" t="s">
        <v>421</v>
      </c>
      <c r="AU122" s="7" t="s">
        <v>421</v>
      </c>
      <c r="AV122" s="7">
        <f t="shared" ref="AV122:BB122" si="146">AV121+AV112</f>
        <v>317171.89599999995</v>
      </c>
      <c r="AW122" s="7">
        <f t="shared" si="146"/>
        <v>317341.5089999999</v>
      </c>
      <c r="AX122" s="7">
        <f t="shared" si="146"/>
        <v>855897</v>
      </c>
      <c r="AY122" s="7">
        <f t="shared" si="146"/>
        <v>1079957</v>
      </c>
      <c r="AZ122" s="7">
        <f t="shared" si="146"/>
        <v>0</v>
      </c>
      <c r="BA122" s="7">
        <f t="shared" si="146"/>
        <v>0</v>
      </c>
      <c r="BB122" s="7">
        <f t="shared" si="146"/>
        <v>0</v>
      </c>
    </row>
    <row r="123" spans="2:54" s="6" customFormat="1" x14ac:dyDescent="0.35">
      <c r="O123" s="24"/>
      <c r="S123" s="24"/>
      <c r="W123" s="24"/>
      <c r="AA123" s="24"/>
      <c r="AE123" s="24"/>
    </row>
    <row r="124" spans="2:54" s="6" customFormat="1" x14ac:dyDescent="0.35">
      <c r="O124" s="24"/>
      <c r="S124" s="24"/>
      <c r="W124" s="24"/>
      <c r="AA124" s="24"/>
      <c r="AE124" s="24"/>
    </row>
    <row r="125" spans="2:54" s="12" customFormat="1" x14ac:dyDescent="0.35">
      <c r="B125" s="11" t="s">
        <v>88</v>
      </c>
      <c r="O125" s="31"/>
      <c r="S125" s="31"/>
      <c r="W125" s="31"/>
      <c r="AA125" s="31"/>
      <c r="AE125" s="31"/>
    </row>
    <row r="126" spans="2:54" s="6" customFormat="1" x14ac:dyDescent="0.35">
      <c r="B126" s="6" t="s">
        <v>89</v>
      </c>
      <c r="O126" s="24"/>
      <c r="S126" s="24"/>
      <c r="T126" s="6">
        <v>-50069</v>
      </c>
      <c r="U126" s="6">
        <v>-70921</v>
      </c>
      <c r="W126" s="24">
        <v>-37539</v>
      </c>
      <c r="X126" s="6">
        <f>-61198-W126</f>
        <v>-23659</v>
      </c>
      <c r="Y126" s="6">
        <f>-109083-X126-W126</f>
        <v>-47885</v>
      </c>
      <c r="Z126" s="6">
        <f>AX126-Y126-X126-W126</f>
        <v>-48095</v>
      </c>
      <c r="AA126" s="24">
        <v>-70821</v>
      </c>
      <c r="AB126" s="6">
        <f>-133672-AA126</f>
        <v>-62851</v>
      </c>
      <c r="AC126" s="6">
        <f>-216651-AB126-AA126</f>
        <v>-82979</v>
      </c>
      <c r="AD126" s="6">
        <f t="shared" ref="AD126:AD127" si="147">AY126</f>
        <v>-267049</v>
      </c>
      <c r="AE126" s="24">
        <v>-104245</v>
      </c>
      <c r="AF126" s="6">
        <f>-190602-AE126</f>
        <v>-86357</v>
      </c>
      <c r="AS126" s="6" t="s">
        <v>421</v>
      </c>
      <c r="AT126" s="6" t="s">
        <v>421</v>
      </c>
      <c r="AU126" s="6" t="s">
        <v>421</v>
      </c>
      <c r="AV126" s="6">
        <v>-87936</v>
      </c>
      <c r="AW126" s="6">
        <v>-91846</v>
      </c>
      <c r="AX126" s="6">
        <v>-157178</v>
      </c>
      <c r="AY126" s="6">
        <v>-267049</v>
      </c>
    </row>
    <row r="127" spans="2:54" s="10" customFormat="1" x14ac:dyDescent="0.35">
      <c r="B127" s="10" t="s">
        <v>90</v>
      </c>
      <c r="O127" s="25"/>
      <c r="S127" s="25"/>
      <c r="T127" s="10">
        <v>-5962</v>
      </c>
      <c r="U127" s="10">
        <v>-8913</v>
      </c>
      <c r="W127" s="25">
        <v>-4138</v>
      </c>
      <c r="X127" s="10">
        <f>-7788-W127</f>
        <v>-3650</v>
      </c>
      <c r="Y127" s="10">
        <f>-12064-X127-W127</f>
        <v>-4276</v>
      </c>
      <c r="Z127" s="10">
        <f>AX127-Y127-X127-W127</f>
        <v>-4346</v>
      </c>
      <c r="AA127" s="25">
        <v>-3190</v>
      </c>
      <c r="AB127" s="10">
        <f>-8872-AA127</f>
        <v>-5682</v>
      </c>
      <c r="AC127" s="10">
        <f>-14142-AB127-AA127</f>
        <v>-5270</v>
      </c>
      <c r="AD127" s="10">
        <f t="shared" si="147"/>
        <v>-18563</v>
      </c>
      <c r="AE127" s="25">
        <v>-5840</v>
      </c>
      <c r="AF127" s="10">
        <f>-9877-AE127</f>
        <v>-4037</v>
      </c>
      <c r="AS127" s="10" t="s">
        <v>421</v>
      </c>
      <c r="AT127" s="10" t="s">
        <v>421</v>
      </c>
      <c r="AU127" s="10" t="s">
        <v>421</v>
      </c>
      <c r="AV127" s="10">
        <v>-14885</v>
      </c>
      <c r="AW127" s="10">
        <v>-11484</v>
      </c>
      <c r="AX127" s="10">
        <v>-16410</v>
      </c>
      <c r="AY127" s="10">
        <v>-18563</v>
      </c>
    </row>
    <row r="128" spans="2:54" s="6" customFormat="1" x14ac:dyDescent="0.35">
      <c r="B128" s="6" t="s">
        <v>91</v>
      </c>
      <c r="K128" s="6">
        <f>K127+K126</f>
        <v>0</v>
      </c>
      <c r="L128" s="6">
        <f t="shared" ref="L128:AH128" si="148">L127+L126</f>
        <v>0</v>
      </c>
      <c r="M128" s="6">
        <f t="shared" si="148"/>
        <v>0</v>
      </c>
      <c r="N128" s="6">
        <f t="shared" si="148"/>
        <v>0</v>
      </c>
      <c r="O128" s="24">
        <f t="shared" si="148"/>
        <v>0</v>
      </c>
      <c r="P128" s="6">
        <f t="shared" si="148"/>
        <v>0</v>
      </c>
      <c r="Q128" s="6">
        <f t="shared" si="148"/>
        <v>0</v>
      </c>
      <c r="R128" s="6">
        <f t="shared" si="148"/>
        <v>0</v>
      </c>
      <c r="S128" s="24">
        <f t="shared" si="148"/>
        <v>0</v>
      </c>
      <c r="T128" s="6">
        <f t="shared" si="148"/>
        <v>-56031</v>
      </c>
      <c r="U128" s="6">
        <f t="shared" si="148"/>
        <v>-79834</v>
      </c>
      <c r="V128" s="6">
        <f t="shared" si="148"/>
        <v>0</v>
      </c>
      <c r="W128" s="24">
        <f t="shared" si="148"/>
        <v>-41677</v>
      </c>
      <c r="X128" s="6">
        <f t="shared" si="148"/>
        <v>-27309</v>
      </c>
      <c r="Y128" s="6">
        <f t="shared" si="148"/>
        <v>-52161</v>
      </c>
      <c r="Z128" s="6">
        <f t="shared" si="148"/>
        <v>-52441</v>
      </c>
      <c r="AA128" s="24">
        <f t="shared" si="148"/>
        <v>-74011</v>
      </c>
      <c r="AB128" s="6">
        <f t="shared" si="148"/>
        <v>-68533</v>
      </c>
      <c r="AC128" s="6">
        <f t="shared" si="148"/>
        <v>-88249</v>
      </c>
      <c r="AD128" s="6">
        <f t="shared" si="148"/>
        <v>-285612</v>
      </c>
      <c r="AE128" s="24">
        <f t="shared" si="148"/>
        <v>-110085</v>
      </c>
      <c r="AF128" s="6">
        <f t="shared" si="148"/>
        <v>-90394</v>
      </c>
      <c r="AG128" s="6">
        <f t="shared" si="148"/>
        <v>0</v>
      </c>
      <c r="AH128" s="6">
        <f t="shared" si="148"/>
        <v>0</v>
      </c>
      <c r="AQ128" s="6">
        <f>AQ127+AQ126</f>
        <v>0</v>
      </c>
      <c r="AR128" s="6">
        <f t="shared" ref="AR128" si="149">AR127+AR126</f>
        <v>0</v>
      </c>
      <c r="AS128" s="6" t="s">
        <v>421</v>
      </c>
      <c r="AT128" s="6" t="s">
        <v>421</v>
      </c>
      <c r="AU128" s="6" t="s">
        <v>421</v>
      </c>
      <c r="AV128" s="6">
        <f t="shared" ref="AV128:BB128" si="150">AV127+AV126</f>
        <v>-102821</v>
      </c>
      <c r="AW128" s="6">
        <f t="shared" si="150"/>
        <v>-103330</v>
      </c>
      <c r="AX128" s="6">
        <f t="shared" si="150"/>
        <v>-173588</v>
      </c>
      <c r="AY128" s="6">
        <f t="shared" si="150"/>
        <v>-285612</v>
      </c>
      <c r="AZ128" s="6">
        <f t="shared" si="150"/>
        <v>0</v>
      </c>
      <c r="BA128" s="6">
        <f t="shared" si="150"/>
        <v>0</v>
      </c>
      <c r="BB128" s="6">
        <f t="shared" si="150"/>
        <v>0</v>
      </c>
    </row>
    <row r="129" spans="2:51" s="6" customFormat="1" x14ac:dyDescent="0.35">
      <c r="O129" s="24"/>
      <c r="S129" s="24"/>
      <c r="W129" s="24"/>
      <c r="AA129" s="24"/>
      <c r="AE129" s="24"/>
    </row>
    <row r="130" spans="2:51" s="6" customFormat="1" x14ac:dyDescent="0.35">
      <c r="B130" s="6" t="s">
        <v>418</v>
      </c>
      <c r="O130" s="24"/>
      <c r="S130" s="24"/>
      <c r="T130" s="6">
        <v>0</v>
      </c>
      <c r="U130" s="6">
        <v>31545</v>
      </c>
      <c r="W130" s="24">
        <v>0</v>
      </c>
      <c r="X130" s="6">
        <v>0</v>
      </c>
      <c r="Y130" s="6">
        <v>0</v>
      </c>
      <c r="Z130" s="6">
        <f t="shared" ref="Z130:Z135" si="151">AX130-Y130-X130-W130</f>
        <v>0</v>
      </c>
      <c r="AA130" s="24">
        <v>0</v>
      </c>
      <c r="AB130" s="6">
        <v>0</v>
      </c>
      <c r="AC130" s="6">
        <v>0</v>
      </c>
      <c r="AD130" s="6">
        <f t="shared" ref="AD130:AD135" si="152">AY130</f>
        <v>0</v>
      </c>
      <c r="AE130" s="24">
        <v>17516</v>
      </c>
      <c r="AF130" s="6">
        <f>54799-AE130</f>
        <v>37283</v>
      </c>
      <c r="AS130" s="6" t="s">
        <v>421</v>
      </c>
      <c r="AT130" s="6" t="s">
        <v>421</v>
      </c>
      <c r="AU130" s="6" t="s">
        <v>421</v>
      </c>
      <c r="AW130" s="6">
        <v>95456</v>
      </c>
      <c r="AX130" s="6">
        <v>0</v>
      </c>
      <c r="AY130" s="6">
        <v>0</v>
      </c>
    </row>
    <row r="131" spans="2:51" s="6" customFormat="1" x14ac:dyDescent="0.35">
      <c r="B131" s="6" t="s">
        <v>419</v>
      </c>
      <c r="O131" s="24"/>
      <c r="S131" s="24"/>
      <c r="T131" s="6">
        <v>92433</v>
      </c>
      <c r="U131" s="6">
        <v>95514</v>
      </c>
      <c r="W131" s="24">
        <v>0</v>
      </c>
      <c r="X131" s="6">
        <v>0</v>
      </c>
      <c r="Y131" s="6">
        <v>0</v>
      </c>
      <c r="Z131" s="6">
        <f t="shared" si="151"/>
        <v>0</v>
      </c>
      <c r="AA131" s="24">
        <v>0</v>
      </c>
      <c r="AB131" s="6">
        <v>0</v>
      </c>
      <c r="AC131" s="6">
        <v>0</v>
      </c>
      <c r="AD131" s="6">
        <f t="shared" si="152"/>
        <v>49450</v>
      </c>
      <c r="AE131" s="24">
        <v>0</v>
      </c>
      <c r="AF131" s="6">
        <v>0</v>
      </c>
      <c r="AS131" s="6" t="s">
        <v>421</v>
      </c>
      <c r="AT131" s="6" t="s">
        <v>421</v>
      </c>
      <c r="AU131" s="6" t="s">
        <v>421</v>
      </c>
      <c r="AW131" s="6">
        <v>0</v>
      </c>
      <c r="AX131" s="6">
        <v>0</v>
      </c>
      <c r="AY131" s="6">
        <v>49450</v>
      </c>
    </row>
    <row r="132" spans="2:51" s="6" customFormat="1" x14ac:dyDescent="0.35">
      <c r="B132" s="6" t="s">
        <v>415</v>
      </c>
      <c r="O132" s="24"/>
      <c r="S132" s="24"/>
      <c r="T132" s="6">
        <v>2100</v>
      </c>
      <c r="U132" s="6">
        <v>3308</v>
      </c>
      <c r="W132" s="24">
        <v>7577</v>
      </c>
      <c r="X132" s="6">
        <f>35780-W132</f>
        <v>28203</v>
      </c>
      <c r="Y132" s="6">
        <f>51893-X132-W132</f>
        <v>16113</v>
      </c>
      <c r="Z132" s="6">
        <f t="shared" si="151"/>
        <v>15438</v>
      </c>
      <c r="AA132" s="24">
        <v>15527</v>
      </c>
      <c r="AB132" s="6">
        <f>41946-AA132</f>
        <v>26419</v>
      </c>
      <c r="AC132" s="6">
        <f>67644-AB132-AA132</f>
        <v>25698</v>
      </c>
      <c r="AD132" s="6">
        <f t="shared" si="152"/>
        <v>93350</v>
      </c>
      <c r="AE132" s="24">
        <v>23964</v>
      </c>
      <c r="AF132" s="6">
        <f>59063-AE132</f>
        <v>35099</v>
      </c>
      <c r="AS132" s="6" t="s">
        <v>421</v>
      </c>
      <c r="AT132" s="6" t="s">
        <v>421</v>
      </c>
      <c r="AU132" s="6" t="s">
        <v>421</v>
      </c>
      <c r="AW132" s="6">
        <v>4947</v>
      </c>
      <c r="AX132" s="6">
        <v>67331</v>
      </c>
      <c r="AY132" s="6">
        <v>93350</v>
      </c>
    </row>
    <row r="133" spans="2:51" s="6" customFormat="1" x14ac:dyDescent="0.35">
      <c r="B133" s="6" t="s">
        <v>416</v>
      </c>
      <c r="O133" s="24"/>
      <c r="S133" s="24"/>
      <c r="T133" s="6">
        <v>0</v>
      </c>
      <c r="U133" s="6">
        <v>0</v>
      </c>
      <c r="W133" s="24">
        <v>0</v>
      </c>
      <c r="X133" s="6">
        <v>0</v>
      </c>
      <c r="Y133" s="6">
        <v>0</v>
      </c>
      <c r="Z133" s="6">
        <f t="shared" si="151"/>
        <v>0</v>
      </c>
      <c r="AA133" s="24">
        <v>0</v>
      </c>
      <c r="AB133" s="6">
        <v>0</v>
      </c>
      <c r="AC133" s="6">
        <v>0</v>
      </c>
      <c r="AD133" s="6">
        <f t="shared" si="152"/>
        <v>0</v>
      </c>
      <c r="AE133" s="24">
        <v>0</v>
      </c>
      <c r="AF133" s="6">
        <v>0</v>
      </c>
      <c r="AS133" s="6" t="s">
        <v>421</v>
      </c>
      <c r="AT133" s="6" t="s">
        <v>421</v>
      </c>
      <c r="AU133" s="6" t="s">
        <v>421</v>
      </c>
      <c r="AW133" s="6">
        <v>0</v>
      </c>
      <c r="AX133" s="6">
        <v>0</v>
      </c>
      <c r="AY133" s="6">
        <v>0</v>
      </c>
    </row>
    <row r="134" spans="2:51" s="6" customFormat="1" x14ac:dyDescent="0.35">
      <c r="B134" s="6" t="s">
        <v>430</v>
      </c>
      <c r="O134" s="24"/>
      <c r="S134" s="24"/>
      <c r="T134" s="6">
        <v>0</v>
      </c>
      <c r="U134" s="6">
        <v>0</v>
      </c>
      <c r="W134" s="24">
        <v>0</v>
      </c>
      <c r="X134" s="6">
        <v>1759</v>
      </c>
      <c r="Z134" s="6">
        <f t="shared" si="151"/>
        <v>-1759</v>
      </c>
      <c r="AA134" s="24">
        <v>4690</v>
      </c>
      <c r="AB134" s="6">
        <v>5419</v>
      </c>
      <c r="AC134" s="6">
        <v>0</v>
      </c>
      <c r="AD134" s="6">
        <f t="shared" si="152"/>
        <v>0</v>
      </c>
      <c r="AE134" s="24"/>
      <c r="AT134" s="6" t="s">
        <v>421</v>
      </c>
      <c r="AU134" s="6" t="s">
        <v>421</v>
      </c>
    </row>
    <row r="135" spans="2:51" x14ac:dyDescent="0.35">
      <c r="B135" s="6" t="s">
        <v>417</v>
      </c>
      <c r="W135" s="20">
        <v>0</v>
      </c>
      <c r="X135" s="6">
        <v>0</v>
      </c>
      <c r="Y135" s="6">
        <v>0</v>
      </c>
      <c r="Z135" s="6">
        <f t="shared" si="151"/>
        <v>0</v>
      </c>
      <c r="AA135" s="20">
        <v>0</v>
      </c>
      <c r="AB135" s="6">
        <v>0</v>
      </c>
      <c r="AC135" s="6">
        <v>0</v>
      </c>
      <c r="AD135" s="6">
        <f t="shared" si="152"/>
        <v>0</v>
      </c>
      <c r="AE135" s="20">
        <v>0</v>
      </c>
      <c r="AF135" s="6">
        <v>0</v>
      </c>
      <c r="AS135" s="6" t="s">
        <v>421</v>
      </c>
      <c r="AT135" s="6" t="s">
        <v>421</v>
      </c>
      <c r="AU135" s="6" t="s">
        <v>421</v>
      </c>
      <c r="AW135" s="6">
        <v>0</v>
      </c>
      <c r="AX135" s="6">
        <v>0</v>
      </c>
      <c r="AY135" s="6">
        <v>0</v>
      </c>
    </row>
    <row r="138" spans="2:51" s="3" customFormat="1" x14ac:dyDescent="0.35">
      <c r="B138" s="3" t="s">
        <v>435</v>
      </c>
      <c r="O138" s="41"/>
      <c r="S138" s="41"/>
      <c r="W138" s="41"/>
      <c r="AA138" s="41"/>
      <c r="AE138" s="41"/>
    </row>
    <row r="139" spans="2:51" s="44" customFormat="1" x14ac:dyDescent="0.35">
      <c r="B139" s="44" t="s">
        <v>436</v>
      </c>
      <c r="K139" s="44">
        <f>K7*K140</f>
        <v>0</v>
      </c>
      <c r="L139" s="44">
        <f t="shared" ref="L139:AH139" si="153">L7*L140</f>
        <v>0</v>
      </c>
      <c r="M139" s="44">
        <f t="shared" si="153"/>
        <v>0</v>
      </c>
      <c r="N139" s="44">
        <f t="shared" si="153"/>
        <v>0</v>
      </c>
      <c r="O139" s="45">
        <f t="shared" si="153"/>
        <v>0</v>
      </c>
      <c r="P139" s="44">
        <f t="shared" si="153"/>
        <v>0</v>
      </c>
      <c r="Q139" s="44">
        <f t="shared" si="153"/>
        <v>0</v>
      </c>
      <c r="R139" s="44">
        <f t="shared" si="153"/>
        <v>0</v>
      </c>
      <c r="S139" s="45">
        <f t="shared" si="153"/>
        <v>0</v>
      </c>
      <c r="T139" s="44">
        <f t="shared" si="153"/>
        <v>0</v>
      </c>
      <c r="U139" s="44">
        <f t="shared" si="153"/>
        <v>0</v>
      </c>
      <c r="V139" s="44">
        <f t="shared" si="153"/>
        <v>0</v>
      </c>
      <c r="W139" s="45">
        <f t="shared" si="153"/>
        <v>6333301.5511100003</v>
      </c>
      <c r="X139" s="44">
        <f t="shared" si="153"/>
        <v>8330230.3936800007</v>
      </c>
      <c r="Y139" s="44">
        <f t="shared" si="153"/>
        <v>6991501.1292000003</v>
      </c>
      <c r="Z139" s="44">
        <f t="shared" si="153"/>
        <v>6900209.2842799993</v>
      </c>
      <c r="AA139" s="45">
        <f t="shared" si="153"/>
        <v>5270323.19625</v>
      </c>
      <c r="AB139" s="44">
        <f t="shared" si="153"/>
        <v>4341526.7239500005</v>
      </c>
      <c r="AC139" s="44">
        <f t="shared" si="153"/>
        <v>5226372.9751500003</v>
      </c>
      <c r="AD139" s="44">
        <f t="shared" si="153"/>
        <v>3918516.7151000001</v>
      </c>
      <c r="AE139" s="45">
        <f t="shared" si="153"/>
        <v>3646186.9298399999</v>
      </c>
      <c r="AF139" s="44">
        <f t="shared" si="153"/>
        <v>3064099.3082699995</v>
      </c>
      <c r="AG139" s="44">
        <f t="shared" si="153"/>
        <v>0</v>
      </c>
      <c r="AH139" s="44">
        <f t="shared" si="153"/>
        <v>0</v>
      </c>
      <c r="AS139" s="48" t="s">
        <v>421</v>
      </c>
      <c r="AT139" s="48" t="s">
        <v>421</v>
      </c>
      <c r="AU139" s="48" t="s">
        <v>421</v>
      </c>
      <c r="AV139" s="44">
        <f t="shared" ref="AV139:AW139" si="154">AV7*AV140</f>
        <v>0</v>
      </c>
      <c r="AW139" s="44">
        <f t="shared" si="154"/>
        <v>278148.43920000002</v>
      </c>
      <c r="AX139" s="44">
        <f t="shared" ref="AX139" si="155">AX7*AX140</f>
        <v>6819885.7491699997</v>
      </c>
      <c r="AY139" s="44">
        <f t="shared" ref="AY139" si="156">AY7*AY140</f>
        <v>4464665.5177300004</v>
      </c>
    </row>
    <row r="140" spans="2:51" x14ac:dyDescent="0.35">
      <c r="B140" t="s">
        <v>2</v>
      </c>
      <c r="K140" s="6">
        <f>K74</f>
        <v>0</v>
      </c>
      <c r="L140" s="6">
        <f t="shared" ref="L140:AH140" si="157">L74</f>
        <v>0</v>
      </c>
      <c r="M140" s="6">
        <f t="shared" si="157"/>
        <v>0</v>
      </c>
      <c r="N140" s="6">
        <f t="shared" si="157"/>
        <v>0</v>
      </c>
      <c r="O140" s="24">
        <f t="shared" si="157"/>
        <v>0</v>
      </c>
      <c r="P140" s="6">
        <f t="shared" si="157"/>
        <v>0</v>
      </c>
      <c r="Q140" s="6">
        <f t="shared" si="157"/>
        <v>0</v>
      </c>
      <c r="R140" s="6">
        <f t="shared" si="157"/>
        <v>0</v>
      </c>
      <c r="S140" s="24">
        <f t="shared" si="157"/>
        <v>0</v>
      </c>
      <c r="T140" s="6">
        <f t="shared" si="157"/>
        <v>0</v>
      </c>
      <c r="U140" s="6">
        <f t="shared" si="157"/>
        <v>14990.866</v>
      </c>
      <c r="V140" s="6">
        <f t="shared" si="157"/>
        <v>0</v>
      </c>
      <c r="W140" s="24">
        <f t="shared" si="157"/>
        <v>218615.86300000001</v>
      </c>
      <c r="X140" s="6">
        <f t="shared" si="157"/>
        <v>312227.52600000001</v>
      </c>
      <c r="Y140" s="6">
        <f t="shared" si="157"/>
        <v>325034.92</v>
      </c>
      <c r="Z140" s="6">
        <f t="shared" si="157"/>
        <v>335940.08199999999</v>
      </c>
      <c r="AA140" s="24">
        <f t="shared" si="157"/>
        <v>334623.69500000001</v>
      </c>
      <c r="AB140" s="6">
        <f t="shared" si="157"/>
        <v>336813.55499999999</v>
      </c>
      <c r="AC140" s="6">
        <f t="shared" si="157"/>
        <v>339595.38500000001</v>
      </c>
      <c r="AD140" s="6">
        <f t="shared" si="157"/>
        <v>350493.44500000001</v>
      </c>
      <c r="AE140" s="24">
        <f t="shared" si="157"/>
        <v>353312.68699999998</v>
      </c>
      <c r="AF140" s="6">
        <f t="shared" si="157"/>
        <v>355876.80699999997</v>
      </c>
      <c r="AG140" s="6">
        <f t="shared" si="157"/>
        <v>0</v>
      </c>
      <c r="AH140" s="6">
        <f t="shared" si="157"/>
        <v>0</v>
      </c>
      <c r="AS140" s="49" t="s">
        <v>421</v>
      </c>
      <c r="AT140" s="49" t="s">
        <v>421</v>
      </c>
      <c r="AU140" s="49" t="s">
        <v>421</v>
      </c>
      <c r="AV140" s="6">
        <f t="shared" ref="AV140:AW140" si="158">AV74</f>
        <v>0</v>
      </c>
      <c r="AW140" s="6">
        <f t="shared" si="158"/>
        <v>15116.763000000001</v>
      </c>
      <c r="AX140" s="6">
        <f t="shared" ref="AX140" si="159">AX74</f>
        <v>297421.96899999998</v>
      </c>
      <c r="AY140" s="6">
        <f t="shared" ref="AY140" si="160">AY74</f>
        <v>338488.66700000002</v>
      </c>
    </row>
    <row r="141" spans="2:51" s="46" customFormat="1" x14ac:dyDescent="0.35">
      <c r="B141" s="46" t="s">
        <v>437</v>
      </c>
      <c r="K141" s="46" t="e">
        <f>K139/SUM(H42:K42)</f>
        <v>#DIV/0!</v>
      </c>
      <c r="L141" s="46" t="e">
        <f t="shared" ref="L141:AH141" si="161">L139/SUM(I42:L42)</f>
        <v>#DIV/0!</v>
      </c>
      <c r="M141" s="46" t="e">
        <f t="shared" si="161"/>
        <v>#DIV/0!</v>
      </c>
      <c r="N141" s="46" t="e">
        <f t="shared" si="161"/>
        <v>#DIV/0!</v>
      </c>
      <c r="O141" s="47" t="e">
        <f t="shared" si="161"/>
        <v>#DIV/0!</v>
      </c>
      <c r="P141" s="46" t="e">
        <f t="shared" si="161"/>
        <v>#DIV/0!</v>
      </c>
      <c r="Q141" s="46" t="e">
        <f t="shared" si="161"/>
        <v>#DIV/0!</v>
      </c>
      <c r="R141" s="46" t="e">
        <f t="shared" si="161"/>
        <v>#DIV/0!</v>
      </c>
      <c r="S141" s="47" t="e">
        <f t="shared" si="161"/>
        <v>#DIV/0!</v>
      </c>
      <c r="T141" s="46">
        <f t="shared" si="161"/>
        <v>0</v>
      </c>
      <c r="U141" s="46">
        <f t="shared" si="161"/>
        <v>0</v>
      </c>
      <c r="V141" s="46">
        <f t="shared" si="161"/>
        <v>0</v>
      </c>
      <c r="W141" s="47">
        <f t="shared" si="161"/>
        <v>33.867922733208559</v>
      </c>
      <c r="X141" s="46">
        <f t="shared" si="161"/>
        <v>40.01763222113334</v>
      </c>
      <c r="Y141" s="46">
        <f t="shared" si="161"/>
        <v>29.520806345399503</v>
      </c>
      <c r="Z141" s="46">
        <f t="shared" si="161"/>
        <v>28.630860992174465</v>
      </c>
      <c r="AA141" s="47">
        <f t="shared" si="161"/>
        <v>18.680543993173337</v>
      </c>
      <c r="AB141" s="46">
        <f t="shared" si="161"/>
        <v>12.986918109332937</v>
      </c>
      <c r="AC141" s="46">
        <f t="shared" si="161"/>
        <v>13.244501428383177</v>
      </c>
      <c r="AD141" s="46">
        <f t="shared" si="161"/>
        <v>8.3712175654889833</v>
      </c>
      <c r="AE141" s="47">
        <f t="shared" si="161"/>
        <v>7.0595362355587996</v>
      </c>
      <c r="AF141" s="46">
        <f t="shared" si="161"/>
        <v>5.4844061197652367</v>
      </c>
      <c r="AG141" s="46">
        <f t="shared" si="161"/>
        <v>0</v>
      </c>
      <c r="AH141" s="46">
        <f t="shared" si="161"/>
        <v>0</v>
      </c>
      <c r="AS141" s="50" t="s">
        <v>421</v>
      </c>
      <c r="AT141" s="50" t="s">
        <v>421</v>
      </c>
      <c r="AU141" s="50" t="s">
        <v>421</v>
      </c>
      <c r="AV141" s="46" t="e">
        <f>AV139/AV42</f>
        <v>#VALUE!</v>
      </c>
      <c r="AW141" s="46">
        <f t="shared" ref="AW141:AX141" si="162">AW139/AW42</f>
        <v>1.8987537661273808</v>
      </c>
      <c r="AX141" s="46">
        <f t="shared" si="162"/>
        <v>28.297576612905903</v>
      </c>
      <c r="AY141" s="46">
        <f>AY139/AY42</f>
        <v>9.537967839216055</v>
      </c>
    </row>
    <row r="142" spans="2:51" s="46" customFormat="1" x14ac:dyDescent="0.35">
      <c r="B142" s="46" t="s">
        <v>438</v>
      </c>
      <c r="K142" s="46" t="e">
        <f>K139/SUM(H70:K70)</f>
        <v>#DIV/0!</v>
      </c>
      <c r="L142" s="46" t="e">
        <f t="shared" ref="L142:AH142" si="163">L139/SUM(I70:L70)</f>
        <v>#DIV/0!</v>
      </c>
      <c r="M142" s="46" t="e">
        <f t="shared" si="163"/>
        <v>#DIV/0!</v>
      </c>
      <c r="N142" s="46" t="e">
        <f t="shared" si="163"/>
        <v>#DIV/0!</v>
      </c>
      <c r="O142" s="47" t="e">
        <f t="shared" si="163"/>
        <v>#DIV/0!</v>
      </c>
      <c r="P142" s="46" t="e">
        <f t="shared" si="163"/>
        <v>#DIV/0!</v>
      </c>
      <c r="Q142" s="46" t="e">
        <f t="shared" si="163"/>
        <v>#DIV/0!</v>
      </c>
      <c r="R142" s="46" t="e">
        <f t="shared" si="163"/>
        <v>#DIV/0!</v>
      </c>
      <c r="S142" s="47" t="e">
        <f t="shared" si="163"/>
        <v>#DIV/0!</v>
      </c>
      <c r="T142" s="46">
        <f t="shared" si="163"/>
        <v>0</v>
      </c>
      <c r="U142" s="46">
        <f t="shared" si="163"/>
        <v>0</v>
      </c>
      <c r="V142" s="46">
        <f t="shared" si="163"/>
        <v>0</v>
      </c>
      <c r="W142" s="47">
        <f t="shared" si="163"/>
        <v>-25.019956350926403</v>
      </c>
      <c r="X142" s="46">
        <f t="shared" si="163"/>
        <v>-34.118475047428696</v>
      </c>
      <c r="Y142" s="46">
        <f t="shared" si="163"/>
        <v>-26.185789784116619</v>
      </c>
      <c r="Z142" s="46">
        <f t="shared" si="163"/>
        <v>-15.277238676986975</v>
      </c>
      <c r="AA142" s="47">
        <f t="shared" si="163"/>
        <v>-14.923837020880764</v>
      </c>
      <c r="AB142" s="46">
        <f t="shared" si="163"/>
        <v>-12.029388833642738</v>
      </c>
      <c r="AC142" s="46">
        <f t="shared" si="163"/>
        <v>-13.885525585562847</v>
      </c>
      <c r="AD142" s="46">
        <f t="shared" si="163"/>
        <v>-11.354465022833432</v>
      </c>
      <c r="AE142" s="47">
        <f t="shared" si="163"/>
        <v>-10.876672522864899</v>
      </c>
      <c r="AF142" s="46">
        <f t="shared" si="163"/>
        <v>-8.3312242431583652</v>
      </c>
      <c r="AG142" s="46">
        <f t="shared" si="163"/>
        <v>0</v>
      </c>
      <c r="AH142" s="46">
        <f t="shared" si="163"/>
        <v>0</v>
      </c>
      <c r="AS142" s="50" t="s">
        <v>421</v>
      </c>
      <c r="AT142" s="50" t="s">
        <v>421</v>
      </c>
      <c r="AU142" s="50" t="s">
        <v>421</v>
      </c>
      <c r="AV142" s="46" t="e">
        <f>AV139/AV70</f>
        <v>#VALUE!</v>
      </c>
      <c r="AW142" s="46">
        <f t="shared" ref="AW142:AX142" si="164">AW139/AW70</f>
        <v>-1.0143998512035011</v>
      </c>
      <c r="AX142" s="46">
        <f t="shared" si="164"/>
        <v>-15.099400329380559</v>
      </c>
      <c r="AY142" s="46">
        <f>AY139/AY70</f>
        <v>-12.937009625189797</v>
      </c>
    </row>
    <row r="143" spans="2:51" s="46" customFormat="1" x14ac:dyDescent="0.35">
      <c r="B143" s="46" t="s">
        <v>439</v>
      </c>
      <c r="K143" s="46" t="e">
        <f>K139/K121</f>
        <v>#DIV/0!</v>
      </c>
      <c r="L143" s="46" t="e">
        <f t="shared" ref="L143:AH143" si="165">L139/L121</f>
        <v>#DIV/0!</v>
      </c>
      <c r="M143" s="46" t="e">
        <f t="shared" si="165"/>
        <v>#DIV/0!</v>
      </c>
      <c r="N143" s="46" t="e">
        <f t="shared" si="165"/>
        <v>#DIV/0!</v>
      </c>
      <c r="O143" s="47" t="e">
        <f t="shared" si="165"/>
        <v>#DIV/0!</v>
      </c>
      <c r="P143" s="46" t="e">
        <f t="shared" si="165"/>
        <v>#DIV/0!</v>
      </c>
      <c r="Q143" s="46" t="e">
        <f t="shared" si="165"/>
        <v>#DIV/0!</v>
      </c>
      <c r="R143" s="46">
        <f t="shared" si="165"/>
        <v>0</v>
      </c>
      <c r="S143" s="47" t="e">
        <f t="shared" si="165"/>
        <v>#DIV/0!</v>
      </c>
      <c r="T143" s="46" t="e">
        <f t="shared" si="165"/>
        <v>#DIV/0!</v>
      </c>
      <c r="U143" s="46" t="e">
        <f t="shared" si="165"/>
        <v>#DIV/0!</v>
      </c>
      <c r="V143" s="46">
        <f t="shared" si="165"/>
        <v>0</v>
      </c>
      <c r="W143" s="20" t="e">
        <f>W139/W121</f>
        <v>#DIV/0!</v>
      </c>
      <c r="X143" s="46">
        <f t="shared" si="165"/>
        <v>15.570174862769434</v>
      </c>
      <c r="Y143" s="46">
        <f t="shared" si="165"/>
        <v>11.943138148852322</v>
      </c>
      <c r="Z143" s="46">
        <f t="shared" si="165"/>
        <v>12.614319348828365</v>
      </c>
      <c r="AA143" s="47">
        <f t="shared" si="165"/>
        <v>11.331786391187119</v>
      </c>
      <c r="AB143" s="46">
        <f t="shared" si="165"/>
        <v>11.084117051921297</v>
      </c>
      <c r="AC143" s="46">
        <f t="shared" si="165"/>
        <v>15.435697968486961</v>
      </c>
      <c r="AD143" s="46">
        <f t="shared" si="165"/>
        <v>11.038324004766306</v>
      </c>
      <c r="AE143" s="47">
        <f t="shared" si="165"/>
        <v>11.132273480351598</v>
      </c>
      <c r="AF143" s="46">
        <f t="shared" si="165"/>
        <v>11.133272684652276</v>
      </c>
      <c r="AG143" s="46" t="e">
        <f t="shared" si="165"/>
        <v>#DIV/0!</v>
      </c>
      <c r="AH143" s="46" t="e">
        <f t="shared" si="165"/>
        <v>#DIV/0!</v>
      </c>
      <c r="AS143" s="50" t="s">
        <v>421</v>
      </c>
      <c r="AT143" s="50" t="s">
        <v>421</v>
      </c>
      <c r="AU143" s="50" t="s">
        <v>421</v>
      </c>
      <c r="AV143" s="46">
        <f>AV139/AV121</f>
        <v>0</v>
      </c>
      <c r="AW143" s="46">
        <f t="shared" ref="AW143:AX143" si="166">AW139/AW121</f>
        <v>0.92565246227049869</v>
      </c>
      <c r="AX143" s="46">
        <f t="shared" si="166"/>
        <v>12.467479350016635</v>
      </c>
      <c r="AY143" s="46">
        <f>AY139/AY121</f>
        <v>12.576806006135351</v>
      </c>
    </row>
    <row r="144" spans="2:51" s="46" customFormat="1" x14ac:dyDescent="0.35">
      <c r="B144" s="46" t="s">
        <v>440</v>
      </c>
      <c r="K144" s="46" t="e">
        <f>K139/SUM(H128:K128)</f>
        <v>#DIV/0!</v>
      </c>
      <c r="L144" s="46" t="e">
        <f t="shared" ref="L144:AH144" si="167">L139/SUM(I128:L128)</f>
        <v>#DIV/0!</v>
      </c>
      <c r="M144" s="46" t="e">
        <f t="shared" si="167"/>
        <v>#DIV/0!</v>
      </c>
      <c r="N144" s="46" t="e">
        <f t="shared" si="167"/>
        <v>#DIV/0!</v>
      </c>
      <c r="O144" s="47" t="e">
        <f t="shared" si="167"/>
        <v>#DIV/0!</v>
      </c>
      <c r="P144" s="46" t="e">
        <f t="shared" si="167"/>
        <v>#DIV/0!</v>
      </c>
      <c r="Q144" s="46" t="e">
        <f t="shared" si="167"/>
        <v>#DIV/0!</v>
      </c>
      <c r="R144" s="46" t="e">
        <f t="shared" si="167"/>
        <v>#DIV/0!</v>
      </c>
      <c r="S144" s="47" t="e">
        <f t="shared" si="167"/>
        <v>#DIV/0!</v>
      </c>
      <c r="T144" s="46">
        <f t="shared" si="167"/>
        <v>0</v>
      </c>
      <c r="U144" s="46">
        <f t="shared" si="167"/>
        <v>0</v>
      </c>
      <c r="V144" s="46">
        <f t="shared" si="167"/>
        <v>0</v>
      </c>
      <c r="W144" s="47">
        <f t="shared" si="167"/>
        <v>-35.67213138924874</v>
      </c>
      <c r="X144" s="46">
        <f t="shared" si="167"/>
        <v>-55.975207590915204</v>
      </c>
      <c r="Y144" s="46">
        <f t="shared" si="167"/>
        <v>-57.71088949127919</v>
      </c>
      <c r="Z144" s="46">
        <f t="shared" si="167"/>
        <v>-39.750497063621907</v>
      </c>
      <c r="AA144" s="47">
        <f t="shared" si="167"/>
        <v>-25.593784035945649</v>
      </c>
      <c r="AB144" s="46">
        <f t="shared" si="167"/>
        <v>-17.566647746473745</v>
      </c>
      <c r="AC144" s="46">
        <f t="shared" si="167"/>
        <v>-18.452491491664137</v>
      </c>
      <c r="AD144" s="46">
        <f t="shared" si="167"/>
        <v>-7.5880688899216704</v>
      </c>
      <c r="AE144" s="47">
        <f t="shared" si="167"/>
        <v>-6.599684204901906</v>
      </c>
      <c r="AF144" s="46">
        <f t="shared" si="167"/>
        <v>-5.3349920052059749</v>
      </c>
      <c r="AG144" s="46">
        <f t="shared" si="167"/>
        <v>0</v>
      </c>
      <c r="AH144" s="46">
        <f t="shared" si="167"/>
        <v>0</v>
      </c>
      <c r="AS144" s="50" t="s">
        <v>421</v>
      </c>
      <c r="AT144" s="50" t="s">
        <v>421</v>
      </c>
      <c r="AU144" s="50" t="s">
        <v>421</v>
      </c>
      <c r="AV144" s="46">
        <f>AV139/AV128</f>
        <v>0</v>
      </c>
      <c r="AW144" s="46">
        <f t="shared" ref="AW144:AX144" si="168">AW139/AW128</f>
        <v>-2.6918459227717024</v>
      </c>
      <c r="AX144" s="46">
        <f t="shared" si="168"/>
        <v>-39.287771903414978</v>
      </c>
      <c r="AY144" s="46">
        <f>AY139/AY128</f>
        <v>-15.631925541398822</v>
      </c>
    </row>
    <row r="146" spans="2:51" s="43" customFormat="1" x14ac:dyDescent="0.35">
      <c r="B146" s="43" t="s">
        <v>441</v>
      </c>
      <c r="O146" s="42"/>
      <c r="S146" s="42"/>
      <c r="W146" s="42"/>
      <c r="AA146" s="42"/>
      <c r="AE146" s="42"/>
    </row>
    <row r="147" spans="2:51" s="16" customFormat="1" x14ac:dyDescent="0.35">
      <c r="B147" s="16" t="s">
        <v>442</v>
      </c>
      <c r="K147" s="16" t="e">
        <f>(K42-G42)/ABS(G42)</f>
        <v>#DIV/0!</v>
      </c>
      <c r="L147" s="16" t="e">
        <f t="shared" ref="L147:AH147" si="169">(L42-H42)/ABS(H42)</f>
        <v>#DIV/0!</v>
      </c>
      <c r="M147" s="16" t="e">
        <f t="shared" si="169"/>
        <v>#DIV/0!</v>
      </c>
      <c r="N147" s="16" t="e">
        <f t="shared" si="169"/>
        <v>#DIV/0!</v>
      </c>
      <c r="O147" s="26" t="e">
        <f t="shared" si="169"/>
        <v>#DIV/0!</v>
      </c>
      <c r="P147" s="16" t="e">
        <f t="shared" si="169"/>
        <v>#DIV/0!</v>
      </c>
      <c r="Q147" s="16" t="e">
        <f t="shared" si="169"/>
        <v>#DIV/0!</v>
      </c>
      <c r="R147" s="16" t="e">
        <f t="shared" si="169"/>
        <v>#DIV/0!</v>
      </c>
      <c r="S147" s="26" t="e">
        <f t="shared" si="169"/>
        <v>#DIV/0!</v>
      </c>
      <c r="T147" s="16" t="e">
        <f t="shared" si="169"/>
        <v>#DIV/0!</v>
      </c>
      <c r="U147" s="16" t="e">
        <f t="shared" si="169"/>
        <v>#DIV/0!</v>
      </c>
      <c r="V147" s="16" t="e">
        <f t="shared" si="169"/>
        <v>#DIV/0!</v>
      </c>
      <c r="W147" s="26" t="e">
        <f t="shared" si="169"/>
        <v>#DIV/0!</v>
      </c>
      <c r="X147" s="16">
        <f t="shared" si="169"/>
        <v>0.60542952770546676</v>
      </c>
      <c r="Y147" s="16">
        <f t="shared" si="169"/>
        <v>0.78836793620239243</v>
      </c>
      <c r="Z147" s="16">
        <f t="shared" si="169"/>
        <v>5.5515644955300127E-2</v>
      </c>
      <c r="AA147" s="26">
        <f t="shared" si="169"/>
        <v>1.0151320661565046</v>
      </c>
      <c r="AB147" s="16">
        <f t="shared" si="169"/>
        <v>0.92961636464068709</v>
      </c>
      <c r="AC147" s="16">
        <f t="shared" si="169"/>
        <v>0.92731494295291694</v>
      </c>
      <c r="AD147" s="16">
        <f t="shared" si="169"/>
        <v>0.92621721430281945</v>
      </c>
      <c r="AE147" s="26">
        <f t="shared" si="169"/>
        <v>0.59286073034189601</v>
      </c>
      <c r="AF147" s="16">
        <f t="shared" si="169"/>
        <v>0.38970561075610388</v>
      </c>
      <c r="AG147" s="16">
        <f t="shared" si="169"/>
        <v>-1</v>
      </c>
      <c r="AH147" s="16">
        <f t="shared" si="169"/>
        <v>-1</v>
      </c>
      <c r="AS147" s="16" t="s">
        <v>421</v>
      </c>
      <c r="AT147" s="16" t="s">
        <v>421</v>
      </c>
      <c r="AU147" s="16" t="s">
        <v>421</v>
      </c>
      <c r="AV147" s="16" t="e">
        <f>(AV42-AU42)/ABS(AU42)</f>
        <v>#VALUE!</v>
      </c>
      <c r="AW147" s="16" t="e">
        <f t="shared" ref="AW147:AX147" si="170">(AW42-AV42)/ABS(AV42)</f>
        <v>#VALUE!</v>
      </c>
      <c r="AX147" s="16">
        <f t="shared" si="170"/>
        <v>0.64520445081575539</v>
      </c>
      <c r="AY147" s="16">
        <f>(AY42-AX42)/ABS(AX42)</f>
        <v>0.94225040040496921</v>
      </c>
    </row>
    <row r="148" spans="2:51" s="16" customFormat="1" x14ac:dyDescent="0.35">
      <c r="B148" s="16" t="s">
        <v>443</v>
      </c>
      <c r="K148" s="16" t="e">
        <f>(K61-G61)/ABS(G61)</f>
        <v>#DIV/0!</v>
      </c>
      <c r="L148" s="16" t="e">
        <f t="shared" ref="L148:AH148" si="171">(L61-H61)/ABS(H61)</f>
        <v>#DIV/0!</v>
      </c>
      <c r="M148" s="16" t="e">
        <f t="shared" si="171"/>
        <v>#DIV/0!</v>
      </c>
      <c r="N148" s="16" t="e">
        <f t="shared" si="171"/>
        <v>#DIV/0!</v>
      </c>
      <c r="O148" s="26" t="e">
        <f t="shared" si="171"/>
        <v>#DIV/0!</v>
      </c>
      <c r="P148" s="16" t="e">
        <f t="shared" si="171"/>
        <v>#DIV/0!</v>
      </c>
      <c r="Q148" s="16" t="e">
        <f t="shared" si="171"/>
        <v>#DIV/0!</v>
      </c>
      <c r="R148" s="16" t="e">
        <f t="shared" si="171"/>
        <v>#DIV/0!</v>
      </c>
      <c r="S148" s="26" t="e">
        <f t="shared" si="171"/>
        <v>#DIV/0!</v>
      </c>
      <c r="T148" s="16" t="e">
        <f t="shared" si="171"/>
        <v>#DIV/0!</v>
      </c>
      <c r="U148" s="16" t="e">
        <f t="shared" si="171"/>
        <v>#DIV/0!</v>
      </c>
      <c r="V148" s="16" t="e">
        <f t="shared" si="171"/>
        <v>#DIV/0!</v>
      </c>
      <c r="W148" s="26" t="e">
        <f t="shared" si="171"/>
        <v>#DIV/0!</v>
      </c>
      <c r="X148" s="16">
        <f t="shared" si="171"/>
        <v>-1.4070620908549891</v>
      </c>
      <c r="Y148" s="16">
        <f t="shared" si="171"/>
        <v>-0.69826363414037662</v>
      </c>
      <c r="Z148" s="16">
        <f t="shared" si="171"/>
        <v>-1.8002075351213283</v>
      </c>
      <c r="AA148" s="26">
        <f t="shared" si="171"/>
        <v>-2.0847865449817107</v>
      </c>
      <c r="AB148" s="16">
        <f t="shared" si="171"/>
        <v>-9.1384303845157638E-2</v>
      </c>
      <c r="AC148" s="16">
        <f t="shared" si="171"/>
        <v>-0.2229198467786066</v>
      </c>
      <c r="AD148" s="16">
        <f t="shared" si="171"/>
        <v>-0.30041562759767249</v>
      </c>
      <c r="AE148" s="26">
        <f t="shared" si="171"/>
        <v>0.11065803329375126</v>
      </c>
      <c r="AF148" s="16">
        <f t="shared" si="171"/>
        <v>-0.35118662351672059</v>
      </c>
      <c r="AG148" s="16">
        <f t="shared" si="171"/>
        <v>1</v>
      </c>
      <c r="AH148" s="16">
        <f t="shared" si="171"/>
        <v>1</v>
      </c>
      <c r="AS148" s="16" t="s">
        <v>421</v>
      </c>
      <c r="AT148" s="16" t="s">
        <v>421</v>
      </c>
      <c r="AU148" s="16" t="s">
        <v>421</v>
      </c>
      <c r="AV148" s="16" t="e">
        <f>(AV70-AU70)/ABS(AU70)</f>
        <v>#VALUE!</v>
      </c>
      <c r="AW148" s="16" t="e">
        <f t="shared" ref="AW148:AX148" si="172">(AW70-AV70)/ABS(AV70)</f>
        <v>#VALUE!</v>
      </c>
      <c r="AX148" s="16">
        <f t="shared" si="172"/>
        <v>-0.64721371261852667</v>
      </c>
      <c r="AY148" s="16">
        <f>(AY70-AX70)/ABS(AX70)</f>
        <v>0.23592211944224273</v>
      </c>
    </row>
    <row r="149" spans="2:51" s="16" customFormat="1" x14ac:dyDescent="0.35">
      <c r="B149" s="16" t="s">
        <v>444</v>
      </c>
      <c r="K149" s="16" t="e">
        <f>(K128-G128)/ABS(G128)</f>
        <v>#DIV/0!</v>
      </c>
      <c r="L149" s="16" t="e">
        <f t="shared" ref="L149:AH149" si="173">(L128-H128)/ABS(H128)</f>
        <v>#DIV/0!</v>
      </c>
      <c r="M149" s="16" t="e">
        <f t="shared" si="173"/>
        <v>#DIV/0!</v>
      </c>
      <c r="N149" s="16" t="e">
        <f t="shared" si="173"/>
        <v>#DIV/0!</v>
      </c>
      <c r="O149" s="26" t="e">
        <f t="shared" si="173"/>
        <v>#DIV/0!</v>
      </c>
      <c r="P149" s="16" t="e">
        <f t="shared" si="173"/>
        <v>#DIV/0!</v>
      </c>
      <c r="Q149" s="16" t="e">
        <f t="shared" si="173"/>
        <v>#DIV/0!</v>
      </c>
      <c r="R149" s="16" t="e">
        <f t="shared" si="173"/>
        <v>#DIV/0!</v>
      </c>
      <c r="S149" s="26" t="e">
        <f t="shared" si="173"/>
        <v>#DIV/0!</v>
      </c>
      <c r="T149" s="16" t="e">
        <f t="shared" si="173"/>
        <v>#DIV/0!</v>
      </c>
      <c r="U149" s="16" t="e">
        <f t="shared" si="173"/>
        <v>#DIV/0!</v>
      </c>
      <c r="V149" s="16" t="e">
        <f t="shared" si="173"/>
        <v>#DIV/0!</v>
      </c>
      <c r="W149" s="26" t="e">
        <f t="shared" si="173"/>
        <v>#DIV/0!</v>
      </c>
      <c r="X149" s="16">
        <f t="shared" si="173"/>
        <v>0.51260909139583444</v>
      </c>
      <c r="Y149" s="16">
        <f t="shared" si="173"/>
        <v>0.34663176090387554</v>
      </c>
      <c r="Z149" s="16" t="e">
        <f t="shared" si="173"/>
        <v>#DIV/0!</v>
      </c>
      <c r="AA149" s="26">
        <f t="shared" si="173"/>
        <v>-0.77582359574825444</v>
      </c>
      <c r="AB149" s="16">
        <f t="shared" si="173"/>
        <v>-1.5095389798235015</v>
      </c>
      <c r="AC149" s="16">
        <f t="shared" si="173"/>
        <v>-0.69185790149728721</v>
      </c>
      <c r="AD149" s="16">
        <f t="shared" si="173"/>
        <v>-4.4463492305638717</v>
      </c>
      <c r="AE149" s="26">
        <f t="shared" si="173"/>
        <v>-0.48741403304914133</v>
      </c>
      <c r="AF149" s="16">
        <f t="shared" si="173"/>
        <v>-0.3189850145185531</v>
      </c>
      <c r="AG149" s="16">
        <f t="shared" si="173"/>
        <v>1</v>
      </c>
      <c r="AH149" s="16">
        <f t="shared" si="173"/>
        <v>1</v>
      </c>
      <c r="AS149" s="16" t="s">
        <v>421</v>
      </c>
      <c r="AT149" s="16" t="s">
        <v>421</v>
      </c>
      <c r="AU149" s="16" t="s">
        <v>421</v>
      </c>
      <c r="AV149" s="16" t="e">
        <f>(AV128-AU128)/ABS(AU128)</f>
        <v>#VALUE!</v>
      </c>
      <c r="AW149" s="16">
        <f t="shared" ref="AW149:AX149" si="174">(AW128-AV128)/ABS(AV128)</f>
        <v>-4.9503506093113272E-3</v>
      </c>
      <c r="AX149" s="16">
        <f t="shared" si="174"/>
        <v>-0.6799380625181457</v>
      </c>
      <c r="AY149" s="16">
        <f>(AY128-AX128)/ABS(AX128)</f>
        <v>-0.64534414821301012</v>
      </c>
    </row>
    <row r="151" spans="2:51" s="43" customFormat="1" x14ac:dyDescent="0.35">
      <c r="B151" s="43" t="s">
        <v>445</v>
      </c>
      <c r="O151" s="42"/>
      <c r="S151" s="42"/>
      <c r="W151" s="42"/>
      <c r="AA151" s="42"/>
      <c r="AE151" s="42"/>
    </row>
    <row r="152" spans="2:51" s="46" customFormat="1" x14ac:dyDescent="0.35">
      <c r="B152" s="46" t="s">
        <v>446</v>
      </c>
      <c r="K152" s="46" t="e">
        <f>SUM(H42:K42)/K140</f>
        <v>#DIV/0!</v>
      </c>
      <c r="L152" s="46" t="e">
        <f t="shared" ref="L152:AH152" si="175">SUM(I42:L42)/L140</f>
        <v>#DIV/0!</v>
      </c>
      <c r="M152" s="46" t="e">
        <f t="shared" si="175"/>
        <v>#DIV/0!</v>
      </c>
      <c r="N152" s="46" t="e">
        <f t="shared" si="175"/>
        <v>#DIV/0!</v>
      </c>
      <c r="O152" s="47" t="e">
        <f t="shared" si="175"/>
        <v>#DIV/0!</v>
      </c>
      <c r="P152" s="46" t="e">
        <f t="shared" si="175"/>
        <v>#DIV/0!</v>
      </c>
      <c r="Q152" s="46" t="e">
        <f t="shared" si="175"/>
        <v>#DIV/0!</v>
      </c>
      <c r="R152" s="46" t="e">
        <f t="shared" si="175"/>
        <v>#DIV/0!</v>
      </c>
      <c r="S152" s="47" t="e">
        <f t="shared" si="175"/>
        <v>#DIV/0!</v>
      </c>
      <c r="T152" s="46" t="e">
        <f t="shared" si="175"/>
        <v>#DIV/0!</v>
      </c>
      <c r="U152" s="46">
        <f t="shared" si="175"/>
        <v>4.7576971203664948</v>
      </c>
      <c r="V152" s="46" t="e">
        <f t="shared" si="175"/>
        <v>#DIV/0!</v>
      </c>
      <c r="W152" s="47">
        <f t="shared" si="175"/>
        <v>0.85538166093647094</v>
      </c>
      <c r="X152" s="46">
        <f t="shared" si="175"/>
        <v>0.66670611225994214</v>
      </c>
      <c r="Y152" s="46">
        <f t="shared" si="175"/>
        <v>0.72863863365819281</v>
      </c>
      <c r="Z152" s="46">
        <f t="shared" si="175"/>
        <v>0.71740769534014703</v>
      </c>
      <c r="AA152" s="47">
        <f t="shared" si="175"/>
        <v>0.84312319843339245</v>
      </c>
      <c r="AB152" s="46">
        <f t="shared" si="175"/>
        <v>0.99253725106164448</v>
      </c>
      <c r="AC152" s="46">
        <f t="shared" si="175"/>
        <v>1.1619916448511218</v>
      </c>
      <c r="AD152" s="46">
        <f t="shared" si="175"/>
        <v>1.3355285431942956</v>
      </c>
      <c r="AE152" s="47">
        <f t="shared" si="175"/>
        <v>1.4618524015810392</v>
      </c>
      <c r="AF152" s="46">
        <f t="shared" si="175"/>
        <v>1.5699056218631298</v>
      </c>
      <c r="AG152" s="46" t="e">
        <f t="shared" si="175"/>
        <v>#DIV/0!</v>
      </c>
      <c r="AH152" s="46" t="e">
        <f t="shared" si="175"/>
        <v>#DIV/0!</v>
      </c>
      <c r="AS152" s="46" t="s">
        <v>421</v>
      </c>
      <c r="AT152" s="46" t="s">
        <v>421</v>
      </c>
      <c r="AU152" s="46" t="s">
        <v>421</v>
      </c>
      <c r="AV152" s="46" t="e">
        <f>AV42/AV140</f>
        <v>#VALUE!</v>
      </c>
      <c r="AW152" s="46">
        <f t="shared" ref="AW152:AX152" si="176">AW42/AW140</f>
        <v>9.6905666907657402</v>
      </c>
      <c r="AX152" s="46">
        <f t="shared" si="176"/>
        <v>0.81031673890908851</v>
      </c>
      <c r="AY152" s="46">
        <f>AY42/AY140</f>
        <v>1.3828941575760347</v>
      </c>
    </row>
    <row r="153" spans="2:51" s="46" customFormat="1" x14ac:dyDescent="0.35">
      <c r="B153" s="46" t="s">
        <v>244</v>
      </c>
      <c r="K153" s="46" t="e">
        <f>SUM(H70:K70)/K140</f>
        <v>#DIV/0!</v>
      </c>
      <c r="L153" s="46" t="e">
        <f t="shared" ref="L153:AH153" si="177">SUM(I70:L70)/L140</f>
        <v>#DIV/0!</v>
      </c>
      <c r="M153" s="46" t="e">
        <f t="shared" si="177"/>
        <v>#DIV/0!</v>
      </c>
      <c r="N153" s="46" t="e">
        <f t="shared" si="177"/>
        <v>#DIV/0!</v>
      </c>
      <c r="O153" s="47" t="e">
        <f t="shared" si="177"/>
        <v>#DIV/0!</v>
      </c>
      <c r="P153" s="46" t="e">
        <f t="shared" si="177"/>
        <v>#DIV/0!</v>
      </c>
      <c r="Q153" s="46" t="e">
        <f t="shared" si="177"/>
        <v>#DIV/0!</v>
      </c>
      <c r="R153" s="46" t="e">
        <f t="shared" si="177"/>
        <v>#DIV/0!</v>
      </c>
      <c r="S153" s="47" t="e">
        <f t="shared" si="177"/>
        <v>#DIV/0!</v>
      </c>
      <c r="T153" s="46" t="e">
        <f t="shared" si="177"/>
        <v>#DIV/0!</v>
      </c>
      <c r="U153" s="46">
        <f t="shared" si="177"/>
        <v>-9.3733077195140027</v>
      </c>
      <c r="V153" s="46" t="e">
        <f t="shared" si="177"/>
        <v>#DIV/0!</v>
      </c>
      <c r="W153" s="47">
        <f t="shared" si="177"/>
        <v>-1.1578757210312776</v>
      </c>
      <c r="X153" s="46">
        <f t="shared" si="177"/>
        <v>-0.78198102239070355</v>
      </c>
      <c r="Y153" s="46">
        <f t="shared" si="177"/>
        <v>-0.82143789350387342</v>
      </c>
      <c r="Z153" s="46">
        <f t="shared" si="177"/>
        <v>-1.3444838058948858</v>
      </c>
      <c r="AA153" s="47">
        <f t="shared" si="177"/>
        <v>-1.0553586170877707</v>
      </c>
      <c r="AB153" s="46">
        <f t="shared" si="177"/>
        <v>-1.0715423849256898</v>
      </c>
      <c r="AC153" s="46">
        <f t="shared" si="177"/>
        <v>-1.1083483952527799</v>
      </c>
      <c r="AD153" s="46">
        <f t="shared" si="177"/>
        <v>-0.98463467697662643</v>
      </c>
      <c r="AE153" s="47">
        <f t="shared" si="177"/>
        <v>-0.94881959333659593</v>
      </c>
      <c r="AF153" s="46">
        <f t="shared" si="177"/>
        <v>-1.0334615596345957</v>
      </c>
      <c r="AG153" s="46" t="e">
        <f t="shared" si="177"/>
        <v>#DIV/0!</v>
      </c>
      <c r="AH153" s="46" t="e">
        <f t="shared" si="177"/>
        <v>#DIV/0!</v>
      </c>
      <c r="AS153" s="46" t="s">
        <v>421</v>
      </c>
      <c r="AT153" s="46" t="s">
        <v>421</v>
      </c>
      <c r="AU153" s="46" t="s">
        <v>421</v>
      </c>
      <c r="AV153" s="46" t="e">
        <f>AV70/AV140</f>
        <v>#VALUE!</v>
      </c>
      <c r="AW153" s="46">
        <f t="shared" ref="AW153:AX153" si="178">AW70/AW140</f>
        <v>-18.138803922506426</v>
      </c>
      <c r="AX153" s="46">
        <f t="shared" si="178"/>
        <v>-1.5186033550870617</v>
      </c>
      <c r="AY153" s="46">
        <f>AY70/AY140</f>
        <v>-1.0195555528008269</v>
      </c>
    </row>
    <row r="154" spans="2:51" s="46" customFormat="1" x14ac:dyDescent="0.35">
      <c r="B154" s="46" t="s">
        <v>447</v>
      </c>
      <c r="K154" s="46" t="e">
        <f>K79/K140</f>
        <v>#DIV/0!</v>
      </c>
      <c r="L154" s="46" t="e">
        <f t="shared" ref="L154:AH154" si="179">L79/L140</f>
        <v>#DIV/0!</v>
      </c>
      <c r="M154" s="46" t="e">
        <f t="shared" si="179"/>
        <v>#DIV/0!</v>
      </c>
      <c r="N154" s="46" t="e">
        <f t="shared" si="179"/>
        <v>#DIV/0!</v>
      </c>
      <c r="O154" s="47" t="e">
        <f t="shared" si="179"/>
        <v>#DIV/0!</v>
      </c>
      <c r="P154" s="46" t="e">
        <f t="shared" si="179"/>
        <v>#DIV/0!</v>
      </c>
      <c r="Q154" s="46" t="e">
        <f t="shared" si="179"/>
        <v>#DIV/0!</v>
      </c>
      <c r="R154" s="46" t="e">
        <f t="shared" si="179"/>
        <v>#DIV/0!</v>
      </c>
      <c r="S154" s="47" t="e">
        <f t="shared" si="179"/>
        <v>#DIV/0!</v>
      </c>
      <c r="T154" s="46" t="e">
        <f t="shared" si="179"/>
        <v>#DIV/0!</v>
      </c>
      <c r="U154" s="46">
        <f t="shared" si="179"/>
        <v>0</v>
      </c>
      <c r="V154" s="46" t="e">
        <f t="shared" si="179"/>
        <v>#DIV/0!</v>
      </c>
      <c r="W154" s="47">
        <f t="shared" si="179"/>
        <v>0</v>
      </c>
      <c r="X154" s="46">
        <f t="shared" si="179"/>
        <v>1.9796108559627763</v>
      </c>
      <c r="Y154" s="46">
        <f t="shared" si="179"/>
        <v>1.1244668726670968</v>
      </c>
      <c r="Z154" s="46">
        <f t="shared" si="179"/>
        <v>0.93836674124524388</v>
      </c>
      <c r="AA154" s="47">
        <f t="shared" si="179"/>
        <v>1.6154952804522704</v>
      </c>
      <c r="AB154" s="46">
        <f t="shared" si="179"/>
        <v>0.55716878734289654</v>
      </c>
      <c r="AC154" s="46">
        <f t="shared" si="179"/>
        <v>0.55440388272649821</v>
      </c>
      <c r="AD154" s="46">
        <f t="shared" si="179"/>
        <v>0.75368599261535407</v>
      </c>
      <c r="AE154" s="47">
        <f t="shared" si="179"/>
        <v>0.80197233336260021</v>
      </c>
      <c r="AF154" s="46">
        <f t="shared" si="179"/>
        <v>0.656123117346054</v>
      </c>
      <c r="AG154" s="46" t="e">
        <f t="shared" si="179"/>
        <v>#DIV/0!</v>
      </c>
      <c r="AH154" s="46" t="e">
        <f t="shared" si="179"/>
        <v>#DIV/0!</v>
      </c>
      <c r="AS154" s="46" t="s">
        <v>421</v>
      </c>
      <c r="AT154" s="46" t="s">
        <v>421</v>
      </c>
      <c r="AU154" s="46" t="s">
        <v>421</v>
      </c>
      <c r="AV154" s="46" t="e">
        <f>AV79/AV140</f>
        <v>#DIV/0!</v>
      </c>
      <c r="AW154" s="46">
        <f t="shared" ref="AW154:AX154" si="180">AW79/AW140</f>
        <v>7.3959616883588104E-3</v>
      </c>
      <c r="AX154" s="46">
        <f t="shared" si="180"/>
        <v>1.0598914433250894</v>
      </c>
      <c r="AY154" s="46">
        <f>AY79/AY140</f>
        <v>0.78041608406345842</v>
      </c>
    </row>
    <row r="155" spans="2:51" s="46" customFormat="1" x14ac:dyDescent="0.35">
      <c r="B155" s="46" t="s">
        <v>448</v>
      </c>
      <c r="K155" s="46" t="e">
        <f>(K106+K102)/K140</f>
        <v>#DIV/0!</v>
      </c>
      <c r="L155" s="46" t="e">
        <f t="shared" ref="L155:AH155" si="181">(L106+L102)/L140</f>
        <v>#DIV/0!</v>
      </c>
      <c r="M155" s="46" t="e">
        <f t="shared" si="181"/>
        <v>#DIV/0!</v>
      </c>
      <c r="N155" s="46" t="e">
        <f t="shared" si="181"/>
        <v>#DIV/0!</v>
      </c>
      <c r="O155" s="47" t="e">
        <f t="shared" si="181"/>
        <v>#DIV/0!</v>
      </c>
      <c r="P155" s="46" t="e">
        <f t="shared" si="181"/>
        <v>#DIV/0!</v>
      </c>
      <c r="Q155" s="46" t="e">
        <f t="shared" si="181"/>
        <v>#DIV/0!</v>
      </c>
      <c r="R155" s="46" t="e">
        <f t="shared" si="181"/>
        <v>#DIV/0!</v>
      </c>
      <c r="S155" s="47" t="e">
        <f t="shared" si="181"/>
        <v>#DIV/0!</v>
      </c>
      <c r="T155" s="46" t="e">
        <f t="shared" si="181"/>
        <v>#DIV/0!</v>
      </c>
      <c r="U155" s="46">
        <f t="shared" si="181"/>
        <v>0</v>
      </c>
      <c r="V155" s="46" t="e">
        <f t="shared" si="181"/>
        <v>#DIV/0!</v>
      </c>
      <c r="W155" s="47">
        <f t="shared" si="181"/>
        <v>0</v>
      </c>
      <c r="X155" s="46">
        <f t="shared" si="181"/>
        <v>0</v>
      </c>
      <c r="Y155" s="46">
        <f t="shared" si="181"/>
        <v>0</v>
      </c>
      <c r="Z155" s="46">
        <f>(Z106+Z102)/Z140</f>
        <v>0</v>
      </c>
      <c r="AA155" s="47">
        <f t="shared" si="181"/>
        <v>0.87880805930375017</v>
      </c>
      <c r="AB155" s="46">
        <f t="shared" si="181"/>
        <v>0.87387813118150781</v>
      </c>
      <c r="AC155" s="46">
        <f t="shared" si="181"/>
        <v>0.86760601885093347</v>
      </c>
      <c r="AD155" s="46">
        <f t="shared" si="181"/>
        <v>0.84148791998092853</v>
      </c>
      <c r="AE155" s="47">
        <f t="shared" si="181"/>
        <v>0.83562807355400748</v>
      </c>
      <c r="AF155" s="46">
        <f t="shared" si="181"/>
        <v>0.83045310676848916</v>
      </c>
      <c r="AG155" s="46" t="e">
        <f t="shared" si="181"/>
        <v>#DIV/0!</v>
      </c>
      <c r="AH155" s="46" t="e">
        <f t="shared" si="181"/>
        <v>#DIV/0!</v>
      </c>
      <c r="AS155" s="46" t="s">
        <v>421</v>
      </c>
      <c r="AT155" s="46" t="s">
        <v>421</v>
      </c>
      <c r="AU155" s="46" t="s">
        <v>421</v>
      </c>
      <c r="AV155" s="46" t="e">
        <f>(AV106+AV102)/AV140</f>
        <v>#DIV/0!</v>
      </c>
      <c r="AW155" s="46">
        <f t="shared" ref="AW155:AX155" si="182">(AW106+AW102)/AW140</f>
        <v>0</v>
      </c>
      <c r="AX155" s="46">
        <f t="shared" si="182"/>
        <v>0</v>
      </c>
      <c r="AY155" s="46">
        <f>(AY106+AY102)/AY140</f>
        <v>0.8713319787453917</v>
      </c>
    </row>
    <row r="157" spans="2:51" s="43" customFormat="1" x14ac:dyDescent="0.35">
      <c r="B157" s="43" t="s">
        <v>449</v>
      </c>
      <c r="O157" s="42"/>
      <c r="S157" s="42"/>
      <c r="W157" s="42"/>
      <c r="AA157" s="42"/>
      <c r="AE157" s="42"/>
    </row>
    <row r="158" spans="2:51" s="16" customFormat="1" x14ac:dyDescent="0.35">
      <c r="B158" s="16" t="s">
        <v>387</v>
      </c>
      <c r="K158" s="16" t="e">
        <f>K44/K42</f>
        <v>#DIV/0!</v>
      </c>
      <c r="L158" s="16" t="e">
        <f t="shared" ref="L158:AH158" si="183">L44/L42</f>
        <v>#DIV/0!</v>
      </c>
      <c r="M158" s="16" t="e">
        <f t="shared" si="183"/>
        <v>#DIV/0!</v>
      </c>
      <c r="N158" s="16" t="e">
        <f t="shared" si="183"/>
        <v>#DIV/0!</v>
      </c>
      <c r="O158" s="26" t="e">
        <f t="shared" si="183"/>
        <v>#DIV/0!</v>
      </c>
      <c r="P158" s="16" t="e">
        <f t="shared" si="183"/>
        <v>#DIV/0!</v>
      </c>
      <c r="Q158" s="16" t="e">
        <f t="shared" si="183"/>
        <v>#DIV/0!</v>
      </c>
      <c r="R158" s="16" t="e">
        <f t="shared" si="183"/>
        <v>#DIV/0!</v>
      </c>
      <c r="S158" s="26" t="e">
        <f t="shared" si="183"/>
        <v>#DIV/0!</v>
      </c>
      <c r="T158" s="16">
        <f t="shared" si="183"/>
        <v>0.25826014818205223</v>
      </c>
      <c r="U158" s="16">
        <f t="shared" si="183"/>
        <v>0.19945002062422659</v>
      </c>
      <c r="V158" s="16">
        <f>V44/V42</f>
        <v>1</v>
      </c>
      <c r="W158" s="26">
        <f t="shared" si="183"/>
        <v>0.22752406813132559</v>
      </c>
      <c r="X158" s="16">
        <f t="shared" si="183"/>
        <v>0.192031503358814</v>
      </c>
      <c r="Y158" s="16">
        <f t="shared" si="183"/>
        <v>0.24688624411846111</v>
      </c>
      <c r="Z158" s="16">
        <f t="shared" si="183"/>
        <v>0.22035265499552564</v>
      </c>
      <c r="AA158" s="26">
        <f t="shared" si="183"/>
        <v>0.14831011968199134</v>
      </c>
      <c r="AB158" s="16">
        <f t="shared" si="183"/>
        <v>0.16763011118088131</v>
      </c>
      <c r="AC158" s="16">
        <f t="shared" si="183"/>
        <v>0.18095435651542591</v>
      </c>
      <c r="AD158" s="16">
        <f t="shared" si="183"/>
        <v>0.21587667181406547</v>
      </c>
      <c r="AE158" s="26">
        <f t="shared" si="183"/>
        <v>0.23483042374836577</v>
      </c>
      <c r="AF158" s="16">
        <f t="shared" si="183"/>
        <v>7.4753810783154146E-3</v>
      </c>
      <c r="AG158" s="16" t="e">
        <f t="shared" si="183"/>
        <v>#DIV/0!</v>
      </c>
      <c r="AH158" s="16" t="e">
        <f t="shared" si="183"/>
        <v>#DIV/0!</v>
      </c>
      <c r="AS158" s="16" t="s">
        <v>421</v>
      </c>
      <c r="AT158" s="16" t="s">
        <v>421</v>
      </c>
      <c r="AU158" s="16" t="s">
        <v>421</v>
      </c>
      <c r="AV158" s="16" t="e">
        <f>AV44/AV42</f>
        <v>#VALUE!</v>
      </c>
      <c r="AW158" s="16">
        <f t="shared" ref="AW158:AX158" si="184">AW44/AW42</f>
        <v>0.22492320294900675</v>
      </c>
      <c r="AX158" s="16">
        <f t="shared" si="184"/>
        <v>0.22212310066969287</v>
      </c>
      <c r="AY158" s="16">
        <f>AY44/AY42</f>
        <v>0.18358064833131807</v>
      </c>
    </row>
    <row r="159" spans="2:51" s="16" customFormat="1" x14ac:dyDescent="0.35">
      <c r="B159" s="16" t="s">
        <v>450</v>
      </c>
      <c r="K159" s="16" t="e">
        <f>K50/K42</f>
        <v>#DIV/0!</v>
      </c>
      <c r="L159" s="16" t="e">
        <f t="shared" ref="L159:AH159" si="185">L50/L42</f>
        <v>#DIV/0!</v>
      </c>
      <c r="M159" s="16" t="e">
        <f t="shared" si="185"/>
        <v>#DIV/0!</v>
      </c>
      <c r="N159" s="16" t="e">
        <f t="shared" si="185"/>
        <v>#DIV/0!</v>
      </c>
      <c r="O159" s="26" t="e">
        <f t="shared" si="185"/>
        <v>#DIV/0!</v>
      </c>
      <c r="P159" s="16" t="e">
        <f t="shared" si="185"/>
        <v>#DIV/0!</v>
      </c>
      <c r="Q159" s="16" t="e">
        <f t="shared" si="185"/>
        <v>#DIV/0!</v>
      </c>
      <c r="R159" s="16" t="e">
        <f t="shared" si="185"/>
        <v>#DIV/0!</v>
      </c>
      <c r="S159" s="26" t="e">
        <f t="shared" si="185"/>
        <v>#DIV/0!</v>
      </c>
      <c r="T159" s="16">
        <f t="shared" si="185"/>
        <v>-0.67311268129416135</v>
      </c>
      <c r="U159" s="16">
        <f t="shared" si="185"/>
        <v>-0.89619139282276916</v>
      </c>
      <c r="V159" s="16">
        <f t="shared" si="185"/>
        <v>1</v>
      </c>
      <c r="W159" s="26">
        <f t="shared" si="185"/>
        <v>-1.1502838805233275</v>
      </c>
      <c r="X159" s="16">
        <f t="shared" si="185"/>
        <v>-1.3237112667272501</v>
      </c>
      <c r="Y159" s="16">
        <f t="shared" si="185"/>
        <v>-1.0044592059538089</v>
      </c>
      <c r="Z159" s="16">
        <f t="shared" si="185"/>
        <v>-0.9986009755359776</v>
      </c>
      <c r="AA159" s="26">
        <f t="shared" si="185"/>
        <v>-1.1004128232455013</v>
      </c>
      <c r="AB159" s="16">
        <f t="shared" si="185"/>
        <v>-0.83450301037934471</v>
      </c>
      <c r="AC159" s="16">
        <f t="shared" si="185"/>
        <v>-0.66441148546764428</v>
      </c>
      <c r="AD159" s="16">
        <f t="shared" si="185"/>
        <v>-0.51236684377208364</v>
      </c>
      <c r="AE159" s="26">
        <f t="shared" si="185"/>
        <v>-0.61464277474428974</v>
      </c>
      <c r="AF159" s="16">
        <f t="shared" si="185"/>
        <v>-0.81951439924515268</v>
      </c>
      <c r="AG159" s="16" t="e">
        <f t="shared" si="185"/>
        <v>#DIV/0!</v>
      </c>
      <c r="AH159" s="16" t="e">
        <f t="shared" si="185"/>
        <v>#DIV/0!</v>
      </c>
      <c r="AS159" s="16" t="s">
        <v>421</v>
      </c>
      <c r="AT159" s="16" t="s">
        <v>421</v>
      </c>
      <c r="AU159" s="16" t="s">
        <v>421</v>
      </c>
      <c r="AV159" s="16" t="e">
        <f>AV50/AV42</f>
        <v>#VALUE!</v>
      </c>
      <c r="AW159" s="16">
        <f t="shared" ref="AW159:AX159" si="186">AW50/AW42</f>
        <v>-0.82594033722438387</v>
      </c>
      <c r="AX159" s="16">
        <f t="shared" si="186"/>
        <v>-1.1013833680489282</v>
      </c>
      <c r="AY159" s="16">
        <f>AY50/AY42</f>
        <v>-0.73015676338513202</v>
      </c>
    </row>
    <row r="160" spans="2:51" s="16" customFormat="1" x14ac:dyDescent="0.35">
      <c r="B160" s="16" t="s">
        <v>451</v>
      </c>
      <c r="K160" s="16" t="e">
        <f>K70/K42</f>
        <v>#DIV/0!</v>
      </c>
      <c r="L160" s="16" t="e">
        <f t="shared" ref="L160:AH160" si="187">L70/L42</f>
        <v>#DIV/0!</v>
      </c>
      <c r="M160" s="16" t="e">
        <f t="shared" si="187"/>
        <v>#DIV/0!</v>
      </c>
      <c r="N160" s="16" t="e">
        <f t="shared" si="187"/>
        <v>#DIV/0!</v>
      </c>
      <c r="O160" s="26" t="e">
        <f t="shared" si="187"/>
        <v>#DIV/0!</v>
      </c>
      <c r="P160" s="16" t="e">
        <f t="shared" si="187"/>
        <v>#DIV/0!</v>
      </c>
      <c r="Q160" s="16" t="e">
        <f t="shared" si="187"/>
        <v>#DIV/0!</v>
      </c>
      <c r="R160" s="16" t="e">
        <f t="shared" si="187"/>
        <v>#DIV/0!</v>
      </c>
      <c r="S160" s="26" t="e">
        <f t="shared" si="187"/>
        <v>#DIV/0!</v>
      </c>
      <c r="T160" s="16">
        <f t="shared" si="187"/>
        <v>-2.6865005578281891</v>
      </c>
      <c r="U160" s="16">
        <f t="shared" si="187"/>
        <v>-1.2815069434896191</v>
      </c>
      <c r="V160" s="16">
        <f t="shared" si="187"/>
        <v>1</v>
      </c>
      <c r="W160" s="26">
        <f t="shared" si="187"/>
        <v>-4.6354974080473959</v>
      </c>
      <c r="X160" s="16">
        <f t="shared" si="187"/>
        <v>-1.5134798025694483</v>
      </c>
      <c r="Y160" s="16">
        <f t="shared" si="187"/>
        <v>-1.0677799304978934</v>
      </c>
      <c r="Z160" s="16">
        <f t="shared" si="187"/>
        <v>-1.3801439356700822</v>
      </c>
      <c r="AA160" s="26">
        <f t="shared" si="187"/>
        <v>-1.0935038526086265</v>
      </c>
      <c r="AB160" s="16">
        <f t="shared" si="187"/>
        <v>-0.85601891183097556</v>
      </c>
      <c r="AC160" s="16">
        <f t="shared" si="187"/>
        <v>-0.6775277044223359</v>
      </c>
      <c r="AD160" s="16">
        <f t="shared" si="187"/>
        <v>-0.51181720627110217</v>
      </c>
      <c r="AE160" s="26">
        <f t="shared" si="187"/>
        <v>-0.61053603014688917</v>
      </c>
      <c r="AF160" s="16">
        <f t="shared" si="187"/>
        <v>-0.8322923173016864</v>
      </c>
      <c r="AG160" s="16" t="e">
        <f t="shared" si="187"/>
        <v>#DIV/0!</v>
      </c>
      <c r="AH160" s="16" t="e">
        <f t="shared" si="187"/>
        <v>#DIV/0!</v>
      </c>
      <c r="AS160" s="16" t="s">
        <v>421</v>
      </c>
      <c r="AT160" s="16" t="s">
        <v>421</v>
      </c>
      <c r="AU160" s="16" t="s">
        <v>421</v>
      </c>
      <c r="AV160" s="16" t="e">
        <f>AV70/AV42</f>
        <v>#VALUE!</v>
      </c>
      <c r="AW160" s="16">
        <f t="shared" ref="AW160:AX160" si="188">AW70/AW42</f>
        <v>-1.8718001228752816</v>
      </c>
      <c r="AX160" s="16">
        <f t="shared" si="188"/>
        <v>-1.8740861223372032</v>
      </c>
      <c r="AY160" s="16">
        <f>AY70/AY42</f>
        <v>-0.73726217383687886</v>
      </c>
    </row>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election activeCell="Q2" sqref="Q2"/>
    </sheetView>
  </sheetViews>
  <sheetFormatPr defaultRowHeight="14.5" x14ac:dyDescent="0.35"/>
  <cols>
    <col min="1" max="1" width="13.269531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92</v>
      </c>
      <c r="B2" t="s">
        <v>93</v>
      </c>
      <c r="C2" t="s">
        <v>93</v>
      </c>
      <c r="D2" t="s">
        <v>93</v>
      </c>
      <c r="E2" t="s">
        <v>93</v>
      </c>
      <c r="F2" t="s">
        <v>93</v>
      </c>
      <c r="G2" t="s">
        <v>93</v>
      </c>
      <c r="H2" t="s">
        <v>93</v>
      </c>
      <c r="I2" t="s">
        <v>93</v>
      </c>
      <c r="J2" t="s">
        <v>93</v>
      </c>
      <c r="K2" t="s">
        <v>93</v>
      </c>
      <c r="L2" t="s">
        <v>93</v>
      </c>
      <c r="M2" t="s">
        <v>93</v>
      </c>
      <c r="N2" t="s">
        <v>93</v>
      </c>
      <c r="O2" t="s">
        <v>93</v>
      </c>
      <c r="P2" t="s">
        <v>94</v>
      </c>
      <c r="Q2" t="s">
        <v>95</v>
      </c>
      <c r="R2" t="s">
        <v>96</v>
      </c>
    </row>
    <row r="3" spans="1:18" x14ac:dyDescent="0.35">
      <c r="A3" s="1" t="s">
        <v>97</v>
      </c>
      <c r="B3" t="s">
        <v>93</v>
      </c>
      <c r="C3" t="s">
        <v>93</v>
      </c>
      <c r="D3" t="s">
        <v>93</v>
      </c>
      <c r="E3" t="s">
        <v>93</v>
      </c>
      <c r="F3" t="s">
        <v>93</v>
      </c>
      <c r="G3" t="s">
        <v>93</v>
      </c>
      <c r="H3" t="s">
        <v>93</v>
      </c>
      <c r="I3" t="s">
        <v>93</v>
      </c>
      <c r="J3" t="s">
        <v>93</v>
      </c>
      <c r="K3" t="s">
        <v>93</v>
      </c>
      <c r="L3" t="s">
        <v>93</v>
      </c>
      <c r="M3" t="s">
        <v>93</v>
      </c>
      <c r="N3" t="s">
        <v>93</v>
      </c>
      <c r="O3" t="s">
        <v>93</v>
      </c>
      <c r="P3" t="s">
        <v>98</v>
      </c>
      <c r="Q3" t="s">
        <v>99</v>
      </c>
      <c r="R3" t="s">
        <v>100</v>
      </c>
    </row>
    <row r="4" spans="1:18" x14ac:dyDescent="0.35">
      <c r="A4" s="1" t="s">
        <v>101</v>
      </c>
      <c r="B4" t="s">
        <v>93</v>
      </c>
      <c r="C4" t="s">
        <v>93</v>
      </c>
      <c r="D4" t="s">
        <v>93</v>
      </c>
      <c r="E4" t="s">
        <v>93</v>
      </c>
      <c r="F4" t="s">
        <v>93</v>
      </c>
      <c r="G4" t="s">
        <v>93</v>
      </c>
      <c r="H4" t="s">
        <v>93</v>
      </c>
      <c r="I4" t="s">
        <v>93</v>
      </c>
      <c r="J4" t="s">
        <v>93</v>
      </c>
      <c r="K4" t="s">
        <v>93</v>
      </c>
      <c r="L4" t="s">
        <v>93</v>
      </c>
      <c r="M4" t="s">
        <v>93</v>
      </c>
      <c r="N4" t="s">
        <v>93</v>
      </c>
      <c r="O4" t="s">
        <v>93</v>
      </c>
      <c r="P4" t="s">
        <v>102</v>
      </c>
      <c r="Q4" t="s">
        <v>103</v>
      </c>
      <c r="R4" t="s">
        <v>104</v>
      </c>
    </row>
    <row r="5" spans="1:18" x14ac:dyDescent="0.35">
      <c r="A5" s="1" t="s">
        <v>105</v>
      </c>
      <c r="B5" t="s">
        <v>93</v>
      </c>
      <c r="C5" t="s">
        <v>93</v>
      </c>
      <c r="D5" t="s">
        <v>93</v>
      </c>
      <c r="E5" t="s">
        <v>93</v>
      </c>
      <c r="F5" t="s">
        <v>93</v>
      </c>
      <c r="G5" t="s">
        <v>93</v>
      </c>
      <c r="H5" t="s">
        <v>93</v>
      </c>
      <c r="I5" t="s">
        <v>93</v>
      </c>
      <c r="J5" t="s">
        <v>93</v>
      </c>
      <c r="K5" t="s">
        <v>93</v>
      </c>
      <c r="L5" t="s">
        <v>93</v>
      </c>
      <c r="M5" t="s">
        <v>93</v>
      </c>
      <c r="N5" t="s">
        <v>93</v>
      </c>
      <c r="O5" t="s">
        <v>93</v>
      </c>
      <c r="P5" t="s">
        <v>93</v>
      </c>
      <c r="Q5" t="s">
        <v>93</v>
      </c>
      <c r="R5" t="s">
        <v>93</v>
      </c>
    </row>
    <row r="6" spans="1:18" x14ac:dyDescent="0.35">
      <c r="A6" s="1" t="s">
        <v>106</v>
      </c>
      <c r="B6" t="s">
        <v>93</v>
      </c>
      <c r="C6" t="s">
        <v>93</v>
      </c>
      <c r="D6" t="s">
        <v>93</v>
      </c>
      <c r="E6" t="s">
        <v>93</v>
      </c>
      <c r="F6" t="s">
        <v>93</v>
      </c>
      <c r="G6" t="s">
        <v>93</v>
      </c>
      <c r="H6" t="s">
        <v>93</v>
      </c>
      <c r="I6" t="s">
        <v>93</v>
      </c>
      <c r="J6" t="s">
        <v>93</v>
      </c>
      <c r="K6" t="s">
        <v>93</v>
      </c>
      <c r="L6" t="s">
        <v>93</v>
      </c>
      <c r="M6" t="s">
        <v>93</v>
      </c>
      <c r="N6" t="s">
        <v>93</v>
      </c>
      <c r="O6" t="s">
        <v>93</v>
      </c>
      <c r="P6" t="s">
        <v>107</v>
      </c>
      <c r="Q6" t="s">
        <v>108</v>
      </c>
      <c r="R6" t="s">
        <v>109</v>
      </c>
    </row>
    <row r="7" spans="1:18" x14ac:dyDescent="0.35">
      <c r="A7" s="1" t="s">
        <v>110</v>
      </c>
      <c r="B7" t="s">
        <v>93</v>
      </c>
      <c r="C7" t="s">
        <v>93</v>
      </c>
      <c r="D7" t="s">
        <v>93</v>
      </c>
      <c r="E7" t="s">
        <v>93</v>
      </c>
      <c r="F7" t="s">
        <v>93</v>
      </c>
      <c r="G7" t="s">
        <v>93</v>
      </c>
      <c r="H7" t="s">
        <v>93</v>
      </c>
      <c r="I7" t="s">
        <v>93</v>
      </c>
      <c r="J7" t="s">
        <v>93</v>
      </c>
      <c r="K7" t="s">
        <v>93</v>
      </c>
      <c r="L7" t="s">
        <v>93</v>
      </c>
      <c r="M7" t="s">
        <v>93</v>
      </c>
      <c r="N7" t="s">
        <v>93</v>
      </c>
      <c r="O7" t="s">
        <v>111</v>
      </c>
      <c r="P7" t="s">
        <v>112</v>
      </c>
      <c r="Q7" t="s">
        <v>113</v>
      </c>
      <c r="R7" t="s">
        <v>114</v>
      </c>
    </row>
    <row r="8" spans="1:18" x14ac:dyDescent="0.35">
      <c r="A8" s="1" t="s">
        <v>115</v>
      </c>
      <c r="B8" t="s">
        <v>93</v>
      </c>
      <c r="C8" t="s">
        <v>93</v>
      </c>
      <c r="D8" t="s">
        <v>93</v>
      </c>
      <c r="E8" t="s">
        <v>93</v>
      </c>
      <c r="F8" t="s">
        <v>93</v>
      </c>
      <c r="G8" t="s">
        <v>93</v>
      </c>
      <c r="H8" t="s">
        <v>93</v>
      </c>
      <c r="I8" t="s">
        <v>93</v>
      </c>
      <c r="J8" t="s">
        <v>93</v>
      </c>
      <c r="K8" t="s">
        <v>93</v>
      </c>
      <c r="L8" t="s">
        <v>93</v>
      </c>
      <c r="M8" t="s">
        <v>93</v>
      </c>
      <c r="N8" t="s">
        <v>93</v>
      </c>
      <c r="O8" t="s">
        <v>116</v>
      </c>
      <c r="P8" t="s">
        <v>116</v>
      </c>
      <c r="Q8" t="s">
        <v>117</v>
      </c>
      <c r="R8" t="s">
        <v>118</v>
      </c>
    </row>
    <row r="9" spans="1:18" x14ac:dyDescent="0.35">
      <c r="A9" s="1" t="s">
        <v>119</v>
      </c>
      <c r="B9" t="s">
        <v>93</v>
      </c>
      <c r="C9" t="s">
        <v>93</v>
      </c>
      <c r="D9" t="s">
        <v>93</v>
      </c>
      <c r="E9" t="s">
        <v>93</v>
      </c>
      <c r="F9" t="s">
        <v>93</v>
      </c>
      <c r="G9" t="s">
        <v>93</v>
      </c>
      <c r="H9" t="s">
        <v>93</v>
      </c>
      <c r="I9" t="s">
        <v>93</v>
      </c>
      <c r="J9" t="s">
        <v>93</v>
      </c>
      <c r="K9" t="s">
        <v>93</v>
      </c>
      <c r="L9" t="s">
        <v>93</v>
      </c>
      <c r="M9" t="s">
        <v>93</v>
      </c>
      <c r="N9" t="s">
        <v>93</v>
      </c>
      <c r="O9" t="s">
        <v>120</v>
      </c>
      <c r="P9" t="s">
        <v>121</v>
      </c>
      <c r="Q9" t="s">
        <v>122</v>
      </c>
      <c r="R9" t="s">
        <v>123</v>
      </c>
    </row>
    <row r="10" spans="1:18" x14ac:dyDescent="0.35">
      <c r="A10" s="1" t="s">
        <v>124</v>
      </c>
      <c r="B10" t="s">
        <v>93</v>
      </c>
      <c r="C10" t="s">
        <v>93</v>
      </c>
      <c r="D10" t="s">
        <v>93</v>
      </c>
      <c r="E10" t="s">
        <v>93</v>
      </c>
      <c r="F10" t="s">
        <v>93</v>
      </c>
      <c r="G10" t="s">
        <v>93</v>
      </c>
      <c r="H10" t="s">
        <v>93</v>
      </c>
      <c r="I10" t="s">
        <v>93</v>
      </c>
      <c r="J10" t="s">
        <v>93</v>
      </c>
      <c r="K10" t="s">
        <v>93</v>
      </c>
      <c r="L10" t="s">
        <v>93</v>
      </c>
      <c r="M10" t="s">
        <v>93</v>
      </c>
      <c r="N10" t="s">
        <v>93</v>
      </c>
      <c r="O10" t="s">
        <v>120</v>
      </c>
      <c r="P10" t="s">
        <v>125</v>
      </c>
      <c r="Q10" t="s">
        <v>126</v>
      </c>
      <c r="R10" t="s">
        <v>127</v>
      </c>
    </row>
    <row r="11" spans="1:18" x14ac:dyDescent="0.35">
      <c r="A11" s="1" t="s">
        <v>128</v>
      </c>
      <c r="B11" t="s">
        <v>93</v>
      </c>
      <c r="C11" t="s">
        <v>93</v>
      </c>
      <c r="D11" t="s">
        <v>93</v>
      </c>
      <c r="E11" t="s">
        <v>93</v>
      </c>
      <c r="F11" t="s">
        <v>93</v>
      </c>
      <c r="G11" t="s">
        <v>93</v>
      </c>
      <c r="H11" t="s">
        <v>93</v>
      </c>
      <c r="I11" t="s">
        <v>93</v>
      </c>
      <c r="J11" t="s">
        <v>93</v>
      </c>
      <c r="K11" t="s">
        <v>93</v>
      </c>
      <c r="L11" t="s">
        <v>93</v>
      </c>
      <c r="M11" t="s">
        <v>93</v>
      </c>
      <c r="N11" t="s">
        <v>93</v>
      </c>
      <c r="O11" t="s">
        <v>93</v>
      </c>
      <c r="P11" t="s">
        <v>93</v>
      </c>
      <c r="Q11" t="s">
        <v>93</v>
      </c>
      <c r="R11" t="s">
        <v>93</v>
      </c>
    </row>
    <row r="12" spans="1:18" x14ac:dyDescent="0.35">
      <c r="A12" s="1" t="s">
        <v>129</v>
      </c>
      <c r="B12" t="s">
        <v>93</v>
      </c>
      <c r="C12" t="s">
        <v>93</v>
      </c>
      <c r="D12" t="s">
        <v>93</v>
      </c>
      <c r="E12" t="s">
        <v>93</v>
      </c>
      <c r="F12" t="s">
        <v>93</v>
      </c>
      <c r="G12" t="s">
        <v>93</v>
      </c>
      <c r="H12" t="s">
        <v>93</v>
      </c>
      <c r="I12" t="s">
        <v>93</v>
      </c>
      <c r="J12" t="s">
        <v>93</v>
      </c>
      <c r="K12" t="s">
        <v>93</v>
      </c>
      <c r="L12" t="s">
        <v>93</v>
      </c>
      <c r="M12" t="s">
        <v>93</v>
      </c>
      <c r="N12" t="s">
        <v>93</v>
      </c>
      <c r="O12" t="s">
        <v>93</v>
      </c>
      <c r="P12" t="s">
        <v>130</v>
      </c>
      <c r="Q12" t="s">
        <v>131</v>
      </c>
      <c r="R12" t="s">
        <v>132</v>
      </c>
    </row>
    <row r="13" spans="1:18" x14ac:dyDescent="0.35">
      <c r="A13" s="1" t="s">
        <v>133</v>
      </c>
      <c r="B13" t="s">
        <v>93</v>
      </c>
      <c r="C13" t="s">
        <v>93</v>
      </c>
      <c r="D13" t="s">
        <v>93</v>
      </c>
      <c r="E13" t="s">
        <v>93</v>
      </c>
      <c r="F13" t="s">
        <v>93</v>
      </c>
      <c r="G13" t="s">
        <v>93</v>
      </c>
      <c r="H13" t="s">
        <v>93</v>
      </c>
      <c r="I13" t="s">
        <v>93</v>
      </c>
      <c r="J13" t="s">
        <v>93</v>
      </c>
      <c r="K13" t="s">
        <v>93</v>
      </c>
      <c r="L13" t="s">
        <v>93</v>
      </c>
      <c r="M13" t="s">
        <v>93</v>
      </c>
      <c r="N13" t="s">
        <v>93</v>
      </c>
      <c r="O13" t="s">
        <v>134</v>
      </c>
      <c r="P13" t="s">
        <v>135</v>
      </c>
      <c r="Q13" t="s">
        <v>136</v>
      </c>
      <c r="R13" t="s">
        <v>137</v>
      </c>
    </row>
    <row r="14" spans="1:18" x14ac:dyDescent="0.35">
      <c r="A14" s="1" t="s">
        <v>138</v>
      </c>
      <c r="B14" t="s">
        <v>93</v>
      </c>
      <c r="C14" t="s">
        <v>93</v>
      </c>
      <c r="D14" t="s">
        <v>93</v>
      </c>
      <c r="E14" t="s">
        <v>93</v>
      </c>
      <c r="F14" t="s">
        <v>93</v>
      </c>
      <c r="G14" t="s">
        <v>93</v>
      </c>
      <c r="H14" t="s">
        <v>93</v>
      </c>
      <c r="I14" t="s">
        <v>93</v>
      </c>
      <c r="J14" t="s">
        <v>93</v>
      </c>
      <c r="K14" t="s">
        <v>93</v>
      </c>
      <c r="L14" t="s">
        <v>93</v>
      </c>
      <c r="M14" t="s">
        <v>93</v>
      </c>
      <c r="N14" t="s">
        <v>93</v>
      </c>
      <c r="O14" t="s">
        <v>93</v>
      </c>
      <c r="P14" t="s">
        <v>139</v>
      </c>
      <c r="Q14" t="s">
        <v>140</v>
      </c>
      <c r="R14" t="s">
        <v>141</v>
      </c>
    </row>
    <row r="15" spans="1:18" x14ac:dyDescent="0.35">
      <c r="A15" s="1" t="s">
        <v>142</v>
      </c>
      <c r="B15" t="s">
        <v>93</v>
      </c>
      <c r="C15" t="s">
        <v>93</v>
      </c>
      <c r="D15" t="s">
        <v>93</v>
      </c>
      <c r="E15" t="s">
        <v>93</v>
      </c>
      <c r="F15" t="s">
        <v>93</v>
      </c>
      <c r="G15" t="s">
        <v>93</v>
      </c>
      <c r="H15" t="s">
        <v>93</v>
      </c>
      <c r="I15" t="s">
        <v>93</v>
      </c>
      <c r="J15" t="s">
        <v>93</v>
      </c>
      <c r="K15" t="s">
        <v>93</v>
      </c>
      <c r="L15" t="s">
        <v>93</v>
      </c>
      <c r="M15" t="s">
        <v>93</v>
      </c>
      <c r="N15" t="s">
        <v>93</v>
      </c>
      <c r="O15" t="s">
        <v>93</v>
      </c>
      <c r="P15" t="s">
        <v>143</v>
      </c>
      <c r="Q15" t="s">
        <v>144</v>
      </c>
      <c r="R15" t="s">
        <v>145</v>
      </c>
    </row>
    <row r="16" spans="1:18" x14ac:dyDescent="0.35">
      <c r="A16" s="1" t="s">
        <v>146</v>
      </c>
      <c r="B16" t="s">
        <v>93</v>
      </c>
      <c r="C16" t="s">
        <v>93</v>
      </c>
      <c r="D16" t="s">
        <v>93</v>
      </c>
      <c r="E16" t="s">
        <v>93</v>
      </c>
      <c r="F16" t="s">
        <v>93</v>
      </c>
      <c r="G16" t="s">
        <v>93</v>
      </c>
      <c r="H16" t="s">
        <v>93</v>
      </c>
      <c r="I16" t="s">
        <v>93</v>
      </c>
      <c r="J16" t="s">
        <v>93</v>
      </c>
      <c r="K16" t="s">
        <v>93</v>
      </c>
      <c r="L16" t="s">
        <v>93</v>
      </c>
      <c r="M16" t="s">
        <v>93</v>
      </c>
      <c r="N16" t="s">
        <v>93</v>
      </c>
      <c r="O16" t="s">
        <v>93</v>
      </c>
      <c r="P16" t="s">
        <v>147</v>
      </c>
      <c r="Q16" t="s">
        <v>148</v>
      </c>
      <c r="R16" t="s">
        <v>149</v>
      </c>
    </row>
    <row r="17" spans="1:18" x14ac:dyDescent="0.35">
      <c r="A17" s="1" t="s">
        <v>150</v>
      </c>
      <c r="B17" t="s">
        <v>93</v>
      </c>
      <c r="C17" t="s">
        <v>93</v>
      </c>
      <c r="D17" t="s">
        <v>93</v>
      </c>
      <c r="E17" t="s">
        <v>93</v>
      </c>
      <c r="F17" t="s">
        <v>93</v>
      </c>
      <c r="G17" t="s">
        <v>93</v>
      </c>
      <c r="H17" t="s">
        <v>93</v>
      </c>
      <c r="I17" t="s">
        <v>93</v>
      </c>
      <c r="J17" t="s">
        <v>93</v>
      </c>
      <c r="K17" t="s">
        <v>93</v>
      </c>
      <c r="L17" t="s">
        <v>93</v>
      </c>
      <c r="M17" t="s">
        <v>93</v>
      </c>
      <c r="N17" t="s">
        <v>93</v>
      </c>
      <c r="O17" t="s">
        <v>93</v>
      </c>
      <c r="P17" t="s">
        <v>151</v>
      </c>
      <c r="Q17" t="s">
        <v>152</v>
      </c>
      <c r="R17" t="s">
        <v>153</v>
      </c>
    </row>
    <row r="18" spans="1:18" x14ac:dyDescent="0.35">
      <c r="A18" s="1" t="s">
        <v>154</v>
      </c>
      <c r="B18" t="s">
        <v>93</v>
      </c>
      <c r="C18" t="s">
        <v>93</v>
      </c>
      <c r="D18" t="s">
        <v>93</v>
      </c>
      <c r="E18" t="s">
        <v>93</v>
      </c>
      <c r="F18" t="s">
        <v>93</v>
      </c>
      <c r="G18" t="s">
        <v>93</v>
      </c>
      <c r="H18" t="s">
        <v>93</v>
      </c>
      <c r="I18" t="s">
        <v>93</v>
      </c>
      <c r="J18" t="s">
        <v>93</v>
      </c>
      <c r="K18" t="s">
        <v>93</v>
      </c>
      <c r="L18" t="s">
        <v>93</v>
      </c>
      <c r="M18" t="s">
        <v>93</v>
      </c>
      <c r="N18" t="s">
        <v>93</v>
      </c>
      <c r="O18" t="s">
        <v>155</v>
      </c>
      <c r="P18" t="s">
        <v>156</v>
      </c>
      <c r="Q18" t="s">
        <v>157</v>
      </c>
      <c r="R18" t="s">
        <v>158</v>
      </c>
    </row>
    <row r="19" spans="1:18" x14ac:dyDescent="0.35">
      <c r="A19" s="1" t="s">
        <v>159</v>
      </c>
      <c r="B19" t="s">
        <v>93</v>
      </c>
      <c r="C19" t="s">
        <v>93</v>
      </c>
      <c r="D19" t="s">
        <v>93</v>
      </c>
      <c r="E19" t="s">
        <v>93</v>
      </c>
      <c r="F19" t="s">
        <v>93</v>
      </c>
      <c r="G19" t="s">
        <v>93</v>
      </c>
      <c r="H19" t="s">
        <v>93</v>
      </c>
      <c r="I19" t="s">
        <v>93</v>
      </c>
      <c r="J19" t="s">
        <v>93</v>
      </c>
      <c r="K19" t="s">
        <v>93</v>
      </c>
      <c r="L19" t="s">
        <v>93</v>
      </c>
      <c r="M19" t="s">
        <v>93</v>
      </c>
      <c r="N19" t="s">
        <v>93</v>
      </c>
      <c r="O19" t="s">
        <v>93</v>
      </c>
      <c r="P19" t="s">
        <v>160</v>
      </c>
      <c r="Q19" t="s">
        <v>161</v>
      </c>
      <c r="R19" t="s">
        <v>162</v>
      </c>
    </row>
    <row r="20" spans="1:18" x14ac:dyDescent="0.35">
      <c r="A20" s="1" t="s">
        <v>163</v>
      </c>
      <c r="B20" t="s">
        <v>93</v>
      </c>
      <c r="C20" t="s">
        <v>93</v>
      </c>
      <c r="D20" t="s">
        <v>93</v>
      </c>
      <c r="E20" t="s">
        <v>93</v>
      </c>
      <c r="F20" t="s">
        <v>93</v>
      </c>
      <c r="G20" t="s">
        <v>93</v>
      </c>
      <c r="H20" t="s">
        <v>93</v>
      </c>
      <c r="I20" t="s">
        <v>93</v>
      </c>
      <c r="J20" t="s">
        <v>93</v>
      </c>
      <c r="K20" t="s">
        <v>93</v>
      </c>
      <c r="L20" t="s">
        <v>93</v>
      </c>
      <c r="M20" t="s">
        <v>93</v>
      </c>
      <c r="N20" t="s">
        <v>93</v>
      </c>
      <c r="O20" t="s">
        <v>164</v>
      </c>
      <c r="P20" t="s">
        <v>165</v>
      </c>
      <c r="Q20" t="s">
        <v>166</v>
      </c>
      <c r="R20" t="s">
        <v>167</v>
      </c>
    </row>
    <row r="21" spans="1:18" x14ac:dyDescent="0.35">
      <c r="A21" s="1" t="s">
        <v>168</v>
      </c>
      <c r="B21" t="s">
        <v>93</v>
      </c>
      <c r="C21" t="s">
        <v>93</v>
      </c>
      <c r="D21" t="s">
        <v>93</v>
      </c>
      <c r="E21" t="s">
        <v>93</v>
      </c>
      <c r="F21" t="s">
        <v>93</v>
      </c>
      <c r="G21" t="s">
        <v>93</v>
      </c>
      <c r="H21" t="s">
        <v>93</v>
      </c>
      <c r="I21" t="s">
        <v>93</v>
      </c>
      <c r="J21" t="s">
        <v>93</v>
      </c>
      <c r="K21" t="s">
        <v>93</v>
      </c>
      <c r="L21" t="s">
        <v>93</v>
      </c>
      <c r="M21" t="s">
        <v>93</v>
      </c>
      <c r="N21" t="s">
        <v>93</v>
      </c>
      <c r="O21" t="s">
        <v>93</v>
      </c>
      <c r="P21" t="s">
        <v>169</v>
      </c>
      <c r="Q21" t="s">
        <v>170</v>
      </c>
      <c r="R21" t="s">
        <v>171</v>
      </c>
    </row>
    <row r="22" spans="1:18" x14ac:dyDescent="0.35">
      <c r="A22" s="1" t="s">
        <v>172</v>
      </c>
      <c r="B22" t="s">
        <v>93</v>
      </c>
      <c r="C22" t="s">
        <v>93</v>
      </c>
      <c r="D22" t="s">
        <v>93</v>
      </c>
      <c r="E22" t="s">
        <v>93</v>
      </c>
      <c r="F22" t="s">
        <v>93</v>
      </c>
      <c r="G22" t="s">
        <v>93</v>
      </c>
      <c r="H22" t="s">
        <v>93</v>
      </c>
      <c r="I22" t="s">
        <v>93</v>
      </c>
      <c r="J22" t="s">
        <v>93</v>
      </c>
      <c r="K22" t="s">
        <v>93</v>
      </c>
      <c r="L22" t="s">
        <v>93</v>
      </c>
      <c r="M22" t="s">
        <v>93</v>
      </c>
      <c r="N22" t="s">
        <v>93</v>
      </c>
      <c r="O22" t="s">
        <v>93</v>
      </c>
      <c r="P22" t="s">
        <v>173</v>
      </c>
      <c r="Q22" t="s">
        <v>174</v>
      </c>
      <c r="R22" t="s">
        <v>175</v>
      </c>
    </row>
    <row r="23" spans="1:18" x14ac:dyDescent="0.35">
      <c r="A23" s="1" t="s">
        <v>176</v>
      </c>
      <c r="B23" t="s">
        <v>93</v>
      </c>
      <c r="C23" t="s">
        <v>93</v>
      </c>
      <c r="D23" t="s">
        <v>93</v>
      </c>
      <c r="E23" t="s">
        <v>93</v>
      </c>
      <c r="F23" t="s">
        <v>93</v>
      </c>
      <c r="G23" t="s">
        <v>93</v>
      </c>
      <c r="H23" t="s">
        <v>93</v>
      </c>
      <c r="I23" t="s">
        <v>93</v>
      </c>
      <c r="J23" t="s">
        <v>93</v>
      </c>
      <c r="K23" t="s">
        <v>93</v>
      </c>
      <c r="L23" t="s">
        <v>93</v>
      </c>
      <c r="M23" t="s">
        <v>93</v>
      </c>
      <c r="N23" t="s">
        <v>93</v>
      </c>
      <c r="O23" t="s">
        <v>93</v>
      </c>
      <c r="P23" t="s">
        <v>177</v>
      </c>
      <c r="Q23" t="s">
        <v>178</v>
      </c>
      <c r="R23" t="s">
        <v>179</v>
      </c>
    </row>
    <row r="24" spans="1:18" x14ac:dyDescent="0.35">
      <c r="A24" s="1" t="s">
        <v>180</v>
      </c>
      <c r="B24" t="s">
        <v>93</v>
      </c>
      <c r="C24" t="s">
        <v>93</v>
      </c>
      <c r="D24" t="s">
        <v>93</v>
      </c>
      <c r="E24" t="s">
        <v>93</v>
      </c>
      <c r="F24" t="s">
        <v>93</v>
      </c>
      <c r="G24" t="s">
        <v>93</v>
      </c>
      <c r="H24" t="s">
        <v>93</v>
      </c>
      <c r="I24" t="s">
        <v>93</v>
      </c>
      <c r="J24" t="s">
        <v>93</v>
      </c>
      <c r="K24" t="s">
        <v>93</v>
      </c>
      <c r="L24" t="s">
        <v>93</v>
      </c>
      <c r="M24" t="s">
        <v>93</v>
      </c>
      <c r="N24" t="s">
        <v>93</v>
      </c>
      <c r="O24" t="s">
        <v>93</v>
      </c>
      <c r="P24" t="s">
        <v>181</v>
      </c>
      <c r="Q24" t="s">
        <v>181</v>
      </c>
      <c r="R24" t="s">
        <v>181</v>
      </c>
    </row>
    <row r="25" spans="1:18" x14ac:dyDescent="0.35">
      <c r="A25" s="1" t="s">
        <v>182</v>
      </c>
      <c r="B25" t="s">
        <v>93</v>
      </c>
      <c r="C25" t="s">
        <v>93</v>
      </c>
      <c r="D25" t="s">
        <v>93</v>
      </c>
      <c r="E25" t="s">
        <v>93</v>
      </c>
      <c r="F25" t="s">
        <v>93</v>
      </c>
      <c r="G25" t="s">
        <v>93</v>
      </c>
      <c r="H25" t="s">
        <v>93</v>
      </c>
      <c r="I25" t="s">
        <v>93</v>
      </c>
      <c r="J25" t="s">
        <v>93</v>
      </c>
      <c r="K25" t="s">
        <v>93</v>
      </c>
      <c r="L25" t="s">
        <v>93</v>
      </c>
      <c r="M25" t="s">
        <v>93</v>
      </c>
      <c r="N25" t="s">
        <v>93</v>
      </c>
      <c r="O25" t="s">
        <v>183</v>
      </c>
      <c r="P25" t="s">
        <v>93</v>
      </c>
      <c r="Q25" t="s">
        <v>93</v>
      </c>
      <c r="R25"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9"/>
  <sheetViews>
    <sheetView workbookViewId="0">
      <selection activeCell="C5" sqref="C5:C6"/>
    </sheetView>
  </sheetViews>
  <sheetFormatPr defaultRowHeight="14.5" x14ac:dyDescent="0.35"/>
  <cols>
    <col min="1" max="1" width="31" customWidth="1"/>
  </cols>
  <sheetData>
    <row r="1" spans="1:4" x14ac:dyDescent="0.35">
      <c r="B1" s="1" t="s">
        <v>184</v>
      </c>
      <c r="C1" s="1" t="s">
        <v>185</v>
      </c>
      <c r="D1" s="1" t="s">
        <v>186</v>
      </c>
    </row>
    <row r="2" spans="1:4" x14ac:dyDescent="0.35">
      <c r="A2" s="1" t="s">
        <v>38</v>
      </c>
      <c r="B2" t="s">
        <v>93</v>
      </c>
      <c r="C2" t="s">
        <v>130</v>
      </c>
      <c r="D2" t="s">
        <v>131</v>
      </c>
    </row>
    <row r="3" spans="1:4" x14ac:dyDescent="0.35">
      <c r="A3" s="1" t="s">
        <v>187</v>
      </c>
      <c r="B3" t="s">
        <v>93</v>
      </c>
      <c r="C3" t="s">
        <v>188</v>
      </c>
      <c r="D3" t="s">
        <v>189</v>
      </c>
    </row>
    <row r="4" spans="1:4" x14ac:dyDescent="0.35">
      <c r="A4" s="1" t="s">
        <v>40</v>
      </c>
      <c r="B4" t="s">
        <v>93</v>
      </c>
      <c r="C4" t="s">
        <v>190</v>
      </c>
      <c r="D4" t="s">
        <v>191</v>
      </c>
    </row>
    <row r="5" spans="1:4" x14ac:dyDescent="0.35">
      <c r="A5" s="1" t="s">
        <v>192</v>
      </c>
      <c r="B5" t="s">
        <v>93</v>
      </c>
      <c r="C5" t="s">
        <v>193</v>
      </c>
      <c r="D5" t="s">
        <v>194</v>
      </c>
    </row>
    <row r="6" spans="1:4" x14ac:dyDescent="0.35">
      <c r="A6" s="1" t="s">
        <v>195</v>
      </c>
      <c r="B6" t="s">
        <v>93</v>
      </c>
      <c r="C6" t="s">
        <v>196</v>
      </c>
      <c r="D6" t="s">
        <v>197</v>
      </c>
    </row>
    <row r="7" spans="1:4" x14ac:dyDescent="0.35">
      <c r="A7" s="1" t="s">
        <v>198</v>
      </c>
      <c r="B7" t="s">
        <v>93</v>
      </c>
      <c r="C7" t="s">
        <v>199</v>
      </c>
      <c r="D7" t="s">
        <v>200</v>
      </c>
    </row>
    <row r="8" spans="1:4" x14ac:dyDescent="0.35">
      <c r="A8" s="1" t="s">
        <v>201</v>
      </c>
      <c r="B8" t="s">
        <v>93</v>
      </c>
      <c r="C8" t="s">
        <v>202</v>
      </c>
      <c r="D8" t="s">
        <v>203</v>
      </c>
    </row>
    <row r="9" spans="1:4" x14ac:dyDescent="0.35">
      <c r="A9" s="1" t="s">
        <v>204</v>
      </c>
      <c r="B9" t="s">
        <v>93</v>
      </c>
      <c r="C9" t="s">
        <v>205</v>
      </c>
      <c r="D9" t="s">
        <v>206</v>
      </c>
    </row>
    <row r="10" spans="1:4" x14ac:dyDescent="0.35">
      <c r="A10" s="1" t="s">
        <v>207</v>
      </c>
      <c r="B10" t="s">
        <v>93</v>
      </c>
      <c r="C10" t="s">
        <v>208</v>
      </c>
      <c r="D10" t="s">
        <v>209</v>
      </c>
    </row>
    <row r="11" spans="1:4" x14ac:dyDescent="0.35">
      <c r="A11" s="1" t="s">
        <v>210</v>
      </c>
      <c r="B11" t="s">
        <v>93</v>
      </c>
      <c r="C11" t="s">
        <v>93</v>
      </c>
      <c r="D11" t="s">
        <v>93</v>
      </c>
    </row>
    <row r="12" spans="1:4" x14ac:dyDescent="0.35">
      <c r="A12" s="1" t="s">
        <v>211</v>
      </c>
      <c r="B12" t="s">
        <v>93</v>
      </c>
      <c r="C12" t="s">
        <v>212</v>
      </c>
      <c r="D12" t="s">
        <v>213</v>
      </c>
    </row>
    <row r="13" spans="1:4" x14ac:dyDescent="0.35">
      <c r="A13" s="1" t="s">
        <v>214</v>
      </c>
      <c r="B13" t="s">
        <v>93</v>
      </c>
      <c r="C13" t="s">
        <v>155</v>
      </c>
      <c r="D13" t="s">
        <v>155</v>
      </c>
    </row>
    <row r="14" spans="1:4" x14ac:dyDescent="0.35">
      <c r="A14" s="1" t="s">
        <v>215</v>
      </c>
      <c r="B14" t="s">
        <v>93</v>
      </c>
      <c r="C14" t="s">
        <v>216</v>
      </c>
      <c r="D14" t="s">
        <v>217</v>
      </c>
    </row>
    <row r="15" spans="1:4" x14ac:dyDescent="0.35">
      <c r="A15" s="1" t="s">
        <v>218</v>
      </c>
      <c r="B15" t="s">
        <v>93</v>
      </c>
      <c r="C15" t="s">
        <v>139</v>
      </c>
      <c r="D15" t="s">
        <v>140</v>
      </c>
    </row>
    <row r="16" spans="1:4" x14ac:dyDescent="0.35">
      <c r="A16" s="1" t="s">
        <v>219</v>
      </c>
      <c r="B16" t="s">
        <v>93</v>
      </c>
      <c r="C16" t="s">
        <v>220</v>
      </c>
      <c r="D16" t="s">
        <v>221</v>
      </c>
    </row>
    <row r="17" spans="1:4" x14ac:dyDescent="0.35">
      <c r="A17" s="1" t="s">
        <v>222</v>
      </c>
      <c r="B17" t="s">
        <v>93</v>
      </c>
      <c r="C17" t="s">
        <v>223</v>
      </c>
      <c r="D17" t="s">
        <v>224</v>
      </c>
    </row>
    <row r="18" spans="1:4" x14ac:dyDescent="0.35">
      <c r="A18" s="1" t="s">
        <v>225</v>
      </c>
      <c r="B18" t="s">
        <v>93</v>
      </c>
      <c r="C18" t="s">
        <v>226</v>
      </c>
      <c r="D18" t="s">
        <v>227</v>
      </c>
    </row>
    <row r="19" spans="1:4" x14ac:dyDescent="0.35">
      <c r="A19" s="1" t="s">
        <v>228</v>
      </c>
      <c r="B19" t="s">
        <v>93</v>
      </c>
      <c r="C19" t="s">
        <v>229</v>
      </c>
      <c r="D19" t="s">
        <v>230</v>
      </c>
    </row>
    <row r="20" spans="1:4" x14ac:dyDescent="0.35">
      <c r="A20" s="1" t="s">
        <v>231</v>
      </c>
      <c r="B20" t="s">
        <v>93</v>
      </c>
      <c r="C20" t="s">
        <v>232</v>
      </c>
      <c r="D20" t="s">
        <v>233</v>
      </c>
    </row>
    <row r="21" spans="1:4" x14ac:dyDescent="0.35">
      <c r="A21" s="1" t="s">
        <v>234</v>
      </c>
      <c r="B21" t="s">
        <v>93</v>
      </c>
      <c r="C21" t="s">
        <v>143</v>
      </c>
      <c r="D21" t="s">
        <v>235</v>
      </c>
    </row>
    <row r="22" spans="1:4" x14ac:dyDescent="0.35">
      <c r="A22" s="1" t="s">
        <v>236</v>
      </c>
      <c r="B22" t="s">
        <v>93</v>
      </c>
      <c r="C22" t="s">
        <v>237</v>
      </c>
      <c r="D22" t="s">
        <v>238</v>
      </c>
    </row>
    <row r="23" spans="1:4" x14ac:dyDescent="0.35">
      <c r="A23" s="1" t="s">
        <v>239</v>
      </c>
      <c r="B23" t="s">
        <v>93</v>
      </c>
      <c r="C23" t="s">
        <v>155</v>
      </c>
      <c r="D23" t="s">
        <v>240</v>
      </c>
    </row>
    <row r="24" spans="1:4" x14ac:dyDescent="0.35">
      <c r="A24" s="1" t="s">
        <v>53</v>
      </c>
      <c r="B24" t="s">
        <v>93</v>
      </c>
      <c r="C24" t="s">
        <v>143</v>
      </c>
      <c r="D24" t="s">
        <v>144</v>
      </c>
    </row>
    <row r="25" spans="1:4" x14ac:dyDescent="0.35">
      <c r="A25" s="1" t="s">
        <v>241</v>
      </c>
      <c r="B25" t="s">
        <v>93</v>
      </c>
      <c r="C25" t="s">
        <v>242</v>
      </c>
      <c r="D25" t="s">
        <v>243</v>
      </c>
    </row>
    <row r="26" spans="1:4" x14ac:dyDescent="0.35">
      <c r="A26" s="1" t="s">
        <v>244</v>
      </c>
      <c r="B26" t="s">
        <v>93</v>
      </c>
      <c r="C26" t="s">
        <v>98</v>
      </c>
      <c r="D26" t="s">
        <v>245</v>
      </c>
    </row>
    <row r="27" spans="1:4" x14ac:dyDescent="0.35">
      <c r="A27" s="1" t="s">
        <v>246</v>
      </c>
      <c r="B27" t="s">
        <v>93</v>
      </c>
      <c r="C27" t="s">
        <v>98</v>
      </c>
      <c r="D27" t="s">
        <v>247</v>
      </c>
    </row>
    <row r="28" spans="1:4" x14ac:dyDescent="0.35">
      <c r="A28" s="1" t="s">
        <v>248</v>
      </c>
      <c r="B28" t="s">
        <v>93</v>
      </c>
      <c r="C28" t="s">
        <v>116</v>
      </c>
      <c r="D28" t="s">
        <v>117</v>
      </c>
    </row>
    <row r="29" spans="1:4" x14ac:dyDescent="0.35">
      <c r="A29" s="1" t="s">
        <v>249</v>
      </c>
      <c r="B29" t="s">
        <v>93</v>
      </c>
      <c r="C29" t="s">
        <v>116</v>
      </c>
      <c r="D29" t="s">
        <v>250</v>
      </c>
    </row>
  </sheetData>
  <pageMargins left="0.7" right="0.7" top="0.75" bottom="0.75" header="0.3" footer="0.3"/>
  <ignoredErrors>
    <ignoredError sqref="B1:D2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0"/>
  <sheetViews>
    <sheetView workbookViewId="0">
      <selection activeCell="G18" sqref="G18"/>
    </sheetView>
  </sheetViews>
  <sheetFormatPr defaultRowHeight="14.5" x14ac:dyDescent="0.35"/>
  <sheetData>
    <row r="1" spans="1:4" x14ac:dyDescent="0.35">
      <c r="B1" s="1" t="s">
        <v>184</v>
      </c>
      <c r="C1" s="1" t="s">
        <v>185</v>
      </c>
      <c r="D1" s="1" t="s">
        <v>186</v>
      </c>
    </row>
    <row r="2" spans="1:4" x14ac:dyDescent="0.35">
      <c r="A2" s="1" t="s">
        <v>251</v>
      </c>
      <c r="B2" t="s">
        <v>93</v>
      </c>
      <c r="C2" t="s">
        <v>200</v>
      </c>
      <c r="D2" t="s">
        <v>252</v>
      </c>
    </row>
    <row r="3" spans="1:4" x14ac:dyDescent="0.35">
      <c r="A3" s="1" t="s">
        <v>253</v>
      </c>
      <c r="B3" t="s">
        <v>93</v>
      </c>
      <c r="C3" t="s">
        <v>93</v>
      </c>
      <c r="D3" t="s">
        <v>93</v>
      </c>
    </row>
    <row r="4" spans="1:4" x14ac:dyDescent="0.35">
      <c r="A4" s="1" t="s">
        <v>254</v>
      </c>
      <c r="B4" t="s">
        <v>93</v>
      </c>
      <c r="C4" t="s">
        <v>200</v>
      </c>
      <c r="D4" t="s">
        <v>252</v>
      </c>
    </row>
    <row r="5" spans="1:4" x14ac:dyDescent="0.35">
      <c r="A5" s="1" t="s">
        <v>255</v>
      </c>
      <c r="B5" t="s">
        <v>93</v>
      </c>
      <c r="C5" t="s">
        <v>256</v>
      </c>
      <c r="D5" t="s">
        <v>257</v>
      </c>
    </row>
    <row r="6" spans="1:4" x14ac:dyDescent="0.35">
      <c r="A6" s="1" t="s">
        <v>258</v>
      </c>
      <c r="B6" t="s">
        <v>93</v>
      </c>
      <c r="C6" t="s">
        <v>259</v>
      </c>
      <c r="D6" t="s">
        <v>260</v>
      </c>
    </row>
    <row r="7" spans="1:4" x14ac:dyDescent="0.35">
      <c r="A7" s="1" t="s">
        <v>261</v>
      </c>
      <c r="B7" t="s">
        <v>93</v>
      </c>
      <c r="C7" t="s">
        <v>262</v>
      </c>
      <c r="D7" t="s">
        <v>263</v>
      </c>
    </row>
    <row r="8" spans="1:4" x14ac:dyDescent="0.35">
      <c r="A8" s="1" t="s">
        <v>264</v>
      </c>
      <c r="B8" t="s">
        <v>93</v>
      </c>
      <c r="C8" t="s">
        <v>265</v>
      </c>
      <c r="D8" t="s">
        <v>266</v>
      </c>
    </row>
    <row r="9" spans="1:4" x14ac:dyDescent="0.35">
      <c r="A9" s="1" t="s">
        <v>61</v>
      </c>
      <c r="B9" t="s">
        <v>93</v>
      </c>
      <c r="C9" t="s">
        <v>267</v>
      </c>
      <c r="D9" t="s">
        <v>268</v>
      </c>
    </row>
    <row r="10" spans="1:4" x14ac:dyDescent="0.35">
      <c r="A10" s="1" t="s">
        <v>64</v>
      </c>
      <c r="B10" t="s">
        <v>93</v>
      </c>
      <c r="C10" t="s">
        <v>269</v>
      </c>
      <c r="D10" t="s">
        <v>270</v>
      </c>
    </row>
    <row r="11" spans="1:4" x14ac:dyDescent="0.35">
      <c r="A11" s="1" t="s">
        <v>271</v>
      </c>
      <c r="B11" t="s">
        <v>93</v>
      </c>
      <c r="C11" t="s">
        <v>93</v>
      </c>
      <c r="D11" t="s">
        <v>272</v>
      </c>
    </row>
    <row r="12" spans="1:4" x14ac:dyDescent="0.35">
      <c r="A12" s="1" t="s">
        <v>273</v>
      </c>
      <c r="B12" t="s">
        <v>93</v>
      </c>
      <c r="C12" t="s">
        <v>269</v>
      </c>
      <c r="D12" t="s">
        <v>274</v>
      </c>
    </row>
    <row r="13" spans="1:4" x14ac:dyDescent="0.35">
      <c r="A13" s="1" t="s">
        <v>275</v>
      </c>
      <c r="B13" t="s">
        <v>93</v>
      </c>
      <c r="C13" t="s">
        <v>93</v>
      </c>
      <c r="D13" t="s">
        <v>93</v>
      </c>
    </row>
    <row r="14" spans="1:4" x14ac:dyDescent="0.35">
      <c r="A14" s="1" t="s">
        <v>276</v>
      </c>
      <c r="B14" t="s">
        <v>93</v>
      </c>
      <c r="C14" t="s">
        <v>93</v>
      </c>
      <c r="D14" t="s">
        <v>93</v>
      </c>
    </row>
    <row r="15" spans="1:4" x14ac:dyDescent="0.35">
      <c r="A15" s="1" t="s">
        <v>277</v>
      </c>
      <c r="B15" t="s">
        <v>93</v>
      </c>
      <c r="C15" t="s">
        <v>139</v>
      </c>
      <c r="D15" t="s">
        <v>278</v>
      </c>
    </row>
    <row r="16" spans="1:4" x14ac:dyDescent="0.35">
      <c r="A16" s="1" t="s">
        <v>279</v>
      </c>
      <c r="B16" t="s">
        <v>93</v>
      </c>
      <c r="C16" t="s">
        <v>280</v>
      </c>
      <c r="D16" t="s">
        <v>167</v>
      </c>
    </row>
    <row r="17" spans="1:4" x14ac:dyDescent="0.35">
      <c r="A17" s="1" t="s">
        <v>281</v>
      </c>
      <c r="B17" t="s">
        <v>93</v>
      </c>
      <c r="C17" t="s">
        <v>93</v>
      </c>
      <c r="D17" t="s">
        <v>93</v>
      </c>
    </row>
    <row r="18" spans="1:4" x14ac:dyDescent="0.35">
      <c r="A18" s="1" t="s">
        <v>282</v>
      </c>
      <c r="B18" t="s">
        <v>93</v>
      </c>
      <c r="C18" t="s">
        <v>283</v>
      </c>
      <c r="D18" t="s">
        <v>284</v>
      </c>
    </row>
    <row r="19" spans="1:4" x14ac:dyDescent="0.35">
      <c r="A19" s="1" t="s">
        <v>285</v>
      </c>
      <c r="B19" t="s">
        <v>93</v>
      </c>
      <c r="C19" t="s">
        <v>286</v>
      </c>
      <c r="D19" t="s">
        <v>287</v>
      </c>
    </row>
    <row r="20" spans="1:4" x14ac:dyDescent="0.35">
      <c r="A20" s="1" t="s">
        <v>288</v>
      </c>
      <c r="B20" t="s">
        <v>93</v>
      </c>
      <c r="C20" t="s">
        <v>289</v>
      </c>
      <c r="D20" t="s">
        <v>93</v>
      </c>
    </row>
    <row r="21" spans="1:4" x14ac:dyDescent="0.35">
      <c r="A21" s="1" t="s">
        <v>290</v>
      </c>
      <c r="B21" t="s">
        <v>93</v>
      </c>
      <c r="C21" t="s">
        <v>291</v>
      </c>
      <c r="D21" t="s">
        <v>292</v>
      </c>
    </row>
    <row r="22" spans="1:4" x14ac:dyDescent="0.35">
      <c r="A22" s="1" t="s">
        <v>293</v>
      </c>
      <c r="B22" t="s">
        <v>93</v>
      </c>
      <c r="C22" t="s">
        <v>294</v>
      </c>
      <c r="D22" t="s">
        <v>295</v>
      </c>
    </row>
    <row r="23" spans="1:4" x14ac:dyDescent="0.35">
      <c r="A23" s="1" t="s">
        <v>296</v>
      </c>
      <c r="B23" t="s">
        <v>93</v>
      </c>
      <c r="C23" t="s">
        <v>297</v>
      </c>
      <c r="D23" t="s">
        <v>199</v>
      </c>
    </row>
    <row r="24" spans="1:4" x14ac:dyDescent="0.35">
      <c r="A24" s="1" t="s">
        <v>298</v>
      </c>
      <c r="B24" t="s">
        <v>93</v>
      </c>
      <c r="C24" t="s">
        <v>299</v>
      </c>
      <c r="D24" t="s">
        <v>300</v>
      </c>
    </row>
    <row r="25" spans="1:4" x14ac:dyDescent="0.35">
      <c r="A25" s="1" t="s">
        <v>301</v>
      </c>
      <c r="B25" t="s">
        <v>93</v>
      </c>
      <c r="C25" t="s">
        <v>160</v>
      </c>
      <c r="D25" t="s">
        <v>161</v>
      </c>
    </row>
    <row r="26" spans="1:4" x14ac:dyDescent="0.35">
      <c r="A26" s="1" t="s">
        <v>302</v>
      </c>
      <c r="B26" t="s">
        <v>93</v>
      </c>
      <c r="C26" t="s">
        <v>93</v>
      </c>
      <c r="D26" t="s">
        <v>303</v>
      </c>
    </row>
    <row r="27" spans="1:4" x14ac:dyDescent="0.35">
      <c r="A27" s="1" t="s">
        <v>304</v>
      </c>
      <c r="B27" t="s">
        <v>93</v>
      </c>
      <c r="C27" t="s">
        <v>305</v>
      </c>
      <c r="D27" t="s">
        <v>306</v>
      </c>
    </row>
    <row r="28" spans="1:4" x14ac:dyDescent="0.35">
      <c r="A28" s="1" t="s">
        <v>307</v>
      </c>
      <c r="B28" t="s">
        <v>93</v>
      </c>
      <c r="C28" t="s">
        <v>308</v>
      </c>
      <c r="D28" t="s">
        <v>309</v>
      </c>
    </row>
    <row r="29" spans="1:4" x14ac:dyDescent="0.35">
      <c r="A29" s="1" t="s">
        <v>310</v>
      </c>
      <c r="B29" t="s">
        <v>93</v>
      </c>
      <c r="C29" t="s">
        <v>93</v>
      </c>
      <c r="D29" t="s">
        <v>93</v>
      </c>
    </row>
    <row r="30" spans="1:4" x14ac:dyDescent="0.35">
      <c r="A30" s="1" t="s">
        <v>311</v>
      </c>
      <c r="B30" t="s">
        <v>93</v>
      </c>
      <c r="C30" t="s">
        <v>161</v>
      </c>
      <c r="D30" t="s">
        <v>161</v>
      </c>
    </row>
    <row r="31" spans="1:4" x14ac:dyDescent="0.35">
      <c r="A31" s="1" t="s">
        <v>312</v>
      </c>
      <c r="B31" t="s">
        <v>93</v>
      </c>
      <c r="C31" t="s">
        <v>313</v>
      </c>
      <c r="D31" t="s">
        <v>314</v>
      </c>
    </row>
    <row r="32" spans="1:4" x14ac:dyDescent="0.35">
      <c r="A32" s="1" t="s">
        <v>315</v>
      </c>
      <c r="B32" t="s">
        <v>93</v>
      </c>
      <c r="C32" t="s">
        <v>316</v>
      </c>
      <c r="D32" t="s">
        <v>93</v>
      </c>
    </row>
    <row r="33" spans="1:4" x14ac:dyDescent="0.35">
      <c r="A33" s="1" t="s">
        <v>317</v>
      </c>
      <c r="B33" t="s">
        <v>93</v>
      </c>
      <c r="C33" t="s">
        <v>155</v>
      </c>
      <c r="D33" t="s">
        <v>155</v>
      </c>
    </row>
    <row r="34" spans="1:4" x14ac:dyDescent="0.35">
      <c r="A34" s="1" t="s">
        <v>318</v>
      </c>
      <c r="B34" t="s">
        <v>93</v>
      </c>
      <c r="C34" t="s">
        <v>319</v>
      </c>
      <c r="D34" t="s">
        <v>320</v>
      </c>
    </row>
    <row r="35" spans="1:4" x14ac:dyDescent="0.35">
      <c r="A35" s="1" t="s">
        <v>321</v>
      </c>
      <c r="B35" t="s">
        <v>93</v>
      </c>
      <c r="C35" t="s">
        <v>155</v>
      </c>
      <c r="D35" t="s">
        <v>322</v>
      </c>
    </row>
    <row r="36" spans="1:4" x14ac:dyDescent="0.35">
      <c r="A36" s="1" t="s">
        <v>323</v>
      </c>
      <c r="B36" t="s">
        <v>93</v>
      </c>
      <c r="C36" t="s">
        <v>280</v>
      </c>
      <c r="D36" t="s">
        <v>324</v>
      </c>
    </row>
    <row r="37" spans="1:4" x14ac:dyDescent="0.35">
      <c r="A37" s="1" t="s">
        <v>325</v>
      </c>
      <c r="B37" t="s">
        <v>93</v>
      </c>
      <c r="C37" t="s">
        <v>165</v>
      </c>
      <c r="D37" t="s">
        <v>166</v>
      </c>
    </row>
    <row r="38" spans="1:4" x14ac:dyDescent="0.35">
      <c r="A38" s="1" t="s">
        <v>326</v>
      </c>
      <c r="B38" t="s">
        <v>93</v>
      </c>
      <c r="C38" t="s">
        <v>283</v>
      </c>
      <c r="D38" t="s">
        <v>284</v>
      </c>
    </row>
    <row r="39" spans="1:4" x14ac:dyDescent="0.35">
      <c r="A39" s="1" t="s">
        <v>327</v>
      </c>
      <c r="B39" t="s">
        <v>93</v>
      </c>
      <c r="C39" t="s">
        <v>93</v>
      </c>
      <c r="D39" t="s">
        <v>93</v>
      </c>
    </row>
    <row r="40" spans="1:4" x14ac:dyDescent="0.35">
      <c r="A40" s="1" t="s">
        <v>328</v>
      </c>
      <c r="B40" t="s">
        <v>93</v>
      </c>
      <c r="C40" t="s">
        <v>283</v>
      </c>
      <c r="D40" t="s">
        <v>284</v>
      </c>
    </row>
  </sheetData>
  <pageMargins left="0.7" right="0.7" top="0.75" bottom="0.75" header="0.3" footer="0.3"/>
  <ignoredErrors>
    <ignoredError sqref="B1:D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workbookViewId="0">
      <selection activeCell="I17" sqref="I17"/>
    </sheetView>
  </sheetViews>
  <sheetFormatPr defaultRowHeight="14.5" x14ac:dyDescent="0.35"/>
  <sheetData>
    <row r="1" spans="1:4" x14ac:dyDescent="0.35">
      <c r="B1" s="1" t="s">
        <v>184</v>
      </c>
      <c r="C1" s="1" t="s">
        <v>185</v>
      </c>
      <c r="D1" s="1" t="s">
        <v>186</v>
      </c>
    </row>
    <row r="2" spans="1:4" x14ac:dyDescent="0.35">
      <c r="A2" s="1" t="s">
        <v>53</v>
      </c>
      <c r="B2" t="s">
        <v>93</v>
      </c>
      <c r="C2" t="s">
        <v>143</v>
      </c>
      <c r="D2" t="s">
        <v>144</v>
      </c>
    </row>
    <row r="3" spans="1:4" x14ac:dyDescent="0.35">
      <c r="A3" s="1" t="s">
        <v>218</v>
      </c>
      <c r="B3" t="s">
        <v>93</v>
      </c>
      <c r="C3" t="s">
        <v>139</v>
      </c>
      <c r="D3" t="s">
        <v>140</v>
      </c>
    </row>
    <row r="4" spans="1:4" x14ac:dyDescent="0.35">
      <c r="A4" s="1" t="s">
        <v>329</v>
      </c>
      <c r="B4" t="s">
        <v>93</v>
      </c>
      <c r="C4" t="s">
        <v>93</v>
      </c>
      <c r="D4" t="s">
        <v>240</v>
      </c>
    </row>
    <row r="5" spans="1:4" x14ac:dyDescent="0.35">
      <c r="A5" s="1" t="s">
        <v>330</v>
      </c>
      <c r="B5" t="s">
        <v>93</v>
      </c>
      <c r="C5" t="s">
        <v>291</v>
      </c>
      <c r="D5" t="s">
        <v>331</v>
      </c>
    </row>
    <row r="6" spans="1:4" x14ac:dyDescent="0.35">
      <c r="A6" s="1" t="s">
        <v>332</v>
      </c>
      <c r="B6" t="s">
        <v>93</v>
      </c>
      <c r="C6" t="s">
        <v>139</v>
      </c>
      <c r="D6" t="s">
        <v>333</v>
      </c>
    </row>
    <row r="7" spans="1:4" x14ac:dyDescent="0.35">
      <c r="A7" s="1" t="s">
        <v>334</v>
      </c>
      <c r="B7" t="s">
        <v>93</v>
      </c>
      <c r="C7" t="s">
        <v>216</v>
      </c>
      <c r="D7" t="s">
        <v>335</v>
      </c>
    </row>
    <row r="8" spans="1:4" x14ac:dyDescent="0.35">
      <c r="A8" s="1" t="s">
        <v>258</v>
      </c>
      <c r="B8" t="s">
        <v>93</v>
      </c>
      <c r="C8" t="s">
        <v>336</v>
      </c>
      <c r="D8" t="s">
        <v>337</v>
      </c>
    </row>
    <row r="9" spans="1:4" x14ac:dyDescent="0.35">
      <c r="A9" s="1" t="s">
        <v>285</v>
      </c>
      <c r="B9" t="s">
        <v>93</v>
      </c>
      <c r="C9" t="s">
        <v>338</v>
      </c>
      <c r="D9" t="s">
        <v>339</v>
      </c>
    </row>
    <row r="10" spans="1:4" x14ac:dyDescent="0.35">
      <c r="A10" s="1" t="s">
        <v>340</v>
      </c>
      <c r="B10" t="s">
        <v>93</v>
      </c>
      <c r="C10" t="s">
        <v>333</v>
      </c>
      <c r="D10" t="s">
        <v>341</v>
      </c>
    </row>
    <row r="11" spans="1:4" x14ac:dyDescent="0.35">
      <c r="A11" s="1" t="s">
        <v>342</v>
      </c>
      <c r="B11" t="s">
        <v>93</v>
      </c>
      <c r="C11" t="s">
        <v>343</v>
      </c>
      <c r="D11" t="s">
        <v>344</v>
      </c>
    </row>
    <row r="12" spans="1:4" x14ac:dyDescent="0.35">
      <c r="A12" s="1" t="s">
        <v>345</v>
      </c>
      <c r="B12" t="s">
        <v>93</v>
      </c>
      <c r="C12" t="s">
        <v>346</v>
      </c>
      <c r="D12" t="s">
        <v>347</v>
      </c>
    </row>
    <row r="13" spans="1:4" x14ac:dyDescent="0.35">
      <c r="A13" s="1" t="s">
        <v>348</v>
      </c>
      <c r="B13" t="s">
        <v>93</v>
      </c>
      <c r="C13" t="s">
        <v>349</v>
      </c>
      <c r="D13" t="s">
        <v>350</v>
      </c>
    </row>
    <row r="14" spans="1:4" x14ac:dyDescent="0.35">
      <c r="A14" s="1" t="s">
        <v>351</v>
      </c>
      <c r="B14" t="s">
        <v>93</v>
      </c>
      <c r="C14" t="s">
        <v>93</v>
      </c>
      <c r="D14" t="s">
        <v>352</v>
      </c>
    </row>
    <row r="15" spans="1:4" x14ac:dyDescent="0.35">
      <c r="A15" s="1" t="s">
        <v>353</v>
      </c>
      <c r="B15" t="s">
        <v>93</v>
      </c>
      <c r="C15" t="s">
        <v>93</v>
      </c>
      <c r="D15" t="s">
        <v>93</v>
      </c>
    </row>
    <row r="16" spans="1:4" x14ac:dyDescent="0.35">
      <c r="A16" s="1" t="s">
        <v>354</v>
      </c>
      <c r="B16" t="s">
        <v>93</v>
      </c>
      <c r="C16" t="s">
        <v>160</v>
      </c>
      <c r="D16" t="s">
        <v>93</v>
      </c>
    </row>
    <row r="17" spans="1:4" x14ac:dyDescent="0.35">
      <c r="A17" s="1" t="s">
        <v>355</v>
      </c>
      <c r="B17" t="s">
        <v>93</v>
      </c>
      <c r="C17" t="s">
        <v>93</v>
      </c>
      <c r="D17" t="s">
        <v>93</v>
      </c>
    </row>
    <row r="18" spans="1:4" x14ac:dyDescent="0.35">
      <c r="A18" s="1" t="s">
        <v>356</v>
      </c>
      <c r="B18" t="s">
        <v>93</v>
      </c>
      <c r="C18" t="s">
        <v>260</v>
      </c>
      <c r="D18" t="s">
        <v>357</v>
      </c>
    </row>
    <row r="19" spans="1:4" x14ac:dyDescent="0.35">
      <c r="A19" s="1" t="s">
        <v>358</v>
      </c>
      <c r="B19" t="s">
        <v>93</v>
      </c>
      <c r="C19" t="s">
        <v>93</v>
      </c>
      <c r="D19" t="s">
        <v>359</v>
      </c>
    </row>
    <row r="20" spans="1:4" x14ac:dyDescent="0.35">
      <c r="A20" s="1" t="s">
        <v>360</v>
      </c>
      <c r="B20" t="s">
        <v>93</v>
      </c>
      <c r="C20" t="s">
        <v>93</v>
      </c>
      <c r="D20" t="s">
        <v>291</v>
      </c>
    </row>
    <row r="21" spans="1:4" x14ac:dyDescent="0.35">
      <c r="A21" s="1" t="s">
        <v>361</v>
      </c>
      <c r="B21" t="s">
        <v>93</v>
      </c>
      <c r="C21" t="s">
        <v>93</v>
      </c>
      <c r="D21" t="s">
        <v>93</v>
      </c>
    </row>
    <row r="22" spans="1:4" x14ac:dyDescent="0.35">
      <c r="A22" s="1" t="s">
        <v>362</v>
      </c>
      <c r="B22" t="s">
        <v>93</v>
      </c>
      <c r="C22" t="s">
        <v>93</v>
      </c>
      <c r="D22" t="s">
        <v>93</v>
      </c>
    </row>
    <row r="23" spans="1:4" x14ac:dyDescent="0.35">
      <c r="A23" s="1" t="s">
        <v>363</v>
      </c>
      <c r="B23" t="s">
        <v>93</v>
      </c>
      <c r="C23" t="s">
        <v>364</v>
      </c>
      <c r="D23" t="s">
        <v>365</v>
      </c>
    </row>
    <row r="24" spans="1:4" x14ac:dyDescent="0.35">
      <c r="A24" s="1" t="s">
        <v>366</v>
      </c>
      <c r="B24" t="s">
        <v>93</v>
      </c>
      <c r="C24" t="s">
        <v>364</v>
      </c>
      <c r="D24" t="s">
        <v>367</v>
      </c>
    </row>
    <row r="25" spans="1:4" x14ac:dyDescent="0.35">
      <c r="A25" s="1" t="s">
        <v>368</v>
      </c>
      <c r="B25" t="s">
        <v>93</v>
      </c>
      <c r="C25" t="s">
        <v>155</v>
      </c>
      <c r="D25" t="s">
        <v>165</v>
      </c>
    </row>
    <row r="26" spans="1:4" x14ac:dyDescent="0.35">
      <c r="A26" s="1" t="s">
        <v>369</v>
      </c>
      <c r="B26" t="s">
        <v>93</v>
      </c>
      <c r="C26" t="s">
        <v>370</v>
      </c>
      <c r="D26" t="s">
        <v>371</v>
      </c>
    </row>
    <row r="27" spans="1:4" x14ac:dyDescent="0.35">
      <c r="A27" s="1" t="s">
        <v>372</v>
      </c>
      <c r="B27" t="s">
        <v>93</v>
      </c>
      <c r="C27" t="s">
        <v>130</v>
      </c>
      <c r="D27" t="s">
        <v>373</v>
      </c>
    </row>
    <row r="28" spans="1:4" x14ac:dyDescent="0.35">
      <c r="A28" s="1" t="s">
        <v>374</v>
      </c>
      <c r="B28" t="s">
        <v>93</v>
      </c>
      <c r="C28" t="s">
        <v>370</v>
      </c>
      <c r="D28" t="s">
        <v>130</v>
      </c>
    </row>
    <row r="29" spans="1:4" x14ac:dyDescent="0.35">
      <c r="A29" s="1" t="s">
        <v>375</v>
      </c>
      <c r="B29" t="s">
        <v>93</v>
      </c>
      <c r="C29" t="s">
        <v>376</v>
      </c>
      <c r="D29" t="s">
        <v>377</v>
      </c>
    </row>
  </sheetData>
  <pageMargins left="0.7" right="0.7" top="0.75" bottom="0.75" header="0.3" footer="0.3"/>
  <ignoredErrors>
    <ignoredError sqref="B1:D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2022-11-18T20:48:44Z</dcterms:created>
  <dcterms:modified xsi:type="dcterms:W3CDTF">2023-09-23T00:38:00Z</dcterms:modified>
</cp:coreProperties>
</file>