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INTC/"/>
    </mc:Choice>
  </mc:AlternateContent>
  <xr:revisionPtr revIDLastSave="2" documentId="11_11FDB94BBCBF8DFA846EFA3D1C4F49E11DA9A498" xr6:coauthVersionLast="47" xr6:coauthVersionMax="47" xr10:uidLastSave="{A8E72EE3-4D9C-44FF-8C40-5D58C4E45490}"/>
  <bookViews>
    <workbookView xWindow="-110" yWindow="-110" windowWidth="38620" windowHeight="21220" activeTab="2" xr2:uid="{00000000-000D-0000-FFFF-FFFF00000000}"/>
  </bookViews>
  <sheets>
    <sheet name="Main" sheetId="1" r:id="rId1"/>
    <sheet name="Info" sheetId="2" r:id="rId2"/>
    <sheet name="Model" sheetId="3" r:id="rId3"/>
    <sheet name="Summary" sheetId="4" r:id="rId4"/>
    <sheet name="Income Statement" sheetId="5" r:id="rId5"/>
    <sheet name="Balance Sheet" sheetId="6" r:id="rId6"/>
    <sheet name="Cash Flow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33" i="5" l="1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B33" i="5"/>
  <c r="AR133" i="3"/>
  <c r="AQ133" i="3"/>
  <c r="AP133" i="3"/>
  <c r="AO133" i="3"/>
  <c r="AN133" i="3"/>
  <c r="AM133" i="3"/>
  <c r="AF133" i="3"/>
  <c r="AE133" i="3"/>
  <c r="AD133" i="3"/>
  <c r="Y133" i="3"/>
  <c r="X133" i="3"/>
  <c r="W133" i="3"/>
  <c r="V133" i="3"/>
  <c r="U133" i="3"/>
  <c r="T133" i="3"/>
  <c r="S133" i="3"/>
  <c r="R133" i="3"/>
  <c r="Q133" i="3"/>
  <c r="P133" i="3"/>
  <c r="O133" i="3"/>
  <c r="N133" i="3"/>
  <c r="AS132" i="3"/>
  <c r="AF132" i="3"/>
  <c r="AE132" i="3"/>
  <c r="AD132" i="3"/>
  <c r="Z132" i="3"/>
  <c r="Z133" i="3" s="1"/>
  <c r="AA131" i="3"/>
  <c r="AA127" i="3"/>
  <c r="X127" i="3"/>
  <c r="W127" i="3"/>
  <c r="V127" i="3"/>
  <c r="U127" i="3"/>
  <c r="AQ127" i="3" s="1"/>
  <c r="N127" i="3"/>
  <c r="AP126" i="3"/>
  <c r="AM126" i="3"/>
  <c r="AI126" i="3"/>
  <c r="AH126" i="3"/>
  <c r="AG126" i="3"/>
  <c r="AE126" i="3"/>
  <c r="AD126" i="3"/>
  <c r="AC126" i="3"/>
  <c r="AS126" i="3" s="1"/>
  <c r="AB126" i="3"/>
  <c r="AA126" i="3"/>
  <c r="Z126" i="3"/>
  <c r="Y126" i="3"/>
  <c r="AR126" i="3" s="1"/>
  <c r="X126" i="3"/>
  <c r="W126" i="3"/>
  <c r="V126" i="3"/>
  <c r="U126" i="3"/>
  <c r="AQ126" i="3" s="1"/>
  <c r="T126" i="3"/>
  <c r="S126" i="3"/>
  <c r="R126" i="3"/>
  <c r="Q126" i="3"/>
  <c r="P126" i="3"/>
  <c r="O126" i="3"/>
  <c r="N126" i="3"/>
  <c r="M126" i="3"/>
  <c r="AO126" i="3" s="1"/>
  <c r="L126" i="3"/>
  <c r="K126" i="3"/>
  <c r="J126" i="3"/>
  <c r="I126" i="3"/>
  <c r="AN126" i="3" s="1"/>
  <c r="H126" i="3"/>
  <c r="G126" i="3"/>
  <c r="F126" i="3"/>
  <c r="E126" i="3"/>
  <c r="D126" i="3"/>
  <c r="C126" i="3"/>
  <c r="B126" i="3"/>
  <c r="AS125" i="3"/>
  <c r="AR125" i="3"/>
  <c r="AQ125" i="3"/>
  <c r="AP125" i="3"/>
  <c r="AO125" i="3"/>
  <c r="AN125" i="3"/>
  <c r="AM125" i="3"/>
  <c r="AS124" i="3"/>
  <c r="AR124" i="3"/>
  <c r="AQ124" i="3"/>
  <c r="AP124" i="3"/>
  <c r="AO124" i="3"/>
  <c r="AN124" i="3"/>
  <c r="AM124" i="3"/>
  <c r="AS123" i="3"/>
  <c r="AR123" i="3"/>
  <c r="AQ123" i="3"/>
  <c r="AP123" i="3"/>
  <c r="AO123" i="3"/>
  <c r="AN123" i="3"/>
  <c r="AM123" i="3"/>
  <c r="AS122" i="3"/>
  <c r="AR122" i="3"/>
  <c r="AQ122" i="3"/>
  <c r="AP122" i="3"/>
  <c r="AO122" i="3"/>
  <c r="AN122" i="3"/>
  <c r="AM122" i="3"/>
  <c r="AS121" i="3"/>
  <c r="AR121" i="3"/>
  <c r="AQ121" i="3"/>
  <c r="AP121" i="3"/>
  <c r="AO121" i="3"/>
  <c r="AN121" i="3"/>
  <c r="AM121" i="3"/>
  <c r="AS120" i="3"/>
  <c r="AR120" i="3"/>
  <c r="AQ120" i="3"/>
  <c r="AP120" i="3"/>
  <c r="AO120" i="3"/>
  <c r="AN120" i="3"/>
  <c r="AM120" i="3"/>
  <c r="AS119" i="3"/>
  <c r="AR119" i="3"/>
  <c r="AQ119" i="3"/>
  <c r="AP119" i="3"/>
  <c r="AO119" i="3"/>
  <c r="AN119" i="3"/>
  <c r="AM119" i="3"/>
  <c r="AS118" i="3"/>
  <c r="AR118" i="3"/>
  <c r="AQ118" i="3"/>
  <c r="AP118" i="3"/>
  <c r="AO118" i="3"/>
  <c r="AN118" i="3"/>
  <c r="AM118" i="3"/>
  <c r="AS117" i="3"/>
  <c r="AP117" i="3"/>
  <c r="AI117" i="3"/>
  <c r="AI127" i="3" s="1"/>
  <c r="AH117" i="3"/>
  <c r="AH127" i="3" s="1"/>
  <c r="AG117" i="3"/>
  <c r="AG127" i="3" s="1"/>
  <c r="AF117" i="3"/>
  <c r="AF127" i="3" s="1"/>
  <c r="AE117" i="3"/>
  <c r="AE127" i="3" s="1"/>
  <c r="AD117" i="3"/>
  <c r="AD127" i="3" s="1"/>
  <c r="AC117" i="3"/>
  <c r="AC127" i="3" s="1"/>
  <c r="AS127" i="3" s="1"/>
  <c r="AB117" i="3"/>
  <c r="AB127" i="3" s="1"/>
  <c r="AA117" i="3"/>
  <c r="Z117" i="3"/>
  <c r="Z127" i="3" s="1"/>
  <c r="Y117" i="3"/>
  <c r="AR117" i="3" s="1"/>
  <c r="X117" i="3"/>
  <c r="W117" i="3"/>
  <c r="V117" i="3"/>
  <c r="U117" i="3"/>
  <c r="AQ117" i="3" s="1"/>
  <c r="T117" i="3"/>
  <c r="T127" i="3" s="1"/>
  <c r="S117" i="3"/>
  <c r="S127" i="3" s="1"/>
  <c r="R117" i="3"/>
  <c r="R127" i="3" s="1"/>
  <c r="Q117" i="3"/>
  <c r="Q127" i="3" s="1"/>
  <c r="AP127" i="3" s="1"/>
  <c r="P117" i="3"/>
  <c r="P127" i="3" s="1"/>
  <c r="O117" i="3"/>
  <c r="O127" i="3" s="1"/>
  <c r="N117" i="3"/>
  <c r="M117" i="3"/>
  <c r="M127" i="3" s="1"/>
  <c r="AO127" i="3" s="1"/>
  <c r="J117" i="3"/>
  <c r="J127" i="3" s="1"/>
  <c r="D117" i="3"/>
  <c r="D127" i="3" s="1"/>
  <c r="C117" i="3"/>
  <c r="C127" i="3" s="1"/>
  <c r="B117" i="3"/>
  <c r="B127" i="3" s="1"/>
  <c r="AS116" i="3"/>
  <c r="AR116" i="3"/>
  <c r="AQ116" i="3"/>
  <c r="AP116" i="3"/>
  <c r="AO116" i="3"/>
  <c r="AN116" i="3"/>
  <c r="AM116" i="3"/>
  <c r="AS115" i="3"/>
  <c r="AR115" i="3"/>
  <c r="AQ115" i="3"/>
  <c r="AP115" i="3"/>
  <c r="AO115" i="3"/>
  <c r="AN115" i="3"/>
  <c r="AM115" i="3"/>
  <c r="AS114" i="3"/>
  <c r="AR114" i="3"/>
  <c r="AQ114" i="3"/>
  <c r="AP114" i="3"/>
  <c r="AO114" i="3"/>
  <c r="AN114" i="3"/>
  <c r="AM114" i="3"/>
  <c r="AS113" i="3"/>
  <c r="AR113" i="3"/>
  <c r="AQ113" i="3"/>
  <c r="AP113" i="3"/>
  <c r="AO113" i="3"/>
  <c r="AN113" i="3"/>
  <c r="L113" i="3"/>
  <c r="L117" i="3" s="1"/>
  <c r="L127" i="3" s="1"/>
  <c r="K113" i="3"/>
  <c r="K117" i="3" s="1"/>
  <c r="K127" i="3" s="1"/>
  <c r="J113" i="3"/>
  <c r="I113" i="3"/>
  <c r="I117" i="3" s="1"/>
  <c r="H113" i="3"/>
  <c r="H117" i="3" s="1"/>
  <c r="H127" i="3" s="1"/>
  <c r="G113" i="3"/>
  <c r="G117" i="3" s="1"/>
  <c r="G127" i="3" s="1"/>
  <c r="F113" i="3"/>
  <c r="F117" i="3" s="1"/>
  <c r="F127" i="3" s="1"/>
  <c r="E113" i="3"/>
  <c r="AM113" i="3" s="1"/>
  <c r="AS112" i="3"/>
  <c r="AR112" i="3"/>
  <c r="AQ112" i="3"/>
  <c r="AP112" i="3"/>
  <c r="AO112" i="3"/>
  <c r="AN112" i="3"/>
  <c r="AM112" i="3"/>
  <c r="AS111" i="3"/>
  <c r="AR111" i="3"/>
  <c r="AQ111" i="3"/>
  <c r="AP111" i="3"/>
  <c r="AO111" i="3"/>
  <c r="AN111" i="3"/>
  <c r="AM111" i="3"/>
  <c r="AS110" i="3"/>
  <c r="AR110" i="3"/>
  <c r="AQ110" i="3"/>
  <c r="AP110" i="3"/>
  <c r="AO110" i="3"/>
  <c r="AN110" i="3"/>
  <c r="AM110" i="3"/>
  <c r="AS109" i="3"/>
  <c r="AR109" i="3"/>
  <c r="AQ109" i="3"/>
  <c r="AP109" i="3"/>
  <c r="AO109" i="3"/>
  <c r="AN109" i="3"/>
  <c r="AM109" i="3"/>
  <c r="AF108" i="3"/>
  <c r="Y108" i="3"/>
  <c r="AR108" i="3" s="1"/>
  <c r="X108" i="3"/>
  <c r="W108" i="3"/>
  <c r="P108" i="3"/>
  <c r="I108" i="3"/>
  <c r="AN108" i="3" s="1"/>
  <c r="H108" i="3"/>
  <c r="G108" i="3"/>
  <c r="AS107" i="3"/>
  <c r="AR107" i="3"/>
  <c r="AQ107" i="3"/>
  <c r="AP107" i="3"/>
  <c r="AO107" i="3"/>
  <c r="AN107" i="3"/>
  <c r="AM107" i="3"/>
  <c r="AS106" i="3"/>
  <c r="AR106" i="3"/>
  <c r="AQ106" i="3"/>
  <c r="AP106" i="3"/>
  <c r="AO106" i="3"/>
  <c r="AN106" i="3"/>
  <c r="AM106" i="3"/>
  <c r="AS105" i="3"/>
  <c r="AR105" i="3"/>
  <c r="AQ105" i="3"/>
  <c r="AP105" i="3"/>
  <c r="AO105" i="3"/>
  <c r="AN105" i="3"/>
  <c r="AM105" i="3"/>
  <c r="AS104" i="3"/>
  <c r="AR104" i="3"/>
  <c r="AQ104" i="3"/>
  <c r="AP104" i="3"/>
  <c r="AO104" i="3"/>
  <c r="AN104" i="3"/>
  <c r="AM104" i="3"/>
  <c r="AS103" i="3"/>
  <c r="AR103" i="3"/>
  <c r="AQ103" i="3"/>
  <c r="AP103" i="3"/>
  <c r="AO103" i="3"/>
  <c r="AN103" i="3"/>
  <c r="AM103" i="3"/>
  <c r="AS102" i="3"/>
  <c r="AR102" i="3"/>
  <c r="AQ102" i="3"/>
  <c r="AP102" i="3"/>
  <c r="AO102" i="3"/>
  <c r="AN102" i="3"/>
  <c r="AM102" i="3"/>
  <c r="AS101" i="3"/>
  <c r="AI101" i="3"/>
  <c r="AI108" i="3" s="1"/>
  <c r="AH101" i="3"/>
  <c r="AH108" i="3" s="1"/>
  <c r="AG101" i="3"/>
  <c r="AG108" i="3" s="1"/>
  <c r="AF101" i="3"/>
  <c r="AE101" i="3"/>
  <c r="AE108" i="3" s="1"/>
  <c r="AD101" i="3"/>
  <c r="AD108" i="3" s="1"/>
  <c r="AC101" i="3"/>
  <c r="AC108" i="3" s="1"/>
  <c r="AS108" i="3" s="1"/>
  <c r="AB101" i="3"/>
  <c r="AB108" i="3" s="1"/>
  <c r="AA101" i="3"/>
  <c r="AA108" i="3" s="1"/>
  <c r="Z101" i="3"/>
  <c r="Z108" i="3" s="1"/>
  <c r="Y101" i="3"/>
  <c r="AR101" i="3" s="1"/>
  <c r="X101" i="3"/>
  <c r="W101" i="3"/>
  <c r="V101" i="3"/>
  <c r="V108" i="3" s="1"/>
  <c r="U101" i="3"/>
  <c r="U108" i="3" s="1"/>
  <c r="AQ108" i="3" s="1"/>
  <c r="T101" i="3"/>
  <c r="T108" i="3" s="1"/>
  <c r="S101" i="3"/>
  <c r="S108" i="3" s="1"/>
  <c r="R101" i="3"/>
  <c r="R108" i="3" s="1"/>
  <c r="Q101" i="3"/>
  <c r="AP101" i="3" s="1"/>
  <c r="P101" i="3"/>
  <c r="O101" i="3"/>
  <c r="O108" i="3" s="1"/>
  <c r="N101" i="3"/>
  <c r="N108" i="3" s="1"/>
  <c r="M101" i="3"/>
  <c r="AO101" i="3" s="1"/>
  <c r="L101" i="3"/>
  <c r="L108" i="3" s="1"/>
  <c r="K101" i="3"/>
  <c r="K108" i="3" s="1"/>
  <c r="J101" i="3"/>
  <c r="J108" i="3" s="1"/>
  <c r="I101" i="3"/>
  <c r="AN101" i="3" s="1"/>
  <c r="H101" i="3"/>
  <c r="G101" i="3"/>
  <c r="F101" i="3"/>
  <c r="F108" i="3" s="1"/>
  <c r="E101" i="3"/>
  <c r="E108" i="3" s="1"/>
  <c r="AM108" i="3" s="1"/>
  <c r="D101" i="3"/>
  <c r="D108" i="3" s="1"/>
  <c r="C101" i="3"/>
  <c r="C108" i="3" s="1"/>
  <c r="B101" i="3"/>
  <c r="B108" i="3" s="1"/>
  <c r="AS100" i="3"/>
  <c r="AR100" i="3"/>
  <c r="AQ100" i="3"/>
  <c r="AP100" i="3"/>
  <c r="AO100" i="3"/>
  <c r="AN100" i="3"/>
  <c r="AM100" i="3"/>
  <c r="AS99" i="3"/>
  <c r="AR99" i="3"/>
  <c r="AQ99" i="3"/>
  <c r="AP99" i="3"/>
  <c r="AO99" i="3"/>
  <c r="AN99" i="3"/>
  <c r="AM99" i="3"/>
  <c r="AS98" i="3"/>
  <c r="AR98" i="3"/>
  <c r="AQ98" i="3"/>
  <c r="AP98" i="3"/>
  <c r="AO98" i="3"/>
  <c r="AN98" i="3"/>
  <c r="AM98" i="3"/>
  <c r="AS97" i="3"/>
  <c r="AR97" i="3"/>
  <c r="AQ97" i="3"/>
  <c r="AP97" i="3"/>
  <c r="AO97" i="3"/>
  <c r="AN97" i="3"/>
  <c r="AM97" i="3"/>
  <c r="AS96" i="3"/>
  <c r="AR96" i="3"/>
  <c r="AQ96" i="3"/>
  <c r="AP96" i="3"/>
  <c r="AO96" i="3"/>
  <c r="AN96" i="3"/>
  <c r="AM96" i="3"/>
  <c r="AS95" i="3"/>
  <c r="AR95" i="3"/>
  <c r="AQ95" i="3"/>
  <c r="AP95" i="3"/>
  <c r="AO95" i="3"/>
  <c r="AN95" i="3"/>
  <c r="AM95" i="3"/>
  <c r="AS94" i="3"/>
  <c r="AR94" i="3"/>
  <c r="AQ94" i="3"/>
  <c r="AP94" i="3"/>
  <c r="AO94" i="3"/>
  <c r="AN94" i="3"/>
  <c r="AM94" i="3"/>
  <c r="AC85" i="3"/>
  <c r="Y85" i="3"/>
  <c r="U85" i="3"/>
  <c r="Q85" i="3"/>
  <c r="M85" i="3"/>
  <c r="I85" i="3"/>
  <c r="E85" i="3"/>
  <c r="G79" i="3"/>
  <c r="G83" i="3" s="1"/>
  <c r="AC78" i="3"/>
  <c r="Y78" i="3"/>
  <c r="U78" i="3"/>
  <c r="Q78" i="3"/>
  <c r="M78" i="3"/>
  <c r="I78" i="3"/>
  <c r="E78" i="3"/>
  <c r="AH77" i="3"/>
  <c r="AH79" i="3" s="1"/>
  <c r="AH83" i="3" s="1"/>
  <c r="R77" i="3"/>
  <c r="R79" i="3" s="1"/>
  <c r="R83" i="3" s="1"/>
  <c r="L77" i="3"/>
  <c r="L79" i="3" s="1"/>
  <c r="L83" i="3" s="1"/>
  <c r="K77" i="3"/>
  <c r="K79" i="3" s="1"/>
  <c r="K83" i="3" s="1"/>
  <c r="J77" i="3"/>
  <c r="J79" i="3" s="1"/>
  <c r="J83" i="3" s="1"/>
  <c r="H77" i="3"/>
  <c r="H79" i="3" s="1"/>
  <c r="H83" i="3" s="1"/>
  <c r="G77" i="3"/>
  <c r="F77" i="3"/>
  <c r="F79" i="3" s="1"/>
  <c r="F83" i="3" s="1"/>
  <c r="C77" i="3"/>
  <c r="C79" i="3" s="1"/>
  <c r="C83" i="3" s="1"/>
  <c r="AC76" i="3"/>
  <c r="Y76" i="3"/>
  <c r="U76" i="3"/>
  <c r="Q76" i="3"/>
  <c r="M76" i="3"/>
  <c r="I76" i="3"/>
  <c r="E76" i="3"/>
  <c r="AC75" i="3"/>
  <c r="Y75" i="3"/>
  <c r="U75" i="3"/>
  <c r="Q75" i="3"/>
  <c r="M75" i="3"/>
  <c r="I75" i="3"/>
  <c r="E75" i="3"/>
  <c r="AV74" i="3"/>
  <c r="AV77" i="3" s="1"/>
  <c r="AV79" i="3" s="1"/>
  <c r="AU74" i="3"/>
  <c r="AU77" i="3" s="1"/>
  <c r="AU79" i="3" s="1"/>
  <c r="AM74" i="3"/>
  <c r="AM77" i="3" s="1"/>
  <c r="AH74" i="3"/>
  <c r="AB74" i="3"/>
  <c r="AB77" i="3" s="1"/>
  <c r="AB79" i="3" s="1"/>
  <c r="AB83" i="3" s="1"/>
  <c r="T74" i="3"/>
  <c r="T77" i="3" s="1"/>
  <c r="T79" i="3" s="1"/>
  <c r="T83" i="3" s="1"/>
  <c r="R74" i="3"/>
  <c r="AV73" i="3"/>
  <c r="AU73" i="3"/>
  <c r="AT73" i="3"/>
  <c r="AS73" i="3"/>
  <c r="AR73" i="3"/>
  <c r="Y73" i="3" s="1"/>
  <c r="AQ73" i="3"/>
  <c r="AP73" i="3"/>
  <c r="Q73" i="3" s="1"/>
  <c r="AO73" i="3"/>
  <c r="AN73" i="3"/>
  <c r="AM73" i="3"/>
  <c r="E73" i="3" s="1"/>
  <c r="AF73" i="3"/>
  <c r="AE73" i="3"/>
  <c r="AE74" i="3" s="1"/>
  <c r="AE77" i="3" s="1"/>
  <c r="AE79" i="3" s="1"/>
  <c r="AE83" i="3" s="1"/>
  <c r="AD73" i="3"/>
  <c r="AC73" i="3"/>
  <c r="AB73" i="3"/>
  <c r="AA73" i="3"/>
  <c r="Z73" i="3"/>
  <c r="X73" i="3"/>
  <c r="W73" i="3"/>
  <c r="V73" i="3"/>
  <c r="T73" i="3"/>
  <c r="U73" i="3" s="1"/>
  <c r="S73" i="3"/>
  <c r="R73" i="3"/>
  <c r="P73" i="3"/>
  <c r="O73" i="3"/>
  <c r="N73" i="3"/>
  <c r="M73" i="3"/>
  <c r="L73" i="3"/>
  <c r="K73" i="3"/>
  <c r="J73" i="3"/>
  <c r="H73" i="3"/>
  <c r="I73" i="3" s="1"/>
  <c r="G73" i="3"/>
  <c r="F73" i="3"/>
  <c r="D73" i="3"/>
  <c r="C73" i="3"/>
  <c r="B73" i="3"/>
  <c r="AC72" i="3"/>
  <c r="Y72" i="3"/>
  <c r="U72" i="3"/>
  <c r="Q72" i="3"/>
  <c r="M72" i="3"/>
  <c r="I72" i="3"/>
  <c r="E72" i="3"/>
  <c r="AC71" i="3"/>
  <c r="Y71" i="3"/>
  <c r="U71" i="3"/>
  <c r="Q71" i="3"/>
  <c r="M71" i="3"/>
  <c r="I71" i="3"/>
  <c r="E71" i="3"/>
  <c r="AC70" i="3"/>
  <c r="Y70" i="3"/>
  <c r="U70" i="3"/>
  <c r="Q70" i="3"/>
  <c r="M70" i="3"/>
  <c r="I70" i="3"/>
  <c r="E70" i="3"/>
  <c r="AC69" i="3"/>
  <c r="Y69" i="3"/>
  <c r="U69" i="3"/>
  <c r="Q69" i="3"/>
  <c r="M69" i="3"/>
  <c r="I69" i="3"/>
  <c r="E69" i="3"/>
  <c r="AX68" i="3"/>
  <c r="AW68" i="3"/>
  <c r="AV68" i="3"/>
  <c r="AU68" i="3"/>
  <c r="AT68" i="3"/>
  <c r="AT74" i="3" s="1"/>
  <c r="AT77" i="3" s="1"/>
  <c r="AT79" i="3" s="1"/>
  <c r="AT81" i="3" s="1"/>
  <c r="AS68" i="3"/>
  <c r="AS74" i="3" s="1"/>
  <c r="AR68" i="3"/>
  <c r="AR74" i="3" s="1"/>
  <c r="AQ68" i="3"/>
  <c r="U68" i="3" s="1"/>
  <c r="AP68" i="3"/>
  <c r="AP74" i="3" s="1"/>
  <c r="AO68" i="3"/>
  <c r="AO74" i="3" s="1"/>
  <c r="AN68" i="3"/>
  <c r="AN74" i="3" s="1"/>
  <c r="AM68" i="3"/>
  <c r="AI68" i="3"/>
  <c r="AI74" i="3" s="1"/>
  <c r="AI77" i="3" s="1"/>
  <c r="AI79" i="3" s="1"/>
  <c r="AI83" i="3" s="1"/>
  <c r="AH68" i="3"/>
  <c r="AG68" i="3"/>
  <c r="AG74" i="3" s="1"/>
  <c r="AG77" i="3" s="1"/>
  <c r="AG79" i="3" s="1"/>
  <c r="AG83" i="3" s="1"/>
  <c r="AF68" i="3"/>
  <c r="AF74" i="3" s="1"/>
  <c r="AF77" i="3" s="1"/>
  <c r="AF79" i="3" s="1"/>
  <c r="AF83" i="3" s="1"/>
  <c r="AE68" i="3"/>
  <c r="AD68" i="3"/>
  <c r="AD74" i="3" s="1"/>
  <c r="AD77" i="3" s="1"/>
  <c r="AD79" i="3" s="1"/>
  <c r="AD83" i="3" s="1"/>
  <c r="AB68" i="3"/>
  <c r="AC68" i="3" s="1"/>
  <c r="AA68" i="3"/>
  <c r="AA74" i="3" s="1"/>
  <c r="AA77" i="3" s="1"/>
  <c r="AA79" i="3" s="1"/>
  <c r="AA83" i="3" s="1"/>
  <c r="Z68" i="3"/>
  <c r="Z74" i="3" s="1"/>
  <c r="Z77" i="3" s="1"/>
  <c r="Z79" i="3" s="1"/>
  <c r="Z83" i="3" s="1"/>
  <c r="X68" i="3"/>
  <c r="X74" i="3" s="1"/>
  <c r="X77" i="3" s="1"/>
  <c r="X79" i="3" s="1"/>
  <c r="X83" i="3" s="1"/>
  <c r="W68" i="3"/>
  <c r="W74" i="3" s="1"/>
  <c r="W77" i="3" s="1"/>
  <c r="W79" i="3" s="1"/>
  <c r="W83" i="3" s="1"/>
  <c r="V68" i="3"/>
  <c r="V74" i="3" s="1"/>
  <c r="V77" i="3" s="1"/>
  <c r="V79" i="3" s="1"/>
  <c r="V83" i="3" s="1"/>
  <c r="T68" i="3"/>
  <c r="S68" i="3"/>
  <c r="S74" i="3" s="1"/>
  <c r="S77" i="3" s="1"/>
  <c r="S79" i="3" s="1"/>
  <c r="S83" i="3" s="1"/>
  <c r="R68" i="3"/>
  <c r="P68" i="3"/>
  <c r="P74" i="3" s="1"/>
  <c r="P77" i="3" s="1"/>
  <c r="P79" i="3" s="1"/>
  <c r="P83" i="3" s="1"/>
  <c r="O68" i="3"/>
  <c r="O74" i="3" s="1"/>
  <c r="O77" i="3" s="1"/>
  <c r="O79" i="3" s="1"/>
  <c r="O83" i="3" s="1"/>
  <c r="N68" i="3"/>
  <c r="N74" i="3" s="1"/>
  <c r="N77" i="3" s="1"/>
  <c r="N79" i="3" s="1"/>
  <c r="N83" i="3" s="1"/>
  <c r="L68" i="3"/>
  <c r="M68" i="3" s="1"/>
  <c r="K68" i="3"/>
  <c r="J68" i="3"/>
  <c r="H68" i="3"/>
  <c r="I68" i="3" s="1"/>
  <c r="G68" i="3"/>
  <c r="F68" i="3"/>
  <c r="D68" i="3"/>
  <c r="D74" i="3" s="1"/>
  <c r="D77" i="3" s="1"/>
  <c r="D79" i="3" s="1"/>
  <c r="D83" i="3" s="1"/>
  <c r="C68" i="3"/>
  <c r="B68" i="3"/>
  <c r="B74" i="3" s="1"/>
  <c r="B77" i="3" s="1"/>
  <c r="B79" i="3" s="1"/>
  <c r="B83" i="3" s="1"/>
  <c r="AC67" i="3"/>
  <c r="Y67" i="3"/>
  <c r="U67" i="3"/>
  <c r="Q67" i="3"/>
  <c r="M67" i="3"/>
  <c r="I67" i="3"/>
  <c r="E67" i="3"/>
  <c r="AC66" i="3"/>
  <c r="Y66" i="3"/>
  <c r="U66" i="3"/>
  <c r="Q66" i="3"/>
  <c r="M66" i="3"/>
  <c r="I66" i="3"/>
  <c r="E66" i="3"/>
  <c r="S63" i="3"/>
  <c r="P63" i="3"/>
  <c r="N63" i="3"/>
  <c r="M63" i="3"/>
  <c r="C63" i="3"/>
  <c r="X58" i="3"/>
  <c r="X63" i="3" s="1"/>
  <c r="W58" i="3"/>
  <c r="W63" i="3" s="1"/>
  <c r="V58" i="3"/>
  <c r="V63" i="3" s="1"/>
  <c r="U58" i="3"/>
  <c r="U63" i="3" s="1"/>
  <c r="T58" i="3"/>
  <c r="T63" i="3" s="1"/>
  <c r="S58" i="3"/>
  <c r="R58" i="3"/>
  <c r="R63" i="3" s="1"/>
  <c r="Q58" i="3"/>
  <c r="Q63" i="3" s="1"/>
  <c r="P58" i="3"/>
  <c r="O58" i="3"/>
  <c r="O63" i="3" s="1"/>
  <c r="N58" i="3"/>
  <c r="M58" i="3"/>
  <c r="L58" i="3"/>
  <c r="L63" i="3" s="1"/>
  <c r="K58" i="3"/>
  <c r="K63" i="3" s="1"/>
  <c r="J58" i="3"/>
  <c r="J63" i="3" s="1"/>
  <c r="I58" i="3"/>
  <c r="I63" i="3" s="1"/>
  <c r="H58" i="3"/>
  <c r="H63" i="3" s="1"/>
  <c r="G58" i="3"/>
  <c r="G63" i="3" s="1"/>
  <c r="F58" i="3"/>
  <c r="F63" i="3" s="1"/>
  <c r="E58" i="3"/>
  <c r="E63" i="3" s="1"/>
  <c r="D58" i="3"/>
  <c r="D63" i="3" s="1"/>
  <c r="C58" i="3"/>
  <c r="B58" i="3"/>
  <c r="B63" i="3" s="1"/>
  <c r="L51" i="3"/>
  <c r="K51" i="3"/>
  <c r="X49" i="3"/>
  <c r="W49" i="3"/>
  <c r="V49" i="3"/>
  <c r="U49" i="3"/>
  <c r="T49" i="3"/>
  <c r="S49" i="3"/>
  <c r="S51" i="3" s="1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C51" i="3" s="1"/>
  <c r="B49" i="3"/>
  <c r="X43" i="3"/>
  <c r="W43" i="3"/>
  <c r="V43" i="3"/>
  <c r="U43" i="3"/>
  <c r="T43" i="3"/>
  <c r="S43" i="3"/>
  <c r="R43" i="3"/>
  <c r="Q43" i="3"/>
  <c r="Q51" i="3" s="1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AV39" i="3"/>
  <c r="AU39" i="3"/>
  <c r="AT39" i="3"/>
  <c r="AS39" i="3"/>
  <c r="AR39" i="3"/>
  <c r="AQ39" i="3"/>
  <c r="AP39" i="3"/>
  <c r="AO39" i="3"/>
  <c r="AN39" i="3"/>
  <c r="AM39" i="3"/>
  <c r="X39" i="3"/>
  <c r="X51" i="3" s="1"/>
  <c r="W39" i="3"/>
  <c r="W51" i="3" s="1"/>
  <c r="V39" i="3"/>
  <c r="V51" i="3" s="1"/>
  <c r="U39" i="3"/>
  <c r="U51" i="3" s="1"/>
  <c r="T39" i="3"/>
  <c r="T51" i="3" s="1"/>
  <c r="S39" i="3"/>
  <c r="R39" i="3"/>
  <c r="R51" i="3" s="1"/>
  <c r="Q39" i="3"/>
  <c r="P39" i="3"/>
  <c r="P51" i="3" s="1"/>
  <c r="O39" i="3"/>
  <c r="O51" i="3" s="1"/>
  <c r="N39" i="3"/>
  <c r="N51" i="3" s="1"/>
  <c r="M39" i="3"/>
  <c r="M51" i="3" s="1"/>
  <c r="L39" i="3"/>
  <c r="K39" i="3"/>
  <c r="J39" i="3"/>
  <c r="J51" i="3" s="1"/>
  <c r="I39" i="3"/>
  <c r="I51" i="3" s="1"/>
  <c r="H39" i="3"/>
  <c r="H51" i="3" s="1"/>
  <c r="G39" i="3"/>
  <c r="G51" i="3" s="1"/>
  <c r="F39" i="3"/>
  <c r="F51" i="3" s="1"/>
  <c r="E39" i="3"/>
  <c r="E51" i="3" s="1"/>
  <c r="D39" i="3"/>
  <c r="D51" i="3" s="1"/>
  <c r="C39" i="3"/>
  <c r="B39" i="3"/>
  <c r="B51" i="3" s="1"/>
  <c r="AF28" i="3"/>
  <c r="AE28" i="3"/>
  <c r="AD28" i="3"/>
  <c r="AC28" i="3"/>
  <c r="AB28" i="3"/>
  <c r="AA28" i="3"/>
  <c r="Z28" i="3"/>
  <c r="AE19" i="3"/>
  <c r="AE30" i="3" s="1"/>
  <c r="AE32" i="3" s="1"/>
  <c r="AD19" i="3"/>
  <c r="AD30" i="3" s="1"/>
  <c r="AD32" i="3" s="1"/>
  <c r="AF10" i="3"/>
  <c r="AF19" i="3" s="1"/>
  <c r="AF30" i="3" s="1"/>
  <c r="AF32" i="3" s="1"/>
  <c r="AE10" i="3"/>
  <c r="AD10" i="3"/>
  <c r="AC10" i="3"/>
  <c r="AC19" i="3" s="1"/>
  <c r="AC30" i="3" s="1"/>
  <c r="AC32" i="3" s="1"/>
  <c r="AB10" i="3"/>
  <c r="AB19" i="3" s="1"/>
  <c r="AB30" i="3" s="1"/>
  <c r="AB32" i="3" s="1"/>
  <c r="AA10" i="3"/>
  <c r="AA19" i="3" s="1"/>
  <c r="AA30" i="3" s="1"/>
  <c r="AA32" i="3" s="1"/>
  <c r="Z10" i="3"/>
  <c r="Z19" i="3" s="1"/>
  <c r="Z30" i="3" s="1"/>
  <c r="Z32" i="3" s="1"/>
  <c r="AV4" i="3"/>
  <c r="AU4" i="3"/>
  <c r="AT4" i="3"/>
  <c r="AS4" i="3"/>
  <c r="AR4" i="3"/>
  <c r="AQ4" i="3"/>
  <c r="AP4" i="3"/>
  <c r="AO4" i="3"/>
  <c r="AN4" i="3"/>
  <c r="AM4" i="3"/>
  <c r="AU3" i="3"/>
  <c r="AV3" i="3" s="1"/>
  <c r="AO3" i="3"/>
  <c r="AP3" i="3" s="1"/>
  <c r="AQ3" i="3" s="1"/>
  <c r="AR3" i="3" s="1"/>
  <c r="AS3" i="3" s="1"/>
  <c r="AN3" i="3"/>
  <c r="B6" i="1"/>
  <c r="B5" i="1"/>
  <c r="B3" i="1" a="1"/>
  <c r="B3" i="1" s="1"/>
  <c r="B2" i="1" a="1"/>
  <c r="B2" i="1" s="1"/>
  <c r="AN117" i="3" l="1"/>
  <c r="I127" i="3"/>
  <c r="AN127" i="3" s="1"/>
  <c r="AM79" i="3"/>
  <c r="E77" i="3"/>
  <c r="AN77" i="3"/>
  <c r="I74" i="3"/>
  <c r="AU83" i="3"/>
  <c r="AU81" i="3"/>
  <c r="AU82" i="3" s="1"/>
  <c r="AC132" i="3"/>
  <c r="M74" i="3"/>
  <c r="AO77" i="3"/>
  <c r="AV83" i="3"/>
  <c r="AV81" i="3"/>
  <c r="AV82" i="3" s="1"/>
  <c r="AP77" i="3"/>
  <c r="Q74" i="3"/>
  <c r="Y74" i="3"/>
  <c r="AR77" i="3"/>
  <c r="AS77" i="3"/>
  <c r="AC74" i="3"/>
  <c r="AT82" i="3"/>
  <c r="AT83" i="3"/>
  <c r="B4" i="1"/>
  <c r="B7" i="1" s="1"/>
  <c r="E74" i="3"/>
  <c r="Y127" i="3"/>
  <c r="AR127" i="3" s="1"/>
  <c r="M108" i="3"/>
  <c r="AO108" i="3" s="1"/>
  <c r="Y68" i="3"/>
  <c r="E117" i="3"/>
  <c r="AB131" i="3"/>
  <c r="AO117" i="3"/>
  <c r="Q68" i="3"/>
  <c r="AM101" i="3"/>
  <c r="Q108" i="3"/>
  <c r="AP108" i="3" s="1"/>
  <c r="AA132" i="3"/>
  <c r="AB132" i="3" s="1"/>
  <c r="AS133" i="3"/>
  <c r="AQ74" i="3"/>
  <c r="E68" i="3"/>
  <c r="AQ101" i="3"/>
  <c r="AP79" i="3" l="1"/>
  <c r="Q77" i="3"/>
  <c r="AB133" i="3"/>
  <c r="AC131" i="3"/>
  <c r="AC133" i="3" s="1"/>
  <c r="AM117" i="3"/>
  <c r="E127" i="3"/>
  <c r="AM127" i="3" s="1"/>
  <c r="M77" i="3"/>
  <c r="AO79" i="3"/>
  <c r="I77" i="3"/>
  <c r="AN79" i="3"/>
  <c r="U74" i="3"/>
  <c r="AQ77" i="3"/>
  <c r="E79" i="3"/>
  <c r="E83" i="3" s="1"/>
  <c r="AM83" i="3"/>
  <c r="AM81" i="3"/>
  <c r="AM82" i="3" s="1"/>
  <c r="AS79" i="3"/>
  <c r="AC77" i="3"/>
  <c r="AR79" i="3"/>
  <c r="Y77" i="3"/>
  <c r="AA133" i="3"/>
  <c r="I79" i="3" l="1"/>
  <c r="I83" i="3" s="1"/>
  <c r="AN83" i="3"/>
  <c r="AN81" i="3"/>
  <c r="AN82" i="3" s="1"/>
  <c r="M79" i="3"/>
  <c r="M83" i="3" s="1"/>
  <c r="AO83" i="3"/>
  <c r="AO81" i="3"/>
  <c r="AO82" i="3" s="1"/>
  <c r="AC79" i="3"/>
  <c r="AS83" i="3"/>
  <c r="AC83" i="3" s="1"/>
  <c r="AS81" i="3"/>
  <c r="AS82" i="3" s="1"/>
  <c r="AQ79" i="3"/>
  <c r="U77" i="3"/>
  <c r="U79" i="3" s="1"/>
  <c r="U83" i="3" s="1"/>
  <c r="AR83" i="3"/>
  <c r="Y83" i="3" s="1"/>
  <c r="Y79" i="3"/>
  <c r="AR81" i="3"/>
  <c r="AR82" i="3" s="1"/>
  <c r="AP83" i="3"/>
  <c r="AP81" i="3"/>
  <c r="AP82" i="3" s="1"/>
  <c r="Q79" i="3"/>
  <c r="Q83" i="3" s="1"/>
  <c r="AQ83" i="3" l="1"/>
  <c r="AQ81" i="3"/>
  <c r="AQ8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Y7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 xml:space="preserve">William:
After this quarter, they changed how they reported revenue. </t>
        </r>
      </text>
    </comment>
    <comment ref="I113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William:
Includes "Accrued Advertising"</t>
        </r>
      </text>
    </comment>
    <comment ref="L113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 xml:space="preserve">William:
Includes "Accrued Advertising"
</t>
        </r>
      </text>
    </comment>
    <comment ref="I127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William:
+882 under the term "Termporary Equity" on the balance sheet</t>
        </r>
      </text>
    </comment>
    <comment ref="L127" authorId="0" shapeId="0" xr:uid="{00000000-0006-0000-0200-000005000000}">
      <text>
        <r>
          <rPr>
            <sz val="11"/>
            <color theme="1"/>
            <rFont val="Calibri"/>
            <family val="2"/>
            <scheme val="minor"/>
          </rPr>
          <t>William:
+870 under the term "Termporary Equity" on the balance sheet</t>
        </r>
      </text>
    </comment>
    <comment ref="M127" authorId="0" shapeId="0" xr:uid="{00000000-0006-0000-0200-000006000000}">
      <text>
        <r>
          <rPr>
            <sz val="11"/>
            <color theme="1"/>
            <rFont val="Calibri"/>
            <family val="2"/>
            <scheme val="minor"/>
          </rPr>
          <t>William:
+866 under the term "Termporary Equity" on the balance sheet</t>
        </r>
      </text>
    </comment>
    <comment ref="N127" authorId="0" shapeId="0" xr:uid="{00000000-0006-0000-0200-000007000000}">
      <text>
        <r>
          <rPr>
            <sz val="11"/>
            <color theme="1"/>
            <rFont val="Calibri"/>
            <family val="2"/>
            <scheme val="minor"/>
          </rPr>
          <t>William:
+801 under the term "Termporary Equity" on the balance sheet</t>
        </r>
      </text>
    </comment>
    <comment ref="O127" authorId="0" shapeId="0" xr:uid="{00000000-0006-0000-0200-000008000000}">
      <text>
        <r>
          <rPr>
            <sz val="11"/>
            <color theme="1"/>
            <rFont val="Calibri"/>
            <family val="2"/>
            <scheme val="minor"/>
          </rPr>
          <t>William:
+654 under the term "Termporary Equity" on the balance sheet</t>
        </r>
      </text>
    </comment>
    <comment ref="P127" authorId="0" shapeId="0" xr:uid="{00000000-0006-0000-0200-000009000000}">
      <text>
        <r>
          <rPr>
            <sz val="11"/>
            <color theme="1"/>
            <rFont val="Calibri"/>
            <family val="2"/>
            <scheme val="minor"/>
          </rPr>
          <t>William:
+515 under the term "Termporary Equity" on the balance sheet</t>
        </r>
      </text>
    </comment>
    <comment ref="Q127" authorId="0" shapeId="0" xr:uid="{00000000-0006-0000-0200-00000A000000}">
      <text>
        <r>
          <rPr>
            <sz val="11"/>
            <color theme="1"/>
            <rFont val="Calibri"/>
            <family val="2"/>
            <scheme val="minor"/>
          </rPr>
          <t>William:
+419 under the term "Termporary Equity" on the balance sheet</t>
        </r>
      </text>
    </comment>
    <comment ref="R127" authorId="0" shapeId="0" xr:uid="{00000000-0006-0000-0200-00000B000000}">
      <text>
        <r>
          <rPr>
            <sz val="11"/>
            <color theme="1"/>
            <rFont val="Calibri"/>
            <family val="2"/>
            <scheme val="minor"/>
          </rPr>
          <t>William:
+275 under the term "Termporary Equity" on the balance sheet</t>
        </r>
      </text>
    </comment>
    <comment ref="S127" authorId="0" shapeId="0" xr:uid="{00000000-0006-0000-0200-00000C000000}">
      <text>
        <r>
          <rPr>
            <sz val="11"/>
            <color theme="1"/>
            <rFont val="Calibri"/>
            <family val="2"/>
            <scheme val="minor"/>
          </rPr>
          <t>William:
+247 under the term "Termporary Equity" on the balance sheet</t>
        </r>
      </text>
    </comment>
    <comment ref="T127" authorId="0" shapeId="0" xr:uid="{00000000-0006-0000-0200-00000D000000}">
      <text>
        <r>
          <rPr>
            <sz val="11"/>
            <color theme="1"/>
            <rFont val="Calibri"/>
            <family val="2"/>
            <scheme val="minor"/>
          </rPr>
          <t>William:
+166 under the term "Termporary Equity" on the balance sheet</t>
        </r>
      </text>
    </comment>
    <comment ref="U127" authorId="0" shapeId="0" xr:uid="{00000000-0006-0000-0200-00000E000000}">
      <text>
        <r>
          <rPr>
            <sz val="11"/>
            <color theme="1"/>
            <rFont val="Calibri"/>
            <family val="2"/>
            <scheme val="minor"/>
          </rPr>
          <t>William:
+155 under the term "Termporary Equity" on the balance sheet for the period of 12/28/2020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<sst xmlns="http://schemas.openxmlformats.org/spreadsheetml/2006/main" count="4932" uniqueCount="2712">
  <si>
    <t>Price</t>
  </si>
  <si>
    <t>Shares</t>
  </si>
  <si>
    <t>MC</t>
  </si>
  <si>
    <t>Cash</t>
  </si>
  <si>
    <t>Debt</t>
  </si>
  <si>
    <t>EV</t>
  </si>
  <si>
    <t>Company Name</t>
  </si>
  <si>
    <t>Intel Corporation</t>
  </si>
  <si>
    <t>Ticker</t>
  </si>
  <si>
    <t>INTC</t>
  </si>
  <si>
    <t>Country</t>
  </si>
  <si>
    <t>USA</t>
  </si>
  <si>
    <t>Sector</t>
  </si>
  <si>
    <t>Information Technology</t>
  </si>
  <si>
    <t>Industry</t>
  </si>
  <si>
    <t>Semiconductors</t>
  </si>
  <si>
    <t>Quarter</t>
  </si>
  <si>
    <t>Filing Date</t>
  </si>
  <si>
    <t>Period of Report</t>
  </si>
  <si>
    <t>Market Price</t>
  </si>
  <si>
    <t xml:space="preserve">   </t>
  </si>
  <si>
    <t>Operating Segment Revenue</t>
  </si>
  <si>
    <t>Client Computing (CCG)</t>
  </si>
  <si>
    <t>Desktop</t>
  </si>
  <si>
    <t>-</t>
  </si>
  <si>
    <t xml:space="preserve">Notebook </t>
  </si>
  <si>
    <t>Other</t>
  </si>
  <si>
    <t xml:space="preserve">Total Client Computing </t>
  </si>
  <si>
    <t>Enterprise Computing</t>
  </si>
  <si>
    <t>Datacenter and AI (DCAI)</t>
  </si>
  <si>
    <t>Network and Edge (NEX)</t>
  </si>
  <si>
    <t>Accelerated Computing Systems and Graphics (AXG)</t>
  </si>
  <si>
    <t>Mobileye</t>
  </si>
  <si>
    <t>Intel Foundry Services (IFS)</t>
  </si>
  <si>
    <t>All Other</t>
  </si>
  <si>
    <t xml:space="preserve">Total Operating Segment Revenue </t>
  </si>
  <si>
    <t>Operating Income (loss)</t>
  </si>
  <si>
    <t xml:space="preserve">Client Computing </t>
  </si>
  <si>
    <t>Datacenter and AI</t>
  </si>
  <si>
    <t>Network and Edge</t>
  </si>
  <si>
    <t>Accelerated Computing Systems and Graphics</t>
  </si>
  <si>
    <t>Intel Foundry Services</t>
  </si>
  <si>
    <t>Total Operating Income (loss)</t>
  </si>
  <si>
    <t>Total Operating Segment Revenue</t>
  </si>
  <si>
    <t>Less: Accelerated Computing Systems and Graphics intersegment revenue</t>
  </si>
  <si>
    <t xml:space="preserve">Total Net Revenue </t>
  </si>
  <si>
    <t xml:space="preserve">Revenue by Groups </t>
  </si>
  <si>
    <t>Data Center Group (DCG)</t>
  </si>
  <si>
    <t>Platform</t>
  </si>
  <si>
    <t>Adjacent</t>
  </si>
  <si>
    <t>Total</t>
  </si>
  <si>
    <t>Interent of Things Group (IOTG)</t>
  </si>
  <si>
    <t>IOTG</t>
  </si>
  <si>
    <t>Non-Volatile Memory Solutions Group</t>
  </si>
  <si>
    <t>Programmable Solutions Group</t>
  </si>
  <si>
    <t>Client Computing Group</t>
  </si>
  <si>
    <t>All other</t>
  </si>
  <si>
    <t>Total Net Revenue</t>
  </si>
  <si>
    <t>Operating Income (loss):</t>
  </si>
  <si>
    <t>Data Center Group</t>
  </si>
  <si>
    <t>Internet of Things Group</t>
  </si>
  <si>
    <t xml:space="preserve">Total Operating Income </t>
  </si>
  <si>
    <t>Income Statement</t>
  </si>
  <si>
    <t>Revenue</t>
  </si>
  <si>
    <t>COGs</t>
  </si>
  <si>
    <t>Gross Profit</t>
  </si>
  <si>
    <t>R&amp;D</t>
  </si>
  <si>
    <t>Marketing, General &amp; Administrative</t>
  </si>
  <si>
    <t>Restructuring and other changes</t>
  </si>
  <si>
    <t>Amortization of acquisition-related intangibles</t>
  </si>
  <si>
    <t>Operating Expenses</t>
  </si>
  <si>
    <t>Operating Income</t>
  </si>
  <si>
    <t>Gains (loss) on equity investments</t>
  </si>
  <si>
    <t>Interest and other</t>
  </si>
  <si>
    <t>Income(loss) before taxes</t>
  </si>
  <si>
    <t>Provisions(benefits) for taxes</t>
  </si>
  <si>
    <t>Net income</t>
  </si>
  <si>
    <t>Net income attributable to non-controlling interests</t>
  </si>
  <si>
    <t>Net income attributable to Intel</t>
  </si>
  <si>
    <t>EPS - Basic</t>
  </si>
  <si>
    <t>EPS - Diluted</t>
  </si>
  <si>
    <t>Shares - Basic</t>
  </si>
  <si>
    <t>Shares - Diluted</t>
  </si>
  <si>
    <t>Div per share</t>
  </si>
  <si>
    <t>Balance Sheet</t>
  </si>
  <si>
    <t xml:space="preserve">Assets  </t>
  </si>
  <si>
    <t>Cash &amp; Cash equiv</t>
  </si>
  <si>
    <t>Short-term investments</t>
  </si>
  <si>
    <t>Trading Assets</t>
  </si>
  <si>
    <t>AR</t>
  </si>
  <si>
    <t>Inventories</t>
  </si>
  <si>
    <t>Assets held for sale</t>
  </si>
  <si>
    <t>Other Current Assets</t>
  </si>
  <si>
    <t>Total Current Assets</t>
  </si>
  <si>
    <t>PP&amp;E</t>
  </si>
  <si>
    <t>Equity Investments</t>
  </si>
  <si>
    <t>Other long-term investments</t>
  </si>
  <si>
    <t>Goodwill</t>
  </si>
  <si>
    <t>Identified intangible assets</t>
  </si>
  <si>
    <t>Other long-term assets</t>
  </si>
  <si>
    <t>Total assets</t>
  </si>
  <si>
    <t>Liabilities</t>
  </si>
  <si>
    <t>Short-term debt</t>
  </si>
  <si>
    <t>Accounts payable</t>
  </si>
  <si>
    <t xml:space="preserve">Accrued compensation and benefits </t>
  </si>
  <si>
    <t xml:space="preserve">Deferred income  </t>
  </si>
  <si>
    <t>Liabilities held for sale</t>
  </si>
  <si>
    <t>Other accrued liabilities</t>
  </si>
  <si>
    <t>Total Current Liabilities</t>
  </si>
  <si>
    <t>Long-term Debt</t>
  </si>
  <si>
    <t>Contract liabilities</t>
  </si>
  <si>
    <t>Income taxes payable</t>
  </si>
  <si>
    <t>Deferred income taxes</t>
  </si>
  <si>
    <t>Other long-term liabilities</t>
  </si>
  <si>
    <t>Common stock and capital in excess</t>
  </si>
  <si>
    <t>Accumulated other comprehensive income (loss)</t>
  </si>
  <si>
    <t xml:space="preserve"> </t>
  </si>
  <si>
    <t>Retained earnings</t>
  </si>
  <si>
    <t>Total stockholders equity</t>
  </si>
  <si>
    <t xml:space="preserve"> ,  m,j</t>
  </si>
  <si>
    <t>Total liabilities and stockholders' equity</t>
  </si>
  <si>
    <t>Cash Flow</t>
  </si>
  <si>
    <t>Cash Flow from Operations</t>
  </si>
  <si>
    <t>CapEx</t>
  </si>
  <si>
    <t>FCF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</si>
  <si>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</si>
  <si>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</si>
  <si>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</si>
  <si>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</si>
  <si>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</si>
  <si>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</si>
  <si>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</si>
  <si>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</si>
  <si>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</si>
  <si>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</si>
  <si>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</si>
  <si>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</si>
  <si>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</si>
  <si>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</si>
  <si>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</si>
  <si>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</si>
  <si>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TTM</t>
  </si>
  <si>
    <t>Revenue per share</t>
  </si>
  <si>
    <t>6.10</t>
  </si>
  <si>
    <t>6.59</t>
  </si>
  <si>
    <t>6.64</t>
  </si>
  <si>
    <t>6.32</t>
  </si>
  <si>
    <t>7.85</t>
  </si>
  <si>
    <t>10.27</t>
  </si>
  <si>
    <t>10.68</t>
  </si>
  <si>
    <t>10.61</t>
  </si>
  <si>
    <t>11.40</t>
  </si>
  <si>
    <t>11.67</t>
  </si>
  <si>
    <t>12.56</t>
  </si>
  <si>
    <t>13.35</t>
  </si>
  <si>
    <t>15.36</t>
  </si>
  <si>
    <t>16.29</t>
  </si>
  <si>
    <t>18.54</t>
  </si>
  <si>
    <t>19.47</t>
  </si>
  <si>
    <t>17.01</t>
  </si>
  <si>
    <t>Earnings per share</t>
  </si>
  <si>
    <t>0.87</t>
  </si>
  <si>
    <t>1.20</t>
  </si>
  <si>
    <t>0.93</t>
  </si>
  <si>
    <t>0.79</t>
  </si>
  <si>
    <t>2.06</t>
  </si>
  <si>
    <t>2.46</t>
  </si>
  <si>
    <t>2.20</t>
  </si>
  <si>
    <t>1.94</t>
  </si>
  <si>
    <t>2.39</t>
  </si>
  <si>
    <t>2.41</t>
  </si>
  <si>
    <t>2.18</t>
  </si>
  <si>
    <t>2.04</t>
  </si>
  <si>
    <t>4.57</t>
  </si>
  <si>
    <t>4.77</t>
  </si>
  <si>
    <t>4.98</t>
  </si>
  <si>
    <t>4.89</t>
  </si>
  <si>
    <t>3.27</t>
  </si>
  <si>
    <t>FCF per share</t>
  </si>
  <si>
    <t>0.84</t>
  </si>
  <si>
    <t>1.31</t>
  </si>
  <si>
    <t>1.01</t>
  </si>
  <si>
    <t>2.07</t>
  </si>
  <si>
    <t>1.41</t>
  </si>
  <si>
    <t>2.02</t>
  </si>
  <si>
    <t>2.09</t>
  </si>
  <si>
    <t>2.44</t>
  </si>
  <si>
    <t>2.58</t>
  </si>
  <si>
    <t>3.09</t>
  </si>
  <si>
    <t>3.83</t>
  </si>
  <si>
    <t>2.38</t>
  </si>
  <si>
    <t>(0.42)</t>
  </si>
  <si>
    <t>Dividends per share</t>
  </si>
  <si>
    <t>0.40</t>
  </si>
  <si>
    <t>0.45</t>
  </si>
  <si>
    <t>0.55</t>
  </si>
  <si>
    <t>0.56</t>
  </si>
  <si>
    <t>0.63</t>
  </si>
  <si>
    <t>0.90</t>
  </si>
  <si>
    <t>0.96</t>
  </si>
  <si>
    <t>1.04</t>
  </si>
  <si>
    <t>1.08</t>
  </si>
  <si>
    <t>1.26</t>
  </si>
  <si>
    <t>1.33</t>
  </si>
  <si>
    <t>1.39</t>
  </si>
  <si>
    <t>1.42</t>
  </si>
  <si>
    <t>CAPEX per share</t>
  </si>
  <si>
    <t>1.00</t>
  </si>
  <si>
    <t>0.86</t>
  </si>
  <si>
    <t>0.92</t>
  </si>
  <si>
    <t>0.81</t>
  </si>
  <si>
    <t>0.94</t>
  </si>
  <si>
    <t>2.05</t>
  </si>
  <si>
    <t>2.37</t>
  </si>
  <si>
    <t>2.16</t>
  </si>
  <si>
    <t>2.08</t>
  </si>
  <si>
    <t>1.57</t>
  </si>
  <si>
    <t>2.03</t>
  </si>
  <si>
    <t>2.51</t>
  </si>
  <si>
    <t>3.29</t>
  </si>
  <si>
    <t>3.67</t>
  </si>
  <si>
    <t>3.44</t>
  </si>
  <si>
    <t>5.01</t>
  </si>
  <si>
    <t>5.90</t>
  </si>
  <si>
    <t>Book Value per sh.</t>
  </si>
  <si>
    <t>6.34</t>
  </si>
  <si>
    <t>7.35</t>
  </si>
  <si>
    <t>6.90</t>
  </si>
  <si>
    <t>7.50</t>
  </si>
  <si>
    <t>8.90</t>
  </si>
  <si>
    <t>8.73</t>
  </si>
  <si>
    <t>10.25</t>
  </si>
  <si>
    <t>11.72</t>
  </si>
  <si>
    <t>12.88</t>
  </si>
  <si>
    <t>14.00</t>
  </si>
  <si>
    <t>14.68</t>
  </si>
  <si>
    <t>16.17</t>
  </si>
  <si>
    <t>17.55</t>
  </si>
  <si>
    <t>19.30</t>
  </si>
  <si>
    <t>23.50</t>
  </si>
  <si>
    <t>24.43</t>
  </si>
  <si>
    <t>Comm.Shares outs.</t>
  </si>
  <si>
    <t>5,797</t>
  </si>
  <si>
    <t>5,816</t>
  </si>
  <si>
    <t>5,663</t>
  </si>
  <si>
    <t>5,557</t>
  </si>
  <si>
    <t>5,555</t>
  </si>
  <si>
    <t>5,256</t>
  </si>
  <si>
    <t>4,996</t>
  </si>
  <si>
    <t>4,970</t>
  </si>
  <si>
    <t>4,901</t>
  </si>
  <si>
    <t>4,742</t>
  </si>
  <si>
    <t>4,730</t>
  </si>
  <si>
    <t>4,701</t>
  </si>
  <si>
    <t>4,611</t>
  </si>
  <si>
    <t>4,417</t>
  </si>
  <si>
    <t>4,199</t>
  </si>
  <si>
    <t>4,059</t>
  </si>
  <si>
    <t>4,089</t>
  </si>
  <si>
    <t>Avg. annual P/E ratio</t>
  </si>
  <si>
    <t>23.1</t>
  </si>
  <si>
    <t>19.5</t>
  </si>
  <si>
    <t>21.5</t>
  </si>
  <si>
    <t>21.8</t>
  </si>
  <si>
    <t>10.0</t>
  </si>
  <si>
    <t>9.0</t>
  </si>
  <si>
    <t>11.3</t>
  </si>
  <si>
    <t>11.9</t>
  </si>
  <si>
    <t>12.6</t>
  </si>
  <si>
    <t>13.3</t>
  </si>
  <si>
    <t>15.2</t>
  </si>
  <si>
    <t>18.6</t>
  </si>
  <si>
    <t>10.7</t>
  </si>
  <si>
    <t>10.8</t>
  </si>
  <si>
    <t>10.9</t>
  </si>
  <si>
    <t>11.4</t>
  </si>
  <si>
    <t>5.6</t>
  </si>
  <si>
    <t>P/E to S&amp;P500</t>
  </si>
  <si>
    <t>1.3</t>
  </si>
  <si>
    <t>1.1</t>
  </si>
  <si>
    <t>1.0</t>
  </si>
  <si>
    <t>0.3</t>
  </si>
  <si>
    <t>0.5</t>
  </si>
  <si>
    <t>0.6</t>
  </si>
  <si>
    <t>0.8</t>
  </si>
  <si>
    <t>0.7</t>
  </si>
  <si>
    <t>0.4</t>
  </si>
  <si>
    <t>Avg. annual div. yield</t>
  </si>
  <si>
    <t>2.0%</t>
  </si>
  <si>
    <t>1.9%</t>
  </si>
  <si>
    <t>2.7%</t>
  </si>
  <si>
    <t>3.3%</t>
  </si>
  <si>
    <t>3.0%</t>
  </si>
  <si>
    <t>3.5%</t>
  </si>
  <si>
    <t>3.9%</t>
  </si>
  <si>
    <t>3.1%</t>
  </si>
  <si>
    <t>2.8%</t>
  </si>
  <si>
    <t>2.5%</t>
  </si>
  <si>
    <t>2.4%</t>
  </si>
  <si>
    <t>3.4%</t>
  </si>
  <si>
    <t>Revenue (m)</t>
  </si>
  <si>
    <t>35,382</t>
  </si>
  <si>
    <t>38,334</t>
  </si>
  <si>
    <t>37,586</t>
  </si>
  <si>
    <t>35,127</t>
  </si>
  <si>
    <t>43,623</t>
  </si>
  <si>
    <t>53,999</t>
  </si>
  <si>
    <t>53,341</t>
  </si>
  <si>
    <t>52,708</t>
  </si>
  <si>
    <t>55,870</t>
  </si>
  <si>
    <t>55,355</t>
  </si>
  <si>
    <t>59,387</t>
  </si>
  <si>
    <t>62,761</t>
  </si>
  <si>
    <t>70,848</t>
  </si>
  <si>
    <t>71,965</t>
  </si>
  <si>
    <t>77,867</t>
  </si>
  <si>
    <t>79,024</t>
  </si>
  <si>
    <t>69,540</t>
  </si>
  <si>
    <t>Operating margin</t>
  </si>
  <si>
    <t>16.0%</t>
  </si>
  <si>
    <t>21.4%</t>
  </si>
  <si>
    <t>23.8%</t>
  </si>
  <si>
    <t>16.3%</t>
  </si>
  <si>
    <t>35.7%</t>
  </si>
  <si>
    <t>32.4%</t>
  </si>
  <si>
    <t>27.4%</t>
  </si>
  <si>
    <t>23.3%</t>
  </si>
  <si>
    <t>27.5%</t>
  </si>
  <si>
    <t>25.3%</t>
  </si>
  <si>
    <t>21.7%</t>
  </si>
  <si>
    <t>28.6%</t>
  </si>
  <si>
    <t>32.9%</t>
  </si>
  <si>
    <t>30.6%</t>
  </si>
  <si>
    <t>30.4%</t>
  </si>
  <si>
    <t>24.6%</t>
  </si>
  <si>
    <t>10.6%</t>
  </si>
  <si>
    <t>Depreciation (m)</t>
  </si>
  <si>
    <t>4,912</t>
  </si>
  <si>
    <t>4,798</t>
  </si>
  <si>
    <t>4,616</t>
  </si>
  <si>
    <t>5,052</t>
  </si>
  <si>
    <t>4,638</t>
  </si>
  <si>
    <t>6,064</t>
  </si>
  <si>
    <t>7,522</t>
  </si>
  <si>
    <t>8,032</t>
  </si>
  <si>
    <t>8,549</t>
  </si>
  <si>
    <t>8,711</t>
  </si>
  <si>
    <t>7,790</t>
  </si>
  <si>
    <t>8,129</t>
  </si>
  <si>
    <t>9,085</t>
  </si>
  <si>
    <t>10,826</t>
  </si>
  <si>
    <t>12,239</t>
  </si>
  <si>
    <t>11,792</t>
  </si>
  <si>
    <t>9,570</t>
  </si>
  <si>
    <t>Net profit (m)</t>
  </si>
  <si>
    <t>5,044</t>
  </si>
  <si>
    <t>6,976</t>
  </si>
  <si>
    <t>5,292</t>
  </si>
  <si>
    <t>4,369</t>
  </si>
  <si>
    <t>11,464</t>
  </si>
  <si>
    <t>12,942</t>
  </si>
  <si>
    <t>11,005</t>
  </si>
  <si>
    <t>9,620</t>
  </si>
  <si>
    <t>11,704</t>
  </si>
  <si>
    <t>11,420</t>
  </si>
  <si>
    <t>10,316</t>
  </si>
  <si>
    <t>9,601</t>
  </si>
  <si>
    <t>21,053</t>
  </si>
  <si>
    <t>21,048</t>
  </si>
  <si>
    <t>20,899</t>
  </si>
  <si>
    <t>19,868</t>
  </si>
  <si>
    <t>13,301</t>
  </si>
  <si>
    <t>Income tax rate</t>
  </si>
  <si>
    <t>23.9%</t>
  </si>
  <si>
    <t>31.1%</t>
  </si>
  <si>
    <t>23.4%</t>
  </si>
  <si>
    <t>27.2%</t>
  </si>
  <si>
    <t>26.0%</t>
  </si>
  <si>
    <t>23.7%</t>
  </si>
  <si>
    <t>25.9%</t>
  </si>
  <si>
    <t>19.6%</t>
  </si>
  <si>
    <t>20.3%</t>
  </si>
  <si>
    <t>52.8%</t>
  </si>
  <si>
    <t>9.7%</t>
  </si>
  <si>
    <t>12.5%</t>
  </si>
  <si>
    <t>16.7%</t>
  </si>
  <si>
    <t>8.5%</t>
  </si>
  <si>
    <t>179.8%</t>
  </si>
  <si>
    <t>Net profit margin</t>
  </si>
  <si>
    <t>14.3%</t>
  </si>
  <si>
    <t>18.2%</t>
  </si>
  <si>
    <t>14.1%</t>
  </si>
  <si>
    <t>12.4%</t>
  </si>
  <si>
    <t>26.3%</t>
  </si>
  <si>
    <t>24.0%</t>
  </si>
  <si>
    <t>20.6%</t>
  </si>
  <si>
    <t>18.3%</t>
  </si>
  <si>
    <t>20.9%</t>
  </si>
  <si>
    <t>17.4%</t>
  </si>
  <si>
    <t>15.3%</t>
  </si>
  <si>
    <t>29.7%</t>
  </si>
  <si>
    <t>29.2%</t>
  </si>
  <si>
    <t>26.8%</t>
  </si>
  <si>
    <t>25.1%</t>
  </si>
  <si>
    <t>17.6%</t>
  </si>
  <si>
    <t>Working capital (m)</t>
  </si>
  <si>
    <t>9,766</t>
  </si>
  <si>
    <t>15,314</t>
  </si>
  <si>
    <t>12,053</t>
  </si>
  <si>
    <t>13,566</t>
  </si>
  <si>
    <t>22,284</t>
  </si>
  <si>
    <t>13,844</t>
  </si>
  <si>
    <t>18,460</t>
  </si>
  <si>
    <t>18,516</t>
  </si>
  <si>
    <t>11,719</t>
  </si>
  <si>
    <t>22,674</t>
  </si>
  <si>
    <t>15,206</t>
  </si>
  <si>
    <t>12,079</t>
  </si>
  <si>
    <t>12,161</t>
  </si>
  <si>
    <t>8,929</t>
  </si>
  <si>
    <t>22,495</t>
  </si>
  <si>
    <t>30,256</t>
  </si>
  <si>
    <t>21,450</t>
  </si>
  <si>
    <t>Long-term debt (m)</t>
  </si>
  <si>
    <t>1,848</t>
  </si>
  <si>
    <t>1,980</t>
  </si>
  <si>
    <t>1,185</t>
  </si>
  <si>
    <t>2,049</t>
  </si>
  <si>
    <t>2,077</t>
  </si>
  <si>
    <t>7,084</t>
  </si>
  <si>
    <t>13,136</t>
  </si>
  <si>
    <t>13,165</t>
  </si>
  <si>
    <t>12,059</t>
  </si>
  <si>
    <t>20,036</t>
  </si>
  <si>
    <t>20,649</t>
  </si>
  <si>
    <t>25,037</t>
  </si>
  <si>
    <t>25,098</t>
  </si>
  <si>
    <t>25,308</t>
  </si>
  <si>
    <t>33,897</t>
  </si>
  <si>
    <t>33,510</t>
  </si>
  <si>
    <t>37,240</t>
  </si>
  <si>
    <t>Equity (m)</t>
  </si>
  <si>
    <t>36,752</t>
  </si>
  <si>
    <t>42,762</t>
  </si>
  <si>
    <t>39,088</t>
  </si>
  <si>
    <t>41,704</t>
  </si>
  <si>
    <t>49,430</t>
  </si>
  <si>
    <t>45,911</t>
  </si>
  <si>
    <t>51,203</t>
  </si>
  <si>
    <t>58,256</t>
  </si>
  <si>
    <t>55,865</t>
  </si>
  <si>
    <t>61,085</t>
  </si>
  <si>
    <t>66,226</t>
  </si>
  <si>
    <t>69,019</t>
  </si>
  <si>
    <t>74,563</t>
  </si>
  <si>
    <t>77,504</t>
  </si>
  <si>
    <t>81,038</t>
  </si>
  <si>
    <t>95,391</t>
  </si>
  <si>
    <t>99,885</t>
  </si>
  <si>
    <t>ROIC</t>
  </si>
  <si>
    <t>12.7%</t>
  </si>
  <si>
    <t>14.8%</t>
  </si>
  <si>
    <t>12.6%</t>
  </si>
  <si>
    <t>9.6%</t>
  </si>
  <si>
    <t>21.3%</t>
  </si>
  <si>
    <t>22.0%</t>
  </si>
  <si>
    <t>15.5%</t>
  </si>
  <si>
    <t>15.6%</t>
  </si>
  <si>
    <t>13.8%</t>
  </si>
  <si>
    <t>11.8%</t>
  </si>
  <si>
    <t>9.4%</t>
  </si>
  <si>
    <t>19.4%</t>
  </si>
  <si>
    <t>18.8%</t>
  </si>
  <si>
    <t>14.5%</t>
  </si>
  <si>
    <t>(8.1)%</t>
  </si>
  <si>
    <t>Return on capital</t>
  </si>
  <si>
    <t>14.6%</t>
  </si>
  <si>
    <t>16.5%</t>
  </si>
  <si>
    <t>15.4%</t>
  </si>
  <si>
    <t>10.7%</t>
  </si>
  <si>
    <t>25.4%</t>
  </si>
  <si>
    <t>17.7%</t>
  </si>
  <si>
    <t>13.9%</t>
  </si>
  <si>
    <t>12.2%</t>
  </si>
  <si>
    <t>17.2%</t>
  </si>
  <si>
    <t>18.6%</t>
  </si>
  <si>
    <t>18.0%</t>
  </si>
  <si>
    <t>16.8%</t>
  </si>
  <si>
    <t>13.2%</t>
  </si>
  <si>
    <t>8.6%</t>
  </si>
  <si>
    <t>Return on equity</t>
  </si>
  <si>
    <t>13.7%</t>
  </si>
  <si>
    <t>13.5%</t>
  </si>
  <si>
    <t>10.5%</t>
  </si>
  <si>
    <t>23.2%</t>
  </si>
  <si>
    <t>28.2%</t>
  </si>
  <si>
    <t>21.5%</t>
  </si>
  <si>
    <t>21.0%</t>
  </si>
  <si>
    <t>18.7%</t>
  </si>
  <si>
    <t>25.8%</t>
  </si>
  <si>
    <t>20.8%</t>
  </si>
  <si>
    <t>13.3%</t>
  </si>
  <si>
    <t>Plowback ratio</t>
  </si>
  <si>
    <t>54.0%</t>
  </si>
  <si>
    <t>62.5%</t>
  </si>
  <si>
    <t>41.4%</t>
  </si>
  <si>
    <t>28.9%</t>
  </si>
  <si>
    <t>69.4%</t>
  </si>
  <si>
    <t>68.1%</t>
  </si>
  <si>
    <t>60.5%</t>
  </si>
  <si>
    <t>53.4%</t>
  </si>
  <si>
    <t>62.3%</t>
  </si>
  <si>
    <t>60.1%</t>
  </si>
  <si>
    <t>52.3%</t>
  </si>
  <si>
    <t>47.2%</t>
  </si>
  <si>
    <t>73.7%</t>
  </si>
  <si>
    <t>73.5%</t>
  </si>
  <si>
    <t>73.4%</t>
  </si>
  <si>
    <t>71.6%</t>
  </si>
  <si>
    <t>69.6%</t>
  </si>
  <si>
    <t>Div.&amp;Repurch./FCF</t>
  </si>
  <si>
    <t>121.2%</t>
  </si>
  <si>
    <t>30.9%</t>
  </si>
  <si>
    <t>160.4%</t>
  </si>
  <si>
    <t>67.2%</t>
  </si>
  <si>
    <t>40.5%</t>
  </si>
  <si>
    <t>161.0%</t>
  </si>
  <si>
    <t>134.3%</t>
  </si>
  <si>
    <t>69.0%</t>
  </si>
  <si>
    <t>151.9%</t>
  </si>
  <si>
    <t>61.7%</t>
  </si>
  <si>
    <t>84.1%</t>
  </si>
  <si>
    <t>114.2%</t>
  </si>
  <si>
    <t>113.1%</t>
  </si>
  <si>
    <t>94.6%</t>
  </si>
  <si>
    <t>83.4%</t>
  </si>
  <si>
    <t>(336.2)%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</si>
  <si>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</si>
  <si>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</si>
  <si>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</si>
  <si>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</si>
  <si>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</si>
  <si>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</si>
  <si>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</si>
  <si>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</si>
  <si>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</si>
  <si>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</si>
  <si>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</si>
  <si>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</si>
  <si>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</si>
  <si>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</si>
  <si>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</si>
  <si>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</si>
  <si>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</si>
  <si>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</si>
  <si>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</si>
  <si>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</si>
  <si>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</si>
  <si>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1,365</t>
  </si>
  <si>
    <t>1,265</t>
  </si>
  <si>
    <t>1,907</t>
  </si>
  <si>
    <t>2,875</t>
  </si>
  <si>
    <t>3,127</t>
  </si>
  <si>
    <t>3,921</t>
  </si>
  <si>
    <t>4,779</t>
  </si>
  <si>
    <t>5,844</t>
  </si>
  <si>
    <t>8,782</t>
  </si>
  <si>
    <t>11,521</t>
  </si>
  <si>
    <t>16,202</t>
  </si>
  <si>
    <t>20,847</t>
  </si>
  <si>
    <t>25,070</t>
  </si>
  <si>
    <t>26,273</t>
  </si>
  <si>
    <t>29,389</t>
  </si>
  <si>
    <t>33,726</t>
  </si>
  <si>
    <t>26,539</t>
  </si>
  <si>
    <t>26,764</t>
  </si>
  <si>
    <t>30,141</t>
  </si>
  <si>
    <t>34,209</t>
  </si>
  <si>
    <t>38,826</t>
  </si>
  <si>
    <t>COGS</t>
  </si>
  <si>
    <t>777</t>
  </si>
  <si>
    <t>687</t>
  </si>
  <si>
    <t>872</t>
  </si>
  <si>
    <t>1,295</t>
  </si>
  <si>
    <t>1,484</t>
  </si>
  <si>
    <t>1,638</t>
  </si>
  <si>
    <t>1,897</t>
  </si>
  <si>
    <t>2,040</t>
  </si>
  <si>
    <t>2,535</t>
  </si>
  <si>
    <t>5,576</t>
  </si>
  <si>
    <t>7,811</t>
  </si>
  <si>
    <t>9,164</t>
  </si>
  <si>
    <t>9,945</t>
  </si>
  <si>
    <t>12,088</t>
  </si>
  <si>
    <t>11,836</t>
  </si>
  <si>
    <t>12,650</t>
  </si>
  <si>
    <t>13,487</t>
  </si>
  <si>
    <t>13,446</t>
  </si>
  <si>
    <t>13,047</t>
  </si>
  <si>
    <t>14,463</t>
  </si>
  <si>
    <t>15,777</t>
  </si>
  <si>
    <t>17,164</t>
  </si>
  <si>
    <t>18,430</t>
  </si>
  <si>
    <t>16,742</t>
  </si>
  <si>
    <t>15,566</t>
  </si>
  <si>
    <t>15,132</t>
  </si>
  <si>
    <t>20,242</t>
  </si>
  <si>
    <t>20,190</t>
  </si>
  <si>
    <t>21,187</t>
  </si>
  <si>
    <t>20,261</t>
  </si>
  <si>
    <t>20,676</t>
  </si>
  <si>
    <t>23,196</t>
  </si>
  <si>
    <t>23,663</t>
  </si>
  <si>
    <t>27,111</t>
  </si>
  <si>
    <t>29,825</t>
  </si>
  <si>
    <t>34,255</t>
  </si>
  <si>
    <t>35,209</t>
  </si>
  <si>
    <t>588</t>
  </si>
  <si>
    <t>578</t>
  </si>
  <si>
    <t>1,035</t>
  </si>
  <si>
    <t>1,580</t>
  </si>
  <si>
    <t>1,643</t>
  </si>
  <si>
    <t>2,283</t>
  </si>
  <si>
    <t>2,881</t>
  </si>
  <si>
    <t>3,804</t>
  </si>
  <si>
    <t>6,247</t>
  </si>
  <si>
    <t>5,945</t>
  </si>
  <si>
    <t>8,391</t>
  </si>
  <si>
    <t>11,683</t>
  </si>
  <si>
    <t>15,125</t>
  </si>
  <si>
    <t>14,185</t>
  </si>
  <si>
    <t>17,553</t>
  </si>
  <si>
    <t>21,076</t>
  </si>
  <si>
    <t>13,052</t>
  </si>
  <si>
    <t>13,318</t>
  </si>
  <si>
    <t>17,094</t>
  </si>
  <si>
    <t>19,746</t>
  </si>
  <si>
    <t>23,049</t>
  </si>
  <si>
    <t>18,218</t>
  </si>
  <si>
    <t>19,904</t>
  </si>
  <si>
    <t>20,844</t>
  </si>
  <si>
    <t>19,561</t>
  </si>
  <si>
    <t>28,491</t>
  </si>
  <si>
    <t>33,757</t>
  </si>
  <si>
    <t>33,151</t>
  </si>
  <si>
    <t>31,521</t>
  </si>
  <si>
    <t>35,609</t>
  </si>
  <si>
    <t>34,679</t>
  </si>
  <si>
    <t>36,191</t>
  </si>
  <si>
    <t>39,098</t>
  </si>
  <si>
    <t>43,737</t>
  </si>
  <si>
    <t>42,140</t>
  </si>
  <si>
    <t>43,612</t>
  </si>
  <si>
    <t>43,815</t>
  </si>
  <si>
    <t>Gross Profit Ratio</t>
  </si>
  <si>
    <t>43.06%</t>
  </si>
  <si>
    <t>45.68%</t>
  </si>
  <si>
    <t>54.27%</t>
  </si>
  <si>
    <t>54.95%</t>
  </si>
  <si>
    <t>52.55%</t>
  </si>
  <si>
    <t>58.23%</t>
  </si>
  <si>
    <t>60.30%</t>
  </si>
  <si>
    <t>65.10%</t>
  </si>
  <si>
    <t>71.13%</t>
  </si>
  <si>
    <t>51.60%</t>
  </si>
  <si>
    <t>51.79%</t>
  </si>
  <si>
    <t>56.04%</t>
  </si>
  <si>
    <t>60.33%</t>
  </si>
  <si>
    <t>53.99%</t>
  </si>
  <si>
    <t>59.73%</t>
  </si>
  <si>
    <t>62.49%</t>
  </si>
  <si>
    <t>49.18%</t>
  </si>
  <si>
    <t>49.76%</t>
  </si>
  <si>
    <t>56.71%</t>
  </si>
  <si>
    <t>57.72%</t>
  </si>
  <si>
    <t>59.36%</t>
  </si>
  <si>
    <t>51.49%</t>
  </si>
  <si>
    <t>51.92%</t>
  </si>
  <si>
    <t>55.46%</t>
  </si>
  <si>
    <t>55.69%</t>
  </si>
  <si>
    <t>65.31%</t>
  </si>
  <si>
    <t>62.51%</t>
  </si>
  <si>
    <t>62.15%</t>
  </si>
  <si>
    <t>59.80%</t>
  </si>
  <si>
    <t>63.74%</t>
  </si>
  <si>
    <t>62.65%</t>
  </si>
  <si>
    <t>60.94%</t>
  </si>
  <si>
    <t>62.30%</t>
  </si>
  <si>
    <t>61.73%</t>
  </si>
  <si>
    <t>58.56%</t>
  </si>
  <si>
    <t>56.01%</t>
  </si>
  <si>
    <t>55.45%</t>
  </si>
  <si>
    <t>648</t>
  </si>
  <si>
    <t>713</t>
  </si>
  <si>
    <t>789</t>
  </si>
  <si>
    <t>985</t>
  </si>
  <si>
    <t>1,086</t>
  </si>
  <si>
    <t>1,425</t>
  </si>
  <si>
    <t>1,801</t>
  </si>
  <si>
    <t>2,314</t>
  </si>
  <si>
    <t>2,855</t>
  </si>
  <si>
    <t>2,558</t>
  </si>
  <si>
    <t>3,139</t>
  </si>
  <si>
    <t>4,130</t>
  </si>
  <si>
    <t>5,238</t>
  </si>
  <si>
    <t>5,806</t>
  </si>
  <si>
    <t>7,786</t>
  </si>
  <si>
    <t>10,681</t>
  </si>
  <si>
    <t>10,796</t>
  </si>
  <si>
    <t>8,936</t>
  </si>
  <si>
    <t>9,561</t>
  </si>
  <si>
    <t>9,616</t>
  </si>
  <si>
    <t>10,959</t>
  </si>
  <si>
    <t>12,638</t>
  </si>
  <si>
    <t>11,883</t>
  </si>
  <si>
    <t>13,422</t>
  </si>
  <si>
    <t>14,071</t>
  </si>
  <si>
    <t>13,028</t>
  </si>
  <si>
    <t>16,280</t>
  </si>
  <si>
    <t>18,513</t>
  </si>
  <si>
    <t>19,230</t>
  </si>
  <si>
    <t>20,262</t>
  </si>
  <si>
    <t>20,677</t>
  </si>
  <si>
    <t>21,431</t>
  </si>
  <si>
    <t>20,421</t>
  </si>
  <si>
    <t>20,105</t>
  </si>
  <si>
    <t>19,736</t>
  </si>
  <si>
    <t>21,733</t>
  </si>
  <si>
    <t>R&amp;D Expenses</t>
  </si>
  <si>
    <t>- -</t>
  </si>
  <si>
    <t>1,111</t>
  </si>
  <si>
    <t>1,296</t>
  </si>
  <si>
    <t>1,808</t>
  </si>
  <si>
    <t>2,347</t>
  </si>
  <si>
    <t>2,509</t>
  </si>
  <si>
    <t>3,111</t>
  </si>
  <si>
    <t>3,897</t>
  </si>
  <si>
    <t>3,796</t>
  </si>
  <si>
    <t>4,034</t>
  </si>
  <si>
    <t>4,360</t>
  </si>
  <si>
    <t>4,778</t>
  </si>
  <si>
    <t>5,145</t>
  </si>
  <si>
    <t>5,873</t>
  </si>
  <si>
    <t>5,755</t>
  </si>
  <si>
    <t>5,722</t>
  </si>
  <si>
    <t>5,653</t>
  </si>
  <si>
    <t>6,576</t>
  </si>
  <si>
    <t>8,350</t>
  </si>
  <si>
    <t>10,148</t>
  </si>
  <si>
    <t>10,611</t>
  </si>
  <si>
    <t>11,537</t>
  </si>
  <si>
    <t>12,128</t>
  </si>
  <si>
    <t>12,740</t>
  </si>
  <si>
    <t>13,035</t>
  </si>
  <si>
    <t>13,543</t>
  </si>
  <si>
    <t>13,362</t>
  </si>
  <si>
    <t>13,556</t>
  </si>
  <si>
    <t>15,190</t>
  </si>
  <si>
    <t>Selling, G&amp;A Exp.</t>
  </si>
  <si>
    <t>482</t>
  </si>
  <si>
    <t>540</t>
  </si>
  <si>
    <t>618</t>
  </si>
  <si>
    <t>775</t>
  </si>
  <si>
    <t>849</t>
  </si>
  <si>
    <t>1,133</t>
  </si>
  <si>
    <t>1,383</t>
  </si>
  <si>
    <t>1,797</t>
  </si>
  <si>
    <t>2,138</t>
  </si>
  <si>
    <t>1,447</t>
  </si>
  <si>
    <t>1,843</t>
  </si>
  <si>
    <t>2,322</t>
  </si>
  <si>
    <t>2,891</t>
  </si>
  <si>
    <t>3,076</t>
  </si>
  <si>
    <t>3,872</t>
  </si>
  <si>
    <t>5,089</t>
  </si>
  <si>
    <t>4,464</t>
  </si>
  <si>
    <t>4,334</t>
  </si>
  <si>
    <t>4,278</t>
  </si>
  <si>
    <t>4,659</t>
  </si>
  <si>
    <t>5,688</t>
  </si>
  <si>
    <t>6,096</t>
  </si>
  <si>
    <t>5,401</t>
  </si>
  <si>
    <t>5,458</t>
  </si>
  <si>
    <t>7,931</t>
  </si>
  <si>
    <t>6,309</t>
  </si>
  <si>
    <t>7,670</t>
  </si>
  <si>
    <t>8,057</t>
  </si>
  <si>
    <t>8,088</t>
  </si>
  <si>
    <t>8,136</t>
  </si>
  <si>
    <t>7,930</t>
  </si>
  <si>
    <t>8,397</t>
  </si>
  <si>
    <t>7,474</t>
  </si>
  <si>
    <t>6,750</t>
  </si>
  <si>
    <t>6,150</t>
  </si>
  <si>
    <t>6,180</t>
  </si>
  <si>
    <t>6,543</t>
  </si>
  <si>
    <t>General and Admin. Exp.</t>
  </si>
  <si>
    <t>6,138</t>
  </si>
  <si>
    <t>5,452</t>
  </si>
  <si>
    <t>7,452</t>
  </si>
  <si>
    <t>Selling and Marketing Exp.</t>
  </si>
  <si>
    <t>Other Expenses</t>
  </si>
  <si>
    <t>166</t>
  </si>
  <si>
    <t>174</t>
  </si>
  <si>
    <t>171</t>
  </si>
  <si>
    <t>211</t>
  </si>
  <si>
    <t>237</t>
  </si>
  <si>
    <t>292</t>
  </si>
  <si>
    <t>418</t>
  </si>
  <si>
    <t>518</t>
  </si>
  <si>
    <t>717</t>
  </si>
  <si>
    <t>221</t>
  </si>
  <si>
    <t>803</t>
  </si>
  <si>
    <t>1,695</t>
  </si>
  <si>
    <t>2,536</t>
  </si>
  <si>
    <t>568</t>
  </si>
  <si>
    <t>923</t>
  </si>
  <si>
    <t>179</t>
  </si>
  <si>
    <t>126</t>
  </si>
  <si>
    <t>669</t>
  </si>
  <si>
    <t>727</t>
  </si>
  <si>
    <t>2,242</t>
  </si>
  <si>
    <t>487</t>
  </si>
  <si>
    <t>143</t>
  </si>
  <si>
    <t>260</t>
  </si>
  <si>
    <t>308</t>
  </si>
  <si>
    <t>531</t>
  </si>
  <si>
    <t>589</t>
  </si>
  <si>
    <t>619</t>
  </si>
  <si>
    <t>294</t>
  </si>
  <si>
    <t>539</t>
  </si>
  <si>
    <t>128</t>
  </si>
  <si>
    <t>593</t>
  </si>
  <si>
    <t>COGS and Expenses</t>
  </si>
  <si>
    <t>1,400</t>
  </si>
  <si>
    <t>1,661</t>
  </si>
  <si>
    <t>2,280</t>
  </si>
  <si>
    <t>2,570</t>
  </si>
  <si>
    <t>3,063</t>
  </si>
  <si>
    <t>3,699</t>
  </si>
  <si>
    <t>4,354</t>
  </si>
  <si>
    <t>5,390</t>
  </si>
  <si>
    <t>8,134</t>
  </si>
  <si>
    <t>10,950</t>
  </si>
  <si>
    <t>13,294</t>
  </si>
  <si>
    <t>15,183</t>
  </si>
  <si>
    <t>17,894</t>
  </si>
  <si>
    <t>19,622</t>
  </si>
  <si>
    <t>23,331</t>
  </si>
  <si>
    <t>24,283</t>
  </si>
  <si>
    <t>22,382</t>
  </si>
  <si>
    <t>22,608</t>
  </si>
  <si>
    <t>24,079</t>
  </si>
  <si>
    <t>26,736</t>
  </si>
  <si>
    <t>29,802</t>
  </si>
  <si>
    <t>30,313</t>
  </si>
  <si>
    <t>30,164</t>
  </si>
  <si>
    <t>29,637</t>
  </si>
  <si>
    <t>28,160</t>
  </si>
  <si>
    <t>36,522</t>
  </si>
  <si>
    <t>38,703</t>
  </si>
  <si>
    <t>40,417</t>
  </si>
  <si>
    <t>40,523</t>
  </si>
  <si>
    <t>41,353</t>
  </si>
  <si>
    <t>44,627</t>
  </si>
  <si>
    <t>44,711</t>
  </si>
  <si>
    <t>47,532</t>
  </si>
  <si>
    <t>49,930</t>
  </si>
  <si>
    <t>53,991</t>
  </si>
  <si>
    <t>56,942</t>
  </si>
  <si>
    <t>Interest Income</t>
  </si>
  <si>
    <t>592</t>
  </si>
  <si>
    <t>168</t>
  </si>
  <si>
    <t>119</t>
  </si>
  <si>
    <t>98</t>
  </si>
  <si>
    <t>97</t>
  </si>
  <si>
    <t>104</t>
  </si>
  <si>
    <t>141</t>
  </si>
  <si>
    <t>124</t>
  </si>
  <si>
    <t>222</t>
  </si>
  <si>
    <t>441</t>
  </si>
  <si>
    <t>438</t>
  </si>
  <si>
    <t>483</t>
  </si>
  <si>
    <t>272</t>
  </si>
  <si>
    <t>144</t>
  </si>
  <si>
    <t>Interest Expense</t>
  </si>
  <si>
    <t>8</t>
  </si>
  <si>
    <t>1</t>
  </si>
  <si>
    <t>41</t>
  </si>
  <si>
    <t>90</t>
  </si>
  <si>
    <t>244</t>
  </si>
  <si>
    <t>192</t>
  </si>
  <si>
    <t>337</t>
  </si>
  <si>
    <t>733</t>
  </si>
  <si>
    <t>646</t>
  </si>
  <si>
    <t>468</t>
  </si>
  <si>
    <t>489</t>
  </si>
  <si>
    <t>629</t>
  </si>
  <si>
    <t>597</t>
  </si>
  <si>
    <t>Depreciation and Amortization</t>
  </si>
  <si>
    <t>1,047</t>
  </si>
  <si>
    <t>1,379</t>
  </si>
  <si>
    <t>1,888</t>
  </si>
  <si>
    <t>2,192</t>
  </si>
  <si>
    <t>2,807</t>
  </si>
  <si>
    <t>3,597</t>
  </si>
  <si>
    <t>4,835</t>
  </si>
  <si>
    <t>6,469</t>
  </si>
  <si>
    <t>5,344</t>
  </si>
  <si>
    <t>5,070</t>
  </si>
  <si>
    <t>4,889</t>
  </si>
  <si>
    <t>4,595</t>
  </si>
  <si>
    <t>EBITDA</t>
  </si>
  <si>
    <t>(5)</t>
  </si>
  <si>
    <t>(175)</t>
  </si>
  <si>
    <t>288</t>
  </si>
  <si>
    <t>820</t>
  </si>
  <si>
    <t>1,279</t>
  </si>
  <si>
    <t>1,613</t>
  </si>
  <si>
    <t>2,086</t>
  </si>
  <si>
    <t>4,247</t>
  </si>
  <si>
    <t>4,650</t>
  </si>
  <si>
    <t>7,017</t>
  </si>
  <si>
    <t>9,822</t>
  </si>
  <si>
    <t>12,851</t>
  </si>
  <si>
    <t>11,944</t>
  </si>
  <si>
    <t>14,825</t>
  </si>
  <si>
    <t>19,976</t>
  </si>
  <si>
    <t>8,652</t>
  </si>
  <si>
    <t>9,548</t>
  </si>
  <si>
    <t>12,512</t>
  </si>
  <si>
    <t>15,306</t>
  </si>
  <si>
    <t>17,205</t>
  </si>
  <si>
    <t>11,980</t>
  </si>
  <si>
    <t>13,964</t>
  </si>
  <si>
    <t>12,310</t>
  </si>
  <si>
    <t>10,757</t>
  </si>
  <si>
    <t>20,683</t>
  </si>
  <si>
    <t>23,886</t>
  </si>
  <si>
    <t>22,485</t>
  </si>
  <si>
    <t>20,887</t>
  </si>
  <si>
    <t>24,542</t>
  </si>
  <si>
    <t>23,260</t>
  </si>
  <si>
    <t>21,459</t>
  </si>
  <si>
    <t>29,127</t>
  </si>
  <si>
    <t>32,870</t>
  </si>
  <si>
    <t>35,373</t>
  </si>
  <si>
    <t>37,946</t>
  </si>
  <si>
    <t>34,092</t>
  </si>
  <si>
    <t>EBITDA ratio</t>
  </si>
  <si>
    <t>(0.40)%</t>
  </si>
  <si>
    <t>(13.80)%</t>
  </si>
  <si>
    <t>15.09%</t>
  </si>
  <si>
    <t>21.88%</t>
  </si>
  <si>
    <t>26.23%</t>
  </si>
  <si>
    <t>32.61%</t>
  </si>
  <si>
    <t>33.75%</t>
  </si>
  <si>
    <t>35.70%</t>
  </si>
  <si>
    <t>48.36%</t>
  </si>
  <si>
    <t>40.36%</t>
  </si>
  <si>
    <t>43.31%</t>
  </si>
  <si>
    <t>47.11%</t>
  </si>
  <si>
    <t>51.26%</t>
  </si>
  <si>
    <t>45.46%</t>
  </si>
  <si>
    <t>50.44%</t>
  </si>
  <si>
    <t>59.23%</t>
  </si>
  <si>
    <t>32.60%</t>
  </si>
  <si>
    <t>35.67%</t>
  </si>
  <si>
    <t>41.51%</t>
  </si>
  <si>
    <t>44.74%</t>
  </si>
  <si>
    <t>44.31%</t>
  </si>
  <si>
    <t>33.86%</t>
  </si>
  <si>
    <t>36.43%</t>
  </si>
  <si>
    <t>32.75%</t>
  </si>
  <si>
    <t>30.62%</t>
  </si>
  <si>
    <t>47.41%</t>
  </si>
  <si>
    <t>44.23%</t>
  </si>
  <si>
    <t>42.15%</t>
  </si>
  <si>
    <t>39.63%</t>
  </si>
  <si>
    <t>43.93%</t>
  </si>
  <si>
    <t>42.02%</t>
  </si>
  <si>
    <t>36.13%</t>
  </si>
  <si>
    <t>46.41%</t>
  </si>
  <si>
    <t>46.40%</t>
  </si>
  <si>
    <t>49.15%</t>
  </si>
  <si>
    <t>48.73%</t>
  </si>
  <si>
    <t>43.14%</t>
  </si>
  <si>
    <t>(60)</t>
  </si>
  <si>
    <t>(135)</t>
  </si>
  <si>
    <t>246</t>
  </si>
  <si>
    <t>594</t>
  </si>
  <si>
    <t>557</t>
  </si>
  <si>
    <t>858</t>
  </si>
  <si>
    <t>1,080</t>
  </si>
  <si>
    <t>1,490</t>
  </si>
  <si>
    <t>3,392</t>
  </si>
  <si>
    <t>3,387</t>
  </si>
  <si>
    <t>5,252</t>
  </si>
  <si>
    <t>7,553</t>
  </si>
  <si>
    <t>9,887</t>
  </si>
  <si>
    <t>8,379</t>
  </si>
  <si>
    <t>9,767</t>
  </si>
  <si>
    <t>10,395</t>
  </si>
  <si>
    <t>2,256</t>
  </si>
  <si>
    <t>4,382</t>
  </si>
  <si>
    <t>7,533</t>
  </si>
  <si>
    <t>10,130</t>
  </si>
  <si>
    <t>12,090</t>
  </si>
  <si>
    <t>5,652</t>
  </si>
  <si>
    <t>8,216</t>
  </si>
  <si>
    <t>8,954</t>
  </si>
  <si>
    <t>5,711</t>
  </si>
  <si>
    <t>15,588</t>
  </si>
  <si>
    <t>17,477</t>
  </si>
  <si>
    <t>14,638</t>
  </si>
  <si>
    <t>12,291</t>
  </si>
  <si>
    <t>15,347</t>
  </si>
  <si>
    <t>14,002</t>
  </si>
  <si>
    <t>12,874</t>
  </si>
  <si>
    <t>17,936</t>
  </si>
  <si>
    <t>23,316</t>
  </si>
  <si>
    <t>22,035</t>
  </si>
  <si>
    <t>23,678</t>
  </si>
  <si>
    <t>19,456</t>
  </si>
  <si>
    <t>Operating Income ratio</t>
  </si>
  <si>
    <t>(4.41)%</t>
  </si>
  <si>
    <t>(10.70)%</t>
  </si>
  <si>
    <t>12.89%</t>
  </si>
  <si>
    <t>20.68%</t>
  </si>
  <si>
    <t>17.82%</t>
  </si>
  <si>
    <t>21.89%</t>
  </si>
  <si>
    <t>22.60%</t>
  </si>
  <si>
    <t>25.50%</t>
  </si>
  <si>
    <t>38.62%</t>
  </si>
  <si>
    <t>29.40%</t>
  </si>
  <si>
    <t>32.42%</t>
  </si>
  <si>
    <t>36.23%</t>
  </si>
  <si>
    <t>39.44%</t>
  </si>
  <si>
    <t>31.89%</t>
  </si>
  <si>
    <t>33.23%</t>
  </si>
  <si>
    <t>30.82%</t>
  </si>
  <si>
    <t>8.50%</t>
  </si>
  <si>
    <t>16.37%</t>
  </si>
  <si>
    <t>24.99%</t>
  </si>
  <si>
    <t>29.61%</t>
  </si>
  <si>
    <t>31.14%</t>
  </si>
  <si>
    <t>15.97%</t>
  </si>
  <si>
    <t>21.43%</t>
  </si>
  <si>
    <t>23.82%</t>
  </si>
  <si>
    <t>16.26%</t>
  </si>
  <si>
    <t>35.73%</t>
  </si>
  <si>
    <t>32.37%</t>
  </si>
  <si>
    <t>27.44%</t>
  </si>
  <si>
    <t>23.32%</t>
  </si>
  <si>
    <t>27.47%</t>
  </si>
  <si>
    <t>25.29%</t>
  </si>
  <si>
    <t>21.68%</t>
  </si>
  <si>
    <t>28.58%</t>
  </si>
  <si>
    <t>32.91%</t>
  </si>
  <si>
    <t>30.41%</t>
  </si>
  <si>
    <t>24.62%</t>
  </si>
  <si>
    <t>Total Other Income Exp.(Gains)</t>
  </si>
  <si>
    <t>55</t>
  </si>
  <si>
    <t>(39)</t>
  </si>
  <si>
    <t>42</t>
  </si>
  <si>
    <t>35</t>
  </si>
  <si>
    <t>26</t>
  </si>
  <si>
    <t>115</t>
  </si>
  <si>
    <t>78</t>
  </si>
  <si>
    <t>138</t>
  </si>
  <si>
    <t>216</t>
  </si>
  <si>
    <t>386</t>
  </si>
  <si>
    <t>381</t>
  </si>
  <si>
    <t>772</t>
  </si>
  <si>
    <t>758</t>
  </si>
  <si>
    <t>1,461</t>
  </si>
  <si>
    <t>4,746</t>
  </si>
  <si>
    <t>(73)</t>
  </si>
  <si>
    <t>(178)</t>
  </si>
  <si>
    <t>(91)</t>
  </si>
  <si>
    <t>287</t>
  </si>
  <si>
    <t>520</t>
  </si>
  <si>
    <t>1,416</t>
  </si>
  <si>
    <t>950</t>
  </si>
  <si>
    <t>(1,268)</t>
  </si>
  <si>
    <t>(7)</t>
  </si>
  <si>
    <t>457</t>
  </si>
  <si>
    <t>304</t>
  </si>
  <si>
    <t>235</t>
  </si>
  <si>
    <t>320</t>
  </si>
  <si>
    <t>454</t>
  </si>
  <si>
    <t>210</t>
  </si>
  <si>
    <t>62</t>
  </si>
  <si>
    <t>2,416</t>
  </si>
  <si>
    <t>2,023</t>
  </si>
  <si>
    <t>2,247</t>
  </si>
  <si>
    <t>Income Before Tax</t>
  </si>
  <si>
    <t>583</t>
  </si>
  <si>
    <t>986</t>
  </si>
  <si>
    <t>1,195</t>
  </si>
  <si>
    <t>1,569</t>
  </si>
  <si>
    <t>3,530</t>
  </si>
  <si>
    <t>3,603</t>
  </si>
  <si>
    <t>5,638</t>
  </si>
  <si>
    <t>7,934</t>
  </si>
  <si>
    <t>10,659</t>
  </si>
  <si>
    <t>9,137</t>
  </si>
  <si>
    <t>11,228</t>
  </si>
  <si>
    <t>15,141</t>
  </si>
  <si>
    <t>2,183</t>
  </si>
  <si>
    <t>4,204</t>
  </si>
  <si>
    <t>7,442</t>
  </si>
  <si>
    <t>10,417</t>
  </si>
  <si>
    <t>12,610</t>
  </si>
  <si>
    <t>7,068</t>
  </si>
  <si>
    <t>9,166</t>
  </si>
  <si>
    <t>7,686</t>
  </si>
  <si>
    <t>5,704</t>
  </si>
  <si>
    <t>16,045</t>
  </si>
  <si>
    <t>17,781</t>
  </si>
  <si>
    <t>14,873</t>
  </si>
  <si>
    <t>12,611</t>
  </si>
  <si>
    <t>15,801</t>
  </si>
  <si>
    <t>14,212</t>
  </si>
  <si>
    <t>12,936</t>
  </si>
  <si>
    <t>20,352</t>
  </si>
  <si>
    <t>23,317</t>
  </si>
  <si>
    <t>24,058</t>
  </si>
  <si>
    <t>25,078</t>
  </si>
  <si>
    <t>21,703</t>
  </si>
  <si>
    <t>Income Before Tax ratio</t>
  </si>
  <si>
    <t>18.65%</t>
  </si>
  <si>
    <t>25.15%</t>
  </si>
  <si>
    <t>25.00%</t>
  </si>
  <si>
    <t>26.84%</t>
  </si>
  <si>
    <t>40.20%</t>
  </si>
  <si>
    <t>31.27%</t>
  </si>
  <si>
    <t>34.80%</t>
  </si>
  <si>
    <t>38.06%</t>
  </si>
  <si>
    <t>42.52%</t>
  </si>
  <si>
    <t>34.78%</t>
  </si>
  <si>
    <t>38.20%</t>
  </si>
  <si>
    <t>44.89%</t>
  </si>
  <si>
    <t>8.23%</t>
  </si>
  <si>
    <t>15.71%</t>
  </si>
  <si>
    <t>24.69%</t>
  </si>
  <si>
    <t>30.45%</t>
  </si>
  <si>
    <t>32.48%</t>
  </si>
  <si>
    <t>19.98%</t>
  </si>
  <si>
    <t>23.91%</t>
  </si>
  <si>
    <t>20.45%</t>
  </si>
  <si>
    <t>16.24%</t>
  </si>
  <si>
    <t>36.78%</t>
  </si>
  <si>
    <t>32.93%</t>
  </si>
  <si>
    <t>27.88%</t>
  </si>
  <si>
    <t>23.93%</t>
  </si>
  <si>
    <t>28.28%</t>
  </si>
  <si>
    <t>25.67%</t>
  </si>
  <si>
    <t>21.78%</t>
  </si>
  <si>
    <t>32.43%</t>
  </si>
  <si>
    <t>33.43%</t>
  </si>
  <si>
    <t>32.21%</t>
  </si>
  <si>
    <t>27.46%</t>
  </si>
  <si>
    <t>Income Tax Expense (Gain)</t>
  </si>
  <si>
    <t>9</t>
  </si>
  <si>
    <t>112</t>
  </si>
  <si>
    <t>176</t>
  </si>
  <si>
    <t>336</t>
  </si>
  <si>
    <t>376</t>
  </si>
  <si>
    <t>502</t>
  </si>
  <si>
    <t>1,235</t>
  </si>
  <si>
    <t>1,315</t>
  </si>
  <si>
    <t>2,072</t>
  </si>
  <si>
    <t>2,777</t>
  </si>
  <si>
    <t>3,714</t>
  </si>
  <si>
    <t>3,069</t>
  </si>
  <si>
    <t>3,914</t>
  </si>
  <si>
    <t>4,606</t>
  </si>
  <si>
    <t>892</t>
  </si>
  <si>
    <t>1,087</t>
  </si>
  <si>
    <t>2,901</t>
  </si>
  <si>
    <t>3,946</t>
  </si>
  <si>
    <t>2,024</t>
  </si>
  <si>
    <t>2,190</t>
  </si>
  <si>
    <t>2,394</t>
  </si>
  <si>
    <t>1,335</t>
  </si>
  <si>
    <t>4,581</t>
  </si>
  <si>
    <t>4,839</t>
  </si>
  <si>
    <t>3,868</t>
  </si>
  <si>
    <t>2,991</t>
  </si>
  <si>
    <t>4,097</t>
  </si>
  <si>
    <t>2,792</t>
  </si>
  <si>
    <t>2,620</t>
  </si>
  <si>
    <t>10,751</t>
  </si>
  <si>
    <t>2,264</t>
  </si>
  <si>
    <t>3,010</t>
  </si>
  <si>
    <t>4,179</t>
  </si>
  <si>
    <t>1,835</t>
  </si>
  <si>
    <t>Net Income</t>
  </si>
  <si>
    <t>2</t>
  </si>
  <si>
    <t>(183)</t>
  </si>
  <si>
    <t>453</t>
  </si>
  <si>
    <t>391</t>
  </si>
  <si>
    <t>650</t>
  </si>
  <si>
    <t>819</t>
  </si>
  <si>
    <t>1,067</t>
  </si>
  <si>
    <t>2,295</t>
  </si>
  <si>
    <t>2,288</t>
  </si>
  <si>
    <t>3,566</t>
  </si>
  <si>
    <t>5,157</t>
  </si>
  <si>
    <t>6,945</t>
  </si>
  <si>
    <t>6,068</t>
  </si>
  <si>
    <t>7,314</t>
  </si>
  <si>
    <t>10,535</t>
  </si>
  <si>
    <t>1,291</t>
  </si>
  <si>
    <t>3,117</t>
  </si>
  <si>
    <t>5,641</t>
  </si>
  <si>
    <t>7,516</t>
  </si>
  <si>
    <t>8,664</t>
  </si>
  <si>
    <t>Net Income Ratio</t>
  </si>
  <si>
    <t>0.12%</t>
  </si>
  <si>
    <t>(14.49)%</t>
  </si>
  <si>
    <t>9.20%</t>
  </si>
  <si>
    <t>15.75%</t>
  </si>
  <si>
    <t>12.50%</t>
  </si>
  <si>
    <t>16.58%</t>
  </si>
  <si>
    <t>17.13%</t>
  </si>
  <si>
    <t>18.25%</t>
  </si>
  <si>
    <t>26.13%</t>
  </si>
  <si>
    <t>19.86%</t>
  </si>
  <si>
    <t>22.01%</t>
  </si>
  <si>
    <t>24.74%</t>
  </si>
  <si>
    <t>27.70%</t>
  </si>
  <si>
    <t>23.10%</t>
  </si>
  <si>
    <t>24.89%</t>
  </si>
  <si>
    <t>31.24%</t>
  </si>
  <si>
    <t>4.86%</t>
  </si>
  <si>
    <t>11.65%</t>
  </si>
  <si>
    <t>18.72%</t>
  </si>
  <si>
    <t>21.97%</t>
  </si>
  <si>
    <t>22.31%</t>
  </si>
  <si>
    <t>14.26%</t>
  </si>
  <si>
    <t>18.20%</t>
  </si>
  <si>
    <t>14.08%</t>
  </si>
  <si>
    <t>12.44%</t>
  </si>
  <si>
    <t>26.28%</t>
  </si>
  <si>
    <t>23.97%</t>
  </si>
  <si>
    <t>20.63%</t>
  </si>
  <si>
    <t>20.95%</t>
  </si>
  <si>
    <t>17.37%</t>
  </si>
  <si>
    <t>15.30%</t>
  </si>
  <si>
    <t>29.72%</t>
  </si>
  <si>
    <t>29.25%</t>
  </si>
  <si>
    <t>25.14%</t>
  </si>
  <si>
    <t>EPS</t>
  </si>
  <si>
    <t>0.00</t>
  </si>
  <si>
    <t>(0.04)</t>
  </si>
  <si>
    <t>0.04</t>
  </si>
  <si>
    <t>0.09</t>
  </si>
  <si>
    <t>0.07</t>
  </si>
  <si>
    <t>0.11</t>
  </si>
  <si>
    <t>0.13</t>
  </si>
  <si>
    <t>0.16</t>
  </si>
  <si>
    <t>0.35</t>
  </si>
  <si>
    <t>0.33</t>
  </si>
  <si>
    <t>0.50</t>
  </si>
  <si>
    <t>0.73</t>
  </si>
  <si>
    <t>1.06</t>
  </si>
  <si>
    <t>0.91</t>
  </si>
  <si>
    <t>1.10</t>
  </si>
  <si>
    <t>0.19</t>
  </si>
  <si>
    <t>0.47</t>
  </si>
  <si>
    <t>1.17</t>
  </si>
  <si>
    <t>2.10</t>
  </si>
  <si>
    <t>EPS Diluted</t>
  </si>
  <si>
    <t>0.08</t>
  </si>
  <si>
    <t>0.10</t>
  </si>
  <si>
    <t>0.97</t>
  </si>
  <si>
    <t>1.05</t>
  </si>
  <si>
    <t>1.51</t>
  </si>
  <si>
    <t>0.46</t>
  </si>
  <si>
    <t>0.85</t>
  </si>
  <si>
    <t>1.16</t>
  </si>
  <si>
    <t>1.40</t>
  </si>
  <si>
    <t>1.18</t>
  </si>
  <si>
    <t>0.77</t>
  </si>
  <si>
    <t>2.13</t>
  </si>
  <si>
    <t>1.89</t>
  </si>
  <si>
    <t>2.31</t>
  </si>
  <si>
    <t>2.33</t>
  </si>
  <si>
    <t>2.12</t>
  </si>
  <si>
    <t>1.99</t>
  </si>
  <si>
    <t>4.48</t>
  </si>
  <si>
    <t>4.71</t>
  </si>
  <si>
    <t>4.94</t>
  </si>
  <si>
    <t>4.86</t>
  </si>
  <si>
    <t>Weighted Avg. Shares Outs.</t>
  </si>
  <si>
    <t>5,569</t>
  </si>
  <si>
    <t>4,583</t>
  </si>
  <si>
    <t>4,388</t>
  </si>
  <si>
    <t>5,032</t>
  </si>
  <si>
    <t>5,586</t>
  </si>
  <si>
    <t>5,912</t>
  </si>
  <si>
    <t>6,297</t>
  </si>
  <si>
    <t>6,666</t>
  </si>
  <si>
    <t>6,557</t>
  </si>
  <si>
    <t>6,986</t>
  </si>
  <si>
    <t>7,072</t>
  </si>
  <si>
    <t>7,104</t>
  </si>
  <si>
    <t>6,540</t>
  </si>
  <si>
    <t>6,672</t>
  </si>
  <si>
    <t>6,648</t>
  </si>
  <si>
    <t>6,709</t>
  </si>
  <si>
    <t>6,716</t>
  </si>
  <si>
    <t>6,651</t>
  </si>
  <si>
    <t>6,527</t>
  </si>
  <si>
    <t>6,400</t>
  </si>
  <si>
    <t>6,106</t>
  </si>
  <si>
    <t>Weighted Avg. Shares Outs. Dil.</t>
  </si>
  <si>
    <t>5,661</t>
  </si>
  <si>
    <t>6,503</t>
  </si>
  <si>
    <t>6,955</t>
  </si>
  <si>
    <t>6,992</t>
  </si>
  <si>
    <t>7,180</t>
  </si>
  <si>
    <t>7,034</t>
  </si>
  <si>
    <t>6,940</t>
  </si>
  <si>
    <t>6,879</t>
  </si>
  <si>
    <t>6,759</t>
  </si>
  <si>
    <t>6,621</t>
  </si>
  <si>
    <t>6,494</t>
  </si>
  <si>
    <t>6,178</t>
  </si>
  <si>
    <t>5,880</t>
  </si>
  <si>
    <t>5,936</t>
  </si>
  <si>
    <t>5,748</t>
  </si>
  <si>
    <t>5,645</t>
  </si>
  <si>
    <t>5,696</t>
  </si>
  <si>
    <t>5,411</t>
  </si>
  <si>
    <t>5,160</t>
  </si>
  <si>
    <t>5,097</t>
  </si>
  <si>
    <t>5,056</t>
  </si>
  <si>
    <t>4,894</t>
  </si>
  <si>
    <t>4,875</t>
  </si>
  <si>
    <t>4,473</t>
  </si>
  <si>
    <t>4,232</t>
  </si>
  <si>
    <t>4,090</t>
  </si>
  <si>
    <t>Cash and Cash Equivalents</t>
  </si>
  <si>
    <t>1,180</t>
  </si>
  <si>
    <t>1,463</t>
  </si>
  <si>
    <t>4,165</t>
  </si>
  <si>
    <t>4,102</t>
  </si>
  <si>
    <t>2,038</t>
  </si>
  <si>
    <t>3,695</t>
  </si>
  <si>
    <t>2,976</t>
  </si>
  <si>
    <t>7,970</t>
  </si>
  <si>
    <t>7,404</t>
  </si>
  <si>
    <t>7,971</t>
  </si>
  <si>
    <t>8,407</t>
  </si>
  <si>
    <t>7,324</t>
  </si>
  <si>
    <t>6,598</t>
  </si>
  <si>
    <t>7,307</t>
  </si>
  <si>
    <t>3,350</t>
  </si>
  <si>
    <t>3,987</t>
  </si>
  <si>
    <t>5,498</t>
  </si>
  <si>
    <t>5,065</t>
  </si>
  <si>
    <t>8,478</t>
  </si>
  <si>
    <t>5,674</t>
  </si>
  <si>
    <t>2,561</t>
  </si>
  <si>
    <t>15,308</t>
  </si>
  <si>
    <t>5,560</t>
  </si>
  <si>
    <t>3,433</t>
  </si>
  <si>
    <t>3,019</t>
  </si>
  <si>
    <t>4,194</t>
  </si>
  <si>
    <t>5,865</t>
  </si>
  <si>
    <t>4,827</t>
  </si>
  <si>
    <t>Short-Term Investments</t>
  </si>
  <si>
    <t>1,230</t>
  </si>
  <si>
    <t>995</t>
  </si>
  <si>
    <t>3,829</t>
  </si>
  <si>
    <t>5,825</t>
  </si>
  <si>
    <t>5,588</t>
  </si>
  <si>
    <t>8,093</t>
  </si>
  <si>
    <t>10,847</t>
  </si>
  <si>
    <t>3,580</t>
  </si>
  <si>
    <t>5,183</t>
  </si>
  <si>
    <t>8,193</t>
  </si>
  <si>
    <t>8,765</t>
  </si>
  <si>
    <t>5,448</t>
  </si>
  <si>
    <t>3,404</t>
  </si>
  <si>
    <t>8,056</t>
  </si>
  <si>
    <t>8,493</t>
  </si>
  <si>
    <t>9,933</t>
  </si>
  <si>
    <t>16,387</t>
  </si>
  <si>
    <t>9,772</t>
  </si>
  <si>
    <t>9,684</t>
  </si>
  <si>
    <t>14,413</t>
  </si>
  <si>
    <t>11,493</t>
  </si>
  <si>
    <t>10,005</t>
  </si>
  <si>
    <t>11,539</t>
  </si>
  <si>
    <t>10,569</t>
  </si>
  <si>
    <t>8,631</t>
  </si>
  <si>
    <t>18,030</t>
  </si>
  <si>
    <t>23,586</t>
  </si>
  <si>
    <t>Cash &amp; Short-Term Investments</t>
  </si>
  <si>
    <t>2,410</t>
  </si>
  <si>
    <t>2,458</t>
  </si>
  <si>
    <t>7,994</t>
  </si>
  <si>
    <t>9,927</t>
  </si>
  <si>
    <t>7,626</t>
  </si>
  <si>
    <t>11,788</t>
  </si>
  <si>
    <t>13,823</t>
  </si>
  <si>
    <t>11,550</t>
  </si>
  <si>
    <t>12,587</t>
  </si>
  <si>
    <t>16,164</t>
  </si>
  <si>
    <t>17,172</t>
  </si>
  <si>
    <t>12,772</t>
  </si>
  <si>
    <t>10,002</t>
  </si>
  <si>
    <t>15,363</t>
  </si>
  <si>
    <t>11,843</t>
  </si>
  <si>
    <t>13,920</t>
  </si>
  <si>
    <t>21,885</t>
  </si>
  <si>
    <t>14,837</t>
  </si>
  <si>
    <t>18,162</t>
  </si>
  <si>
    <t>20,087</t>
  </si>
  <si>
    <t>14,054</t>
  </si>
  <si>
    <t>25,313</t>
  </si>
  <si>
    <t>17,099</t>
  </si>
  <si>
    <t>11,650</t>
  </si>
  <si>
    <t>13,123</t>
  </si>
  <si>
    <t>23,895</t>
  </si>
  <si>
    <t>28,413</t>
  </si>
  <si>
    <t>Net Receivables</t>
  </si>
  <si>
    <t>1,978</t>
  </si>
  <si>
    <t>3,116</t>
  </si>
  <si>
    <t>3,723</t>
  </si>
  <si>
    <t>3,438</t>
  </si>
  <si>
    <t>3,527</t>
  </si>
  <si>
    <t>3,700</t>
  </si>
  <si>
    <t>4,129</t>
  </si>
  <si>
    <t>2,607</t>
  </si>
  <si>
    <t>2,574</t>
  </si>
  <si>
    <t>2,960</t>
  </si>
  <si>
    <t>2,999</t>
  </si>
  <si>
    <t>2,709</t>
  </si>
  <si>
    <t>2,576</t>
  </si>
  <si>
    <t>1,712</t>
  </si>
  <si>
    <t>2,273</t>
  </si>
  <si>
    <t>2,867</t>
  </si>
  <si>
    <t>3,650</t>
  </si>
  <si>
    <t>3,833</t>
  </si>
  <si>
    <t>3,582</t>
  </si>
  <si>
    <t>4,427</t>
  </si>
  <si>
    <t>4,787</t>
  </si>
  <si>
    <t>4,690</t>
  </si>
  <si>
    <t>5,607</t>
  </si>
  <si>
    <t>6,722</t>
  </si>
  <si>
    <t>7,659</t>
  </si>
  <si>
    <t>6,782</t>
  </si>
  <si>
    <t>9,457</t>
  </si>
  <si>
    <t>Inventory</t>
  </si>
  <si>
    <t>1,169</t>
  </si>
  <si>
    <t>2,004</t>
  </si>
  <si>
    <t>1,293</t>
  </si>
  <si>
    <t>1,697</t>
  </si>
  <si>
    <t>1,582</t>
  </si>
  <si>
    <t>1,478</t>
  </si>
  <si>
    <t>2,241</t>
  </si>
  <si>
    <t>2,253</t>
  </si>
  <si>
    <t>2,276</t>
  </si>
  <si>
    <t>2,519</t>
  </si>
  <si>
    <t>2,621</t>
  </si>
  <si>
    <t>3,126</t>
  </si>
  <si>
    <t>4,314</t>
  </si>
  <si>
    <t>3,370</t>
  </si>
  <si>
    <t>3,744</t>
  </si>
  <si>
    <t>2,935</t>
  </si>
  <si>
    <t>3,757</t>
  </si>
  <si>
    <t>4,096</t>
  </si>
  <si>
    <t>4,734</t>
  </si>
  <si>
    <t>4,172</t>
  </si>
  <si>
    <t>4,273</t>
  </si>
  <si>
    <t>5,167</t>
  </si>
  <si>
    <t>5,553</t>
  </si>
  <si>
    <t>6,983</t>
  </si>
  <si>
    <t>7,253</t>
  </si>
  <si>
    <t>8,744</t>
  </si>
  <si>
    <t>8,427</t>
  </si>
  <si>
    <t>10,776</t>
  </si>
  <si>
    <t>610</t>
  </si>
  <si>
    <t>519</t>
  </si>
  <si>
    <t>674</t>
  </si>
  <si>
    <t>805</t>
  </si>
  <si>
    <t>740</t>
  </si>
  <si>
    <t>853</t>
  </si>
  <si>
    <t>957</t>
  </si>
  <si>
    <t>1,223</t>
  </si>
  <si>
    <t>1,488</t>
  </si>
  <si>
    <t>1,239</t>
  </si>
  <si>
    <t>1,266</t>
  </si>
  <si>
    <t>1,382</t>
  </si>
  <si>
    <t>1,255</t>
  </si>
  <si>
    <t>2,572</t>
  </si>
  <si>
    <t>2,029</t>
  </si>
  <si>
    <t>3,102</t>
  </si>
  <si>
    <t>3,289</t>
  </si>
  <si>
    <t>4,629</t>
  </si>
  <si>
    <t>4,243</t>
  </si>
  <si>
    <t>4,976</t>
  </si>
  <si>
    <t>3,053</t>
  </si>
  <si>
    <t>8,166</t>
  </si>
  <si>
    <t>2,908</t>
  </si>
  <si>
    <t>3,162</t>
  </si>
  <si>
    <t>1,713</t>
  </si>
  <si>
    <t>8,145</t>
  </si>
  <si>
    <t>9,072</t>
  </si>
  <si>
    <t>6,167</t>
  </si>
  <si>
    <t>8,097</t>
  </si>
  <si>
    <t>13,684</t>
  </si>
  <si>
    <t>15,867</t>
  </si>
  <si>
    <t>13,475</t>
  </si>
  <si>
    <t>17,819</t>
  </si>
  <si>
    <t>21,150</t>
  </si>
  <si>
    <t>17,633</t>
  </si>
  <si>
    <t>18,925</t>
  </si>
  <si>
    <t>22,882</t>
  </si>
  <si>
    <t>21,194</t>
  </si>
  <si>
    <t>18,280</t>
  </si>
  <si>
    <t>23,885</t>
  </si>
  <si>
    <t>19,871</t>
  </si>
  <si>
    <t>21,157</t>
  </si>
  <si>
    <t>31,611</t>
  </si>
  <si>
    <t>25,872</t>
  </si>
  <si>
    <t>31,358</t>
  </si>
  <si>
    <t>32,084</t>
  </si>
  <si>
    <t>27,730</t>
  </si>
  <si>
    <t>38,320</t>
  </si>
  <si>
    <t>35,508</t>
  </si>
  <si>
    <t>29,500</t>
  </si>
  <si>
    <t>28,787</t>
  </si>
  <si>
    <t>31,239</t>
  </si>
  <si>
    <t>47,249</t>
  </si>
  <si>
    <t>57,718</t>
  </si>
  <si>
    <t>5,367</t>
  </si>
  <si>
    <t>7,471</t>
  </si>
  <si>
    <t>8,487</t>
  </si>
  <si>
    <t>10,666</t>
  </si>
  <si>
    <t>11,609</t>
  </si>
  <si>
    <t>11,715</t>
  </si>
  <si>
    <t>15,013</t>
  </si>
  <si>
    <t>18,121</t>
  </si>
  <si>
    <t>17,847</t>
  </si>
  <si>
    <t>16,661</t>
  </si>
  <si>
    <t>15,768</t>
  </si>
  <si>
    <t>17,111</t>
  </si>
  <si>
    <t>17,602</t>
  </si>
  <si>
    <t>16,918</t>
  </si>
  <si>
    <t>17,574</t>
  </si>
  <si>
    <t>17,225</t>
  </si>
  <si>
    <t>17,899</t>
  </si>
  <si>
    <t>23,627</t>
  </si>
  <si>
    <t>27,983</t>
  </si>
  <si>
    <t>31,428</t>
  </si>
  <si>
    <t>33,238</t>
  </si>
  <si>
    <t>31,858</t>
  </si>
  <si>
    <t>36,171</t>
  </si>
  <si>
    <t>41,109</t>
  </si>
  <si>
    <t>48,976</t>
  </si>
  <si>
    <t>56,014</t>
  </si>
  <si>
    <t>56,584</t>
  </si>
  <si>
    <t>63,245</t>
  </si>
  <si>
    <t>111</t>
  </si>
  <si>
    <t>4,934</t>
  </si>
  <si>
    <t>5,941</t>
  </si>
  <si>
    <t>5,127</t>
  </si>
  <si>
    <t>4,330</t>
  </si>
  <si>
    <t>3,705</t>
  </si>
  <si>
    <t>3,719</t>
  </si>
  <si>
    <t>3,861</t>
  </si>
  <si>
    <t>3,916</t>
  </si>
  <si>
    <t>3,932</t>
  </si>
  <si>
    <t>4,421</t>
  </si>
  <si>
    <t>4,531</t>
  </si>
  <si>
    <t>9,254</t>
  </si>
  <si>
    <t>9,710</t>
  </si>
  <si>
    <t>10,513</t>
  </si>
  <si>
    <t>10,861</t>
  </si>
  <si>
    <t>11,332</t>
  </si>
  <si>
    <t>14,099</t>
  </si>
  <si>
    <t>24,389</t>
  </si>
  <si>
    <t>24,513</t>
  </si>
  <si>
    <t>26,276</t>
  </si>
  <si>
    <t>26,971</t>
  </si>
  <si>
    <t>26,963</t>
  </si>
  <si>
    <t>Intangible Assets</t>
  </si>
  <si>
    <t>797</t>
  </si>
  <si>
    <t>3,873</t>
  </si>
  <si>
    <t>987</t>
  </si>
  <si>
    <t>960</t>
  </si>
  <si>
    <t>883</t>
  </si>
  <si>
    <t>860</t>
  </si>
  <si>
    <t>6,267</t>
  </si>
  <si>
    <t>6,235</t>
  </si>
  <si>
    <t>5,150</t>
  </si>
  <si>
    <t>4,446</t>
  </si>
  <si>
    <t>3,933</t>
  </si>
  <si>
    <t>9,494</t>
  </si>
  <si>
    <t>12,745</t>
  </si>
  <si>
    <t>10,827</t>
  </si>
  <si>
    <t>9,026</t>
  </si>
  <si>
    <t>7,270</t>
  </si>
  <si>
    <t>Goodwill and Intangible Assets</t>
  </si>
  <si>
    <t>4,848</t>
  </si>
  <si>
    <t>4,876</t>
  </si>
  <si>
    <t>4,707</t>
  </si>
  <si>
    <t>5,304</t>
  </si>
  <si>
    <t>5,391</t>
  </si>
  <si>
    <t>15,521</t>
  </si>
  <si>
    <t>15,945</t>
  </si>
  <si>
    <t>15,663</t>
  </si>
  <si>
    <t>15,307</t>
  </si>
  <si>
    <t>15,265</t>
  </si>
  <si>
    <t>23,593</t>
  </si>
  <si>
    <t>37,134</t>
  </si>
  <si>
    <t>36,349</t>
  </si>
  <si>
    <t>37,103</t>
  </si>
  <si>
    <t>35,997</t>
  </si>
  <si>
    <t>34,233</t>
  </si>
  <si>
    <t>Investments</t>
  </si>
  <si>
    <t>1,653</t>
  </si>
  <si>
    <t>1,353</t>
  </si>
  <si>
    <t>1,839</t>
  </si>
  <si>
    <t>5,365</t>
  </si>
  <si>
    <t>7,911</t>
  </si>
  <si>
    <t>3,712</t>
  </si>
  <si>
    <t>1,474</t>
  </si>
  <si>
    <t>1,234</t>
  </si>
  <si>
    <t>2,380</t>
  </si>
  <si>
    <t>3,219</t>
  </si>
  <si>
    <t>4,672</t>
  </si>
  <si>
    <t>5,385</t>
  </si>
  <si>
    <t>3,276</t>
  </si>
  <si>
    <t>4,952</t>
  </si>
  <si>
    <t>1,451</t>
  </si>
  <si>
    <t>7,111</t>
  </si>
  <si>
    <t>12,335</t>
  </si>
  <si>
    <t>12,374</t>
  </si>
  <si>
    <t>15,322</t>
  </si>
  <si>
    <t>12,404</t>
  </si>
  <si>
    <t>9,430</t>
  </si>
  <si>
    <t>7,243</t>
  </si>
  <si>
    <t>7,344</t>
  </si>
  <si>
    <t>7,138</t>
  </si>
  <si>
    <t>Tax Assets</t>
  </si>
  <si>
    <t>620</t>
  </si>
  <si>
    <t>997</t>
  </si>
  <si>
    <t>1,076</t>
  </si>
  <si>
    <t>1,387</t>
  </si>
  <si>
    <t>3,130</t>
  </si>
  <si>
    <t>945</t>
  </si>
  <si>
    <t>1,232</t>
  </si>
  <si>
    <t>1,482</t>
  </si>
  <si>
    <t>855</t>
  </si>
  <si>
    <t>265</t>
  </si>
  <si>
    <t>411</t>
  </si>
  <si>
    <t>46</t>
  </si>
  <si>
    <t>555</t>
  </si>
  <si>
    <t>926</t>
  </si>
  <si>
    <t>3,412</t>
  </si>
  <si>
    <t>4,397</t>
  </si>
  <si>
    <t>3,775</t>
  </si>
  <si>
    <t>954</t>
  </si>
  <si>
    <t>907</t>
  </si>
  <si>
    <t>3,046</t>
  </si>
  <si>
    <t>1,665</t>
  </si>
  <si>
    <t>2,044</t>
  </si>
  <si>
    <t>Other Non-Current Assets</t>
  </si>
  <si>
    <t>2,282</t>
  </si>
  <si>
    <t>(337)</t>
  </si>
  <si>
    <t>(786)</t>
  </si>
  <si>
    <t>(568)</t>
  </si>
  <si>
    <t>(476)</t>
  </si>
  <si>
    <t>(1,660)</t>
  </si>
  <si>
    <t>863</t>
  </si>
  <si>
    <t>1,095</t>
  </si>
  <si>
    <t>656</t>
  </si>
  <si>
    <t>33</t>
  </si>
  <si>
    <t>524</t>
  </si>
  <si>
    <t>1,464</t>
  </si>
  <si>
    <t>2,952</t>
  </si>
  <si>
    <t>4,176</t>
  </si>
  <si>
    <t>4,998</t>
  </si>
  <si>
    <t>3,902</t>
  </si>
  <si>
    <t>3,325</t>
  </si>
  <si>
    <t>4,648</t>
  </si>
  <si>
    <t>(1,458)</t>
  </si>
  <si>
    <t>(1,216)</t>
  </si>
  <si>
    <t>(485)</t>
  </si>
  <si>
    <t>2,688</t>
  </si>
  <si>
    <t>1,826</t>
  </si>
  <si>
    <t>56</t>
  </si>
  <si>
    <t>2,756</t>
  </si>
  <si>
    <t>4,685</t>
  </si>
  <si>
    <t>6,072</t>
  </si>
  <si>
    <t>Total Non-Current Assets</t>
  </si>
  <si>
    <t>7,649</t>
  </si>
  <si>
    <t>9,407</t>
  </si>
  <si>
    <t>10,051</t>
  </si>
  <si>
    <t>13,013</t>
  </si>
  <si>
    <t>17,996</t>
  </si>
  <si>
    <t>26,030</t>
  </si>
  <si>
    <t>26,795</t>
  </si>
  <si>
    <t>26,762</t>
  </si>
  <si>
    <t>25,299</t>
  </si>
  <si>
    <t>24,261</t>
  </si>
  <si>
    <t>24,085</t>
  </si>
  <si>
    <t>27,120</t>
  </si>
  <si>
    <t>30,088</t>
  </si>
  <si>
    <t>31,766</t>
  </si>
  <si>
    <t>30,601</t>
  </si>
  <si>
    <t>31,938</t>
  </si>
  <si>
    <t>31,575</t>
  </si>
  <si>
    <t>45,247</t>
  </si>
  <si>
    <t>52,993</t>
  </si>
  <si>
    <t>60,274</t>
  </si>
  <si>
    <t>64,170</t>
  </si>
  <si>
    <t>63,139</t>
  </si>
  <si>
    <t>77,819</t>
  </si>
  <si>
    <t>93,749</t>
  </si>
  <si>
    <t>99,176</t>
  </si>
  <si>
    <t>105,285</t>
  </si>
  <si>
    <t>105,842</t>
  </si>
  <si>
    <t>110,688</t>
  </si>
  <si>
    <t>Other Assets</t>
  </si>
  <si>
    <t>Total Assets</t>
  </si>
  <si>
    <t>13,816</t>
  </si>
  <si>
    <t>17,504</t>
  </si>
  <si>
    <t>23,735</t>
  </si>
  <si>
    <t>28,880</t>
  </si>
  <si>
    <t>31,471</t>
  </si>
  <si>
    <t>43,849</t>
  </si>
  <si>
    <t>47,945</t>
  </si>
  <si>
    <t>44,395</t>
  </si>
  <si>
    <t>44,224</t>
  </si>
  <si>
    <t>47,143</t>
  </si>
  <si>
    <t>48,143</t>
  </si>
  <si>
    <t>48,314</t>
  </si>
  <si>
    <t>48,368</t>
  </si>
  <si>
    <t>55,651</t>
  </si>
  <si>
    <t>50,472</t>
  </si>
  <si>
    <t>53,095</t>
  </si>
  <si>
    <t>63,186</t>
  </si>
  <si>
    <t>71,119</t>
  </si>
  <si>
    <t>84,351</t>
  </si>
  <si>
    <t>92,358</t>
  </si>
  <si>
    <t>91,900</t>
  </si>
  <si>
    <t>101,459</t>
  </si>
  <si>
    <t>113,327</t>
  </si>
  <si>
    <t>123,249</t>
  </si>
  <si>
    <t>127,963</t>
  </si>
  <si>
    <t>136,524</t>
  </si>
  <si>
    <t>153,091</t>
  </si>
  <si>
    <t>168,406</t>
  </si>
  <si>
    <t>Accounts Payable</t>
  </si>
  <si>
    <t>575</t>
  </si>
  <si>
    <t>864</t>
  </si>
  <si>
    <t>969</t>
  </si>
  <si>
    <t>1,407</t>
  </si>
  <si>
    <t>1,244</t>
  </si>
  <si>
    <t>1,370</t>
  </si>
  <si>
    <t>2,387</t>
  </si>
  <si>
    <t>1,769</t>
  </si>
  <si>
    <t>1,543</t>
  </si>
  <si>
    <t>1,660</t>
  </si>
  <si>
    <t>1,943</t>
  </si>
  <si>
    <t>2,249</t>
  </si>
  <si>
    <t>2,361</t>
  </si>
  <si>
    <t>2,390</t>
  </si>
  <si>
    <t>1,883</t>
  </si>
  <si>
    <t>2,290</t>
  </si>
  <si>
    <t>2,956</t>
  </si>
  <si>
    <t>3,023</t>
  </si>
  <si>
    <t>2,969</t>
  </si>
  <si>
    <t>2,748</t>
  </si>
  <si>
    <t>2,063</t>
  </si>
  <si>
    <t>2,475</t>
  </si>
  <si>
    <t>2,928</t>
  </si>
  <si>
    <t>3,824</t>
  </si>
  <si>
    <t>4,128</t>
  </si>
  <si>
    <t>5,581</t>
  </si>
  <si>
    <t>5,747</t>
  </si>
  <si>
    <t>Short-Term Debt</t>
  </si>
  <si>
    <t>517</t>
  </si>
  <si>
    <t>378</t>
  </si>
  <si>
    <t>409</t>
  </si>
  <si>
    <t>436</t>
  </si>
  <si>
    <t>224</t>
  </si>
  <si>
    <t>201</t>
  </si>
  <si>
    <t>313</t>
  </si>
  <si>
    <t>180</t>
  </si>
  <si>
    <t>142</t>
  </si>
  <si>
    <t>102</t>
  </si>
  <si>
    <t>172</t>
  </si>
  <si>
    <t>38</t>
  </si>
  <si>
    <t>247</t>
  </si>
  <si>
    <t>312</t>
  </si>
  <si>
    <t>281</t>
  </si>
  <si>
    <t>1,604</t>
  </si>
  <si>
    <t>2,634</t>
  </si>
  <si>
    <t>4,634</t>
  </si>
  <si>
    <t>1,776</t>
  </si>
  <si>
    <t>1,261</t>
  </si>
  <si>
    <t>3,693</t>
  </si>
  <si>
    <t>2,504</t>
  </si>
  <si>
    <t>4,591</t>
  </si>
  <si>
    <t>Tax Payable</t>
  </si>
  <si>
    <t>988</t>
  </si>
  <si>
    <t>86</t>
  </si>
  <si>
    <t>4,305</t>
  </si>
  <si>
    <t>Deferred Revenue</t>
  </si>
  <si>
    <t>1,368</t>
  </si>
  <si>
    <t>1,367</t>
  </si>
  <si>
    <t>185</t>
  </si>
  <si>
    <t>Other Current Liabilities</t>
  </si>
  <si>
    <t>1,932</t>
  </si>
  <si>
    <t>2,755</t>
  </si>
  <si>
    <t>3,894</t>
  </si>
  <si>
    <t>4,613</t>
  </si>
  <si>
    <t>4,560</t>
  </si>
  <si>
    <t>5,729</t>
  </si>
  <si>
    <t>5,211</t>
  </si>
  <si>
    <t>3,974</t>
  </si>
  <si>
    <t>4,141</t>
  </si>
  <si>
    <t>4,362</t>
  </si>
  <si>
    <t>5,270</t>
  </si>
  <si>
    <t>6,040</t>
  </si>
  <si>
    <t>5,479</t>
  </si>
  <si>
    <t>5,443</t>
  </si>
  <si>
    <t>4,863</t>
  </si>
  <si>
    <t>4,943</t>
  </si>
  <si>
    <t>6,377</t>
  </si>
  <si>
    <t>6,896</t>
  </si>
  <si>
    <t>7,631</t>
  </si>
  <si>
    <t>8,222</t>
  </si>
  <si>
    <t>9,454</t>
  </si>
  <si>
    <t>8,761</t>
  </si>
  <si>
    <t>11,475</t>
  </si>
  <si>
    <t>11,061</t>
  </si>
  <si>
    <t>9,876</t>
  </si>
  <si>
    <t>12,445</t>
  </si>
  <si>
    <t>16,669</t>
  </si>
  <si>
    <t>17,124</t>
  </si>
  <si>
    <t>3,024</t>
  </si>
  <si>
    <t>3,619</t>
  </si>
  <si>
    <t>6,020</t>
  </si>
  <si>
    <t>5,804</t>
  </si>
  <si>
    <t>7,099</t>
  </si>
  <si>
    <t>8,650</t>
  </si>
  <si>
    <t>6,570</t>
  </si>
  <si>
    <t>6,595</t>
  </si>
  <si>
    <t>8,006</t>
  </si>
  <si>
    <t>9,234</t>
  </si>
  <si>
    <t>8,514</t>
  </si>
  <si>
    <t>8,571</t>
  </si>
  <si>
    <t>7,818</t>
  </si>
  <si>
    <t>7,591</t>
  </si>
  <si>
    <t>9,327</t>
  </si>
  <si>
    <t>12,028</t>
  </si>
  <si>
    <t>12,898</t>
  </si>
  <si>
    <t>13,568</t>
  </si>
  <si>
    <t>16,011</t>
  </si>
  <si>
    <t>15,646</t>
  </si>
  <si>
    <t>20,302</t>
  </si>
  <si>
    <t>17,421</t>
  </si>
  <si>
    <t>16,626</t>
  </si>
  <si>
    <t>22,310</t>
  </si>
  <si>
    <t>24,754</t>
  </si>
  <si>
    <t>27,462</t>
  </si>
  <si>
    <t>Long-Term Debt</t>
  </si>
  <si>
    <t>392</t>
  </si>
  <si>
    <t>400</t>
  </si>
  <si>
    <t>728</t>
  </si>
  <si>
    <t>448</t>
  </si>
  <si>
    <t>702</t>
  </si>
  <si>
    <t>955</t>
  </si>
  <si>
    <t>707</t>
  </si>
  <si>
    <t>1,050</t>
  </si>
  <si>
    <t>929</t>
  </si>
  <si>
    <t>936</t>
  </si>
  <si>
    <t>703</t>
  </si>
  <si>
    <t>2,106</t>
  </si>
  <si>
    <t>Deferred Tax Liabilities</t>
  </si>
  <si>
    <t>389</t>
  </si>
  <si>
    <t>2,617</t>
  </si>
  <si>
    <t>2,539</t>
  </si>
  <si>
    <t>1,730</t>
  </si>
  <si>
    <t>3,843</t>
  </si>
  <si>
    <t>2,667</t>
  </si>
  <si>
    <t>Other Non-Current Liabilities</t>
  </si>
  <si>
    <t>744</t>
  </si>
  <si>
    <t>1,345</t>
  </si>
  <si>
    <t>1,272</t>
  </si>
  <si>
    <t>1,588</t>
  </si>
  <si>
    <t>3,260</t>
  </si>
  <si>
    <t>89</t>
  </si>
  <si>
    <t>1,254</t>
  </si>
  <si>
    <t>2,338</t>
  </si>
  <si>
    <t>1,923</t>
  </si>
  <si>
    <t>1,196</t>
  </si>
  <si>
    <t>1,426</t>
  </si>
  <si>
    <t>3,479</t>
  </si>
  <si>
    <t>3,702</t>
  </si>
  <si>
    <t>2,972</t>
  </si>
  <si>
    <t>4,190</t>
  </si>
  <si>
    <t>1,256</t>
  </si>
  <si>
    <t>3,538</t>
  </si>
  <si>
    <t>7,860</t>
  </si>
  <si>
    <t>7,543</t>
  </si>
  <si>
    <t>7,835</t>
  </si>
  <si>
    <t>8,192</t>
  </si>
  <si>
    <t>9,191</t>
  </si>
  <si>
    <t>Total Non-Current Liabilities</t>
  </si>
  <si>
    <t>1,525</t>
  </si>
  <si>
    <t>1,745</t>
  </si>
  <si>
    <t>2,000</t>
  </si>
  <si>
    <t>3,565</t>
  </si>
  <si>
    <t>4,215</t>
  </si>
  <si>
    <t>1,973</t>
  </si>
  <si>
    <t>1,995</t>
  </si>
  <si>
    <t>2,161</t>
  </si>
  <si>
    <t>2,418</t>
  </si>
  <si>
    <t>1,558</t>
  </si>
  <si>
    <t>2,898</t>
  </si>
  <si>
    <t>4,318</t>
  </si>
  <si>
    <t>3,108</t>
  </si>
  <si>
    <t>3,800</t>
  </si>
  <si>
    <t>4,429</t>
  </si>
  <si>
    <t>13,180</t>
  </si>
  <si>
    <t>20,250</t>
  </si>
  <si>
    <t>20,534</t>
  </si>
  <si>
    <t>20,024</t>
  </si>
  <si>
    <t>23,831</t>
  </si>
  <si>
    <t>25,917</t>
  </si>
  <si>
    <t>35,943</t>
  </si>
  <si>
    <t>36,355</t>
  </si>
  <si>
    <t>36,555</t>
  </si>
  <si>
    <t>47,299</t>
  </si>
  <si>
    <t>45,553</t>
  </si>
  <si>
    <t>Other Liabilities</t>
  </si>
  <si>
    <t>Capital Lease Obligations</t>
  </si>
  <si>
    <t>Total Liabilities</t>
  </si>
  <si>
    <t>4,549</t>
  </si>
  <si>
    <t>5,364</t>
  </si>
  <si>
    <t>6,863</t>
  </si>
  <si>
    <t>9,585</t>
  </si>
  <si>
    <t>8,094</t>
  </si>
  <si>
    <t>11,314</t>
  </si>
  <si>
    <t>10,623</t>
  </si>
  <si>
    <t>8,565</t>
  </si>
  <si>
    <t>8,756</t>
  </si>
  <si>
    <t>9,297</t>
  </si>
  <si>
    <t>9,564</t>
  </si>
  <si>
    <t>12,132</t>
  </si>
  <si>
    <t>11,616</t>
  </si>
  <si>
    <t>12,889</t>
  </si>
  <si>
    <t>10,926</t>
  </si>
  <si>
    <t>11,391</t>
  </si>
  <si>
    <t>13,756</t>
  </si>
  <si>
    <t>25,208</t>
  </si>
  <si>
    <t>33,148</t>
  </si>
  <si>
    <t>34,102</t>
  </si>
  <si>
    <t>36,035</t>
  </si>
  <si>
    <t>39,477</t>
  </si>
  <si>
    <t>46,219</t>
  </si>
  <si>
    <t>53,364</t>
  </si>
  <si>
    <t>52,981</t>
  </si>
  <si>
    <t>58,865</t>
  </si>
  <si>
    <t>72,053</t>
  </si>
  <si>
    <t>73,015</t>
  </si>
  <si>
    <t>Preferred Stock</t>
  </si>
  <si>
    <t>Common Stock</t>
  </si>
  <si>
    <t>2,306</t>
  </si>
  <si>
    <t>2,583</t>
  </si>
  <si>
    <t>2,897</t>
  </si>
  <si>
    <t>3,311</t>
  </si>
  <si>
    <t>4,822</t>
  </si>
  <si>
    <t>7,316</t>
  </si>
  <si>
    <t>8,486</t>
  </si>
  <si>
    <t>8,833</t>
  </si>
  <si>
    <t>7,641</t>
  </si>
  <si>
    <t>6,754</t>
  </si>
  <si>
    <t>6,143</t>
  </si>
  <si>
    <t>6,245</t>
  </si>
  <si>
    <t>7,825</t>
  </si>
  <si>
    <t>11,653</t>
  </si>
  <si>
    <t>13,402</t>
  </si>
  <si>
    <t>14,993</t>
  </si>
  <si>
    <t>16,178</t>
  </si>
  <si>
    <t>17,036</t>
  </si>
  <si>
    <t>19,464</t>
  </si>
  <si>
    <t>21,536</t>
  </si>
  <si>
    <t>21,781</t>
  </si>
  <si>
    <t>23,411</t>
  </si>
  <si>
    <t>25,373</t>
  </si>
  <si>
    <t>26,074</t>
  </si>
  <si>
    <t>25,365</t>
  </si>
  <si>
    <t>25,261</t>
  </si>
  <si>
    <t>25,556</t>
  </si>
  <si>
    <t>28,006</t>
  </si>
  <si>
    <t>Retained Earnings</t>
  </si>
  <si>
    <t>6,961</t>
  </si>
  <si>
    <t>9,557</t>
  </si>
  <si>
    <t>13,975</t>
  </si>
  <si>
    <t>15,926</t>
  </si>
  <si>
    <t>17,952</t>
  </si>
  <si>
    <t>21,428</t>
  </si>
  <si>
    <t>28,738</t>
  </si>
  <si>
    <t>27,150</t>
  </si>
  <si>
    <t>27,847</t>
  </si>
  <si>
    <t>31,016</t>
  </si>
  <si>
    <t>32,288</t>
  </si>
  <si>
    <t>29,810</t>
  </si>
  <si>
    <t>28,984</t>
  </si>
  <si>
    <t>30,848</t>
  </si>
  <si>
    <t>26,537</t>
  </si>
  <si>
    <t>26,318</t>
  </si>
  <si>
    <t>32,919</t>
  </si>
  <si>
    <t>29,656</t>
  </si>
  <si>
    <t>32,138</t>
  </si>
  <si>
    <t>35,477</t>
  </si>
  <si>
    <t>33,418</t>
  </si>
  <si>
    <t>37,614</t>
  </si>
  <si>
    <t>40,747</t>
  </si>
  <si>
    <t>42,083</t>
  </si>
  <si>
    <t>50,172</t>
  </si>
  <si>
    <t>53,523</t>
  </si>
  <si>
    <t>56,233</t>
  </si>
  <si>
    <t>68,265</t>
  </si>
  <si>
    <t>Other Compreh. Income(Loss)</t>
  </si>
  <si>
    <t>(3,149)</t>
  </si>
  <si>
    <t>(4,321)</t>
  </si>
  <si>
    <t>(5,775)</t>
  </si>
  <si>
    <t>116</t>
  </si>
  <si>
    <t>1,206</t>
  </si>
  <si>
    <t>7,582</t>
  </si>
  <si>
    <t>196</t>
  </si>
  <si>
    <t>(306)</t>
  </si>
  <si>
    <t>(20)</t>
  </si>
  <si>
    <t>76</t>
  </si>
  <si>
    <t>148</t>
  </si>
  <si>
    <t>127</t>
  </si>
  <si>
    <t>(57)</t>
  </si>
  <si>
    <t>261</t>
  </si>
  <si>
    <t>(393)</t>
  </si>
  <si>
    <t>393</t>
  </si>
  <si>
    <t>333</t>
  </si>
  <si>
    <t>(781)</t>
  </si>
  <si>
    <t>(399)</t>
  </si>
  <si>
    <t>1,243</t>
  </si>
  <si>
    <t>666</t>
  </si>
  <si>
    <t>60</t>
  </si>
  <si>
    <t>106</t>
  </si>
  <si>
    <t>862</t>
  </si>
  <si>
    <t>(974)</t>
  </si>
  <si>
    <t>(1,280)</t>
  </si>
  <si>
    <t>(751)</t>
  </si>
  <si>
    <t>(880)</t>
  </si>
  <si>
    <t>Other Total Stockhold. Equity</t>
  </si>
  <si>
    <t>3,149</t>
  </si>
  <si>
    <t>4,321</t>
  </si>
  <si>
    <t>5,775</t>
  </si>
  <si>
    <t>153</t>
  </si>
  <si>
    <t>(458)</t>
  </si>
  <si>
    <t>Total Stockholders Equity</t>
  </si>
  <si>
    <t>9,267</t>
  </si>
  <si>
    <t>12,140</t>
  </si>
  <si>
    <t>16,872</t>
  </si>
  <si>
    <t>19,295</t>
  </si>
  <si>
    <t>23,377</t>
  </si>
  <si>
    <t>32,535</t>
  </si>
  <si>
    <t>37,322</t>
  </si>
  <si>
    <t>35,830</t>
  </si>
  <si>
    <t>35,468</t>
  </si>
  <si>
    <t>37,846</t>
  </si>
  <si>
    <t>38,579</t>
  </si>
  <si>
    <t>36,182</t>
  </si>
  <si>
    <t>Total Liab.&amp;Stockhold. Equity</t>
  </si>
  <si>
    <t>50,014</t>
  </si>
  <si>
    <t>100,562</t>
  </si>
  <si>
    <t>112,445</t>
  </si>
  <si>
    <t>122,383</t>
  </si>
  <si>
    <t>127,544</t>
  </si>
  <si>
    <t>136,369</t>
  </si>
  <si>
    <t>Minority Interest</t>
  </si>
  <si>
    <t>458</t>
  </si>
  <si>
    <t>897</t>
  </si>
  <si>
    <t>882</t>
  </si>
  <si>
    <t>866</t>
  </si>
  <si>
    <t>419</t>
  </si>
  <si>
    <t>155</t>
  </si>
  <si>
    <t>Total Liabilities &amp; Equity</t>
  </si>
  <si>
    <t>Deferred Income Tax</t>
  </si>
  <si>
    <t>31</t>
  </si>
  <si>
    <t>(2)</t>
  </si>
  <si>
    <t>(19)</t>
  </si>
  <si>
    <t>13</t>
  </si>
  <si>
    <t>12</t>
  </si>
  <si>
    <t>(150)</t>
  </si>
  <si>
    <t>346</t>
  </si>
  <si>
    <t>6</t>
  </si>
  <si>
    <t>77</t>
  </si>
  <si>
    <t>(219)</t>
  </si>
  <si>
    <t>(130)</t>
  </si>
  <si>
    <t>(519)</t>
  </si>
  <si>
    <t>110</t>
  </si>
  <si>
    <t>(207)</t>
  </si>
  <si>
    <t>(413)</t>
  </si>
  <si>
    <t>(325)</t>
  </si>
  <si>
    <t>(443)</t>
  </si>
  <si>
    <t>(790)</t>
  </si>
  <si>
    <t>271</t>
  </si>
  <si>
    <t>(46)</t>
  </si>
  <si>
    <t>790</t>
  </si>
  <si>
    <t>(242)</t>
  </si>
  <si>
    <t>(900)</t>
  </si>
  <si>
    <t>(703)</t>
  </si>
  <si>
    <t>(1,270)</t>
  </si>
  <si>
    <t>257</t>
  </si>
  <si>
    <t>1,548</t>
  </si>
  <si>
    <t>(1,749)</t>
  </si>
  <si>
    <t>Stock Based Compensation</t>
  </si>
  <si>
    <t>851</t>
  </si>
  <si>
    <t>889</t>
  </si>
  <si>
    <t>917</t>
  </si>
  <si>
    <t>1,053</t>
  </si>
  <si>
    <t>1,102</t>
  </si>
  <si>
    <t>1,118</t>
  </si>
  <si>
    <t>1,148</t>
  </si>
  <si>
    <t>1,305</t>
  </si>
  <si>
    <t>1,444</t>
  </si>
  <si>
    <t>1,358</t>
  </si>
  <si>
    <t>1,546</t>
  </si>
  <si>
    <t>1,705</t>
  </si>
  <si>
    <t>1,854</t>
  </si>
  <si>
    <t>2,036</t>
  </si>
  <si>
    <t>Change in Working Capital</t>
  </si>
  <si>
    <t>49</t>
  </si>
  <si>
    <t>91</t>
  </si>
  <si>
    <t>(35)</t>
  </si>
  <si>
    <t>(276)</t>
  </si>
  <si>
    <t>(246)</t>
  </si>
  <si>
    <t>(1,340)</t>
  </si>
  <si>
    <t>1,290</t>
  </si>
  <si>
    <t>(208)</t>
  </si>
  <si>
    <t>941</t>
  </si>
  <si>
    <t>1,215</t>
  </si>
  <si>
    <t>(1)</t>
  </si>
  <si>
    <t>(405)</t>
  </si>
  <si>
    <t>(925)</t>
  </si>
  <si>
    <t>484</t>
  </si>
  <si>
    <t>1,507</t>
  </si>
  <si>
    <t>(72)</t>
  </si>
  <si>
    <t>74</t>
  </si>
  <si>
    <t>(1,505)</t>
  </si>
  <si>
    <t>65</t>
  </si>
  <si>
    <t>331</t>
  </si>
  <si>
    <t>(220)</t>
  </si>
  <si>
    <t>3,140</t>
  </si>
  <si>
    <t>(99)</t>
  </si>
  <si>
    <t>(1,081)</t>
  </si>
  <si>
    <t>668</t>
  </si>
  <si>
    <t>3,584</t>
  </si>
  <si>
    <t>(421)</t>
  </si>
  <si>
    <t>2,179</t>
  </si>
  <si>
    <t>(4,873)</t>
  </si>
  <si>
    <t>Accounts Receivable</t>
  </si>
  <si>
    <t>(535)</t>
  </si>
  <si>
    <t>(584)</t>
  </si>
  <si>
    <t>(678)</t>
  </si>
  <si>
    <t>(176)</t>
  </si>
  <si>
    <t>(861)</t>
  </si>
  <si>
    <t>(355)</t>
  </si>
  <si>
    <t>(1,714)</t>
  </si>
  <si>
    <t>(935)</t>
  </si>
  <si>
    <t>(2,674)</t>
  </si>
  <si>
    <t>19</t>
  </si>
  <si>
    <t>(68)</t>
  </si>
  <si>
    <t>(113)</t>
  </si>
  <si>
    <t>(303)</t>
  </si>
  <si>
    <t>(331)</t>
  </si>
  <si>
    <t>(835)</t>
  </si>
  <si>
    <t>711</t>
  </si>
  <si>
    <t>(404)</t>
  </si>
  <si>
    <t>167</t>
  </si>
  <si>
    <t>169</t>
  </si>
  <si>
    <t>(731)</t>
  </si>
  <si>
    <t>24</t>
  </si>
  <si>
    <t>(26)</t>
  </si>
  <si>
    <t>(245)</t>
  </si>
  <si>
    <t>(101)</t>
  </si>
  <si>
    <t>(500)</t>
  </si>
  <si>
    <t>(1,116)</t>
  </si>
  <si>
    <t>700</t>
  </si>
  <si>
    <t>(395)</t>
  </si>
  <si>
    <t>796</t>
  </si>
  <si>
    <t>(806)</t>
  </si>
  <si>
    <t>(243)</t>
  </si>
  <si>
    <t>(626)</t>
  </si>
  <si>
    <t>563</t>
  </si>
  <si>
    <t>(98)</t>
  </si>
  <si>
    <t>(764)</t>
  </si>
  <si>
    <t>(1,300)</t>
  </si>
  <si>
    <t>(214)</t>
  </si>
  <si>
    <t>(1,481)</t>
  </si>
  <si>
    <t>(687)</t>
  </si>
  <si>
    <t>(2,339)</t>
  </si>
  <si>
    <t>29</t>
  </si>
  <si>
    <t>(506)</t>
  </si>
  <si>
    <t>407</t>
  </si>
  <si>
    <t>596</t>
  </si>
  <si>
    <t>67</t>
  </si>
  <si>
    <t>267</t>
  </si>
  <si>
    <t>(249)</t>
  </si>
  <si>
    <t>(312)</t>
  </si>
  <si>
    <t>182</t>
  </si>
  <si>
    <t>191</t>
  </si>
  <si>
    <t>696</t>
  </si>
  <si>
    <t>412</t>
  </si>
  <si>
    <t>1,190</t>
  </si>
  <si>
    <t>Other Working Capital</t>
  </si>
  <si>
    <t>3,143</t>
  </si>
  <si>
    <t>4,478</t>
  </si>
  <si>
    <t>8,821</t>
  </si>
  <si>
    <t>9,847</t>
  </si>
  <si>
    <t>7,671</t>
  </si>
  <si>
    <t>(819)</t>
  </si>
  <si>
    <t>(1,017)</t>
  </si>
  <si>
    <t>(21)</t>
  </si>
  <si>
    <t>230</t>
  </si>
  <si>
    <t>136</t>
  </si>
  <si>
    <t>(81)</t>
  </si>
  <si>
    <t>(444)</t>
  </si>
  <si>
    <t>633</t>
  </si>
  <si>
    <t>(830)</t>
  </si>
  <si>
    <t>(241)</t>
  </si>
  <si>
    <t>834</t>
  </si>
  <si>
    <t>515</t>
  </si>
  <si>
    <t>2,039</t>
  </si>
  <si>
    <t>1,109</t>
  </si>
  <si>
    <t>350</t>
  </si>
  <si>
    <t>302</t>
  </si>
  <si>
    <t>5,474</t>
  </si>
  <si>
    <t>2,868</t>
  </si>
  <si>
    <t>1,752</t>
  </si>
  <si>
    <t>(1,050)</t>
  </si>
  <si>
    <t>Other Non-Cash Items</t>
  </si>
  <si>
    <t>36</t>
  </si>
  <si>
    <t>28</t>
  </si>
  <si>
    <t>73</t>
  </si>
  <si>
    <t>53</t>
  </si>
  <si>
    <t>75</t>
  </si>
  <si>
    <t>229</t>
  </si>
  <si>
    <t>3</t>
  </si>
  <si>
    <t>447</t>
  </si>
  <si>
    <t>(298)</t>
  </si>
  <si>
    <t>(3,628)</t>
  </si>
  <si>
    <t>1,414</t>
  </si>
  <si>
    <t>963</t>
  </si>
  <si>
    <t>1,338</t>
  </si>
  <si>
    <t>437</t>
  </si>
  <si>
    <t>470</t>
  </si>
  <si>
    <t>1,061</t>
  </si>
  <si>
    <t>1,220</t>
  </si>
  <si>
    <t>2,462</t>
  </si>
  <si>
    <t>529</t>
  </si>
  <si>
    <t>(346)</t>
  </si>
  <si>
    <t>(217)</t>
  </si>
  <si>
    <t>(283)</t>
  </si>
  <si>
    <t>(234)</t>
  </si>
  <si>
    <t>(181)</t>
  </si>
  <si>
    <t>1,333</t>
  </si>
  <si>
    <t>(2,110)</t>
  </si>
  <si>
    <t>(82)</t>
  </si>
  <si>
    <t>(1,582)</t>
  </si>
  <si>
    <t>(1,787)</t>
  </si>
  <si>
    <t>1,168</t>
  </si>
  <si>
    <t>Cash Provided by Operating Activities</t>
  </si>
  <si>
    <t>704</t>
  </si>
  <si>
    <t>1,018</t>
  </si>
  <si>
    <t>1,350</t>
  </si>
  <si>
    <t>1,635</t>
  </si>
  <si>
    <t>2,801</t>
  </si>
  <si>
    <t>2,981</t>
  </si>
  <si>
    <t>4,026</t>
  </si>
  <si>
    <t>8,743</t>
  </si>
  <si>
    <t>10,008</t>
  </si>
  <si>
    <t>11,335</t>
  </si>
  <si>
    <t>12,827</t>
  </si>
  <si>
    <t>8,654</t>
  </si>
  <si>
    <t>9,129</t>
  </si>
  <si>
    <t>11,515</t>
  </si>
  <si>
    <t>13,119</t>
  </si>
  <si>
    <t>14,823</t>
  </si>
  <si>
    <t>10,620</t>
  </si>
  <si>
    <t>12,625</t>
  </si>
  <si>
    <t>11,170</t>
  </si>
  <si>
    <t>16,692</t>
  </si>
  <si>
    <t>20,963</t>
  </si>
  <si>
    <t>18,884</t>
  </si>
  <si>
    <t>20,776</t>
  </si>
  <si>
    <t>20,418</t>
  </si>
  <si>
    <t>19,017</t>
  </si>
  <si>
    <t>21,808</t>
  </si>
  <si>
    <t>22,110</t>
  </si>
  <si>
    <t>29,432</t>
  </si>
  <si>
    <t>33,145</t>
  </si>
  <si>
    <t>35,384</t>
  </si>
  <si>
    <t>29,991</t>
  </si>
  <si>
    <t>CAPEX</t>
  </si>
  <si>
    <t>(422)</t>
  </si>
  <si>
    <t>(680)</t>
  </si>
  <si>
    <t>(948)</t>
  </si>
  <si>
    <t>(1,228)</t>
  </si>
  <si>
    <t>(1,933)</t>
  </si>
  <si>
    <t>(2,441)</t>
  </si>
  <si>
    <t>(3,550)</t>
  </si>
  <si>
    <t>(3,024)</t>
  </si>
  <si>
    <t>(4,501)</t>
  </si>
  <si>
    <t>(4,463)</t>
  </si>
  <si>
    <t>(3,403)</t>
  </si>
  <si>
    <t>(6,674)</t>
  </si>
  <si>
    <t>(7,309)</t>
  </si>
  <si>
    <t>(4,703)</t>
  </si>
  <si>
    <t>(3,656)</t>
  </si>
  <si>
    <t>(3,843)</t>
  </si>
  <si>
    <t>(5,818)</t>
  </si>
  <si>
    <t>(5,779)</t>
  </si>
  <si>
    <t>(5,000)</t>
  </si>
  <si>
    <t>(5,197)</t>
  </si>
  <si>
    <t>(4,515)</t>
  </si>
  <si>
    <t>(5,207)</t>
  </si>
  <si>
    <t>(10,764)</t>
  </si>
  <si>
    <t>(11,842)</t>
  </si>
  <si>
    <t>(10,747)</t>
  </si>
  <si>
    <t>(10,197)</t>
  </si>
  <si>
    <t>(7,446)</t>
  </si>
  <si>
    <t>(9,625)</t>
  </si>
  <si>
    <t>(11,778)</t>
  </si>
  <si>
    <t>(15,181)</t>
  </si>
  <si>
    <t>(16,213)</t>
  </si>
  <si>
    <t>(14,453)</t>
  </si>
  <si>
    <t>(20,329)</t>
  </si>
  <si>
    <t>Acquisitions Net</t>
  </si>
  <si>
    <t>(2,979)</t>
  </si>
  <si>
    <t>(2,317)</t>
  </si>
  <si>
    <t>(883)</t>
  </si>
  <si>
    <t>(61)</t>
  </si>
  <si>
    <t>(53)</t>
  </si>
  <si>
    <t>(191)</t>
  </si>
  <si>
    <t>752</t>
  </si>
  <si>
    <t>(44)</t>
  </si>
  <si>
    <t>69</t>
  </si>
  <si>
    <t>(853)</t>
  </si>
  <si>
    <t>(218)</t>
  </si>
  <si>
    <t>(8,671)</t>
  </si>
  <si>
    <t>(976)</t>
  </si>
  <si>
    <t>(1,320)</t>
  </si>
  <si>
    <t>(2,311)</t>
  </si>
  <si>
    <t>(2,924)</t>
  </si>
  <si>
    <t>(16,433)</t>
  </si>
  <si>
    <t>(12,976)</t>
  </si>
  <si>
    <t>2,286</t>
  </si>
  <si>
    <t>1,119</t>
  </si>
  <si>
    <t>(524)</t>
  </si>
  <si>
    <t>(209)</t>
  </si>
  <si>
    <t>Purchases of Investments</t>
  </si>
  <si>
    <t>(159)</t>
  </si>
  <si>
    <t>(238)</t>
  </si>
  <si>
    <t>(547)</t>
  </si>
  <si>
    <t>(293)</t>
  </si>
  <si>
    <t>(244)</t>
  </si>
  <si>
    <t>(975)</t>
  </si>
  <si>
    <t>(129)</t>
  </si>
  <si>
    <t>(4,683)</t>
  </si>
  <si>
    <t>(9,224)</t>
  </si>
  <si>
    <t>(10,925)</t>
  </si>
  <si>
    <t>(7,055)</t>
  </si>
  <si>
    <t>(17,188)</t>
  </si>
  <si>
    <t>(7,141)</t>
  </si>
  <si>
    <t>(6,309)</t>
  </si>
  <si>
    <t>(11,662)</t>
  </si>
  <si>
    <t>(16,618)</t>
  </si>
  <si>
    <t>(8,475)</t>
  </si>
  <si>
    <t>(6,994)</t>
  </si>
  <si>
    <t>(13,187)</t>
  </si>
  <si>
    <t>(8,170)</t>
  </si>
  <si>
    <t>(8,905)</t>
  </si>
  <si>
    <t>(27,012)</t>
  </si>
  <si>
    <t>(23,237)</t>
  </si>
  <si>
    <t>(25,586)</t>
  </si>
  <si>
    <t>(29,211)</t>
  </si>
  <si>
    <t>(21,404)</t>
  </si>
  <si>
    <t>(19,744)</t>
  </si>
  <si>
    <t>(21,506)</t>
  </si>
  <si>
    <t>(16,464)</t>
  </si>
  <si>
    <t>(13,346)</t>
  </si>
  <si>
    <t>(11,430)</t>
  </si>
  <si>
    <t>(29,239)</t>
  </si>
  <si>
    <t>(41,167)</t>
  </si>
  <si>
    <t>Sales/Maturities of Investments</t>
  </si>
  <si>
    <t>70</t>
  </si>
  <si>
    <t>37</t>
  </si>
  <si>
    <t>513</t>
  </si>
  <si>
    <t>992</t>
  </si>
  <si>
    <t>2,439</t>
  </si>
  <si>
    <t>6,866</t>
  </si>
  <si>
    <t>8,882</t>
  </si>
  <si>
    <t>7,987</t>
  </si>
  <si>
    <t>15,398</t>
  </si>
  <si>
    <t>5,634</t>
  </si>
  <si>
    <t>8,488</t>
  </si>
  <si>
    <t>15,633</t>
  </si>
  <si>
    <t>8,433</t>
  </si>
  <si>
    <t>7,147</t>
  </si>
  <si>
    <t>8,011</t>
  </si>
  <si>
    <t>8,309</t>
  </si>
  <si>
    <t>8,205</t>
  </si>
  <si>
    <t>22,178</t>
  </si>
  <si>
    <t>32,139</t>
  </si>
  <si>
    <t>23,437</t>
  </si>
  <si>
    <t>22,947</t>
  </si>
  <si>
    <t>23,336</t>
  </si>
  <si>
    <t>21,630</t>
  </si>
  <si>
    <t>20,413</t>
  </si>
  <si>
    <t>24,640</t>
  </si>
  <si>
    <t>15,274</t>
  </si>
  <si>
    <t>11,404</t>
  </si>
  <si>
    <t>22,158</t>
  </si>
  <si>
    <t>35,880</t>
  </si>
  <si>
    <t>Other Investing Activities</t>
  </si>
  <si>
    <t>(1,160)</t>
  </si>
  <si>
    <t>(980)</t>
  </si>
  <si>
    <t>(260)</t>
  </si>
  <si>
    <t>(330)</t>
  </si>
  <si>
    <t>(199)</t>
  </si>
  <si>
    <t>(151)</t>
  </si>
  <si>
    <t>(311)</t>
  </si>
  <si>
    <t>(33)</t>
  </si>
  <si>
    <t>(876)</t>
  </si>
  <si>
    <t>(1,897)</t>
  </si>
  <si>
    <t>(280)</t>
  </si>
  <si>
    <t>232</t>
  </si>
  <si>
    <t>92</t>
  </si>
  <si>
    <t>579</t>
  </si>
  <si>
    <t>181</t>
  </si>
  <si>
    <t>1,334</t>
  </si>
  <si>
    <t>816</t>
  </si>
  <si>
    <t>(272)</t>
  </si>
  <si>
    <t>715</t>
  </si>
  <si>
    <t>1,262</t>
  </si>
  <si>
    <t>658</t>
  </si>
  <si>
    <t>Cash Used for Investing Activities</t>
  </si>
  <si>
    <t>(512)</t>
  </si>
  <si>
    <t>(879)</t>
  </si>
  <si>
    <t>(1,459)</t>
  </si>
  <si>
    <t>(1,480)</t>
  </si>
  <si>
    <t>(3,337)</t>
  </si>
  <si>
    <t>(2,903)</t>
  </si>
  <si>
    <t>(2,687)</t>
  </si>
  <si>
    <t>(5,268)</t>
  </si>
  <si>
    <t>(6,859)</t>
  </si>
  <si>
    <t>(6,506)</t>
  </si>
  <si>
    <t>(5,450)</t>
  </si>
  <si>
    <t>(10,035)</t>
  </si>
  <si>
    <t>(195)</t>
  </si>
  <si>
    <t>(5,765)</t>
  </si>
  <si>
    <t>(7,090)</t>
  </si>
  <si>
    <t>(5,032)</t>
  </si>
  <si>
    <t>(6,362)</t>
  </si>
  <si>
    <t>(4,907)</t>
  </si>
  <si>
    <t>(9,926)</t>
  </si>
  <si>
    <t>(5,865)</t>
  </si>
  <si>
    <t>(7,965)</t>
  </si>
  <si>
    <t>(10,539)</t>
  </si>
  <si>
    <t>(10,301)</t>
  </si>
  <si>
    <t>(14,060)</t>
  </si>
  <si>
    <t>(18,073)</t>
  </si>
  <si>
    <t>(9,905)</t>
  </si>
  <si>
    <t>(8,183)</t>
  </si>
  <si>
    <t>(25,817)</t>
  </si>
  <si>
    <t>(15,762)</t>
  </si>
  <si>
    <t>(11,239)</t>
  </si>
  <si>
    <t>(14,405)</t>
  </si>
  <si>
    <t>(20,796)</t>
  </si>
  <si>
    <t>(25,167)</t>
  </si>
  <si>
    <t>Debt Repayment</t>
  </si>
  <si>
    <t>(40)</t>
  </si>
  <si>
    <t>(87)</t>
  </si>
  <si>
    <t>(157)</t>
  </si>
  <si>
    <t>(125)</t>
  </si>
  <si>
    <t>(1,500)</t>
  </si>
  <si>
    <t>(8,080)</t>
  </si>
  <si>
    <t>(3,026)</t>
  </si>
  <si>
    <t>(2,627)</t>
  </si>
  <si>
    <t>(4,525)</t>
  </si>
  <si>
    <t>(2,500)</t>
  </si>
  <si>
    <t>Common Stock Issued</t>
  </si>
  <si>
    <t>63</t>
  </si>
  <si>
    <t>80</t>
  </si>
  <si>
    <t>139</t>
  </si>
  <si>
    <t>133</t>
  </si>
  <si>
    <t>150</t>
  </si>
  <si>
    <t>277</t>
  </si>
  <si>
    <t>317</t>
  </si>
  <si>
    <t>645</t>
  </si>
  <si>
    <t>2,167</t>
  </si>
  <si>
    <t>762</t>
  </si>
  <si>
    <t>681</t>
  </si>
  <si>
    <t>967</t>
  </si>
  <si>
    <t>894</t>
  </si>
  <si>
    <t>1,202</t>
  </si>
  <si>
    <t>1,046</t>
  </si>
  <si>
    <t>3,052</t>
  </si>
  <si>
    <t>1,105</t>
  </si>
  <si>
    <t>587</t>
  </si>
  <si>
    <t>2,045</t>
  </si>
  <si>
    <t>Common Stock Repurchased</t>
  </si>
  <si>
    <t>(102)</t>
  </si>
  <si>
    <t>(658)</t>
  </si>
  <si>
    <t>(1,034)</t>
  </si>
  <si>
    <t>(1,302)</t>
  </si>
  <si>
    <t>(3,372)</t>
  </si>
  <si>
    <t>(6,785)</t>
  </si>
  <si>
    <t>(4,612)</t>
  </si>
  <si>
    <t>(4,007)</t>
  </si>
  <si>
    <t>(4,008)</t>
  </si>
  <si>
    <t>(4,014)</t>
  </si>
  <si>
    <t>(4,012)</t>
  </si>
  <si>
    <t>(7,516)</t>
  </si>
  <si>
    <t>(10,637)</t>
  </si>
  <si>
    <t>(4,593)</t>
  </si>
  <si>
    <t>(2,788)</t>
  </si>
  <si>
    <t>(7,195)</t>
  </si>
  <si>
    <t>(1,762)</t>
  </si>
  <si>
    <t>(1,736)</t>
  </si>
  <si>
    <t>(14,340)</t>
  </si>
  <si>
    <t>(5,110)</t>
  </si>
  <si>
    <t>(2,440)</t>
  </si>
  <si>
    <t>(11,117)</t>
  </si>
  <si>
    <t>(2,676)</t>
  </si>
  <si>
    <t>(2,587)</t>
  </si>
  <si>
    <t>(3,615)</t>
  </si>
  <si>
    <t>(10,730)</t>
  </si>
  <si>
    <t>(13,576)</t>
  </si>
  <si>
    <t>(14,229)</t>
  </si>
  <si>
    <t>(2,415)</t>
  </si>
  <si>
    <t>Dividends Paid</t>
  </si>
  <si>
    <t>(84)</t>
  </si>
  <si>
    <t>(92)</t>
  </si>
  <si>
    <t>(116)</t>
  </si>
  <si>
    <t>(148)</t>
  </si>
  <si>
    <t>(180)</t>
  </si>
  <si>
    <t>(366)</t>
  </si>
  <si>
    <t>(470)</t>
  </si>
  <si>
    <t>(538)</t>
  </si>
  <si>
    <t>(533)</t>
  </si>
  <si>
    <t>(1,022)</t>
  </si>
  <si>
    <t>(1,958)</t>
  </si>
  <si>
    <t>(2,320)</t>
  </si>
  <si>
    <t>(2,618)</t>
  </si>
  <si>
    <t>(3,100)</t>
  </si>
  <si>
    <t>(3,108)</t>
  </si>
  <si>
    <t>(3,503)</t>
  </si>
  <si>
    <t>(4,127)</t>
  </si>
  <si>
    <t>(4,350)</t>
  </si>
  <si>
    <t>(4,479)</t>
  </si>
  <si>
    <t>(4,409)</t>
  </si>
  <si>
    <t>(4,556)</t>
  </si>
  <si>
    <t>(4,925)</t>
  </si>
  <si>
    <t>(5,072)</t>
  </si>
  <si>
    <t>(5,541)</t>
  </si>
  <si>
    <t>(5,576)</t>
  </si>
  <si>
    <t>(5,568)</t>
  </si>
  <si>
    <t>(5,644)</t>
  </si>
  <si>
    <t>Other Financing Activities</t>
  </si>
  <si>
    <t>(121)</t>
  </si>
  <si>
    <t>440</t>
  </si>
  <si>
    <t>(90)</t>
  </si>
  <si>
    <t>51</t>
  </si>
  <si>
    <t>303</t>
  </si>
  <si>
    <t>43</t>
  </si>
  <si>
    <t>360</t>
  </si>
  <si>
    <t>(305)</t>
  </si>
  <si>
    <t>187</t>
  </si>
  <si>
    <t>319</t>
  </si>
  <si>
    <t>(64)</t>
  </si>
  <si>
    <t>(289)</t>
  </si>
  <si>
    <t>1,849</t>
  </si>
  <si>
    <t>(572)</t>
  </si>
  <si>
    <t>364</t>
  </si>
  <si>
    <t>212</t>
  </si>
  <si>
    <t>1,989</t>
  </si>
  <si>
    <t>5,322</t>
  </si>
  <si>
    <t>8,177</t>
  </si>
  <si>
    <t>1,421</t>
  </si>
  <si>
    <t>1,915</t>
  </si>
  <si>
    <t>9,144</t>
  </si>
  <si>
    <t>3,273</t>
  </si>
  <si>
    <t>8,292</t>
  </si>
  <si>
    <t>690</t>
  </si>
  <si>
    <t>4,214</t>
  </si>
  <si>
    <t>11,405</t>
  </si>
  <si>
    <t>4,697</t>
  </si>
  <si>
    <t>Cash Used/Provided by Financing Activities</t>
  </si>
  <si>
    <t>(58)</t>
  </si>
  <si>
    <t>417</t>
  </si>
  <si>
    <t>352</t>
  </si>
  <si>
    <t>(557)</t>
  </si>
  <si>
    <t>(1,056)</t>
  </si>
  <si>
    <t>(773)</t>
  </si>
  <si>
    <t>(3,212)</t>
  </si>
  <si>
    <t>(4,749)</t>
  </si>
  <si>
    <t>(4,228)</t>
  </si>
  <si>
    <t>(3,511)</t>
  </si>
  <si>
    <t>(3,465)</t>
  </si>
  <si>
    <t>(3,930)</t>
  </si>
  <si>
    <t>(3,858)</t>
  </si>
  <si>
    <t>(7,651)</t>
  </si>
  <si>
    <t>(9,544)</t>
  </si>
  <si>
    <t>(6,439)</t>
  </si>
  <si>
    <t>(1,990)</t>
  </si>
  <si>
    <t>(9,018)</t>
  </si>
  <si>
    <t>(2,568)</t>
  </si>
  <si>
    <t>(4,642)</t>
  </si>
  <si>
    <t>(11,100)</t>
  </si>
  <si>
    <t>(1,408)</t>
  </si>
  <si>
    <t>(5,498)</t>
  </si>
  <si>
    <t>(13,611)</t>
  </si>
  <si>
    <t>1,912</t>
  </si>
  <si>
    <t>(5,739)</t>
  </si>
  <si>
    <t>(18,607)</t>
  </si>
  <si>
    <t>(17,565)</t>
  </si>
  <si>
    <t>(12,917)</t>
  </si>
  <si>
    <t>(5,862)</t>
  </si>
  <si>
    <t>Effect of Forex Changes on Cash</t>
  </si>
  <si>
    <t>5</t>
  </si>
  <si>
    <t>(3)</t>
  </si>
  <si>
    <t>(9)</t>
  </si>
  <si>
    <t>(15)</t>
  </si>
  <si>
    <t>Net Change In Cash</t>
  </si>
  <si>
    <t>(479)</t>
  </si>
  <si>
    <t>283</t>
  </si>
  <si>
    <t>2,702</t>
  </si>
  <si>
    <t>(63)</t>
  </si>
  <si>
    <t>(2,064)</t>
  </si>
  <si>
    <t>1,657</t>
  </si>
  <si>
    <t>(719)</t>
  </si>
  <si>
    <t>4,994</t>
  </si>
  <si>
    <t>(566)</t>
  </si>
  <si>
    <t>567</t>
  </si>
  <si>
    <t>(1,083)</t>
  </si>
  <si>
    <t>(726)</t>
  </si>
  <si>
    <t>709</t>
  </si>
  <si>
    <t>(3,957)</t>
  </si>
  <si>
    <t>637</t>
  </si>
  <si>
    <t>1,511</t>
  </si>
  <si>
    <t>(433)</t>
  </si>
  <si>
    <t>3,413</t>
  </si>
  <si>
    <t>(2,804)</t>
  </si>
  <si>
    <t>(3,113)</t>
  </si>
  <si>
    <t>12,747</t>
  </si>
  <si>
    <t>(9,748)</t>
  </si>
  <si>
    <t>(2,127)</t>
  </si>
  <si>
    <t>(414)</t>
  </si>
  <si>
    <t>1,175</t>
  </si>
  <si>
    <t>1,671</t>
  </si>
  <si>
    <t>(1,038)</t>
  </si>
  <si>
    <t>Cash at the End of Period</t>
  </si>
  <si>
    <t>Cash at the Beginning of Period</t>
  </si>
  <si>
    <t>956</t>
  </si>
  <si>
    <t>1,064</t>
  </si>
  <si>
    <t>1,620</t>
  </si>
  <si>
    <t>1,519</t>
  </si>
  <si>
    <t>1,659</t>
  </si>
  <si>
    <t>Free Cash Flow</t>
  </si>
  <si>
    <t>282</t>
  </si>
  <si>
    <t>338</t>
  </si>
  <si>
    <t>401</t>
  </si>
  <si>
    <t>868</t>
  </si>
  <si>
    <t>476</t>
  </si>
  <si>
    <t>5,719</t>
  </si>
  <si>
    <t>5,507</t>
  </si>
  <si>
    <t>4,728</t>
  </si>
  <si>
    <t>7,932</t>
  </si>
  <si>
    <t>6,153</t>
  </si>
  <si>
    <t>4,426</t>
  </si>
  <si>
    <t>7,859</t>
  </si>
  <si>
    <t>9,276</t>
  </si>
  <si>
    <t>9,005</t>
  </si>
  <si>
    <t>4,841</t>
  </si>
  <si>
    <t>7,625</t>
  </si>
  <si>
    <t>6,655</t>
  </si>
  <si>
    <t>11,485</t>
  </si>
  <si>
    <t>10,199</t>
  </si>
  <si>
    <t>7,042</t>
  </si>
  <si>
    <t>10,029</t>
  </si>
  <si>
    <t>10,221</t>
  </si>
  <si>
    <t>11,571</t>
  </si>
  <si>
    <t>12,183</t>
  </si>
  <si>
    <t>10,332</t>
  </si>
  <si>
    <t>14,251</t>
  </si>
  <si>
    <t>16,932</t>
  </si>
  <si>
    <t>20,931</t>
  </si>
  <si>
    <t>9,662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</si>
</sst>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_([$$-409]* #,##0.00_);_([$$-409]* \(#,##0.00\);_([$$-409]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14" fontId="0" fillId="0" borderId="0" xfId="0" applyNumberFormat="1"/>
    <xf numFmtId="0" fontId="0" fillId="0" borderId="2" xfId="0" applyBorder="1"/>
    <xf numFmtId="0" fontId="2" fillId="0" borderId="0" xfId="0" applyFont="1"/>
    <xf numFmtId="0" fontId="0" fillId="2" borderId="0" xfId="0" applyFill="1"/>
    <xf numFmtId="0" fontId="0" fillId="0" borderId="3" xfId="0" applyBorder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37" fontId="0" fillId="0" borderId="0" xfId="0" applyNumberFormat="1"/>
    <xf numFmtId="0" fontId="5" fillId="2" borderId="0" xfId="0" applyFont="1" applyFill="1"/>
    <xf numFmtId="14" fontId="0" fillId="2" borderId="0" xfId="0" applyNumberFormat="1" applyFill="1"/>
    <xf numFmtId="0" fontId="1" fillId="2" borderId="0" xfId="0" applyFont="1" applyFill="1"/>
    <xf numFmtId="3" fontId="0" fillId="0" borderId="2" xfId="0" applyNumberFormat="1" applyBorder="1"/>
    <xf numFmtId="3" fontId="0" fillId="2" borderId="0" xfId="0" applyNumberFormat="1" applyFill="1"/>
    <xf numFmtId="3" fontId="1" fillId="0" borderId="0" xfId="0" applyNumberFormat="1" applyFont="1"/>
    <xf numFmtId="0" fontId="3" fillId="3" borderId="0" xfId="0" applyFont="1" applyFill="1"/>
    <xf numFmtId="0" fontId="4" fillId="3" borderId="0" xfId="0" applyFont="1" applyFill="1"/>
    <xf numFmtId="14" fontId="4" fillId="3" borderId="0" xfId="0" applyNumberFormat="1" applyFont="1" applyFill="1"/>
    <xf numFmtId="3" fontId="0" fillId="0" borderId="3" xfId="0" applyNumberFormat="1" applyBorder="1"/>
    <xf numFmtId="3" fontId="4" fillId="3" borderId="0" xfId="0" applyNumberFormat="1" applyFont="1" applyFill="1"/>
    <xf numFmtId="3" fontId="3" fillId="3" borderId="0" xfId="0" applyNumberFormat="1" applyFont="1" applyFill="1"/>
    <xf numFmtId="3" fontId="1" fillId="0" borderId="2" xfId="0" applyNumberFormat="1" applyFont="1" applyBorder="1"/>
    <xf numFmtId="0" fontId="1" fillId="0" borderId="2" xfId="0" applyFont="1" applyBorder="1"/>
    <xf numFmtId="3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Price</v>
    <v>0</v>
  </rv>
  <rv s="0">
    <v>12</v>
    <v>Shares outstanding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37" sqref="C37"/>
    </sheetView>
  </sheetViews>
  <sheetFormatPr defaultRowHeight="14.5" x14ac:dyDescent="0.35"/>
  <cols>
    <col min="2" max="2" width="12.1796875" bestFit="1" customWidth="1"/>
  </cols>
  <sheetData>
    <row r="1" spans="1:2" x14ac:dyDescent="0.35">
      <c r="A1" t="e">
        <v>#VALUE!</v>
      </c>
    </row>
    <row r="2" spans="1:2" x14ac:dyDescent="0.35">
      <c r="A2" s="1" t="s">
        <v>0</v>
      </c>
      <c r="B2" s="11" t="e" vm="1">
        <f t="array" ref="B2">_FV(A1,"Price")</f>
        <v>#VALUE!</v>
      </c>
    </row>
    <row r="3" spans="1:2" x14ac:dyDescent="0.35">
      <c r="A3" s="1" t="s">
        <v>1</v>
      </c>
      <c r="B3" s="12" t="e" vm="2">
        <f t="array" ref="B3">_FV(A1,"Shares outstanding",TRUE)/1000000</f>
        <v>#VALUE!</v>
      </c>
    </row>
    <row r="4" spans="1:2" x14ac:dyDescent="0.35">
      <c r="A4" s="1" t="s">
        <v>2</v>
      </c>
      <c r="B4" s="13" t="e" vm="3">
        <f>B2*B3</f>
        <v>#VALUE!</v>
      </c>
    </row>
    <row r="5" spans="1:2" x14ac:dyDescent="0.35">
      <c r="A5" s="1" t="s">
        <v>3</v>
      </c>
      <c r="B5">
        <f>SUM(Model!AF94:AF95)</f>
        <v>22559</v>
      </c>
    </row>
    <row r="6" spans="1:2" x14ac:dyDescent="0.35">
      <c r="A6" s="1" t="s">
        <v>4</v>
      </c>
      <c r="B6">
        <f>SUM(Model!AF118)+Model!AF111</f>
        <v>39523</v>
      </c>
    </row>
    <row r="7" spans="1:2" x14ac:dyDescent="0.35">
      <c r="A7" s="1" t="s">
        <v>5</v>
      </c>
      <c r="B7" s="13" t="e" vm="3">
        <f>B4-B5+B6</f>
        <v>#VALUE!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  <row r="3" spans="1:2" x14ac:dyDescent="0.35">
      <c r="A3" t="s">
        <v>10</v>
      </c>
      <c r="B3" t="s">
        <v>11</v>
      </c>
    </row>
    <row r="4" spans="1:2" x14ac:dyDescent="0.35">
      <c r="A4" t="s">
        <v>12</v>
      </c>
      <c r="B4" t="s">
        <v>13</v>
      </c>
    </row>
    <row r="5" spans="1:2" x14ac:dyDescent="0.35">
      <c r="A5" t="s">
        <v>14</v>
      </c>
      <c r="B5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33"/>
  <sheetViews>
    <sheetView tabSelected="1" zoomScale="25" zoomScaleNormal="25" workbookViewId="0">
      <pane xSplit="1" ySplit="4" topLeftCell="B23" activePane="bottomRight" state="frozen"/>
      <selection pane="topRight" activeCell="B1" sqref="B1"/>
      <selection pane="bottomLeft" activeCell="A5" sqref="A5"/>
      <selection pane="bottomRight" activeCell="AG94" sqref="AG94"/>
    </sheetView>
  </sheetViews>
  <sheetFormatPr defaultRowHeight="14.5" x14ac:dyDescent="0.35"/>
  <cols>
    <col min="1" max="1" width="30.54296875" customWidth="1"/>
    <col min="2" max="51" width="12.6328125" customWidth="1"/>
  </cols>
  <sheetData>
    <row r="1" spans="1:48" x14ac:dyDescent="0.35">
      <c r="A1" t="s">
        <v>16</v>
      </c>
    </row>
    <row r="2" spans="1:48" x14ac:dyDescent="0.35">
      <c r="A2" t="s">
        <v>17</v>
      </c>
      <c r="B2" s="3">
        <v>42121</v>
      </c>
      <c r="C2" s="3">
        <v>42212</v>
      </c>
      <c r="D2" s="3">
        <v>42305</v>
      </c>
      <c r="F2" s="3">
        <v>42492</v>
      </c>
      <c r="G2" s="3">
        <v>42583</v>
      </c>
      <c r="H2" s="3">
        <v>42674</v>
      </c>
      <c r="J2" s="3">
        <v>42852</v>
      </c>
      <c r="K2" s="3">
        <v>42943</v>
      </c>
      <c r="L2" s="3">
        <v>43034</v>
      </c>
      <c r="N2" s="3">
        <v>43217</v>
      </c>
      <c r="O2" s="3">
        <v>43308</v>
      </c>
      <c r="P2" s="3">
        <v>43399</v>
      </c>
      <c r="R2" s="3">
        <v>43581</v>
      </c>
      <c r="S2" s="3">
        <v>43672</v>
      </c>
      <c r="T2" s="3">
        <v>43763</v>
      </c>
      <c r="V2" s="3">
        <v>43945</v>
      </c>
      <c r="W2" s="3">
        <v>44036</v>
      </c>
      <c r="X2" s="3">
        <v>44127</v>
      </c>
      <c r="Z2" s="3">
        <v>44309</v>
      </c>
      <c r="AA2" s="3">
        <v>44400</v>
      </c>
      <c r="AB2" s="3">
        <v>44491</v>
      </c>
      <c r="AD2" s="3">
        <v>44680</v>
      </c>
      <c r="AE2" s="3">
        <v>44771</v>
      </c>
      <c r="AF2" s="3">
        <v>44862</v>
      </c>
      <c r="AR2" s="3">
        <v>44191</v>
      </c>
      <c r="AS2" s="3">
        <v>44555</v>
      </c>
      <c r="AT2" s="3">
        <v>44953</v>
      </c>
    </row>
    <row r="3" spans="1:48" x14ac:dyDescent="0.35">
      <c r="A3" t="s">
        <v>18</v>
      </c>
      <c r="B3" s="3">
        <v>42091</v>
      </c>
      <c r="C3" s="3">
        <v>42182</v>
      </c>
      <c r="D3" s="3">
        <v>42273</v>
      </c>
      <c r="F3" s="3">
        <v>42462</v>
      </c>
      <c r="G3" s="3">
        <v>42553</v>
      </c>
      <c r="H3" s="3">
        <v>42644</v>
      </c>
      <c r="I3" s="3">
        <v>42735</v>
      </c>
      <c r="J3" s="3">
        <v>42826</v>
      </c>
      <c r="K3" s="3">
        <v>42917</v>
      </c>
      <c r="L3" s="3">
        <v>43008</v>
      </c>
      <c r="M3" s="3">
        <v>43099</v>
      </c>
      <c r="N3" s="3">
        <v>43190</v>
      </c>
      <c r="O3" s="3">
        <v>43281</v>
      </c>
      <c r="P3" s="3">
        <v>43372</v>
      </c>
      <c r="R3" s="3">
        <v>43554</v>
      </c>
      <c r="S3" s="3">
        <v>43645</v>
      </c>
      <c r="T3" s="3">
        <v>43736</v>
      </c>
      <c r="U3" s="3">
        <v>43827</v>
      </c>
      <c r="V3" s="3">
        <v>43918</v>
      </c>
      <c r="W3" s="3">
        <v>44009</v>
      </c>
      <c r="X3" s="3">
        <v>44100</v>
      </c>
      <c r="Y3" s="3">
        <v>44191</v>
      </c>
      <c r="Z3" s="3">
        <v>44282</v>
      </c>
      <c r="AA3" s="3">
        <v>44373</v>
      </c>
      <c r="AB3" s="3">
        <v>44464</v>
      </c>
      <c r="AC3" s="3">
        <v>44555</v>
      </c>
      <c r="AD3" s="3">
        <v>44653</v>
      </c>
      <c r="AE3" s="3">
        <v>44744</v>
      </c>
      <c r="AF3" s="3">
        <v>44835</v>
      </c>
      <c r="AM3">
        <v>2015</v>
      </c>
      <c r="AN3">
        <f t="shared" ref="AN3:AS3" si="0">AM3+1</f>
        <v>2016</v>
      </c>
      <c r="AO3">
        <f t="shared" si="0"/>
        <v>2017</v>
      </c>
      <c r="AP3">
        <f t="shared" si="0"/>
        <v>2018</v>
      </c>
      <c r="AQ3">
        <f t="shared" si="0"/>
        <v>2019</v>
      </c>
      <c r="AR3">
        <f t="shared" si="0"/>
        <v>2020</v>
      </c>
      <c r="AS3">
        <f t="shared" si="0"/>
        <v>2021</v>
      </c>
      <c r="AT3" s="29">
        <v>2022</v>
      </c>
      <c r="AU3">
        <f>AT3+1</f>
        <v>2023</v>
      </c>
      <c r="AV3">
        <f>AU3+1</f>
        <v>2024</v>
      </c>
    </row>
    <row r="4" spans="1:48" x14ac:dyDescent="0.35">
      <c r="A4" t="s">
        <v>19</v>
      </c>
      <c r="B4" s="3"/>
      <c r="C4" s="3"/>
      <c r="D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R4" s="3"/>
      <c r="S4" s="3"/>
      <c r="T4" s="3"/>
      <c r="U4" s="3"/>
      <c r="V4" s="3"/>
      <c r="W4" s="3"/>
      <c r="X4" s="3"/>
      <c r="Y4" s="3" t="s">
        <v>20</v>
      </c>
      <c r="Z4" s="3"/>
      <c r="AA4" s="3"/>
      <c r="AB4" s="3"/>
      <c r="AC4" s="3"/>
      <c r="AD4" s="3"/>
      <c r="AE4" s="3"/>
      <c r="AF4" s="3"/>
      <c r="AM4">
        <f>Summary!K3*Summary!K9</f>
        <v>32.053000000000004</v>
      </c>
      <c r="AN4">
        <f>Summary!L3*Summary!L9</f>
        <v>33.136000000000003</v>
      </c>
      <c r="AO4">
        <f>Summary!M3*Summary!M9</f>
        <v>37.944000000000003</v>
      </c>
      <c r="AP4">
        <f>Summary!N3*Summary!N9</f>
        <v>48.899000000000001</v>
      </c>
      <c r="AQ4">
        <f>Summary!O3*Summary!O9</f>
        <v>51.515999999999998</v>
      </c>
      <c r="AR4">
        <f>Summary!P3*Summary!P9</f>
        <v>54.282000000000004</v>
      </c>
      <c r="AS4">
        <f>Summary!Q3*Summary!Q9</f>
        <v>55.745999999999995</v>
      </c>
      <c r="AT4">
        <f>Summary!R3*Summary!R9</f>
        <v>18.311999999999998</v>
      </c>
      <c r="AU4">
        <f>Summary!S3*Summary!S9</f>
        <v>0</v>
      </c>
      <c r="AV4">
        <f>Summary!T3*Summary!T9</f>
        <v>0</v>
      </c>
    </row>
    <row r="5" spans="1:48" s="21" customFormat="1" x14ac:dyDescent="0.35">
      <c r="A5" s="20" t="s">
        <v>21</v>
      </c>
      <c r="B5" s="22"/>
      <c r="C5" s="22"/>
      <c r="D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</row>
    <row r="6" spans="1:48" s="6" customFormat="1" x14ac:dyDescent="0.35">
      <c r="A6" s="14" t="s">
        <v>22</v>
      </c>
      <c r="B6" s="15"/>
      <c r="C6" s="15"/>
      <c r="D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48" x14ac:dyDescent="0.35">
      <c r="A7" t="s">
        <v>23</v>
      </c>
      <c r="B7" s="12" t="s">
        <v>24</v>
      </c>
      <c r="C7" s="12" t="s">
        <v>24</v>
      </c>
      <c r="D7" s="12" t="s">
        <v>24</v>
      </c>
      <c r="E7" s="12" t="s">
        <v>24</v>
      </c>
      <c r="F7" s="12" t="s">
        <v>24</v>
      </c>
      <c r="G7" s="12" t="s">
        <v>24</v>
      </c>
      <c r="H7" s="12" t="s">
        <v>24</v>
      </c>
      <c r="I7" s="12" t="s">
        <v>24</v>
      </c>
      <c r="J7" s="12" t="s">
        <v>24</v>
      </c>
      <c r="K7" s="12" t="s">
        <v>24</v>
      </c>
      <c r="L7" s="12" t="s">
        <v>24</v>
      </c>
      <c r="M7" s="12" t="s">
        <v>24</v>
      </c>
      <c r="N7" s="12" t="s">
        <v>24</v>
      </c>
      <c r="O7" s="12" t="s">
        <v>24</v>
      </c>
      <c r="P7" s="12" t="s">
        <v>24</v>
      </c>
      <c r="Q7" s="12" t="s">
        <v>24</v>
      </c>
      <c r="R7" s="12" t="s">
        <v>24</v>
      </c>
      <c r="S7" s="12" t="s">
        <v>24</v>
      </c>
      <c r="T7" s="12" t="s">
        <v>24</v>
      </c>
      <c r="U7" s="12" t="s">
        <v>24</v>
      </c>
      <c r="V7" s="12" t="s">
        <v>24</v>
      </c>
      <c r="W7" s="12" t="s">
        <v>24</v>
      </c>
      <c r="X7" s="12" t="s">
        <v>24</v>
      </c>
      <c r="Y7" s="12" t="s">
        <v>24</v>
      </c>
      <c r="Z7" s="12">
        <v>2770</v>
      </c>
      <c r="AA7" s="12">
        <v>2792</v>
      </c>
      <c r="AB7" s="12">
        <v>3119</v>
      </c>
      <c r="AC7" s="12"/>
      <c r="AD7" s="12">
        <v>2641</v>
      </c>
      <c r="AE7" s="12">
        <v>2289</v>
      </c>
      <c r="AF7" s="12">
        <v>3222</v>
      </c>
      <c r="AG7" s="12"/>
      <c r="AH7" s="12"/>
      <c r="AI7" s="12"/>
    </row>
    <row r="8" spans="1:48" x14ac:dyDescent="0.35">
      <c r="A8" t="s">
        <v>25</v>
      </c>
      <c r="B8" s="12" t="s">
        <v>24</v>
      </c>
      <c r="C8" s="12" t="s">
        <v>24</v>
      </c>
      <c r="D8" s="12" t="s">
        <v>24</v>
      </c>
      <c r="E8" s="12" t="s">
        <v>24</v>
      </c>
      <c r="F8" s="12" t="s">
        <v>24</v>
      </c>
      <c r="G8" s="12" t="s">
        <v>24</v>
      </c>
      <c r="H8" s="12" t="s">
        <v>24</v>
      </c>
      <c r="I8" s="12" t="s">
        <v>24</v>
      </c>
      <c r="J8" s="12" t="s">
        <v>24</v>
      </c>
      <c r="K8" s="12" t="s">
        <v>24</v>
      </c>
      <c r="L8" s="12" t="s">
        <v>24</v>
      </c>
      <c r="M8" s="12" t="s">
        <v>24</v>
      </c>
      <c r="N8" s="12" t="s">
        <v>24</v>
      </c>
      <c r="O8" s="12" t="s">
        <v>24</v>
      </c>
      <c r="P8" s="12" t="s">
        <v>24</v>
      </c>
      <c r="Q8" s="12" t="s">
        <v>24</v>
      </c>
      <c r="R8" s="12" t="s">
        <v>24</v>
      </c>
      <c r="S8" s="12" t="s">
        <v>24</v>
      </c>
      <c r="T8" s="12" t="s">
        <v>24</v>
      </c>
      <c r="U8" s="12" t="s">
        <v>24</v>
      </c>
      <c r="V8" s="12" t="s">
        <v>24</v>
      </c>
      <c r="W8" s="12" t="s">
        <v>24</v>
      </c>
      <c r="X8" s="12" t="s">
        <v>24</v>
      </c>
      <c r="Y8" s="12" t="s">
        <v>24</v>
      </c>
      <c r="Z8" s="12">
        <v>6956</v>
      </c>
      <c r="AA8" s="12">
        <v>6734</v>
      </c>
      <c r="AB8" s="12">
        <v>5944</v>
      </c>
      <c r="AC8" s="12"/>
      <c r="AD8" s="12">
        <v>5959</v>
      </c>
      <c r="AE8" s="12">
        <v>4751</v>
      </c>
      <c r="AF8" s="12">
        <v>4410</v>
      </c>
      <c r="AG8" s="12"/>
      <c r="AH8" s="12"/>
      <c r="AI8" s="12"/>
    </row>
    <row r="9" spans="1:48" s="4" customFormat="1" x14ac:dyDescent="0.35">
      <c r="A9" s="4" t="s">
        <v>26</v>
      </c>
      <c r="B9" s="12" t="s">
        <v>24</v>
      </c>
      <c r="C9" s="12" t="s">
        <v>24</v>
      </c>
      <c r="D9" s="12" t="s">
        <v>24</v>
      </c>
      <c r="E9" s="12" t="s">
        <v>24</v>
      </c>
      <c r="F9" s="12" t="s">
        <v>24</v>
      </c>
      <c r="G9" s="12" t="s">
        <v>24</v>
      </c>
      <c r="H9" s="12" t="s">
        <v>24</v>
      </c>
      <c r="I9" s="12" t="s">
        <v>24</v>
      </c>
      <c r="J9" s="12" t="s">
        <v>24</v>
      </c>
      <c r="K9" s="12" t="s">
        <v>24</v>
      </c>
      <c r="L9" s="12" t="s">
        <v>24</v>
      </c>
      <c r="M9" s="12" t="s">
        <v>24</v>
      </c>
      <c r="N9" s="12" t="s">
        <v>24</v>
      </c>
      <c r="O9" s="12" t="s">
        <v>24</v>
      </c>
      <c r="P9" s="12" t="s">
        <v>24</v>
      </c>
      <c r="Q9" s="12" t="s">
        <v>24</v>
      </c>
      <c r="R9" s="12" t="s">
        <v>24</v>
      </c>
      <c r="S9" s="12" t="s">
        <v>24</v>
      </c>
      <c r="T9" s="12" t="s">
        <v>24</v>
      </c>
      <c r="U9" s="12" t="s">
        <v>24</v>
      </c>
      <c r="V9" s="12" t="s">
        <v>24</v>
      </c>
      <c r="W9" s="12" t="s">
        <v>24</v>
      </c>
      <c r="X9" s="12" t="s">
        <v>24</v>
      </c>
      <c r="Y9" s="12" t="s">
        <v>24</v>
      </c>
      <c r="Z9" s="17">
        <v>997</v>
      </c>
      <c r="AA9" s="17">
        <v>727</v>
      </c>
      <c r="AB9" s="17">
        <v>725</v>
      </c>
      <c r="AC9" s="17"/>
      <c r="AD9" s="17">
        <v>694</v>
      </c>
      <c r="AE9" s="17">
        <v>625</v>
      </c>
      <c r="AF9" s="17">
        <v>492</v>
      </c>
      <c r="AG9" s="17"/>
      <c r="AH9" s="17"/>
      <c r="AI9" s="17"/>
    </row>
    <row r="10" spans="1:48" x14ac:dyDescent="0.35">
      <c r="A10" t="s">
        <v>27</v>
      </c>
      <c r="B10" s="12" t="s">
        <v>24</v>
      </c>
      <c r="C10" s="12" t="s">
        <v>24</v>
      </c>
      <c r="D10" s="12" t="s">
        <v>24</v>
      </c>
      <c r="E10" s="12" t="s">
        <v>24</v>
      </c>
      <c r="F10" s="12" t="s">
        <v>24</v>
      </c>
      <c r="G10" s="12" t="s">
        <v>24</v>
      </c>
      <c r="H10" s="12" t="s">
        <v>24</v>
      </c>
      <c r="I10" s="12" t="s">
        <v>24</v>
      </c>
      <c r="J10" s="12" t="s">
        <v>24</v>
      </c>
      <c r="K10" s="12" t="s">
        <v>24</v>
      </c>
      <c r="L10" s="12" t="s">
        <v>24</v>
      </c>
      <c r="M10" s="12" t="s">
        <v>24</v>
      </c>
      <c r="N10" s="12" t="s">
        <v>24</v>
      </c>
      <c r="O10" s="12" t="s">
        <v>24</v>
      </c>
      <c r="P10" s="12" t="s">
        <v>24</v>
      </c>
      <c r="Q10" s="12" t="s">
        <v>24</v>
      </c>
      <c r="R10" s="12" t="s">
        <v>24</v>
      </c>
      <c r="S10" s="12" t="s">
        <v>24</v>
      </c>
      <c r="T10" s="12" t="s">
        <v>24</v>
      </c>
      <c r="U10" s="12" t="s">
        <v>24</v>
      </c>
      <c r="V10" s="12" t="s">
        <v>24</v>
      </c>
      <c r="W10" s="12" t="s">
        <v>24</v>
      </c>
      <c r="X10" s="12" t="s">
        <v>24</v>
      </c>
      <c r="Y10" s="12" t="s">
        <v>24</v>
      </c>
      <c r="Z10" s="12">
        <f t="shared" ref="Z10:AF10" si="1">SUM(Z7:Z9)</f>
        <v>10723</v>
      </c>
      <c r="AA10" s="12">
        <f t="shared" si="1"/>
        <v>10253</v>
      </c>
      <c r="AB10" s="12">
        <f t="shared" si="1"/>
        <v>9788</v>
      </c>
      <c r="AC10" s="12">
        <f t="shared" si="1"/>
        <v>0</v>
      </c>
      <c r="AD10" s="12">
        <f t="shared" si="1"/>
        <v>9294</v>
      </c>
      <c r="AE10" s="12">
        <f t="shared" si="1"/>
        <v>7665</v>
      </c>
      <c r="AF10" s="12">
        <f t="shared" si="1"/>
        <v>8124</v>
      </c>
      <c r="AG10" s="12"/>
      <c r="AH10" s="12"/>
      <c r="AI10" s="12"/>
    </row>
    <row r="11" spans="1:48" s="6" customFormat="1" x14ac:dyDescent="0.35">
      <c r="A11" s="14" t="s">
        <v>28</v>
      </c>
      <c r="B11" s="12" t="s">
        <v>24</v>
      </c>
      <c r="C11" s="12" t="s">
        <v>24</v>
      </c>
      <c r="D11" s="12" t="s">
        <v>24</v>
      </c>
      <c r="E11" s="12" t="s">
        <v>24</v>
      </c>
      <c r="F11" s="12" t="s">
        <v>24</v>
      </c>
      <c r="G11" s="12" t="s">
        <v>24</v>
      </c>
      <c r="H11" s="12" t="s">
        <v>24</v>
      </c>
      <c r="I11" s="12" t="s">
        <v>24</v>
      </c>
      <c r="J11" s="12" t="s">
        <v>24</v>
      </c>
      <c r="K11" s="12" t="s">
        <v>24</v>
      </c>
      <c r="L11" s="12" t="s">
        <v>24</v>
      </c>
      <c r="M11" s="12" t="s">
        <v>24</v>
      </c>
      <c r="N11" s="12" t="s">
        <v>24</v>
      </c>
      <c r="O11" s="12" t="s">
        <v>24</v>
      </c>
      <c r="P11" s="12" t="s">
        <v>24</v>
      </c>
      <c r="Q11" s="12" t="s">
        <v>24</v>
      </c>
      <c r="R11" s="12" t="s">
        <v>24</v>
      </c>
      <c r="S11" s="12" t="s">
        <v>24</v>
      </c>
      <c r="T11" s="12" t="s">
        <v>24</v>
      </c>
      <c r="U11" s="12" t="s">
        <v>24</v>
      </c>
      <c r="V11" s="12" t="s">
        <v>24</v>
      </c>
      <c r="W11" s="12" t="s">
        <v>24</v>
      </c>
      <c r="X11" s="12" t="s">
        <v>24</v>
      </c>
      <c r="Y11" s="12" t="s">
        <v>24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</row>
    <row r="12" spans="1:48" x14ac:dyDescent="0.35">
      <c r="A12" t="s">
        <v>29</v>
      </c>
      <c r="B12" s="12" t="s">
        <v>24</v>
      </c>
      <c r="C12" s="12" t="s">
        <v>24</v>
      </c>
      <c r="D12" s="12" t="s">
        <v>24</v>
      </c>
      <c r="E12" s="12" t="s">
        <v>24</v>
      </c>
      <c r="F12" s="12" t="s">
        <v>24</v>
      </c>
      <c r="G12" s="12" t="s">
        <v>24</v>
      </c>
      <c r="H12" s="12" t="s">
        <v>24</v>
      </c>
      <c r="I12" s="12" t="s">
        <v>24</v>
      </c>
      <c r="J12" s="12" t="s">
        <v>24</v>
      </c>
      <c r="K12" s="12" t="s">
        <v>24</v>
      </c>
      <c r="L12" s="12" t="s">
        <v>24</v>
      </c>
      <c r="M12" s="12" t="s">
        <v>24</v>
      </c>
      <c r="N12" s="12" t="s">
        <v>24</v>
      </c>
      <c r="O12" s="12" t="s">
        <v>24</v>
      </c>
      <c r="P12" s="12" t="s">
        <v>24</v>
      </c>
      <c r="Q12" s="12" t="s">
        <v>24</v>
      </c>
      <c r="R12" s="12" t="s">
        <v>24</v>
      </c>
      <c r="S12" s="12" t="s">
        <v>24</v>
      </c>
      <c r="T12" s="12" t="s">
        <v>24</v>
      </c>
      <c r="U12" s="12" t="s">
        <v>24</v>
      </c>
      <c r="V12" s="12" t="s">
        <v>24</v>
      </c>
      <c r="W12" s="12" t="s">
        <v>24</v>
      </c>
      <c r="X12" s="12" t="s">
        <v>24</v>
      </c>
      <c r="Y12" s="12" t="s">
        <v>24</v>
      </c>
      <c r="Z12" s="12">
        <v>4940</v>
      </c>
      <c r="AA12" s="12">
        <v>5547</v>
      </c>
      <c r="AB12" s="12">
        <v>5778</v>
      </c>
      <c r="AC12" s="12"/>
      <c r="AD12" s="12">
        <v>6034</v>
      </c>
      <c r="AE12" s="12">
        <v>4649</v>
      </c>
      <c r="AF12" s="12">
        <v>4209</v>
      </c>
      <c r="AG12" s="12"/>
      <c r="AH12" s="12"/>
      <c r="AI12" s="12"/>
    </row>
    <row r="13" spans="1:48" x14ac:dyDescent="0.35">
      <c r="A13" t="s">
        <v>30</v>
      </c>
      <c r="B13" s="12" t="s">
        <v>24</v>
      </c>
      <c r="C13" s="12" t="s">
        <v>24</v>
      </c>
      <c r="D13" s="12" t="s">
        <v>24</v>
      </c>
      <c r="E13" s="12" t="s">
        <v>24</v>
      </c>
      <c r="F13" s="12" t="s">
        <v>24</v>
      </c>
      <c r="G13" s="12" t="s">
        <v>24</v>
      </c>
      <c r="H13" s="12" t="s">
        <v>24</v>
      </c>
      <c r="I13" s="12" t="s">
        <v>24</v>
      </c>
      <c r="J13" s="12" t="s">
        <v>24</v>
      </c>
      <c r="K13" s="12" t="s">
        <v>24</v>
      </c>
      <c r="L13" s="12" t="s">
        <v>24</v>
      </c>
      <c r="M13" s="12" t="s">
        <v>24</v>
      </c>
      <c r="N13" s="12" t="s">
        <v>24</v>
      </c>
      <c r="O13" s="12" t="s">
        <v>24</v>
      </c>
      <c r="P13" s="12" t="s">
        <v>24</v>
      </c>
      <c r="Q13" s="12" t="s">
        <v>24</v>
      </c>
      <c r="R13" s="12" t="s">
        <v>24</v>
      </c>
      <c r="S13" s="12" t="s">
        <v>24</v>
      </c>
      <c r="T13" s="12" t="s">
        <v>24</v>
      </c>
      <c r="U13" s="12" t="s">
        <v>24</v>
      </c>
      <c r="V13" s="12" t="s">
        <v>24</v>
      </c>
      <c r="W13" s="12" t="s">
        <v>24</v>
      </c>
      <c r="X13" s="12" t="s">
        <v>24</v>
      </c>
      <c r="Y13" s="12" t="s">
        <v>24</v>
      </c>
      <c r="Z13" s="12">
        <v>1799</v>
      </c>
      <c r="AA13" s="12">
        <v>2105</v>
      </c>
      <c r="AB13" s="12">
        <v>1986</v>
      </c>
      <c r="AC13" s="12"/>
      <c r="AD13" s="12">
        <v>2213</v>
      </c>
      <c r="AE13" s="12">
        <v>2333</v>
      </c>
      <c r="AF13" s="12">
        <v>2266</v>
      </c>
      <c r="AG13" s="12"/>
      <c r="AH13" s="12"/>
      <c r="AI13" s="12"/>
    </row>
    <row r="14" spans="1:48" x14ac:dyDescent="0.35">
      <c r="A14" t="s">
        <v>31</v>
      </c>
      <c r="B14" s="12" t="s">
        <v>24</v>
      </c>
      <c r="C14" s="12" t="s">
        <v>24</v>
      </c>
      <c r="D14" s="12" t="s">
        <v>24</v>
      </c>
      <c r="E14" s="12" t="s">
        <v>24</v>
      </c>
      <c r="F14" s="12" t="s">
        <v>24</v>
      </c>
      <c r="G14" s="12" t="s">
        <v>24</v>
      </c>
      <c r="H14" s="12" t="s">
        <v>24</v>
      </c>
      <c r="I14" s="12" t="s">
        <v>24</v>
      </c>
      <c r="J14" s="12" t="s">
        <v>24</v>
      </c>
      <c r="K14" s="12" t="s">
        <v>24</v>
      </c>
      <c r="L14" s="12" t="s">
        <v>24</v>
      </c>
      <c r="M14" s="12" t="s">
        <v>24</v>
      </c>
      <c r="N14" s="12" t="s">
        <v>24</v>
      </c>
      <c r="O14" s="12" t="s">
        <v>24</v>
      </c>
      <c r="P14" s="12" t="s">
        <v>24</v>
      </c>
      <c r="Q14" s="12" t="s">
        <v>24</v>
      </c>
      <c r="R14" s="12" t="s">
        <v>24</v>
      </c>
      <c r="S14" s="12" t="s">
        <v>24</v>
      </c>
      <c r="T14" s="12" t="s">
        <v>24</v>
      </c>
      <c r="U14" s="12" t="s">
        <v>24</v>
      </c>
      <c r="V14" s="12" t="s">
        <v>24</v>
      </c>
      <c r="W14" s="12" t="s">
        <v>24</v>
      </c>
      <c r="X14" s="12" t="s">
        <v>24</v>
      </c>
      <c r="Y14" s="12" t="s">
        <v>24</v>
      </c>
      <c r="Z14" s="12">
        <v>181</v>
      </c>
      <c r="AA14" s="12">
        <v>177</v>
      </c>
      <c r="AB14" s="12">
        <v>171</v>
      </c>
      <c r="AC14" s="12"/>
      <c r="AD14" s="12">
        <v>219</v>
      </c>
      <c r="AE14" s="12">
        <v>186</v>
      </c>
      <c r="AF14" s="12">
        <v>185</v>
      </c>
      <c r="AG14" s="12"/>
      <c r="AH14" s="12"/>
      <c r="AI14" s="12"/>
    </row>
    <row r="15" spans="1:48" x14ac:dyDescent="0.35">
      <c r="A15" t="s">
        <v>32</v>
      </c>
      <c r="B15" s="12" t="s">
        <v>24</v>
      </c>
      <c r="C15" s="12" t="s">
        <v>24</v>
      </c>
      <c r="D15" s="12" t="s">
        <v>24</v>
      </c>
      <c r="E15" s="12" t="s">
        <v>24</v>
      </c>
      <c r="F15" s="12" t="s">
        <v>24</v>
      </c>
      <c r="G15" s="12" t="s">
        <v>24</v>
      </c>
      <c r="H15" s="12" t="s">
        <v>24</v>
      </c>
      <c r="I15" s="12" t="s">
        <v>24</v>
      </c>
      <c r="J15" s="12" t="s">
        <v>24</v>
      </c>
      <c r="K15" s="12" t="s">
        <v>24</v>
      </c>
      <c r="L15" s="12" t="s">
        <v>24</v>
      </c>
      <c r="M15" s="12" t="s">
        <v>24</v>
      </c>
      <c r="N15" s="12" t="s">
        <v>24</v>
      </c>
      <c r="O15" s="12" t="s">
        <v>24</v>
      </c>
      <c r="P15" s="12" t="s">
        <v>24</v>
      </c>
      <c r="Q15" s="12" t="s">
        <v>24</v>
      </c>
      <c r="R15" s="12" t="s">
        <v>24</v>
      </c>
      <c r="S15" s="12" t="s">
        <v>24</v>
      </c>
      <c r="T15" s="12" t="s">
        <v>24</v>
      </c>
      <c r="U15" s="12" t="s">
        <v>24</v>
      </c>
      <c r="V15" s="12" t="s">
        <v>24</v>
      </c>
      <c r="W15" s="12" t="s">
        <v>24</v>
      </c>
      <c r="X15" s="12" t="s">
        <v>24</v>
      </c>
      <c r="Y15" s="12" t="s">
        <v>24</v>
      </c>
      <c r="Z15" s="12">
        <v>377</v>
      </c>
      <c r="AA15" s="12">
        <v>327</v>
      </c>
      <c r="AB15" s="12">
        <v>326</v>
      </c>
      <c r="AC15" s="12"/>
      <c r="AD15" s="12">
        <v>394</v>
      </c>
      <c r="AE15" s="12">
        <v>460</v>
      </c>
      <c r="AF15" s="12">
        <v>450</v>
      </c>
      <c r="AG15" s="12"/>
      <c r="AH15" s="12"/>
      <c r="AI15" s="12"/>
    </row>
    <row r="16" spans="1:48" x14ac:dyDescent="0.35">
      <c r="A16">
        <v>0</v>
      </c>
      <c r="B16" s="12" t="s">
        <v>24</v>
      </c>
      <c r="C16" s="12" t="s">
        <v>24</v>
      </c>
      <c r="D16" s="12" t="s">
        <v>24</v>
      </c>
      <c r="E16" s="12" t="s">
        <v>24</v>
      </c>
      <c r="F16" s="12" t="s">
        <v>24</v>
      </c>
      <c r="G16" s="12" t="s">
        <v>24</v>
      </c>
      <c r="H16" s="12" t="s">
        <v>24</v>
      </c>
      <c r="I16" s="12" t="s">
        <v>24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  <c r="O16" s="12" t="s">
        <v>24</v>
      </c>
      <c r="P16" s="12" t="s">
        <v>24</v>
      </c>
      <c r="Q16" s="12" t="s">
        <v>24</v>
      </c>
      <c r="R16" s="12" t="s">
        <v>24</v>
      </c>
      <c r="S16" s="12" t="s">
        <v>24</v>
      </c>
      <c r="T16" s="12" t="s">
        <v>24</v>
      </c>
      <c r="U16" s="12" t="s">
        <v>24</v>
      </c>
      <c r="V16" s="12" t="s">
        <v>24</v>
      </c>
      <c r="W16" s="12" t="s">
        <v>24</v>
      </c>
      <c r="X16" s="12" t="s">
        <v>24</v>
      </c>
      <c r="Y16" s="12" t="s">
        <v>24</v>
      </c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 x14ac:dyDescent="0.35">
      <c r="A17" t="s">
        <v>33</v>
      </c>
      <c r="B17" s="12" t="s">
        <v>24</v>
      </c>
      <c r="C17" s="12" t="s">
        <v>24</v>
      </c>
      <c r="D17" s="12" t="s">
        <v>24</v>
      </c>
      <c r="E17" s="12" t="s">
        <v>24</v>
      </c>
      <c r="F17" s="12" t="s">
        <v>24</v>
      </c>
      <c r="G17" s="12" t="s">
        <v>24</v>
      </c>
      <c r="H17" s="12" t="s">
        <v>24</v>
      </c>
      <c r="I17" s="12" t="s">
        <v>24</v>
      </c>
      <c r="J17" s="12" t="s">
        <v>24</v>
      </c>
      <c r="K17" s="12" t="s">
        <v>24</v>
      </c>
      <c r="L17" s="12" t="s">
        <v>24</v>
      </c>
      <c r="M17" s="12" t="s">
        <v>24</v>
      </c>
      <c r="N17" s="12" t="s">
        <v>24</v>
      </c>
      <c r="O17" s="12" t="s">
        <v>24</v>
      </c>
      <c r="P17" s="12" t="s">
        <v>24</v>
      </c>
      <c r="Q17" s="12" t="s">
        <v>24</v>
      </c>
      <c r="R17" s="12" t="s">
        <v>24</v>
      </c>
      <c r="S17" s="12" t="s">
        <v>24</v>
      </c>
      <c r="T17" s="12" t="s">
        <v>24</v>
      </c>
      <c r="U17" s="12" t="s">
        <v>24</v>
      </c>
      <c r="V17" s="12" t="s">
        <v>24</v>
      </c>
      <c r="W17" s="12" t="s">
        <v>24</v>
      </c>
      <c r="X17" s="12" t="s">
        <v>24</v>
      </c>
      <c r="Y17" s="12" t="s">
        <v>24</v>
      </c>
      <c r="Z17" s="12">
        <v>103</v>
      </c>
      <c r="AA17" s="12">
        <v>264</v>
      </c>
      <c r="AB17" s="12">
        <v>174</v>
      </c>
      <c r="AC17" s="12"/>
      <c r="AD17" s="12">
        <v>283</v>
      </c>
      <c r="AE17" s="12">
        <v>122</v>
      </c>
      <c r="AF17" s="12">
        <v>171</v>
      </c>
      <c r="AG17" s="12"/>
      <c r="AH17" s="12"/>
      <c r="AI17" s="12"/>
    </row>
    <row r="18" spans="1:35" s="4" customFormat="1" x14ac:dyDescent="0.35">
      <c r="A18" s="4" t="s">
        <v>34</v>
      </c>
      <c r="B18" s="12" t="s">
        <v>24</v>
      </c>
      <c r="C18" s="12" t="s">
        <v>24</v>
      </c>
      <c r="D18" s="12" t="s">
        <v>24</v>
      </c>
      <c r="E18" s="12" t="s">
        <v>24</v>
      </c>
      <c r="F18" s="12" t="s">
        <v>24</v>
      </c>
      <c r="G18" s="12" t="s">
        <v>24</v>
      </c>
      <c r="H18" s="12" t="s">
        <v>24</v>
      </c>
      <c r="I18" s="12" t="s">
        <v>24</v>
      </c>
      <c r="J18" s="12" t="s">
        <v>24</v>
      </c>
      <c r="K18" s="12" t="s">
        <v>24</v>
      </c>
      <c r="L18" s="12" t="s">
        <v>24</v>
      </c>
      <c r="M18" s="12" t="s">
        <v>24</v>
      </c>
      <c r="N18" s="12" t="s">
        <v>24</v>
      </c>
      <c r="O18" s="12" t="s">
        <v>24</v>
      </c>
      <c r="P18" s="12" t="s">
        <v>24</v>
      </c>
      <c r="Q18" s="12" t="s">
        <v>24</v>
      </c>
      <c r="R18" s="12" t="s">
        <v>24</v>
      </c>
      <c r="S18" s="12" t="s">
        <v>24</v>
      </c>
      <c r="T18" s="12" t="s">
        <v>24</v>
      </c>
      <c r="U18" s="12" t="s">
        <v>24</v>
      </c>
      <c r="V18" s="12" t="s">
        <v>24</v>
      </c>
      <c r="W18" s="12" t="s">
        <v>24</v>
      </c>
      <c r="X18" s="12" t="s">
        <v>24</v>
      </c>
      <c r="Y18" s="12" t="s">
        <v>24</v>
      </c>
      <c r="Z18" s="17">
        <v>1724</v>
      </c>
      <c r="AA18" s="17">
        <v>1129</v>
      </c>
      <c r="AB18" s="17">
        <v>1133</v>
      </c>
      <c r="AC18" s="17"/>
      <c r="AD18" s="17">
        <v>67</v>
      </c>
      <c r="AE18" s="17">
        <v>32</v>
      </c>
      <c r="AF18" s="17">
        <v>67</v>
      </c>
      <c r="AG18" s="17"/>
      <c r="AH18" s="17"/>
      <c r="AI18" s="17"/>
    </row>
    <row r="19" spans="1:35" x14ac:dyDescent="0.35">
      <c r="A19" t="s">
        <v>35</v>
      </c>
      <c r="B19" s="12" t="s">
        <v>24</v>
      </c>
      <c r="C19" s="12" t="s">
        <v>24</v>
      </c>
      <c r="D19" s="12" t="s">
        <v>24</v>
      </c>
      <c r="E19" s="12" t="s">
        <v>24</v>
      </c>
      <c r="F19" s="12" t="s">
        <v>24</v>
      </c>
      <c r="G19" s="12" t="s">
        <v>24</v>
      </c>
      <c r="H19" s="12" t="s">
        <v>24</v>
      </c>
      <c r="I19" s="12" t="s">
        <v>24</v>
      </c>
      <c r="J19" s="12" t="s">
        <v>24</v>
      </c>
      <c r="K19" s="12" t="s">
        <v>24</v>
      </c>
      <c r="L19" s="12" t="s">
        <v>24</v>
      </c>
      <c r="M19" s="12" t="s">
        <v>24</v>
      </c>
      <c r="N19" s="12" t="s">
        <v>24</v>
      </c>
      <c r="O19" s="12" t="s">
        <v>24</v>
      </c>
      <c r="P19" s="12" t="s">
        <v>24</v>
      </c>
      <c r="Q19" s="12" t="s">
        <v>24</v>
      </c>
      <c r="R19" s="12" t="s">
        <v>24</v>
      </c>
      <c r="S19" s="12" t="s">
        <v>24</v>
      </c>
      <c r="T19" s="12" t="s">
        <v>24</v>
      </c>
      <c r="U19" s="12" t="s">
        <v>24</v>
      </c>
      <c r="V19" s="12" t="s">
        <v>24</v>
      </c>
      <c r="W19" s="12" t="s">
        <v>24</v>
      </c>
      <c r="X19" s="12" t="s">
        <v>24</v>
      </c>
      <c r="Y19" s="12" t="s">
        <v>24</v>
      </c>
      <c r="Z19" s="12">
        <f t="shared" ref="Z19:AF19" si="2">SUM(Z12:Z18)+Z10</f>
        <v>19847</v>
      </c>
      <c r="AA19" s="12">
        <f t="shared" si="2"/>
        <v>19802</v>
      </c>
      <c r="AB19" s="12">
        <f t="shared" si="2"/>
        <v>19356</v>
      </c>
      <c r="AC19" s="12">
        <f t="shared" si="2"/>
        <v>0</v>
      </c>
      <c r="AD19" s="12">
        <f t="shared" si="2"/>
        <v>18504</v>
      </c>
      <c r="AE19" s="12">
        <f t="shared" si="2"/>
        <v>15447</v>
      </c>
      <c r="AF19" s="12">
        <f t="shared" si="2"/>
        <v>15472</v>
      </c>
      <c r="AG19" s="12"/>
      <c r="AH19" s="12"/>
      <c r="AI19" s="12"/>
    </row>
    <row r="20" spans="1:35" s="6" customFormat="1" x14ac:dyDescent="0.35">
      <c r="A20" s="16" t="s">
        <v>36</v>
      </c>
      <c r="B20" s="12" t="s">
        <v>24</v>
      </c>
      <c r="C20" s="12" t="s">
        <v>24</v>
      </c>
      <c r="D20" s="12" t="s">
        <v>24</v>
      </c>
      <c r="E20" s="12" t="s">
        <v>24</v>
      </c>
      <c r="F20" s="12" t="s">
        <v>24</v>
      </c>
      <c r="G20" s="12" t="s">
        <v>24</v>
      </c>
      <c r="H20" s="12" t="s">
        <v>24</v>
      </c>
      <c r="I20" s="12" t="s">
        <v>24</v>
      </c>
      <c r="J20" s="12" t="s">
        <v>24</v>
      </c>
      <c r="K20" s="12" t="s">
        <v>24</v>
      </c>
      <c r="L20" s="12" t="s">
        <v>24</v>
      </c>
      <c r="M20" s="12" t="s">
        <v>24</v>
      </c>
      <c r="N20" s="12" t="s">
        <v>24</v>
      </c>
      <c r="O20" s="12" t="s">
        <v>24</v>
      </c>
      <c r="P20" s="12" t="s">
        <v>24</v>
      </c>
      <c r="Q20" s="12" t="s">
        <v>24</v>
      </c>
      <c r="R20" s="12" t="s">
        <v>24</v>
      </c>
      <c r="S20" s="12" t="s">
        <v>24</v>
      </c>
      <c r="T20" s="12" t="s">
        <v>24</v>
      </c>
      <c r="U20" s="12" t="s">
        <v>24</v>
      </c>
      <c r="V20" s="12" t="s">
        <v>24</v>
      </c>
      <c r="W20" s="12" t="s">
        <v>24</v>
      </c>
      <c r="X20" s="12" t="s">
        <v>24</v>
      </c>
      <c r="Y20" s="12" t="s">
        <v>24</v>
      </c>
      <c r="Z20" s="18"/>
      <c r="AA20" s="18"/>
      <c r="AB20" s="18"/>
      <c r="AC20" s="18"/>
      <c r="AD20" s="18"/>
      <c r="AE20" s="18"/>
      <c r="AF20" s="18"/>
      <c r="AG20" s="18"/>
      <c r="AH20" s="18"/>
      <c r="AI20" s="18"/>
    </row>
    <row r="21" spans="1:35" x14ac:dyDescent="0.35">
      <c r="A21" t="s">
        <v>37</v>
      </c>
      <c r="B21" s="12" t="s">
        <v>24</v>
      </c>
      <c r="C21" s="12" t="s">
        <v>24</v>
      </c>
      <c r="D21" s="12" t="s">
        <v>24</v>
      </c>
      <c r="E21" s="12" t="s">
        <v>24</v>
      </c>
      <c r="F21" s="12" t="s">
        <v>24</v>
      </c>
      <c r="G21" s="12" t="s">
        <v>24</v>
      </c>
      <c r="H21" s="12" t="s">
        <v>24</v>
      </c>
      <c r="I21" s="12" t="s">
        <v>24</v>
      </c>
      <c r="J21" s="12" t="s">
        <v>24</v>
      </c>
      <c r="K21" s="12" t="s">
        <v>24</v>
      </c>
      <c r="L21" s="12" t="s">
        <v>24</v>
      </c>
      <c r="M21" s="12" t="s">
        <v>24</v>
      </c>
      <c r="N21" s="12" t="s">
        <v>24</v>
      </c>
      <c r="O21" s="12" t="s">
        <v>24</v>
      </c>
      <c r="P21" s="12" t="s">
        <v>24</v>
      </c>
      <c r="Q21" s="12" t="s">
        <v>24</v>
      </c>
      <c r="R21" s="12" t="s">
        <v>24</v>
      </c>
      <c r="S21" s="12" t="s">
        <v>24</v>
      </c>
      <c r="T21" s="12" t="s">
        <v>24</v>
      </c>
      <c r="U21" s="12" t="s">
        <v>24</v>
      </c>
      <c r="V21" s="12" t="s">
        <v>24</v>
      </c>
      <c r="W21" s="12" t="s">
        <v>24</v>
      </c>
      <c r="X21" s="12" t="s">
        <v>24</v>
      </c>
      <c r="Y21" s="12" t="s">
        <v>24</v>
      </c>
      <c r="Z21" s="12">
        <v>4288</v>
      </c>
      <c r="AA21" s="12">
        <v>4029</v>
      </c>
      <c r="AB21" s="12">
        <v>3592</v>
      </c>
      <c r="AC21" s="12"/>
      <c r="AD21" s="12">
        <v>2827</v>
      </c>
      <c r="AE21" s="12">
        <v>1085</v>
      </c>
      <c r="AF21" s="12">
        <v>1655</v>
      </c>
      <c r="AG21" s="12"/>
      <c r="AH21" s="12"/>
      <c r="AI21" s="12"/>
    </row>
    <row r="22" spans="1:35" x14ac:dyDescent="0.35">
      <c r="A22" t="s">
        <v>38</v>
      </c>
      <c r="B22" s="12" t="s">
        <v>24</v>
      </c>
      <c r="C22" s="12" t="s">
        <v>24</v>
      </c>
      <c r="D22" s="12" t="s">
        <v>24</v>
      </c>
      <c r="E22" s="12" t="s">
        <v>24</v>
      </c>
      <c r="F22" s="12" t="s">
        <v>24</v>
      </c>
      <c r="G22" s="12" t="s">
        <v>24</v>
      </c>
      <c r="H22" s="12" t="s">
        <v>24</v>
      </c>
      <c r="I22" s="12" t="s">
        <v>24</v>
      </c>
      <c r="J22" s="12" t="s">
        <v>24</v>
      </c>
      <c r="K22" s="12" t="s">
        <v>24</v>
      </c>
      <c r="L22" s="12" t="s">
        <v>24</v>
      </c>
      <c r="M22" s="12" t="s">
        <v>24</v>
      </c>
      <c r="N22" s="12" t="s">
        <v>24</v>
      </c>
      <c r="O22" s="12" t="s">
        <v>24</v>
      </c>
      <c r="P22" s="12" t="s">
        <v>24</v>
      </c>
      <c r="Q22" s="12" t="s">
        <v>24</v>
      </c>
      <c r="R22" s="12" t="s">
        <v>24</v>
      </c>
      <c r="S22" s="12" t="s">
        <v>24</v>
      </c>
      <c r="T22" s="12" t="s">
        <v>24</v>
      </c>
      <c r="U22" s="12" t="s">
        <v>24</v>
      </c>
      <c r="V22" s="12" t="s">
        <v>24</v>
      </c>
      <c r="W22" s="12" t="s">
        <v>24</v>
      </c>
      <c r="X22" s="12" t="s">
        <v>24</v>
      </c>
      <c r="Y22" s="12" t="s">
        <v>24</v>
      </c>
      <c r="Z22" s="12">
        <v>1706</v>
      </c>
      <c r="AA22" s="12">
        <v>2090</v>
      </c>
      <c r="AB22" s="12">
        <v>2293</v>
      </c>
      <c r="AC22" s="12"/>
      <c r="AD22" s="12">
        <v>1686</v>
      </c>
      <c r="AE22" s="12">
        <v>214</v>
      </c>
      <c r="AF22" s="12">
        <v>17</v>
      </c>
      <c r="AG22" s="12"/>
      <c r="AH22" s="12"/>
      <c r="AI22" s="12"/>
    </row>
    <row r="23" spans="1:35" x14ac:dyDescent="0.35">
      <c r="A23" t="s">
        <v>39</v>
      </c>
      <c r="B23" s="12" t="s">
        <v>24</v>
      </c>
      <c r="C23" s="12" t="s">
        <v>24</v>
      </c>
      <c r="D23" s="12" t="s">
        <v>24</v>
      </c>
      <c r="E23" s="12" t="s">
        <v>24</v>
      </c>
      <c r="F23" s="12" t="s">
        <v>24</v>
      </c>
      <c r="G23" s="12" t="s">
        <v>24</v>
      </c>
      <c r="H23" s="12" t="s">
        <v>24</v>
      </c>
      <c r="I23" s="12" t="s">
        <v>24</v>
      </c>
      <c r="J23" s="12" t="s">
        <v>24</v>
      </c>
      <c r="K23" s="12" t="s">
        <v>24</v>
      </c>
      <c r="L23" s="12" t="s">
        <v>24</v>
      </c>
      <c r="M23" s="12" t="s">
        <v>24</v>
      </c>
      <c r="N23" s="12" t="s">
        <v>24</v>
      </c>
      <c r="O23" s="12" t="s">
        <v>24</v>
      </c>
      <c r="P23" s="12" t="s">
        <v>24</v>
      </c>
      <c r="Q23" s="12" t="s">
        <v>24</v>
      </c>
      <c r="R23" s="12" t="s">
        <v>24</v>
      </c>
      <c r="S23" s="12" t="s">
        <v>24</v>
      </c>
      <c r="T23" s="12" t="s">
        <v>24</v>
      </c>
      <c r="U23" s="12" t="s">
        <v>24</v>
      </c>
      <c r="V23" s="12" t="s">
        <v>24</v>
      </c>
      <c r="W23" s="12" t="s">
        <v>24</v>
      </c>
      <c r="X23" s="12" t="s">
        <v>24</v>
      </c>
      <c r="Y23" s="12" t="s">
        <v>24</v>
      </c>
      <c r="Z23" s="12">
        <v>243</v>
      </c>
      <c r="AA23" s="12">
        <v>605</v>
      </c>
      <c r="AB23" s="12">
        <v>511</v>
      </c>
      <c r="AC23" s="12"/>
      <c r="AD23" s="12">
        <v>366</v>
      </c>
      <c r="AE23" s="12">
        <v>241</v>
      </c>
      <c r="AF23" s="12">
        <v>75</v>
      </c>
      <c r="AG23" s="12"/>
      <c r="AH23" s="12"/>
      <c r="AI23" s="12"/>
    </row>
    <row r="24" spans="1:35" x14ac:dyDescent="0.35">
      <c r="A24" t="s">
        <v>40</v>
      </c>
      <c r="B24" s="12" t="s">
        <v>24</v>
      </c>
      <c r="C24" s="12" t="s">
        <v>24</v>
      </c>
      <c r="D24" s="12" t="s">
        <v>24</v>
      </c>
      <c r="E24" s="12" t="s">
        <v>24</v>
      </c>
      <c r="F24" s="12" t="s">
        <v>24</v>
      </c>
      <c r="G24" s="12" t="s">
        <v>24</v>
      </c>
      <c r="H24" s="12" t="s">
        <v>24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  <c r="N24" s="12" t="s">
        <v>24</v>
      </c>
      <c r="O24" s="12" t="s">
        <v>24</v>
      </c>
      <c r="P24" s="12" t="s">
        <v>24</v>
      </c>
      <c r="Q24" s="12" t="s">
        <v>24</v>
      </c>
      <c r="R24" s="12" t="s">
        <v>24</v>
      </c>
      <c r="S24" s="12" t="s">
        <v>24</v>
      </c>
      <c r="T24" s="12" t="s">
        <v>24</v>
      </c>
      <c r="U24" s="12" t="s">
        <v>24</v>
      </c>
      <c r="V24" s="12" t="s">
        <v>24</v>
      </c>
      <c r="W24" s="12" t="s">
        <v>24</v>
      </c>
      <c r="X24" s="12" t="s">
        <v>24</v>
      </c>
      <c r="Y24" s="12" t="s">
        <v>24</v>
      </c>
      <c r="Z24" s="12">
        <v>-176</v>
      </c>
      <c r="AA24" s="12">
        <v>-168</v>
      </c>
      <c r="AB24" s="12">
        <v>-222</v>
      </c>
      <c r="AC24" s="12"/>
      <c r="AD24" s="12">
        <v>-390</v>
      </c>
      <c r="AE24" s="12">
        <v>-507</v>
      </c>
      <c r="AF24" s="12">
        <v>-378</v>
      </c>
      <c r="AG24" s="12"/>
      <c r="AH24" s="12"/>
      <c r="AI24" s="12"/>
    </row>
    <row r="25" spans="1:35" x14ac:dyDescent="0.35">
      <c r="A25" t="s">
        <v>32</v>
      </c>
      <c r="B25" s="12" t="s">
        <v>24</v>
      </c>
      <c r="C25" s="12" t="s">
        <v>24</v>
      </c>
      <c r="D25" s="12" t="s">
        <v>24</v>
      </c>
      <c r="E25" s="12" t="s">
        <v>24</v>
      </c>
      <c r="F25" s="12" t="s">
        <v>24</v>
      </c>
      <c r="G25" s="12" t="s">
        <v>24</v>
      </c>
      <c r="H25" s="12" t="s">
        <v>24</v>
      </c>
      <c r="I25" s="12" t="s">
        <v>24</v>
      </c>
      <c r="J25" s="12" t="s">
        <v>24</v>
      </c>
      <c r="K25" s="12" t="s">
        <v>24</v>
      </c>
      <c r="L25" s="12" t="s">
        <v>24</v>
      </c>
      <c r="M25" s="12" t="s">
        <v>24</v>
      </c>
      <c r="N25" s="12" t="s">
        <v>24</v>
      </c>
      <c r="O25" s="12" t="s">
        <v>24</v>
      </c>
      <c r="P25" s="12" t="s">
        <v>24</v>
      </c>
      <c r="Q25" s="12" t="s">
        <v>24</v>
      </c>
      <c r="R25" s="12" t="s">
        <v>24</v>
      </c>
      <c r="S25" s="12" t="s">
        <v>24</v>
      </c>
      <c r="T25" s="12" t="s">
        <v>24</v>
      </c>
      <c r="U25" s="12" t="s">
        <v>24</v>
      </c>
      <c r="V25" s="12" t="s">
        <v>24</v>
      </c>
      <c r="W25" s="12" t="s">
        <v>24</v>
      </c>
      <c r="X25" s="12" t="s">
        <v>24</v>
      </c>
      <c r="Y25" s="12" t="s">
        <v>24</v>
      </c>
      <c r="Z25" s="12">
        <v>171</v>
      </c>
      <c r="AA25" s="12">
        <v>133</v>
      </c>
      <c r="AB25" s="12">
        <v>127</v>
      </c>
      <c r="AC25" s="12"/>
      <c r="AD25" s="12">
        <v>148</v>
      </c>
      <c r="AE25" s="12">
        <v>190</v>
      </c>
      <c r="AF25" s="12">
        <v>142</v>
      </c>
      <c r="AG25" s="12"/>
      <c r="AH25" s="12"/>
      <c r="AI25" s="12"/>
    </row>
    <row r="26" spans="1:35" x14ac:dyDescent="0.35">
      <c r="A26" t="s">
        <v>41</v>
      </c>
      <c r="B26" s="12" t="s">
        <v>24</v>
      </c>
      <c r="C26" s="12" t="s">
        <v>24</v>
      </c>
      <c r="D26" s="12" t="s">
        <v>24</v>
      </c>
      <c r="E26" s="12" t="s">
        <v>24</v>
      </c>
      <c r="F26" s="12" t="s">
        <v>24</v>
      </c>
      <c r="G26" s="12" t="s">
        <v>24</v>
      </c>
      <c r="H26" s="12" t="s">
        <v>24</v>
      </c>
      <c r="I26" s="12" t="s">
        <v>24</v>
      </c>
      <c r="J26" s="12" t="s">
        <v>24</v>
      </c>
      <c r="K26" s="12" t="s">
        <v>24</v>
      </c>
      <c r="L26" s="12" t="s">
        <v>24</v>
      </c>
      <c r="M26" s="12" t="s">
        <v>24</v>
      </c>
      <c r="N26" s="12" t="s">
        <v>24</v>
      </c>
      <c r="O26" s="12" t="s">
        <v>24</v>
      </c>
      <c r="P26" s="12" t="s">
        <v>24</v>
      </c>
      <c r="Q26" s="12" t="s">
        <v>24</v>
      </c>
      <c r="R26" s="12" t="s">
        <v>24</v>
      </c>
      <c r="S26" s="12" t="s">
        <v>24</v>
      </c>
      <c r="T26" s="12" t="s">
        <v>24</v>
      </c>
      <c r="U26" s="12" t="s">
        <v>24</v>
      </c>
      <c r="V26" s="12" t="s">
        <v>24</v>
      </c>
      <c r="W26" s="12" t="s">
        <v>24</v>
      </c>
      <c r="X26" s="12" t="s">
        <v>24</v>
      </c>
      <c r="Y26" s="12" t="s">
        <v>24</v>
      </c>
      <c r="Z26" s="12">
        <v>-34</v>
      </c>
      <c r="AA26" s="12">
        <v>52</v>
      </c>
      <c r="AB26" s="12">
        <v>-44</v>
      </c>
      <c r="AC26" s="12"/>
      <c r="AD26" s="12">
        <v>-31</v>
      </c>
      <c r="AE26" s="12">
        <v>-155</v>
      </c>
      <c r="AF26" s="12">
        <v>-103</v>
      </c>
      <c r="AG26" s="12"/>
      <c r="AH26" s="12"/>
      <c r="AI26" s="12"/>
    </row>
    <row r="27" spans="1:35" s="4" customFormat="1" x14ac:dyDescent="0.35">
      <c r="A27" s="4" t="s">
        <v>34</v>
      </c>
      <c r="B27" s="12" t="s">
        <v>24</v>
      </c>
      <c r="C27" s="12" t="s">
        <v>24</v>
      </c>
      <c r="D27" s="12" t="s">
        <v>24</v>
      </c>
      <c r="E27" s="12" t="s">
        <v>24</v>
      </c>
      <c r="F27" s="12" t="s">
        <v>24</v>
      </c>
      <c r="G27" s="12" t="s">
        <v>24</v>
      </c>
      <c r="H27" s="12" t="s">
        <v>24</v>
      </c>
      <c r="I27" s="12" t="s">
        <v>24</v>
      </c>
      <c r="J27" s="12" t="s">
        <v>24</v>
      </c>
      <c r="K27" s="12" t="s">
        <v>24</v>
      </c>
      <c r="L27" s="12" t="s">
        <v>24</v>
      </c>
      <c r="M27" s="12" t="s">
        <v>24</v>
      </c>
      <c r="N27" s="12" t="s">
        <v>24</v>
      </c>
      <c r="O27" s="12" t="s">
        <v>24</v>
      </c>
      <c r="P27" s="12" t="s">
        <v>24</v>
      </c>
      <c r="Q27" s="12" t="s">
        <v>24</v>
      </c>
      <c r="R27" s="12" t="s">
        <v>24</v>
      </c>
      <c r="S27" s="12" t="s">
        <v>24</v>
      </c>
      <c r="T27" s="12" t="s">
        <v>24</v>
      </c>
      <c r="U27" s="12" t="s">
        <v>24</v>
      </c>
      <c r="V27" s="12" t="s">
        <v>24</v>
      </c>
      <c r="W27" s="12" t="s">
        <v>24</v>
      </c>
      <c r="X27" s="12" t="s">
        <v>24</v>
      </c>
      <c r="Y27" s="12" t="s">
        <v>24</v>
      </c>
      <c r="Z27" s="17">
        <v>-2504</v>
      </c>
      <c r="AA27" s="17">
        <v>-1195</v>
      </c>
      <c r="AB27" s="17">
        <v>-1030</v>
      </c>
      <c r="AC27" s="17"/>
      <c r="AD27" s="17">
        <v>-265</v>
      </c>
      <c r="AE27" s="17">
        <v>-1768</v>
      </c>
      <c r="AF27" s="17">
        <v>-1583</v>
      </c>
      <c r="AG27" s="17"/>
      <c r="AH27" s="17"/>
      <c r="AI27" s="17"/>
    </row>
    <row r="28" spans="1:35" x14ac:dyDescent="0.35">
      <c r="A28" t="s">
        <v>42</v>
      </c>
      <c r="B28" s="12" t="s">
        <v>24</v>
      </c>
      <c r="C28" s="12" t="s">
        <v>24</v>
      </c>
      <c r="D28" s="12" t="s">
        <v>24</v>
      </c>
      <c r="E28" s="12" t="s">
        <v>24</v>
      </c>
      <c r="F28" s="12" t="s">
        <v>24</v>
      </c>
      <c r="G28" s="12" t="s">
        <v>24</v>
      </c>
      <c r="H28" s="12" t="s">
        <v>24</v>
      </c>
      <c r="I28" s="12" t="s">
        <v>24</v>
      </c>
      <c r="J28" s="12" t="s">
        <v>24</v>
      </c>
      <c r="K28" s="12" t="s">
        <v>24</v>
      </c>
      <c r="L28" s="12" t="s">
        <v>24</v>
      </c>
      <c r="M28" s="12" t="s">
        <v>24</v>
      </c>
      <c r="N28" s="12" t="s">
        <v>24</v>
      </c>
      <c r="O28" s="12" t="s">
        <v>24</v>
      </c>
      <c r="P28" s="12" t="s">
        <v>24</v>
      </c>
      <c r="Q28" s="12" t="s">
        <v>24</v>
      </c>
      <c r="R28" s="12" t="s">
        <v>24</v>
      </c>
      <c r="S28" s="12" t="s">
        <v>24</v>
      </c>
      <c r="T28" s="12" t="s">
        <v>24</v>
      </c>
      <c r="U28" s="12" t="s">
        <v>24</v>
      </c>
      <c r="V28" s="12" t="s">
        <v>24</v>
      </c>
      <c r="W28" s="12" t="s">
        <v>24</v>
      </c>
      <c r="X28" s="12" t="s">
        <v>24</v>
      </c>
      <c r="Y28" s="12" t="s">
        <v>24</v>
      </c>
      <c r="Z28" s="12">
        <f t="shared" ref="Z28:AF28" si="3">SUM(Z21:Z27)</f>
        <v>3694</v>
      </c>
      <c r="AA28" s="12">
        <f t="shared" si="3"/>
        <v>5546</v>
      </c>
      <c r="AB28" s="12">
        <f t="shared" si="3"/>
        <v>5227</v>
      </c>
      <c r="AC28" s="12">
        <f t="shared" si="3"/>
        <v>0</v>
      </c>
      <c r="AD28" s="12">
        <f t="shared" si="3"/>
        <v>4341</v>
      </c>
      <c r="AE28" s="12">
        <f t="shared" si="3"/>
        <v>-700</v>
      </c>
      <c r="AF28" s="12">
        <f t="shared" si="3"/>
        <v>-175</v>
      </c>
      <c r="AG28" s="12"/>
      <c r="AH28" s="12"/>
      <c r="AI28" s="12"/>
    </row>
    <row r="29" spans="1:35" x14ac:dyDescent="0.35">
      <c r="B29" s="12" t="s">
        <v>24</v>
      </c>
      <c r="C29" s="12" t="s">
        <v>24</v>
      </c>
      <c r="D29" s="12" t="s">
        <v>24</v>
      </c>
      <c r="E29" s="12" t="s">
        <v>24</v>
      </c>
      <c r="F29" s="12" t="s">
        <v>24</v>
      </c>
      <c r="G29" s="12" t="s">
        <v>24</v>
      </c>
      <c r="H29" s="12" t="s">
        <v>24</v>
      </c>
      <c r="I29" s="12" t="s">
        <v>24</v>
      </c>
      <c r="J29" s="12" t="s">
        <v>24</v>
      </c>
      <c r="K29" s="12" t="s">
        <v>24</v>
      </c>
      <c r="L29" s="12" t="s">
        <v>24</v>
      </c>
      <c r="M29" s="12" t="s">
        <v>24</v>
      </c>
      <c r="N29" s="12" t="s">
        <v>24</v>
      </c>
      <c r="O29" s="12" t="s">
        <v>24</v>
      </c>
      <c r="P29" s="12" t="s">
        <v>24</v>
      </c>
      <c r="Q29" s="12" t="s">
        <v>24</v>
      </c>
      <c r="R29" s="12" t="s">
        <v>24</v>
      </c>
      <c r="S29" s="12" t="s">
        <v>24</v>
      </c>
      <c r="T29" s="12" t="s">
        <v>24</v>
      </c>
      <c r="U29" s="12" t="s">
        <v>24</v>
      </c>
      <c r="V29" s="12" t="s">
        <v>24</v>
      </c>
      <c r="W29" s="12" t="s">
        <v>24</v>
      </c>
      <c r="X29" s="12" t="s">
        <v>24</v>
      </c>
      <c r="Y29" s="12" t="s">
        <v>24</v>
      </c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35">
      <c r="A30" t="s">
        <v>43</v>
      </c>
      <c r="B30" s="12" t="s">
        <v>24</v>
      </c>
      <c r="C30" s="12" t="s">
        <v>24</v>
      </c>
      <c r="D30" s="12" t="s">
        <v>24</v>
      </c>
      <c r="E30" s="12" t="s">
        <v>24</v>
      </c>
      <c r="F30" s="12" t="s">
        <v>24</v>
      </c>
      <c r="G30" s="12" t="s">
        <v>24</v>
      </c>
      <c r="H30" s="12" t="s">
        <v>24</v>
      </c>
      <c r="I30" s="12" t="s">
        <v>24</v>
      </c>
      <c r="J30" s="12" t="s">
        <v>24</v>
      </c>
      <c r="K30" s="12" t="s">
        <v>24</v>
      </c>
      <c r="L30" s="12" t="s">
        <v>24</v>
      </c>
      <c r="M30" s="12" t="s">
        <v>24</v>
      </c>
      <c r="N30" s="12" t="s">
        <v>24</v>
      </c>
      <c r="O30" s="12" t="s">
        <v>24</v>
      </c>
      <c r="P30" s="12" t="s">
        <v>24</v>
      </c>
      <c r="Q30" s="12" t="s">
        <v>24</v>
      </c>
      <c r="R30" s="12" t="s">
        <v>24</v>
      </c>
      <c r="S30" s="12" t="s">
        <v>24</v>
      </c>
      <c r="T30" s="12" t="s">
        <v>24</v>
      </c>
      <c r="U30" s="12" t="s">
        <v>24</v>
      </c>
      <c r="V30" s="12" t="s">
        <v>24</v>
      </c>
      <c r="W30" s="12" t="s">
        <v>24</v>
      </c>
      <c r="X30" s="12" t="s">
        <v>24</v>
      </c>
      <c r="Y30" s="12" t="s">
        <v>24</v>
      </c>
      <c r="Z30" s="12">
        <f t="shared" ref="Z30:AF30" si="4">Z19</f>
        <v>19847</v>
      </c>
      <c r="AA30" s="12">
        <f t="shared" si="4"/>
        <v>19802</v>
      </c>
      <c r="AB30" s="12">
        <f t="shared" si="4"/>
        <v>19356</v>
      </c>
      <c r="AC30" s="12">
        <f t="shared" si="4"/>
        <v>0</v>
      </c>
      <c r="AD30" s="12">
        <f t="shared" si="4"/>
        <v>18504</v>
      </c>
      <c r="AE30" s="12">
        <f t="shared" si="4"/>
        <v>15447</v>
      </c>
      <c r="AF30" s="12">
        <f t="shared" si="4"/>
        <v>15472</v>
      </c>
      <c r="AG30" s="12"/>
      <c r="AH30" s="12"/>
      <c r="AI30" s="12"/>
    </row>
    <row r="31" spans="1:35" s="4" customFormat="1" x14ac:dyDescent="0.35">
      <c r="A31" s="4" t="s">
        <v>44</v>
      </c>
      <c r="B31" s="12" t="s">
        <v>24</v>
      </c>
      <c r="C31" s="12" t="s">
        <v>24</v>
      </c>
      <c r="D31" s="12" t="s">
        <v>24</v>
      </c>
      <c r="E31" s="12" t="s">
        <v>24</v>
      </c>
      <c r="F31" s="12" t="s">
        <v>24</v>
      </c>
      <c r="G31" s="12" t="s">
        <v>24</v>
      </c>
      <c r="H31" s="12" t="s">
        <v>24</v>
      </c>
      <c r="I31" s="12" t="s">
        <v>24</v>
      </c>
      <c r="J31" s="12" t="s">
        <v>24</v>
      </c>
      <c r="K31" s="12" t="s">
        <v>24</v>
      </c>
      <c r="L31" s="12" t="s">
        <v>24</v>
      </c>
      <c r="M31" s="12" t="s">
        <v>24</v>
      </c>
      <c r="N31" s="12" t="s">
        <v>24</v>
      </c>
      <c r="O31" s="12" t="s">
        <v>24</v>
      </c>
      <c r="P31" s="12" t="s">
        <v>24</v>
      </c>
      <c r="Q31" s="12" t="s">
        <v>24</v>
      </c>
      <c r="R31" s="12" t="s">
        <v>24</v>
      </c>
      <c r="S31" s="12" t="s">
        <v>24</v>
      </c>
      <c r="T31" s="12" t="s">
        <v>24</v>
      </c>
      <c r="U31" s="12" t="s">
        <v>24</v>
      </c>
      <c r="V31" s="12" t="s">
        <v>24</v>
      </c>
      <c r="W31" s="12" t="s">
        <v>24</v>
      </c>
      <c r="X31" s="12" t="s">
        <v>24</v>
      </c>
      <c r="Y31" s="12" t="s">
        <v>24</v>
      </c>
      <c r="Z31" s="17">
        <v>-174</v>
      </c>
      <c r="AA31" s="17">
        <v>-171</v>
      </c>
      <c r="AB31" s="17">
        <v>-164</v>
      </c>
      <c r="AC31" s="17"/>
      <c r="AD31" s="17">
        <v>-151</v>
      </c>
      <c r="AE31" s="17">
        <v>-126</v>
      </c>
      <c r="AF31" s="17">
        <v>-134</v>
      </c>
      <c r="AG31" s="17"/>
      <c r="AH31" s="17"/>
      <c r="AI31" s="17"/>
    </row>
    <row r="32" spans="1:35" s="8" customFormat="1" x14ac:dyDescent="0.35">
      <c r="A32" s="8" t="s">
        <v>45</v>
      </c>
      <c r="B32" s="12" t="s">
        <v>24</v>
      </c>
      <c r="C32" s="12" t="s">
        <v>24</v>
      </c>
      <c r="D32" s="12" t="s">
        <v>24</v>
      </c>
      <c r="E32" s="12" t="s">
        <v>24</v>
      </c>
      <c r="F32" s="12" t="s">
        <v>24</v>
      </c>
      <c r="G32" s="12" t="s">
        <v>24</v>
      </c>
      <c r="H32" s="12" t="s">
        <v>24</v>
      </c>
      <c r="I32" s="12" t="s">
        <v>24</v>
      </c>
      <c r="J32" s="12" t="s">
        <v>24</v>
      </c>
      <c r="K32" s="12" t="s">
        <v>24</v>
      </c>
      <c r="L32" s="12" t="s">
        <v>24</v>
      </c>
      <c r="M32" s="12" t="s">
        <v>24</v>
      </c>
      <c r="N32" s="12" t="s">
        <v>24</v>
      </c>
      <c r="O32" s="12" t="s">
        <v>24</v>
      </c>
      <c r="P32" s="12" t="s">
        <v>24</v>
      </c>
      <c r="Q32" s="12" t="s">
        <v>24</v>
      </c>
      <c r="R32" s="12" t="s">
        <v>24</v>
      </c>
      <c r="S32" s="12" t="s">
        <v>24</v>
      </c>
      <c r="T32" s="12" t="s">
        <v>24</v>
      </c>
      <c r="U32" s="12" t="s">
        <v>24</v>
      </c>
      <c r="V32" s="12" t="s">
        <v>24</v>
      </c>
      <c r="W32" s="12" t="s">
        <v>24</v>
      </c>
      <c r="X32" s="12" t="s">
        <v>24</v>
      </c>
      <c r="Y32" s="12" t="s">
        <v>24</v>
      </c>
      <c r="Z32" s="19">
        <f t="shared" ref="Z32:AF32" si="5">SUM(Z30:Z31)</f>
        <v>19673</v>
      </c>
      <c r="AA32" s="19">
        <f t="shared" si="5"/>
        <v>19631</v>
      </c>
      <c r="AB32" s="19">
        <f t="shared" si="5"/>
        <v>19192</v>
      </c>
      <c r="AC32" s="19">
        <f t="shared" si="5"/>
        <v>0</v>
      </c>
      <c r="AD32" s="19">
        <f t="shared" si="5"/>
        <v>18353</v>
      </c>
      <c r="AE32" s="19">
        <f t="shared" si="5"/>
        <v>15321</v>
      </c>
      <c r="AF32" s="19">
        <f t="shared" si="5"/>
        <v>15338</v>
      </c>
      <c r="AG32" s="19"/>
      <c r="AH32" s="19"/>
      <c r="AI32" s="19"/>
    </row>
    <row r="33" spans="1:48" s="8" customFormat="1" x14ac:dyDescent="0.35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</row>
    <row r="34" spans="1:48" s="8" customFormat="1" x14ac:dyDescent="0.35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</row>
    <row r="35" spans="1:48" s="20" customFormat="1" x14ac:dyDescent="0.35">
      <c r="A35" s="20" t="s">
        <v>46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</row>
    <row r="36" spans="1:48" s="16" customFormat="1" x14ac:dyDescent="0.35">
      <c r="A36" s="14" t="s">
        <v>47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</row>
    <row r="37" spans="1:48" s="8" customFormat="1" x14ac:dyDescent="0.35">
      <c r="A37" t="s">
        <v>48</v>
      </c>
      <c r="B37" s="19"/>
      <c r="C37" s="19"/>
      <c r="D37" s="19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>
        <v>5819</v>
      </c>
      <c r="U37" s="12"/>
      <c r="V37" s="12"/>
      <c r="W37" s="12"/>
      <c r="X37" s="12">
        <v>5151</v>
      </c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T37">
        <v>22703</v>
      </c>
    </row>
    <row r="38" spans="1:48" s="27" customFormat="1" x14ac:dyDescent="0.35">
      <c r="A38" s="4" t="s">
        <v>49</v>
      </c>
      <c r="B38" s="26"/>
      <c r="C38" s="26"/>
      <c r="D38" s="2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>
        <v>564</v>
      </c>
      <c r="U38" s="17"/>
      <c r="V38" s="17"/>
      <c r="W38" s="17"/>
      <c r="X38" s="17">
        <v>754</v>
      </c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T38" s="4">
        <v>3118</v>
      </c>
    </row>
    <row r="39" spans="1:48" s="8" customFormat="1" x14ac:dyDescent="0.35">
      <c r="A39" s="8" t="s">
        <v>50</v>
      </c>
      <c r="B39" s="19">
        <f t="shared" ref="B39:X39" si="6">SUM(B37:B38)</f>
        <v>0</v>
      </c>
      <c r="C39" s="19">
        <f t="shared" si="6"/>
        <v>0</v>
      </c>
      <c r="D39" s="19">
        <f t="shared" si="6"/>
        <v>0</v>
      </c>
      <c r="E39" s="19">
        <f t="shared" si="6"/>
        <v>0</v>
      </c>
      <c r="F39" s="19">
        <f t="shared" si="6"/>
        <v>0</v>
      </c>
      <c r="G39" s="19">
        <f t="shared" si="6"/>
        <v>0</v>
      </c>
      <c r="H39" s="19">
        <f t="shared" si="6"/>
        <v>0</v>
      </c>
      <c r="I39" s="19">
        <f t="shared" si="6"/>
        <v>0</v>
      </c>
      <c r="J39" s="19">
        <f t="shared" si="6"/>
        <v>0</v>
      </c>
      <c r="K39" s="19">
        <f t="shared" si="6"/>
        <v>0</v>
      </c>
      <c r="L39" s="19">
        <f t="shared" si="6"/>
        <v>0</v>
      </c>
      <c r="M39" s="19">
        <f t="shared" si="6"/>
        <v>0</v>
      </c>
      <c r="N39" s="19">
        <f t="shared" si="6"/>
        <v>0</v>
      </c>
      <c r="O39" s="19">
        <f t="shared" si="6"/>
        <v>0</v>
      </c>
      <c r="P39" s="19">
        <f t="shared" si="6"/>
        <v>0</v>
      </c>
      <c r="Q39" s="19">
        <f t="shared" si="6"/>
        <v>0</v>
      </c>
      <c r="R39" s="19">
        <f t="shared" si="6"/>
        <v>0</v>
      </c>
      <c r="S39" s="19">
        <f t="shared" si="6"/>
        <v>0</v>
      </c>
      <c r="T39" s="19">
        <f t="shared" si="6"/>
        <v>6383</v>
      </c>
      <c r="U39" s="19">
        <f t="shared" si="6"/>
        <v>0</v>
      </c>
      <c r="V39" s="19">
        <f t="shared" si="6"/>
        <v>0</v>
      </c>
      <c r="W39" s="19">
        <f t="shared" si="6"/>
        <v>0</v>
      </c>
      <c r="X39" s="19">
        <f t="shared" si="6"/>
        <v>5905</v>
      </c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M39">
        <f t="shared" ref="AM39:AV39" si="7">SUM(AM37:AM38)</f>
        <v>0</v>
      </c>
      <c r="AN39">
        <f t="shared" si="7"/>
        <v>0</v>
      </c>
      <c r="AO39">
        <f t="shared" si="7"/>
        <v>0</v>
      </c>
      <c r="AP39">
        <f t="shared" si="7"/>
        <v>0</v>
      </c>
      <c r="AQ39">
        <f t="shared" si="7"/>
        <v>0</v>
      </c>
      <c r="AR39">
        <f t="shared" si="7"/>
        <v>0</v>
      </c>
      <c r="AS39">
        <f t="shared" si="7"/>
        <v>0</v>
      </c>
      <c r="AT39">
        <f t="shared" si="7"/>
        <v>25821</v>
      </c>
      <c r="AU39">
        <f t="shared" si="7"/>
        <v>0</v>
      </c>
      <c r="AV39">
        <f t="shared" si="7"/>
        <v>0</v>
      </c>
    </row>
    <row r="40" spans="1:48" s="16" customFormat="1" x14ac:dyDescent="0.35">
      <c r="A40" s="14" t="s">
        <v>51</v>
      </c>
      <c r="B40" s="28"/>
      <c r="C40" s="28"/>
      <c r="D40" s="2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</row>
    <row r="41" spans="1:48" s="8" customFormat="1" x14ac:dyDescent="0.35">
      <c r="A41" t="s">
        <v>52</v>
      </c>
      <c r="B41" s="19"/>
      <c r="C41" s="19"/>
      <c r="D41" s="19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>
        <v>1005</v>
      </c>
      <c r="U41" s="12"/>
      <c r="V41" s="12"/>
      <c r="W41" s="12"/>
      <c r="X41" s="12">
        <v>677</v>
      </c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48" s="27" customFormat="1" x14ac:dyDescent="0.35">
      <c r="A42" s="4" t="s">
        <v>32</v>
      </c>
      <c r="B42" s="26"/>
      <c r="C42" s="26"/>
      <c r="D42" s="2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>
        <v>229</v>
      </c>
      <c r="U42" s="17"/>
      <c r="V42" s="17"/>
      <c r="W42" s="17"/>
      <c r="X42" s="17">
        <v>234</v>
      </c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</row>
    <row r="43" spans="1:48" s="8" customFormat="1" x14ac:dyDescent="0.35">
      <c r="A43" s="8" t="s">
        <v>50</v>
      </c>
      <c r="B43" s="19">
        <f t="shared" ref="B43:X43" si="8">SUM(B41:B42)</f>
        <v>0</v>
      </c>
      <c r="C43" s="19">
        <f t="shared" si="8"/>
        <v>0</v>
      </c>
      <c r="D43" s="19">
        <f t="shared" si="8"/>
        <v>0</v>
      </c>
      <c r="E43" s="19">
        <f t="shared" si="8"/>
        <v>0</v>
      </c>
      <c r="F43" s="19">
        <f t="shared" si="8"/>
        <v>0</v>
      </c>
      <c r="G43" s="19">
        <f t="shared" si="8"/>
        <v>0</v>
      </c>
      <c r="H43" s="19">
        <f t="shared" si="8"/>
        <v>0</v>
      </c>
      <c r="I43" s="19">
        <f t="shared" si="8"/>
        <v>0</v>
      </c>
      <c r="J43" s="19">
        <f t="shared" si="8"/>
        <v>0</v>
      </c>
      <c r="K43" s="19">
        <f t="shared" si="8"/>
        <v>0</v>
      </c>
      <c r="L43" s="19">
        <f t="shared" si="8"/>
        <v>0</v>
      </c>
      <c r="M43" s="19">
        <f t="shared" si="8"/>
        <v>0</v>
      </c>
      <c r="N43" s="19">
        <f t="shared" si="8"/>
        <v>0</v>
      </c>
      <c r="O43" s="19">
        <f t="shared" si="8"/>
        <v>0</v>
      </c>
      <c r="P43" s="19">
        <f t="shared" si="8"/>
        <v>0</v>
      </c>
      <c r="Q43" s="19">
        <f t="shared" si="8"/>
        <v>0</v>
      </c>
      <c r="R43" s="19">
        <f t="shared" si="8"/>
        <v>0</v>
      </c>
      <c r="S43" s="19">
        <f t="shared" si="8"/>
        <v>0</v>
      </c>
      <c r="T43" s="19">
        <f t="shared" si="8"/>
        <v>1234</v>
      </c>
      <c r="U43" s="19">
        <f t="shared" si="8"/>
        <v>0</v>
      </c>
      <c r="V43" s="19">
        <f t="shared" si="8"/>
        <v>0</v>
      </c>
      <c r="W43" s="19">
        <f t="shared" si="8"/>
        <v>0</v>
      </c>
      <c r="X43" s="19">
        <f t="shared" si="8"/>
        <v>911</v>
      </c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</row>
    <row r="44" spans="1:48" s="8" customFormat="1" x14ac:dyDescent="0.35">
      <c r="A44" t="s">
        <v>53</v>
      </c>
      <c r="B44" s="19"/>
      <c r="C44" s="19"/>
      <c r="D44" s="19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>
        <v>1290</v>
      </c>
      <c r="U44" s="12"/>
      <c r="V44" s="12"/>
      <c r="W44" s="12"/>
      <c r="X44" s="12">
        <v>1153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</row>
    <row r="45" spans="1:48" s="8" customFormat="1" x14ac:dyDescent="0.35">
      <c r="A45" t="s">
        <v>54</v>
      </c>
      <c r="B45" s="19"/>
      <c r="C45" s="19"/>
      <c r="D45" s="19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>
        <v>507</v>
      </c>
      <c r="U45" s="12"/>
      <c r="V45" s="12"/>
      <c r="W45" s="12"/>
      <c r="X45" s="12">
        <v>411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48" s="16" customFormat="1" x14ac:dyDescent="0.35">
      <c r="A46" s="14" t="s">
        <v>55</v>
      </c>
      <c r="B46" s="28"/>
      <c r="C46" s="28"/>
      <c r="D46" s="2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</row>
    <row r="47" spans="1:48" s="8" customFormat="1" x14ac:dyDescent="0.35">
      <c r="A47" t="s">
        <v>48</v>
      </c>
      <c r="B47" s="19"/>
      <c r="C47" s="19"/>
      <c r="D47" s="19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>
        <v>8379</v>
      </c>
      <c r="U47" s="12"/>
      <c r="V47" s="12"/>
      <c r="W47" s="12"/>
      <c r="X47" s="12">
        <v>8762</v>
      </c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48" s="27" customFormat="1" x14ac:dyDescent="0.35">
      <c r="A48" s="4" t="s">
        <v>49</v>
      </c>
      <c r="B48" s="26"/>
      <c r="C48" s="26"/>
      <c r="D48" s="26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>
        <v>1330</v>
      </c>
      <c r="U48" s="17"/>
      <c r="V48" s="17"/>
      <c r="W48" s="17"/>
      <c r="X48" s="17">
        <v>1085</v>
      </c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</row>
    <row r="49" spans="1:35" s="8" customFormat="1" x14ac:dyDescent="0.35">
      <c r="A49" s="8" t="s">
        <v>50</v>
      </c>
      <c r="B49" s="19">
        <f t="shared" ref="B49:X49" si="9">SUM(B47:B48)</f>
        <v>0</v>
      </c>
      <c r="C49" s="19">
        <f t="shared" si="9"/>
        <v>0</v>
      </c>
      <c r="D49" s="19">
        <f t="shared" si="9"/>
        <v>0</v>
      </c>
      <c r="E49" s="19">
        <f t="shared" si="9"/>
        <v>0</v>
      </c>
      <c r="F49" s="19">
        <f t="shared" si="9"/>
        <v>0</v>
      </c>
      <c r="G49" s="19">
        <f t="shared" si="9"/>
        <v>0</v>
      </c>
      <c r="H49" s="19">
        <f t="shared" si="9"/>
        <v>0</v>
      </c>
      <c r="I49" s="19">
        <f t="shared" si="9"/>
        <v>0</v>
      </c>
      <c r="J49" s="19">
        <f t="shared" si="9"/>
        <v>0</v>
      </c>
      <c r="K49" s="19">
        <f t="shared" si="9"/>
        <v>0</v>
      </c>
      <c r="L49" s="19">
        <f t="shared" si="9"/>
        <v>0</v>
      </c>
      <c r="M49" s="19">
        <f t="shared" si="9"/>
        <v>0</v>
      </c>
      <c r="N49" s="19">
        <f t="shared" si="9"/>
        <v>0</v>
      </c>
      <c r="O49" s="19">
        <f t="shared" si="9"/>
        <v>0</v>
      </c>
      <c r="P49" s="19">
        <f t="shared" si="9"/>
        <v>0</v>
      </c>
      <c r="Q49" s="19">
        <f t="shared" si="9"/>
        <v>0</v>
      </c>
      <c r="R49" s="19">
        <f t="shared" si="9"/>
        <v>0</v>
      </c>
      <c r="S49" s="19">
        <f t="shared" si="9"/>
        <v>0</v>
      </c>
      <c r="T49" s="19">
        <f t="shared" si="9"/>
        <v>9709</v>
      </c>
      <c r="U49" s="19">
        <f t="shared" si="9"/>
        <v>0</v>
      </c>
      <c r="V49" s="19">
        <f t="shared" si="9"/>
        <v>0</v>
      </c>
      <c r="W49" s="19">
        <f t="shared" si="9"/>
        <v>0</v>
      </c>
      <c r="X49" s="19">
        <f t="shared" si="9"/>
        <v>9847</v>
      </c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</row>
    <row r="50" spans="1:35" s="27" customFormat="1" x14ac:dyDescent="0.35">
      <c r="A50" s="4" t="s">
        <v>56</v>
      </c>
      <c r="B50" s="26"/>
      <c r="C50" s="26"/>
      <c r="D50" s="2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>
        <v>67</v>
      </c>
      <c r="U50" s="17"/>
      <c r="V50" s="17"/>
      <c r="W50" s="17"/>
      <c r="X50" s="17">
        <v>106</v>
      </c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</row>
    <row r="51" spans="1:35" s="8" customFormat="1" x14ac:dyDescent="0.35">
      <c r="A51" s="8" t="s">
        <v>57</v>
      </c>
      <c r="B51" s="12">
        <f t="shared" ref="B51:X51" si="10">SUM(B49:B50)+SUM(B43:B45)+B39</f>
        <v>0</v>
      </c>
      <c r="C51" s="12">
        <f t="shared" si="10"/>
        <v>0</v>
      </c>
      <c r="D51" s="12">
        <f t="shared" si="10"/>
        <v>0</v>
      </c>
      <c r="E51" s="12">
        <f t="shared" si="10"/>
        <v>0</v>
      </c>
      <c r="F51" s="12">
        <f t="shared" si="10"/>
        <v>0</v>
      </c>
      <c r="G51" s="12">
        <f t="shared" si="10"/>
        <v>0</v>
      </c>
      <c r="H51" s="12">
        <f t="shared" si="10"/>
        <v>0</v>
      </c>
      <c r="I51" s="12">
        <f t="shared" si="10"/>
        <v>0</v>
      </c>
      <c r="J51" s="12">
        <f t="shared" si="10"/>
        <v>0</v>
      </c>
      <c r="K51" s="12">
        <f t="shared" si="10"/>
        <v>0</v>
      </c>
      <c r="L51" s="12">
        <f t="shared" si="10"/>
        <v>0</v>
      </c>
      <c r="M51" s="12">
        <f t="shared" si="10"/>
        <v>0</v>
      </c>
      <c r="N51" s="12">
        <f t="shared" si="10"/>
        <v>0</v>
      </c>
      <c r="O51" s="12">
        <f t="shared" si="10"/>
        <v>0</v>
      </c>
      <c r="P51" s="12">
        <f t="shared" si="10"/>
        <v>0</v>
      </c>
      <c r="Q51" s="12">
        <f t="shared" si="10"/>
        <v>0</v>
      </c>
      <c r="R51" s="12">
        <f t="shared" si="10"/>
        <v>0</v>
      </c>
      <c r="S51" s="12">
        <f t="shared" si="10"/>
        <v>0</v>
      </c>
      <c r="T51" s="12">
        <f t="shared" si="10"/>
        <v>19190</v>
      </c>
      <c r="U51" s="12">
        <f t="shared" si="10"/>
        <v>0</v>
      </c>
      <c r="V51" s="12">
        <f t="shared" si="10"/>
        <v>0</v>
      </c>
      <c r="W51" s="12">
        <f t="shared" si="10"/>
        <v>0</v>
      </c>
      <c r="X51" s="12">
        <f t="shared" si="10"/>
        <v>18333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s="8" customFormat="1" x14ac:dyDescent="0.35">
      <c r="B52" s="19"/>
      <c r="C52" s="19"/>
      <c r="D52" s="1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</row>
    <row r="53" spans="1:35" s="8" customFormat="1" x14ac:dyDescent="0.35">
      <c r="A53" s="8" t="s">
        <v>58</v>
      </c>
      <c r="B53" s="19"/>
      <c r="C53" s="19"/>
      <c r="D53" s="1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s="8" customFormat="1" x14ac:dyDescent="0.35">
      <c r="A54" t="s">
        <v>59</v>
      </c>
      <c r="B54" s="19"/>
      <c r="C54" s="19"/>
      <c r="D54" s="1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>
        <v>3115</v>
      </c>
      <c r="U54" s="12"/>
      <c r="V54" s="12"/>
      <c r="W54" s="12"/>
      <c r="X54" s="12">
        <v>1903</v>
      </c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</row>
    <row r="55" spans="1:35" s="16" customFormat="1" x14ac:dyDescent="0.35">
      <c r="A55" s="14" t="s">
        <v>60</v>
      </c>
      <c r="B55" s="28"/>
      <c r="C55" s="28"/>
      <c r="D55" s="2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</row>
    <row r="56" spans="1:35" s="8" customFormat="1" x14ac:dyDescent="0.35">
      <c r="A56" t="s">
        <v>52</v>
      </c>
      <c r="B56" s="19"/>
      <c r="C56" s="19"/>
      <c r="D56" s="1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>
        <v>309</v>
      </c>
      <c r="U56" s="12"/>
      <c r="V56" s="12"/>
      <c r="W56" s="12"/>
      <c r="X56" s="12">
        <v>61</v>
      </c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</row>
    <row r="57" spans="1:35" s="27" customFormat="1" x14ac:dyDescent="0.35">
      <c r="A57" s="4" t="s">
        <v>32</v>
      </c>
      <c r="B57" s="26"/>
      <c r="C57" s="26"/>
      <c r="D57" s="26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>
        <v>67</v>
      </c>
      <c r="U57" s="17"/>
      <c r="V57" s="17"/>
      <c r="W57" s="17"/>
      <c r="X57" s="17">
        <v>47</v>
      </c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</row>
    <row r="58" spans="1:35" s="8" customFormat="1" x14ac:dyDescent="0.35">
      <c r="A58" s="8" t="s">
        <v>50</v>
      </c>
      <c r="B58" s="12">
        <f t="shared" ref="B58:X58" si="11">SUM(B56:B57)</f>
        <v>0</v>
      </c>
      <c r="C58" s="12">
        <f t="shared" si="11"/>
        <v>0</v>
      </c>
      <c r="D58" s="12">
        <f t="shared" si="11"/>
        <v>0</v>
      </c>
      <c r="E58" s="12">
        <f t="shared" si="11"/>
        <v>0</v>
      </c>
      <c r="F58" s="12">
        <f t="shared" si="11"/>
        <v>0</v>
      </c>
      <c r="G58" s="12">
        <f t="shared" si="11"/>
        <v>0</v>
      </c>
      <c r="H58" s="12">
        <f t="shared" si="11"/>
        <v>0</v>
      </c>
      <c r="I58" s="12">
        <f t="shared" si="11"/>
        <v>0</v>
      </c>
      <c r="J58" s="12">
        <f t="shared" si="11"/>
        <v>0</v>
      </c>
      <c r="K58" s="12">
        <f t="shared" si="11"/>
        <v>0</v>
      </c>
      <c r="L58" s="12">
        <f t="shared" si="11"/>
        <v>0</v>
      </c>
      <c r="M58" s="12">
        <f t="shared" si="11"/>
        <v>0</v>
      </c>
      <c r="N58" s="12">
        <f t="shared" si="11"/>
        <v>0</v>
      </c>
      <c r="O58" s="12">
        <f t="shared" si="11"/>
        <v>0</v>
      </c>
      <c r="P58" s="12">
        <f t="shared" si="11"/>
        <v>0</v>
      </c>
      <c r="Q58" s="12">
        <f t="shared" si="11"/>
        <v>0</v>
      </c>
      <c r="R58" s="12">
        <f t="shared" si="11"/>
        <v>0</v>
      </c>
      <c r="S58" s="12">
        <f t="shared" si="11"/>
        <v>0</v>
      </c>
      <c r="T58" s="12">
        <f t="shared" si="11"/>
        <v>376</v>
      </c>
      <c r="U58" s="12">
        <f t="shared" si="11"/>
        <v>0</v>
      </c>
      <c r="V58" s="12">
        <f t="shared" si="11"/>
        <v>0</v>
      </c>
      <c r="W58" s="12">
        <f t="shared" si="11"/>
        <v>0</v>
      </c>
      <c r="X58" s="12">
        <f t="shared" si="11"/>
        <v>108</v>
      </c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</row>
    <row r="59" spans="1:35" s="8" customFormat="1" x14ac:dyDescent="0.35">
      <c r="A59" t="s">
        <v>53</v>
      </c>
      <c r="B59" s="19"/>
      <c r="C59" s="19"/>
      <c r="D59" s="1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>
        <v>-499</v>
      </c>
      <c r="U59" s="12"/>
      <c r="V59" s="12"/>
      <c r="W59" s="12"/>
      <c r="X59" s="12">
        <v>29</v>
      </c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s="8" customFormat="1" x14ac:dyDescent="0.35">
      <c r="A60" t="s">
        <v>54</v>
      </c>
      <c r="B60" s="19"/>
      <c r="C60" s="19"/>
      <c r="D60" s="1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>
        <v>92</v>
      </c>
      <c r="U60" s="12"/>
      <c r="V60" s="12"/>
      <c r="W60" s="12"/>
      <c r="X60" s="12">
        <v>40</v>
      </c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</row>
    <row r="61" spans="1:35" s="8" customFormat="1" x14ac:dyDescent="0.35">
      <c r="A61" t="s">
        <v>55</v>
      </c>
      <c r="B61" s="19"/>
      <c r="C61" s="19"/>
      <c r="D61" s="1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>
        <v>4305</v>
      </c>
      <c r="U61" s="12"/>
      <c r="V61" s="12"/>
      <c r="W61" s="12"/>
      <c r="X61" s="12">
        <v>3554</v>
      </c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s="27" customFormat="1" x14ac:dyDescent="0.35">
      <c r="A62" s="4" t="s">
        <v>34</v>
      </c>
      <c r="B62" s="26"/>
      <c r="C62" s="26"/>
      <c r="D62" s="2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>
        <v>-942</v>
      </c>
      <c r="U62" s="17"/>
      <c r="V62" s="17"/>
      <c r="W62" s="17"/>
      <c r="X62" s="17">
        <v>-575</v>
      </c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</row>
    <row r="63" spans="1:35" s="8" customFormat="1" x14ac:dyDescent="0.35">
      <c r="A63" s="8" t="s">
        <v>61</v>
      </c>
      <c r="B63" s="12">
        <f t="shared" ref="B63:X63" si="12">SUM(B58:B62)+B54</f>
        <v>0</v>
      </c>
      <c r="C63" s="12">
        <f t="shared" si="12"/>
        <v>0</v>
      </c>
      <c r="D63" s="12">
        <f t="shared" si="12"/>
        <v>0</v>
      </c>
      <c r="E63" s="12">
        <f t="shared" si="12"/>
        <v>0</v>
      </c>
      <c r="F63" s="12">
        <f t="shared" si="12"/>
        <v>0</v>
      </c>
      <c r="G63" s="12">
        <f t="shared" si="12"/>
        <v>0</v>
      </c>
      <c r="H63" s="12">
        <f t="shared" si="12"/>
        <v>0</v>
      </c>
      <c r="I63" s="12">
        <f t="shared" si="12"/>
        <v>0</v>
      </c>
      <c r="J63" s="12">
        <f t="shared" si="12"/>
        <v>0</v>
      </c>
      <c r="K63" s="12">
        <f t="shared" si="12"/>
        <v>0</v>
      </c>
      <c r="L63" s="12">
        <f t="shared" si="12"/>
        <v>0</v>
      </c>
      <c r="M63" s="12">
        <f t="shared" si="12"/>
        <v>0</v>
      </c>
      <c r="N63" s="12">
        <f t="shared" si="12"/>
        <v>0</v>
      </c>
      <c r="O63" s="12">
        <f t="shared" si="12"/>
        <v>0</v>
      </c>
      <c r="P63" s="12">
        <f t="shared" si="12"/>
        <v>0</v>
      </c>
      <c r="Q63" s="12">
        <f t="shared" si="12"/>
        <v>0</v>
      </c>
      <c r="R63" s="12">
        <f t="shared" si="12"/>
        <v>0</v>
      </c>
      <c r="S63" s="12">
        <f t="shared" si="12"/>
        <v>0</v>
      </c>
      <c r="T63" s="12">
        <f t="shared" si="12"/>
        <v>6447</v>
      </c>
      <c r="U63" s="12">
        <f t="shared" si="12"/>
        <v>0</v>
      </c>
      <c r="V63" s="12">
        <f t="shared" si="12"/>
        <v>0</v>
      </c>
      <c r="W63" s="12">
        <f t="shared" si="12"/>
        <v>0</v>
      </c>
      <c r="X63" s="12">
        <f t="shared" si="12"/>
        <v>5059</v>
      </c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35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</row>
    <row r="65" spans="1:50" s="21" customFormat="1" x14ac:dyDescent="0.35">
      <c r="A65" s="20" t="s">
        <v>62</v>
      </c>
    </row>
    <row r="66" spans="1:50" x14ac:dyDescent="0.35">
      <c r="A66" t="s">
        <v>63</v>
      </c>
      <c r="B66">
        <v>12781</v>
      </c>
      <c r="C66">
        <v>13195</v>
      </c>
      <c r="D66">
        <v>14465</v>
      </c>
      <c r="E66">
        <f t="shared" ref="E66:E79" si="13">AM66-D66-C66-B66</f>
        <v>14914</v>
      </c>
      <c r="F66">
        <v>13702</v>
      </c>
      <c r="G66">
        <v>13533</v>
      </c>
      <c r="H66">
        <v>15778</v>
      </c>
      <c r="I66">
        <f t="shared" ref="I66:I79" si="14">AN66-H66-G66-F66</f>
        <v>16374</v>
      </c>
      <c r="J66">
        <v>14796</v>
      </c>
      <c r="K66">
        <v>14763</v>
      </c>
      <c r="L66">
        <v>16149</v>
      </c>
      <c r="M66">
        <f t="shared" ref="M66:M79" si="15">AO66-L66-K66-J66</f>
        <v>17053</v>
      </c>
      <c r="N66">
        <v>16066</v>
      </c>
      <c r="O66">
        <v>16962</v>
      </c>
      <c r="P66">
        <v>19163</v>
      </c>
      <c r="Q66">
        <f t="shared" ref="Q66:Q79" si="16">AP66-P66-O66-N66</f>
        <v>18657</v>
      </c>
      <c r="R66">
        <v>16061</v>
      </c>
      <c r="S66">
        <v>16505</v>
      </c>
      <c r="T66">
        <v>19190</v>
      </c>
      <c r="U66">
        <f t="shared" ref="U66:U78" si="17">AQ66-T66-S66-R66</f>
        <v>20209</v>
      </c>
      <c r="V66">
        <v>19828</v>
      </c>
      <c r="W66">
        <v>19728</v>
      </c>
      <c r="X66">
        <v>18333</v>
      </c>
      <c r="Y66">
        <f t="shared" ref="Y66:Y79" si="18">AR66-X66-W66-V66</f>
        <v>19978</v>
      </c>
      <c r="Z66">
        <v>19673</v>
      </c>
      <c r="AA66">
        <v>19631</v>
      </c>
      <c r="AB66">
        <v>19192</v>
      </c>
      <c r="AC66">
        <f t="shared" ref="AC66:AC79" si="19">AS66-AB66-AA66-Z66</f>
        <v>20528</v>
      </c>
      <c r="AD66">
        <v>18353</v>
      </c>
      <c r="AE66">
        <v>15321</v>
      </c>
      <c r="AF66">
        <v>15338</v>
      </c>
      <c r="AM66">
        <v>55355</v>
      </c>
      <c r="AN66">
        <v>59387</v>
      </c>
      <c r="AO66">
        <v>62761</v>
      </c>
      <c r="AP66">
        <v>70848</v>
      </c>
      <c r="AQ66">
        <v>71965</v>
      </c>
      <c r="AR66">
        <v>77867</v>
      </c>
      <c r="AS66">
        <v>79024</v>
      </c>
      <c r="AT66">
        <v>63054</v>
      </c>
    </row>
    <row r="67" spans="1:50" x14ac:dyDescent="0.35">
      <c r="A67" s="4" t="s">
        <v>64</v>
      </c>
      <c r="B67" s="4">
        <v>5051</v>
      </c>
      <c r="C67" s="4">
        <v>4947</v>
      </c>
      <c r="D67" s="4">
        <v>5354</v>
      </c>
      <c r="E67" s="4">
        <f t="shared" si="13"/>
        <v>5324</v>
      </c>
      <c r="F67" s="4">
        <v>5572</v>
      </c>
      <c r="G67" s="4">
        <v>5560</v>
      </c>
      <c r="H67" s="4">
        <v>5795</v>
      </c>
      <c r="I67" s="4">
        <f t="shared" si="14"/>
        <v>6269</v>
      </c>
      <c r="J67" s="4">
        <v>5636</v>
      </c>
      <c r="K67" s="4">
        <v>5667</v>
      </c>
      <c r="L67" s="4">
        <v>6085</v>
      </c>
      <c r="M67" s="4">
        <f t="shared" si="15"/>
        <v>6304</v>
      </c>
      <c r="N67" s="4">
        <v>6335</v>
      </c>
      <c r="O67" s="4">
        <v>6543</v>
      </c>
      <c r="P67" s="4">
        <v>6803</v>
      </c>
      <c r="Q67" s="4">
        <f t="shared" si="16"/>
        <v>7430</v>
      </c>
      <c r="R67" s="4">
        <v>6972</v>
      </c>
      <c r="S67" s="4">
        <v>6627</v>
      </c>
      <c r="T67" s="4">
        <v>7895</v>
      </c>
      <c r="U67" s="4">
        <f t="shared" si="17"/>
        <v>8331</v>
      </c>
      <c r="V67" s="4">
        <v>7812</v>
      </c>
      <c r="W67" s="4">
        <v>9221</v>
      </c>
      <c r="X67" s="4">
        <v>8592</v>
      </c>
      <c r="Y67" s="4">
        <f t="shared" si="18"/>
        <v>8630</v>
      </c>
      <c r="Z67" s="4">
        <v>8819</v>
      </c>
      <c r="AA67" s="4">
        <v>8425</v>
      </c>
      <c r="AB67" s="4">
        <v>8446</v>
      </c>
      <c r="AC67">
        <f t="shared" si="19"/>
        <v>9519</v>
      </c>
      <c r="AD67" s="4">
        <v>9109</v>
      </c>
      <c r="AE67" s="4">
        <v>9734</v>
      </c>
      <c r="AF67" s="4">
        <v>8803</v>
      </c>
      <c r="AG67" s="4"/>
      <c r="AH67" s="4"/>
      <c r="AI67" s="4"/>
      <c r="AM67" s="4">
        <v>20676</v>
      </c>
      <c r="AN67" s="4">
        <v>23196</v>
      </c>
      <c r="AO67" s="4">
        <v>23692</v>
      </c>
      <c r="AP67" s="4">
        <v>27111</v>
      </c>
      <c r="AQ67" s="4">
        <v>29825</v>
      </c>
      <c r="AR67" s="4">
        <v>34255</v>
      </c>
      <c r="AS67" s="4">
        <v>35209</v>
      </c>
      <c r="AT67" s="4">
        <v>36188</v>
      </c>
      <c r="AU67" s="4"/>
      <c r="AV67" s="4"/>
    </row>
    <row r="68" spans="1:50" s="8" customFormat="1" x14ac:dyDescent="0.35">
      <c r="A68" s="8" t="s">
        <v>65</v>
      </c>
      <c r="B68" s="8">
        <f>B66-B67</f>
        <v>7730</v>
      </c>
      <c r="C68" s="8">
        <f>C66-C67</f>
        <v>8248</v>
      </c>
      <c r="D68" s="8">
        <f>D66-D67</f>
        <v>9111</v>
      </c>
      <c r="E68">
        <f t="shared" si="13"/>
        <v>9590</v>
      </c>
      <c r="F68" s="8">
        <f>F66-F67</f>
        <v>8130</v>
      </c>
      <c r="G68" s="8">
        <f>G66-G67</f>
        <v>7973</v>
      </c>
      <c r="H68" s="8">
        <f>H66-H67</f>
        <v>9983</v>
      </c>
      <c r="I68">
        <f t="shared" si="14"/>
        <v>10105</v>
      </c>
      <c r="J68" s="8">
        <f>J66-J67</f>
        <v>9160</v>
      </c>
      <c r="K68" s="8">
        <f>K66-K67</f>
        <v>9096</v>
      </c>
      <c r="L68" s="8">
        <f>L66-L67</f>
        <v>10064</v>
      </c>
      <c r="M68">
        <f t="shared" si="15"/>
        <v>10749</v>
      </c>
      <c r="N68" s="8">
        <f>N66-N67</f>
        <v>9731</v>
      </c>
      <c r="O68" s="8">
        <f>O66-O67</f>
        <v>10419</v>
      </c>
      <c r="P68" s="8">
        <f>P66-P67</f>
        <v>12360</v>
      </c>
      <c r="Q68">
        <f t="shared" si="16"/>
        <v>11227</v>
      </c>
      <c r="R68" s="8">
        <f>R66-R67</f>
        <v>9089</v>
      </c>
      <c r="S68" s="8">
        <f>S66-S67</f>
        <v>9878</v>
      </c>
      <c r="T68" s="8">
        <f>T66-T67</f>
        <v>11295</v>
      </c>
      <c r="U68">
        <f t="shared" si="17"/>
        <v>11878</v>
      </c>
      <c r="V68" s="8">
        <f>V66-V67</f>
        <v>12016</v>
      </c>
      <c r="W68" s="8">
        <f>W66-W67</f>
        <v>10507</v>
      </c>
      <c r="X68" s="8">
        <f>X66-X67</f>
        <v>9741</v>
      </c>
      <c r="Y68">
        <f t="shared" si="18"/>
        <v>11348</v>
      </c>
      <c r="Z68" s="8">
        <f>Z66-Z67</f>
        <v>10854</v>
      </c>
      <c r="AA68" s="8">
        <f>AA66-AA67</f>
        <v>11206</v>
      </c>
      <c r="AB68" s="8">
        <f>AB66-AB67</f>
        <v>10746</v>
      </c>
      <c r="AC68">
        <f t="shared" si="19"/>
        <v>11009</v>
      </c>
      <c r="AD68" s="8">
        <f t="shared" ref="AD68:AI68" si="20">AD66-AD67</f>
        <v>9244</v>
      </c>
      <c r="AE68" s="8">
        <f t="shared" si="20"/>
        <v>5587</v>
      </c>
      <c r="AF68" s="8">
        <f t="shared" si="20"/>
        <v>6535</v>
      </c>
      <c r="AG68" s="8">
        <f t="shared" si="20"/>
        <v>0</v>
      </c>
      <c r="AH68" s="8">
        <f t="shared" si="20"/>
        <v>0</v>
      </c>
      <c r="AI68" s="8">
        <f t="shared" si="20"/>
        <v>0</v>
      </c>
      <c r="AM68" s="8">
        <f t="shared" ref="AM68:AX68" si="21">AM66-AM67</f>
        <v>34679</v>
      </c>
      <c r="AN68" s="8">
        <f t="shared" si="21"/>
        <v>36191</v>
      </c>
      <c r="AO68" s="8">
        <f t="shared" si="21"/>
        <v>39069</v>
      </c>
      <c r="AP68" s="8">
        <f t="shared" si="21"/>
        <v>43737</v>
      </c>
      <c r="AQ68" s="8">
        <f t="shared" si="21"/>
        <v>42140</v>
      </c>
      <c r="AR68" s="8">
        <f t="shared" si="21"/>
        <v>43612</v>
      </c>
      <c r="AS68" s="8">
        <f t="shared" si="21"/>
        <v>43815</v>
      </c>
      <c r="AT68" s="8">
        <f t="shared" si="21"/>
        <v>26866</v>
      </c>
      <c r="AU68" s="8">
        <f t="shared" si="21"/>
        <v>0</v>
      </c>
      <c r="AV68" s="8">
        <f t="shared" si="21"/>
        <v>0</v>
      </c>
      <c r="AW68" s="8">
        <f t="shared" si="21"/>
        <v>0</v>
      </c>
      <c r="AX68" s="8">
        <f t="shared" si="21"/>
        <v>0</v>
      </c>
    </row>
    <row r="69" spans="1:50" x14ac:dyDescent="0.35">
      <c r="A69" t="s">
        <v>66</v>
      </c>
      <c r="B69">
        <v>2995</v>
      </c>
      <c r="C69">
        <v>3087</v>
      </c>
      <c r="D69">
        <v>2927</v>
      </c>
      <c r="E69">
        <f t="shared" si="13"/>
        <v>3119</v>
      </c>
      <c r="F69">
        <v>3246</v>
      </c>
      <c r="G69">
        <v>3145</v>
      </c>
      <c r="H69">
        <v>3069</v>
      </c>
      <c r="I69">
        <f t="shared" si="14"/>
        <v>3280</v>
      </c>
      <c r="J69">
        <v>3311</v>
      </c>
      <c r="K69">
        <v>3262</v>
      </c>
      <c r="L69">
        <v>3209</v>
      </c>
      <c r="M69">
        <f t="shared" si="15"/>
        <v>3316</v>
      </c>
      <c r="N69">
        <v>3311</v>
      </c>
      <c r="O69">
        <v>3371</v>
      </c>
      <c r="P69">
        <v>3428</v>
      </c>
      <c r="Q69">
        <f t="shared" si="16"/>
        <v>3433</v>
      </c>
      <c r="R69">
        <v>3332</v>
      </c>
      <c r="S69">
        <v>3438</v>
      </c>
      <c r="T69">
        <v>3208</v>
      </c>
      <c r="U69">
        <f t="shared" si="17"/>
        <v>3384</v>
      </c>
      <c r="V69">
        <v>3275</v>
      </c>
      <c r="W69">
        <v>3354</v>
      </c>
      <c r="X69">
        <v>3272</v>
      </c>
      <c r="Y69">
        <f t="shared" si="18"/>
        <v>3655</v>
      </c>
      <c r="Z69">
        <v>3623</v>
      </c>
      <c r="AA69">
        <v>3715</v>
      </c>
      <c r="AB69">
        <v>3803</v>
      </c>
      <c r="AC69">
        <f t="shared" si="19"/>
        <v>4049</v>
      </c>
      <c r="AD69">
        <v>4362</v>
      </c>
      <c r="AE69">
        <v>4400</v>
      </c>
      <c r="AF69">
        <v>4302</v>
      </c>
      <c r="AM69">
        <v>12128</v>
      </c>
      <c r="AN69">
        <v>12740</v>
      </c>
      <c r="AO69">
        <v>13098</v>
      </c>
      <c r="AP69">
        <v>13543</v>
      </c>
      <c r="AQ69">
        <v>13362</v>
      </c>
      <c r="AR69">
        <v>13556</v>
      </c>
      <c r="AS69">
        <v>15190</v>
      </c>
      <c r="AT69">
        <v>17528</v>
      </c>
    </row>
    <row r="70" spans="1:50" x14ac:dyDescent="0.35">
      <c r="A70" t="s">
        <v>67</v>
      </c>
      <c r="B70">
        <v>1953</v>
      </c>
      <c r="C70">
        <v>1949</v>
      </c>
      <c r="D70">
        <v>1910</v>
      </c>
      <c r="E70">
        <f t="shared" si="13"/>
        <v>2118</v>
      </c>
      <c r="F70">
        <v>2226</v>
      </c>
      <c r="G70">
        <v>2007</v>
      </c>
      <c r="H70">
        <v>2006</v>
      </c>
      <c r="I70">
        <f t="shared" si="14"/>
        <v>2158</v>
      </c>
      <c r="J70">
        <v>2099</v>
      </c>
      <c r="K70">
        <v>1850</v>
      </c>
      <c r="L70">
        <v>1661</v>
      </c>
      <c r="M70">
        <f t="shared" si="15"/>
        <v>1864</v>
      </c>
      <c r="N70">
        <v>1900</v>
      </c>
      <c r="O70">
        <v>1725</v>
      </c>
      <c r="P70">
        <v>1605</v>
      </c>
      <c r="Q70">
        <f t="shared" si="16"/>
        <v>1520</v>
      </c>
      <c r="R70">
        <v>1533</v>
      </c>
      <c r="S70">
        <v>1589</v>
      </c>
      <c r="T70">
        <v>1486</v>
      </c>
      <c r="U70">
        <f t="shared" si="17"/>
        <v>1542</v>
      </c>
      <c r="V70">
        <v>1541</v>
      </c>
      <c r="W70">
        <v>1447</v>
      </c>
      <c r="X70">
        <v>1435</v>
      </c>
      <c r="Y70">
        <f t="shared" si="18"/>
        <v>1757</v>
      </c>
      <c r="Z70">
        <v>1328</v>
      </c>
      <c r="AA70">
        <v>1599</v>
      </c>
      <c r="AB70">
        <v>1674</v>
      </c>
      <c r="AC70">
        <f t="shared" si="19"/>
        <v>1942</v>
      </c>
      <c r="AD70">
        <v>1752</v>
      </c>
      <c r="AE70">
        <v>1800</v>
      </c>
      <c r="AF70">
        <v>1744</v>
      </c>
      <c r="AM70">
        <v>7930</v>
      </c>
      <c r="AN70">
        <v>8397</v>
      </c>
      <c r="AO70">
        <v>7474</v>
      </c>
      <c r="AP70">
        <v>6750</v>
      </c>
      <c r="AQ70">
        <v>6150</v>
      </c>
      <c r="AR70">
        <v>6180</v>
      </c>
      <c r="AS70">
        <v>6543</v>
      </c>
      <c r="AT70">
        <v>7002</v>
      </c>
    </row>
    <row r="71" spans="1:50" x14ac:dyDescent="0.35">
      <c r="A71" s="4" t="s">
        <v>68</v>
      </c>
      <c r="B71" s="4">
        <v>105</v>
      </c>
      <c r="C71" s="4">
        <v>248</v>
      </c>
      <c r="D71" s="4">
        <v>14</v>
      </c>
      <c r="E71" s="4">
        <f t="shared" si="13"/>
        <v>-13</v>
      </c>
      <c r="F71" s="4">
        <v>0</v>
      </c>
      <c r="G71" s="4">
        <v>1414</v>
      </c>
      <c r="H71" s="4">
        <v>372</v>
      </c>
      <c r="I71" s="4">
        <f t="shared" si="14"/>
        <v>100</v>
      </c>
      <c r="J71" s="4">
        <v>80</v>
      </c>
      <c r="K71" s="4">
        <v>105</v>
      </c>
      <c r="L71" s="4">
        <v>4</v>
      </c>
      <c r="M71" s="4">
        <f t="shared" si="15"/>
        <v>195</v>
      </c>
      <c r="N71" s="4">
        <v>0</v>
      </c>
      <c r="O71" s="4">
        <v>0</v>
      </c>
      <c r="P71" s="4">
        <v>-72</v>
      </c>
      <c r="Q71" s="4">
        <f t="shared" si="16"/>
        <v>0</v>
      </c>
      <c r="R71" s="4">
        <v>0</v>
      </c>
      <c r="S71" s="4">
        <v>184</v>
      </c>
      <c r="T71" s="4">
        <v>104</v>
      </c>
      <c r="U71" s="4">
        <f t="shared" si="17"/>
        <v>105</v>
      </c>
      <c r="V71" s="4">
        <v>162</v>
      </c>
      <c r="W71" s="4">
        <v>9</v>
      </c>
      <c r="X71" s="4">
        <v>-25</v>
      </c>
      <c r="Y71" s="4">
        <f t="shared" si="18"/>
        <v>52</v>
      </c>
      <c r="Z71" s="4">
        <v>2209</v>
      </c>
      <c r="AA71" s="4">
        <v>346</v>
      </c>
      <c r="AB71" s="4">
        <v>42</v>
      </c>
      <c r="AC71" s="4">
        <f t="shared" si="19"/>
        <v>29</v>
      </c>
      <c r="AD71" s="4">
        <v>-1211</v>
      </c>
      <c r="AE71" s="4">
        <v>87</v>
      </c>
      <c r="AF71" s="4">
        <v>664</v>
      </c>
      <c r="AG71" s="4"/>
      <c r="AH71" s="4"/>
      <c r="AI71" s="4"/>
      <c r="AM71" s="4">
        <v>354</v>
      </c>
      <c r="AN71" s="4">
        <v>1886</v>
      </c>
      <c r="AO71" s="4">
        <v>384</v>
      </c>
      <c r="AP71" s="4">
        <v>-72</v>
      </c>
      <c r="AQ71" s="4">
        <v>393</v>
      </c>
      <c r="AR71" s="4">
        <v>198</v>
      </c>
      <c r="AS71" s="4">
        <v>2626</v>
      </c>
      <c r="AT71" s="4">
        <v>2</v>
      </c>
      <c r="AU71" s="4"/>
      <c r="AV71" s="4"/>
    </row>
    <row r="72" spans="1:50" x14ac:dyDescent="0.35">
      <c r="A72" s="4" t="s">
        <v>69</v>
      </c>
      <c r="B72" s="4">
        <v>62</v>
      </c>
      <c r="C72" s="4">
        <v>68</v>
      </c>
      <c r="D72" s="4">
        <v>68</v>
      </c>
      <c r="E72" s="7">
        <f t="shared" si="13"/>
        <v>67</v>
      </c>
      <c r="F72" s="4">
        <v>90</v>
      </c>
      <c r="G72" s="4">
        <v>89</v>
      </c>
      <c r="H72" s="4">
        <v>74</v>
      </c>
      <c r="I72" s="7">
        <f t="shared" si="14"/>
        <v>41</v>
      </c>
      <c r="J72" s="4">
        <v>38</v>
      </c>
      <c r="K72" s="4">
        <v>37</v>
      </c>
      <c r="L72" s="4">
        <v>49</v>
      </c>
      <c r="M72" s="4">
        <f t="shared" si="15"/>
        <v>53</v>
      </c>
      <c r="N72" s="4">
        <v>50</v>
      </c>
      <c r="O72" s="4">
        <v>50</v>
      </c>
      <c r="P72" s="4">
        <v>50</v>
      </c>
      <c r="Q72" s="4">
        <f t="shared" si="16"/>
        <v>50</v>
      </c>
      <c r="R72" s="4">
        <v>50</v>
      </c>
      <c r="S72" s="4">
        <v>50</v>
      </c>
      <c r="T72" s="4">
        <v>50</v>
      </c>
      <c r="U72" s="7">
        <f t="shared" si="17"/>
        <v>50</v>
      </c>
      <c r="V72" s="4">
        <v>0</v>
      </c>
      <c r="W72" s="4">
        <v>0</v>
      </c>
      <c r="X72" s="4">
        <v>0</v>
      </c>
      <c r="Y72" s="7">
        <f t="shared" si="18"/>
        <v>0</v>
      </c>
      <c r="Z72" s="4">
        <v>0</v>
      </c>
      <c r="AA72" s="4">
        <v>0</v>
      </c>
      <c r="AB72" s="4">
        <v>0</v>
      </c>
      <c r="AC72" s="7">
        <f t="shared" si="19"/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M72" s="7">
        <v>265</v>
      </c>
      <c r="AN72" s="7">
        <v>294</v>
      </c>
      <c r="AO72" s="7">
        <v>177</v>
      </c>
      <c r="AP72" s="7">
        <v>200</v>
      </c>
      <c r="AQ72" s="7">
        <v>200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</row>
    <row r="73" spans="1:50" x14ac:dyDescent="0.35">
      <c r="A73" s="7" t="s">
        <v>70</v>
      </c>
      <c r="B73" s="7">
        <f>SUM(B69:B72)</f>
        <v>5115</v>
      </c>
      <c r="C73" s="7">
        <f>SUM(C69:C72)</f>
        <v>5352</v>
      </c>
      <c r="D73" s="7">
        <f>SUM(D69:D72)</f>
        <v>4919</v>
      </c>
      <c r="E73" s="7">
        <f t="shared" si="13"/>
        <v>5291</v>
      </c>
      <c r="F73" s="7">
        <f>SUM(F69:F72)</f>
        <v>5562</v>
      </c>
      <c r="G73" s="7">
        <f>SUM(G69:G72)</f>
        <v>6655</v>
      </c>
      <c r="H73" s="7">
        <f>SUM(H69:H72)</f>
        <v>5521</v>
      </c>
      <c r="I73" s="7">
        <f t="shared" si="14"/>
        <v>5579</v>
      </c>
      <c r="J73" s="7">
        <f>SUM(J69:J72)</f>
        <v>5528</v>
      </c>
      <c r="K73" s="7">
        <f>SUM(K69:K72)</f>
        <v>5254</v>
      </c>
      <c r="L73" s="7">
        <f>SUM(L69:L72)</f>
        <v>4923</v>
      </c>
      <c r="M73" s="4">
        <f t="shared" si="15"/>
        <v>5428</v>
      </c>
      <c r="N73" s="7">
        <f>SUM(N69:N72)</f>
        <v>5261</v>
      </c>
      <c r="O73" s="7">
        <f>SUM(O69:O72)</f>
        <v>5146</v>
      </c>
      <c r="P73" s="7">
        <f>SUM(P69:P72)</f>
        <v>5011</v>
      </c>
      <c r="Q73" s="4">
        <f t="shared" si="16"/>
        <v>5003</v>
      </c>
      <c r="R73" s="7">
        <f>SUM(R69:R72)</f>
        <v>4915</v>
      </c>
      <c r="S73" s="7">
        <f>SUM(S69:S72)</f>
        <v>5261</v>
      </c>
      <c r="T73" s="7">
        <f>SUM(T69:T72)</f>
        <v>4848</v>
      </c>
      <c r="U73" s="7">
        <f t="shared" si="17"/>
        <v>5081</v>
      </c>
      <c r="V73" s="7">
        <f>SUM(V69:V72)</f>
        <v>4978</v>
      </c>
      <c r="W73" s="7">
        <f>SUM(W69:W72)</f>
        <v>4810</v>
      </c>
      <c r="X73" s="7">
        <f>SUM(X69:X72)</f>
        <v>4682</v>
      </c>
      <c r="Y73" s="7">
        <f t="shared" si="18"/>
        <v>5464</v>
      </c>
      <c r="Z73" s="7">
        <f>SUM(Z69:Z72)</f>
        <v>7160</v>
      </c>
      <c r="AA73" s="7">
        <f>SUM(AA69:AA72)</f>
        <v>5660</v>
      </c>
      <c r="AB73" s="7">
        <f>SUM(AB69:AB72)</f>
        <v>5519</v>
      </c>
      <c r="AC73" s="7">
        <f t="shared" si="19"/>
        <v>6020</v>
      </c>
      <c r="AD73" s="7">
        <f>SUM(AD69:AD72)</f>
        <v>4903</v>
      </c>
      <c r="AE73" s="7">
        <f>SUM(AE69:AE72)</f>
        <v>6287</v>
      </c>
      <c r="AF73" s="7">
        <f>SUM(AF69:AF72)</f>
        <v>6710</v>
      </c>
      <c r="AG73" s="7"/>
      <c r="AH73" s="7"/>
      <c r="AI73" s="7"/>
      <c r="AM73" s="7">
        <f t="shared" ref="AM73:AV73" si="22">SUM(AM69:AM72)</f>
        <v>20677</v>
      </c>
      <c r="AN73" s="7">
        <f t="shared" si="22"/>
        <v>23317</v>
      </c>
      <c r="AO73" s="7">
        <f t="shared" si="22"/>
        <v>21133</v>
      </c>
      <c r="AP73" s="7">
        <f t="shared" si="22"/>
        <v>20421</v>
      </c>
      <c r="AQ73" s="7">
        <f t="shared" si="22"/>
        <v>20105</v>
      </c>
      <c r="AR73" s="7">
        <f t="shared" si="22"/>
        <v>19934</v>
      </c>
      <c r="AS73" s="7">
        <f t="shared" si="22"/>
        <v>24359</v>
      </c>
      <c r="AT73" s="7">
        <f t="shared" si="22"/>
        <v>24532</v>
      </c>
      <c r="AU73" s="7">
        <f t="shared" si="22"/>
        <v>0</v>
      </c>
      <c r="AV73" s="7">
        <f t="shared" si="22"/>
        <v>0</v>
      </c>
    </row>
    <row r="74" spans="1:50" s="8" customFormat="1" x14ac:dyDescent="0.35">
      <c r="A74" s="8" t="s">
        <v>71</v>
      </c>
      <c r="B74" s="8">
        <f>B68-B73</f>
        <v>2615</v>
      </c>
      <c r="C74" s="8">
        <v>2896</v>
      </c>
      <c r="D74" s="8">
        <f>D68-D73</f>
        <v>4192</v>
      </c>
      <c r="E74">
        <f t="shared" si="13"/>
        <v>4299</v>
      </c>
      <c r="F74" s="8">
        <v>2568</v>
      </c>
      <c r="G74" s="8">
        <v>1318</v>
      </c>
      <c r="H74" s="8">
        <v>4462</v>
      </c>
      <c r="I74">
        <f t="shared" si="14"/>
        <v>4526</v>
      </c>
      <c r="J74" s="8">
        <v>3632</v>
      </c>
      <c r="K74" s="8">
        <v>3842</v>
      </c>
      <c r="L74" s="8">
        <v>5141</v>
      </c>
      <c r="M74">
        <f t="shared" si="15"/>
        <v>5321</v>
      </c>
      <c r="N74" s="8">
        <f>N68-N73</f>
        <v>4470</v>
      </c>
      <c r="O74" s="8">
        <f>O68-O73</f>
        <v>5273</v>
      </c>
      <c r="P74" s="8">
        <f>P68-P73</f>
        <v>7349</v>
      </c>
      <c r="Q74" s="8">
        <f t="shared" si="16"/>
        <v>6224</v>
      </c>
      <c r="R74" s="8">
        <f>R68-R73</f>
        <v>4174</v>
      </c>
      <c r="S74" s="8">
        <f>S68-S73</f>
        <v>4617</v>
      </c>
      <c r="T74" s="8">
        <f>T68-T73</f>
        <v>6447</v>
      </c>
      <c r="U74" s="8">
        <f t="shared" si="17"/>
        <v>6797</v>
      </c>
      <c r="V74" s="8">
        <f>V68-V73</f>
        <v>7038</v>
      </c>
      <c r="W74" s="8">
        <f>W68-W73</f>
        <v>5697</v>
      </c>
      <c r="X74" s="8">
        <f>X68-X73</f>
        <v>5059</v>
      </c>
      <c r="Y74" s="8">
        <f t="shared" si="18"/>
        <v>5884</v>
      </c>
      <c r="Z74" s="8">
        <f>Z68-Z73</f>
        <v>3694</v>
      </c>
      <c r="AA74" s="8">
        <f>AA68-AA73</f>
        <v>5546</v>
      </c>
      <c r="AB74" s="8">
        <f>AB68-AB73</f>
        <v>5227</v>
      </c>
      <c r="AC74" s="8">
        <f t="shared" si="19"/>
        <v>4989</v>
      </c>
      <c r="AD74" s="8">
        <f t="shared" ref="AD74:AI74" si="23">AD68-AD73</f>
        <v>4341</v>
      </c>
      <c r="AE74" s="8">
        <f t="shared" si="23"/>
        <v>-700</v>
      </c>
      <c r="AF74" s="8">
        <f t="shared" si="23"/>
        <v>-175</v>
      </c>
      <c r="AG74" s="8">
        <f t="shared" si="23"/>
        <v>0</v>
      </c>
      <c r="AH74" s="8">
        <f t="shared" si="23"/>
        <v>0</v>
      </c>
      <c r="AI74" s="8">
        <f t="shared" si="23"/>
        <v>0</v>
      </c>
      <c r="AM74" s="8">
        <f t="shared" ref="AM74:AV74" si="24">AM68-AM73</f>
        <v>14002</v>
      </c>
      <c r="AN74" s="8">
        <f t="shared" si="24"/>
        <v>12874</v>
      </c>
      <c r="AO74" s="8">
        <f t="shared" si="24"/>
        <v>17936</v>
      </c>
      <c r="AP74" s="8">
        <f t="shared" si="24"/>
        <v>23316</v>
      </c>
      <c r="AQ74" s="8">
        <f t="shared" si="24"/>
        <v>22035</v>
      </c>
      <c r="AR74" s="8">
        <f t="shared" si="24"/>
        <v>23678</v>
      </c>
      <c r="AS74" s="8">
        <f t="shared" si="24"/>
        <v>19456</v>
      </c>
      <c r="AT74" s="8">
        <f t="shared" si="24"/>
        <v>2334</v>
      </c>
      <c r="AU74" s="8">
        <f t="shared" si="24"/>
        <v>0</v>
      </c>
      <c r="AV74" s="8">
        <f t="shared" si="24"/>
        <v>0</v>
      </c>
    </row>
    <row r="75" spans="1:50" x14ac:dyDescent="0.35">
      <c r="A75" t="s">
        <v>72</v>
      </c>
      <c r="B75">
        <v>32</v>
      </c>
      <c r="C75">
        <v>100</v>
      </c>
      <c r="D75">
        <v>165</v>
      </c>
      <c r="E75">
        <f t="shared" si="13"/>
        <v>18</v>
      </c>
      <c r="F75">
        <v>22</v>
      </c>
      <c r="G75">
        <v>478</v>
      </c>
      <c r="H75">
        <v>-12</v>
      </c>
      <c r="I75">
        <f t="shared" si="14"/>
        <v>18</v>
      </c>
      <c r="J75">
        <v>252</v>
      </c>
      <c r="K75">
        <v>342</v>
      </c>
      <c r="L75">
        <v>846</v>
      </c>
      <c r="M75">
        <f t="shared" si="15"/>
        <v>1211</v>
      </c>
      <c r="N75">
        <v>643</v>
      </c>
      <c r="O75">
        <v>-203</v>
      </c>
      <c r="P75">
        <v>-75</v>
      </c>
      <c r="Q75">
        <f t="shared" si="16"/>
        <v>-390</v>
      </c>
      <c r="R75">
        <v>434</v>
      </c>
      <c r="S75">
        <v>170</v>
      </c>
      <c r="T75">
        <v>318</v>
      </c>
      <c r="U75">
        <f t="shared" si="17"/>
        <v>617</v>
      </c>
      <c r="V75">
        <v>-111</v>
      </c>
      <c r="W75">
        <v>267</v>
      </c>
      <c r="X75">
        <v>56</v>
      </c>
      <c r="Y75">
        <f t="shared" si="18"/>
        <v>1692</v>
      </c>
      <c r="Z75">
        <v>368</v>
      </c>
      <c r="AA75">
        <v>295</v>
      </c>
      <c r="AB75">
        <v>1707</v>
      </c>
      <c r="AC75">
        <f t="shared" si="19"/>
        <v>359</v>
      </c>
      <c r="AD75">
        <v>4323</v>
      </c>
      <c r="AE75">
        <v>-90</v>
      </c>
      <c r="AF75">
        <v>-151</v>
      </c>
      <c r="AM75">
        <v>315</v>
      </c>
      <c r="AN75">
        <v>506</v>
      </c>
      <c r="AO75">
        <v>2651</v>
      </c>
      <c r="AP75">
        <v>-25</v>
      </c>
      <c r="AQ75">
        <v>1539</v>
      </c>
      <c r="AR75">
        <v>1904</v>
      </c>
      <c r="AS75">
        <v>2729</v>
      </c>
      <c r="AT75">
        <v>4268</v>
      </c>
    </row>
    <row r="76" spans="1:50" s="4" customFormat="1" x14ac:dyDescent="0.35">
      <c r="A76" s="4" t="s">
        <v>73</v>
      </c>
      <c r="B76" s="4">
        <v>26</v>
      </c>
      <c r="C76" s="4">
        <v>-13</v>
      </c>
      <c r="D76" s="4">
        <v>-104</v>
      </c>
      <c r="E76" s="4">
        <f t="shared" si="13"/>
        <v>-14</v>
      </c>
      <c r="F76" s="4">
        <v>-82</v>
      </c>
      <c r="G76" s="4">
        <v>-126</v>
      </c>
      <c r="H76" s="4">
        <v>-132</v>
      </c>
      <c r="I76" s="4">
        <f t="shared" si="14"/>
        <v>-104</v>
      </c>
      <c r="J76" s="4">
        <v>-69</v>
      </c>
      <c r="K76" s="4">
        <v>388</v>
      </c>
      <c r="L76" s="4">
        <v>-57</v>
      </c>
      <c r="M76" s="4">
        <f t="shared" si="15"/>
        <v>-497</v>
      </c>
      <c r="N76" s="4">
        <v>-102</v>
      </c>
      <c r="O76" s="4">
        <v>459</v>
      </c>
      <c r="P76" s="4">
        <v>-132</v>
      </c>
      <c r="Q76" s="4">
        <f t="shared" si="16"/>
        <v>-99</v>
      </c>
      <c r="R76" s="4">
        <v>-61</v>
      </c>
      <c r="S76" s="4">
        <v>-63</v>
      </c>
      <c r="T76" s="4">
        <v>-46</v>
      </c>
      <c r="U76" s="4">
        <f t="shared" si="17"/>
        <v>654</v>
      </c>
      <c r="V76" s="4">
        <v>-313</v>
      </c>
      <c r="W76" s="4">
        <v>-29</v>
      </c>
      <c r="X76" s="4">
        <v>-74</v>
      </c>
      <c r="Y76" s="4">
        <f t="shared" si="18"/>
        <v>-88</v>
      </c>
      <c r="Z76" s="4">
        <v>-156</v>
      </c>
      <c r="AA76" s="4">
        <v>-96</v>
      </c>
      <c r="AB76" s="4">
        <v>-76</v>
      </c>
      <c r="AC76" s="4">
        <f t="shared" si="19"/>
        <v>-154</v>
      </c>
      <c r="AD76" s="4">
        <v>997</v>
      </c>
      <c r="AE76" s="4">
        <v>-119</v>
      </c>
      <c r="AF76" s="4">
        <v>138</v>
      </c>
      <c r="AM76" s="4">
        <v>-105</v>
      </c>
      <c r="AN76" s="4">
        <v>-444</v>
      </c>
      <c r="AO76" s="4">
        <v>-235</v>
      </c>
      <c r="AP76" s="4">
        <v>126</v>
      </c>
      <c r="AQ76" s="4">
        <v>484</v>
      </c>
      <c r="AR76" s="4">
        <v>-504</v>
      </c>
      <c r="AS76" s="4">
        <v>-482</v>
      </c>
      <c r="AT76" s="4">
        <v>1166</v>
      </c>
    </row>
    <row r="77" spans="1:50" x14ac:dyDescent="0.35">
      <c r="A77" t="s">
        <v>74</v>
      </c>
      <c r="B77">
        <f>SUM(B74:B76)</f>
        <v>2673</v>
      </c>
      <c r="C77">
        <f>SUM(C74:C76)</f>
        <v>2983</v>
      </c>
      <c r="D77">
        <f>SUM(D74:D76)</f>
        <v>4253</v>
      </c>
      <c r="E77">
        <f t="shared" si="13"/>
        <v>4303</v>
      </c>
      <c r="F77">
        <f>SUM(F74:F76)</f>
        <v>2508</v>
      </c>
      <c r="G77">
        <f>SUM(G74:G76)</f>
        <v>1670</v>
      </c>
      <c r="H77">
        <f>SUM(H74:H76)</f>
        <v>4318</v>
      </c>
      <c r="I77">
        <f t="shared" si="14"/>
        <v>4440</v>
      </c>
      <c r="J77">
        <f>SUM(J74:J76)</f>
        <v>3815</v>
      </c>
      <c r="K77">
        <f>SUM(K74:K76)</f>
        <v>4572</v>
      </c>
      <c r="L77">
        <f>SUM(L74:L76)</f>
        <v>5930</v>
      </c>
      <c r="M77">
        <f t="shared" si="15"/>
        <v>6035</v>
      </c>
      <c r="N77">
        <f>SUM(N74:N76)</f>
        <v>5011</v>
      </c>
      <c r="O77">
        <f>SUM(O74:O76)</f>
        <v>5529</v>
      </c>
      <c r="P77">
        <f>SUM(P74:P76)</f>
        <v>7142</v>
      </c>
      <c r="Q77">
        <f t="shared" si="16"/>
        <v>5735</v>
      </c>
      <c r="R77">
        <f>SUM(R74:R76)</f>
        <v>4547</v>
      </c>
      <c r="S77">
        <f>SUM(S74:S76)</f>
        <v>4724</v>
      </c>
      <c r="T77">
        <f>SUM(T74:T76)</f>
        <v>6719</v>
      </c>
      <c r="U77">
        <f t="shared" si="17"/>
        <v>8068</v>
      </c>
      <c r="V77">
        <f>SUM(V74:V76)</f>
        <v>6614</v>
      </c>
      <c r="W77">
        <f>SUM(W74:W76)</f>
        <v>5935</v>
      </c>
      <c r="X77">
        <f>SUM(X74:X76)</f>
        <v>5041</v>
      </c>
      <c r="Y77">
        <f t="shared" si="18"/>
        <v>7488</v>
      </c>
      <c r="Z77">
        <f>SUM(Z74:Z76)</f>
        <v>3906</v>
      </c>
      <c r="AA77">
        <f>SUM(AA74:AA76)</f>
        <v>5745</v>
      </c>
      <c r="AB77">
        <f>SUM(AB74:AB76)</f>
        <v>6858</v>
      </c>
      <c r="AC77">
        <f t="shared" si="19"/>
        <v>5194</v>
      </c>
      <c r="AD77">
        <f t="shared" ref="AD77:AI77" si="25">SUM(AD74:AD76)</f>
        <v>9661</v>
      </c>
      <c r="AE77">
        <f t="shared" si="25"/>
        <v>-909</v>
      </c>
      <c r="AF77">
        <f t="shared" si="25"/>
        <v>-188</v>
      </c>
      <c r="AG77">
        <f t="shared" si="25"/>
        <v>0</v>
      </c>
      <c r="AH77">
        <f t="shared" si="25"/>
        <v>0</v>
      </c>
      <c r="AI77">
        <f t="shared" si="25"/>
        <v>0</v>
      </c>
      <c r="AM77">
        <f t="shared" ref="AM77:AV77" si="26">SUM(AM74:AM76)</f>
        <v>14212</v>
      </c>
      <c r="AN77">
        <f t="shared" si="26"/>
        <v>12936</v>
      </c>
      <c r="AO77">
        <f t="shared" si="26"/>
        <v>20352</v>
      </c>
      <c r="AP77">
        <f t="shared" si="26"/>
        <v>23417</v>
      </c>
      <c r="AQ77">
        <f t="shared" si="26"/>
        <v>24058</v>
      </c>
      <c r="AR77">
        <f t="shared" si="26"/>
        <v>25078</v>
      </c>
      <c r="AS77">
        <f t="shared" si="26"/>
        <v>21703</v>
      </c>
      <c r="AT77">
        <f t="shared" si="26"/>
        <v>7768</v>
      </c>
      <c r="AU77">
        <f t="shared" si="26"/>
        <v>0</v>
      </c>
      <c r="AV77">
        <f t="shared" si="26"/>
        <v>0</v>
      </c>
    </row>
    <row r="78" spans="1:50" x14ac:dyDescent="0.35">
      <c r="A78" s="4" t="s">
        <v>75</v>
      </c>
      <c r="B78" s="4">
        <v>681</v>
      </c>
      <c r="C78" s="4">
        <v>277</v>
      </c>
      <c r="D78" s="4">
        <v>1144</v>
      </c>
      <c r="E78" s="4">
        <f t="shared" si="13"/>
        <v>690</v>
      </c>
      <c r="F78" s="4">
        <v>462</v>
      </c>
      <c r="G78" s="4">
        <v>340</v>
      </c>
      <c r="H78" s="4">
        <v>940</v>
      </c>
      <c r="I78" s="4">
        <f t="shared" si="14"/>
        <v>878</v>
      </c>
      <c r="J78" s="4">
        <v>851</v>
      </c>
      <c r="K78" s="4">
        <v>1764</v>
      </c>
      <c r="L78" s="4">
        <v>1414</v>
      </c>
      <c r="M78" s="4">
        <f t="shared" si="15"/>
        <v>6722</v>
      </c>
      <c r="N78" s="4">
        <v>557</v>
      </c>
      <c r="O78" s="4">
        <v>523</v>
      </c>
      <c r="P78" s="4">
        <v>744</v>
      </c>
      <c r="Q78" s="4">
        <f t="shared" si="16"/>
        <v>440</v>
      </c>
      <c r="R78" s="4">
        <v>573</v>
      </c>
      <c r="S78" s="4">
        <v>545</v>
      </c>
      <c r="T78" s="4">
        <v>729</v>
      </c>
      <c r="U78" s="4">
        <f t="shared" si="17"/>
        <v>1163</v>
      </c>
      <c r="V78" s="4">
        <v>953</v>
      </c>
      <c r="W78" s="4">
        <v>830</v>
      </c>
      <c r="X78" s="4">
        <v>765</v>
      </c>
      <c r="Y78" s="4">
        <f t="shared" si="18"/>
        <v>1631</v>
      </c>
      <c r="Z78" s="4">
        <v>545</v>
      </c>
      <c r="AA78" s="4">
        <v>684</v>
      </c>
      <c r="AB78" s="4">
        <v>35</v>
      </c>
      <c r="AC78" s="4">
        <f t="shared" si="19"/>
        <v>571</v>
      </c>
      <c r="AD78" s="4">
        <v>1548</v>
      </c>
      <c r="AE78" s="4">
        <v>-455</v>
      </c>
      <c r="AF78" s="4">
        <v>-1207</v>
      </c>
      <c r="AG78" s="4"/>
      <c r="AH78" s="4"/>
      <c r="AI78" s="4"/>
      <c r="AM78" s="4">
        <v>2792</v>
      </c>
      <c r="AN78" s="4">
        <v>2620</v>
      </c>
      <c r="AO78" s="4">
        <v>10751</v>
      </c>
      <c r="AP78" s="4">
        <v>2264</v>
      </c>
      <c r="AQ78" s="4">
        <v>3010</v>
      </c>
      <c r="AR78" s="4">
        <v>4179</v>
      </c>
      <c r="AS78" s="4">
        <v>1835</v>
      </c>
      <c r="AT78" s="4">
        <v>-249</v>
      </c>
      <c r="AU78" s="4">
        <v>1837</v>
      </c>
      <c r="AV78" s="4">
        <v>1838</v>
      </c>
    </row>
    <row r="79" spans="1:50" s="8" customFormat="1" x14ac:dyDescent="0.35">
      <c r="A79" s="8" t="s">
        <v>76</v>
      </c>
      <c r="B79" s="8">
        <f>B77-B78</f>
        <v>1992</v>
      </c>
      <c r="C79" s="8">
        <f>C77-C78</f>
        <v>2706</v>
      </c>
      <c r="D79" s="8">
        <f>D77-D78</f>
        <v>3109</v>
      </c>
      <c r="E79">
        <f t="shared" si="13"/>
        <v>3613</v>
      </c>
      <c r="F79" s="8">
        <f>F77-F78</f>
        <v>2046</v>
      </c>
      <c r="G79" s="8">
        <f>G77-G78</f>
        <v>1330</v>
      </c>
      <c r="H79" s="8">
        <f>H77-H78</f>
        <v>3378</v>
      </c>
      <c r="I79">
        <f t="shared" si="14"/>
        <v>3562</v>
      </c>
      <c r="J79" s="8">
        <f>J77-J78</f>
        <v>2964</v>
      </c>
      <c r="K79" s="8">
        <f>K77-K78</f>
        <v>2808</v>
      </c>
      <c r="L79" s="8">
        <f>L77-L78</f>
        <v>4516</v>
      </c>
      <c r="M79">
        <f t="shared" si="15"/>
        <v>-687</v>
      </c>
      <c r="N79" s="8">
        <f>N77-N78</f>
        <v>4454</v>
      </c>
      <c r="O79" s="8">
        <f>O77-O78</f>
        <v>5006</v>
      </c>
      <c r="P79" s="8">
        <f>P77-P78</f>
        <v>6398</v>
      </c>
      <c r="Q79" s="8">
        <f t="shared" si="16"/>
        <v>5295</v>
      </c>
      <c r="R79" s="8">
        <f t="shared" ref="R79:X79" si="27">R77-R78</f>
        <v>3974</v>
      </c>
      <c r="S79" s="8">
        <f t="shared" si="27"/>
        <v>4179</v>
      </c>
      <c r="T79" s="8">
        <f t="shared" si="27"/>
        <v>5990</v>
      </c>
      <c r="U79" s="8">
        <f t="shared" si="27"/>
        <v>6905</v>
      </c>
      <c r="V79" s="8">
        <f t="shared" si="27"/>
        <v>5661</v>
      </c>
      <c r="W79" s="8">
        <f t="shared" si="27"/>
        <v>5105</v>
      </c>
      <c r="X79" s="8">
        <f t="shared" si="27"/>
        <v>4276</v>
      </c>
      <c r="Y79" s="8">
        <f t="shared" si="18"/>
        <v>5857</v>
      </c>
      <c r="Z79" s="8">
        <f>Z77-Z78</f>
        <v>3361</v>
      </c>
      <c r="AA79" s="8">
        <f>AA77-AA78</f>
        <v>5061</v>
      </c>
      <c r="AB79" s="8">
        <f>AB77-AB78</f>
        <v>6823</v>
      </c>
      <c r="AC79" s="8">
        <f t="shared" si="19"/>
        <v>4623</v>
      </c>
      <c r="AD79" s="8">
        <f t="shared" ref="AD79:AI79" si="28">AD77-AD78</f>
        <v>8113</v>
      </c>
      <c r="AE79" s="8">
        <f t="shared" si="28"/>
        <v>-454</v>
      </c>
      <c r="AF79" s="8">
        <f t="shared" si="28"/>
        <v>1019</v>
      </c>
      <c r="AG79" s="8">
        <f t="shared" si="28"/>
        <v>0</v>
      </c>
      <c r="AH79" s="8">
        <f t="shared" si="28"/>
        <v>0</v>
      </c>
      <c r="AI79" s="8">
        <f t="shared" si="28"/>
        <v>0</v>
      </c>
      <c r="AM79" s="8">
        <f t="shared" ref="AM79:AV79" si="29">AM77-AM78</f>
        <v>11420</v>
      </c>
      <c r="AN79" s="8">
        <f t="shared" si="29"/>
        <v>10316</v>
      </c>
      <c r="AO79" s="8">
        <f t="shared" si="29"/>
        <v>9601</v>
      </c>
      <c r="AP79" s="8">
        <f t="shared" si="29"/>
        <v>21153</v>
      </c>
      <c r="AQ79" s="8">
        <f t="shared" si="29"/>
        <v>21048</v>
      </c>
      <c r="AR79" s="8">
        <f t="shared" si="29"/>
        <v>20899</v>
      </c>
      <c r="AS79" s="8">
        <f t="shared" si="29"/>
        <v>19868</v>
      </c>
      <c r="AT79" s="8">
        <f t="shared" si="29"/>
        <v>8017</v>
      </c>
      <c r="AU79" s="8">
        <f t="shared" si="29"/>
        <v>-1837</v>
      </c>
      <c r="AV79" s="8">
        <f t="shared" si="29"/>
        <v>-1838</v>
      </c>
    </row>
    <row r="80" spans="1:50" s="27" customFormat="1" x14ac:dyDescent="0.35">
      <c r="A80" s="4" t="s">
        <v>77</v>
      </c>
      <c r="E80" s="4"/>
      <c r="I80" s="4"/>
      <c r="M80" s="4"/>
      <c r="AM80" s="27">
        <v>0</v>
      </c>
      <c r="AN80" s="27">
        <v>0</v>
      </c>
      <c r="AO80" s="27">
        <v>0</v>
      </c>
      <c r="AP80" s="27">
        <v>0</v>
      </c>
      <c r="AQ80" s="27">
        <v>0</v>
      </c>
      <c r="AR80" s="27">
        <v>0</v>
      </c>
      <c r="AS80" s="27">
        <v>0</v>
      </c>
      <c r="AT80" s="27">
        <v>3</v>
      </c>
    </row>
    <row r="81" spans="1:48" s="8" customFormat="1" x14ac:dyDescent="0.35">
      <c r="A81" s="8" t="s">
        <v>78</v>
      </c>
      <c r="AM81" s="8">
        <f t="shared" ref="AM81:AV81" si="30">AM79-AM80</f>
        <v>11420</v>
      </c>
      <c r="AN81" s="8">
        <f t="shared" si="30"/>
        <v>10316</v>
      </c>
      <c r="AO81" s="8">
        <f t="shared" si="30"/>
        <v>9601</v>
      </c>
      <c r="AP81" s="8">
        <f t="shared" si="30"/>
        <v>21153</v>
      </c>
      <c r="AQ81" s="8">
        <f t="shared" si="30"/>
        <v>21048</v>
      </c>
      <c r="AR81" s="8">
        <f t="shared" si="30"/>
        <v>20899</v>
      </c>
      <c r="AS81" s="8">
        <f t="shared" si="30"/>
        <v>19868</v>
      </c>
      <c r="AT81" s="8">
        <f t="shared" si="30"/>
        <v>8014</v>
      </c>
      <c r="AU81" s="8">
        <f t="shared" si="30"/>
        <v>-1837</v>
      </c>
      <c r="AV81" s="8">
        <f t="shared" si="30"/>
        <v>-1838</v>
      </c>
    </row>
    <row r="82" spans="1:48" x14ac:dyDescent="0.35">
      <c r="A82" t="s">
        <v>79</v>
      </c>
      <c r="AM82" s="9" t="e">
        <f t="shared" ref="AM82:AV82" si="31">AM81/AM84</f>
        <v>#DIV/0!</v>
      </c>
      <c r="AN82" s="9" t="e">
        <f t="shared" si="31"/>
        <v>#DIV/0!</v>
      </c>
      <c r="AO82" s="9" t="e">
        <f t="shared" si="31"/>
        <v>#DIV/0!</v>
      </c>
      <c r="AP82" s="9" t="e">
        <f t="shared" si="31"/>
        <v>#DIV/0!</v>
      </c>
      <c r="AQ82" s="9" t="e">
        <f t="shared" si="31"/>
        <v>#DIV/0!</v>
      </c>
      <c r="AR82" s="9">
        <f t="shared" si="31"/>
        <v>4.9771374136699214</v>
      </c>
      <c r="AS82" s="9">
        <f t="shared" si="31"/>
        <v>4.8948016752894805</v>
      </c>
      <c r="AT82" s="9">
        <f t="shared" si="31"/>
        <v>1.950827653359299</v>
      </c>
      <c r="AU82" s="9" t="e">
        <f t="shared" si="31"/>
        <v>#DIV/0!</v>
      </c>
      <c r="AV82" s="9" t="e">
        <f t="shared" si="31"/>
        <v>#DIV/0!</v>
      </c>
    </row>
    <row r="83" spans="1:48" x14ac:dyDescent="0.35">
      <c r="A83" t="s">
        <v>80</v>
      </c>
      <c r="B83" s="9">
        <f t="shared" ref="B83:X83" si="32">B79/B85</f>
        <v>0.40537240537240538</v>
      </c>
      <c r="C83" s="9">
        <f t="shared" si="32"/>
        <v>0.55123243023018942</v>
      </c>
      <c r="D83" s="9">
        <f t="shared" si="32"/>
        <v>0.63761279737489751</v>
      </c>
      <c r="E83" s="9">
        <f t="shared" si="32"/>
        <v>0.73825091949325705</v>
      </c>
      <c r="F83" s="9">
        <f t="shared" si="32"/>
        <v>0.4196923076923077</v>
      </c>
      <c r="G83" s="9">
        <f t="shared" si="32"/>
        <v>0.27332511302918205</v>
      </c>
      <c r="H83" s="9">
        <f t="shared" si="32"/>
        <v>0.69263891736723393</v>
      </c>
      <c r="I83" s="9">
        <f t="shared" si="32"/>
        <v>0.73066666666666669</v>
      </c>
      <c r="J83" s="9">
        <f t="shared" si="32"/>
        <v>0.60725261216963733</v>
      </c>
      <c r="K83" s="9">
        <f t="shared" si="32"/>
        <v>0.57956656346749225</v>
      </c>
      <c r="L83" s="9">
        <f t="shared" si="32"/>
        <v>0.93673511719560254</v>
      </c>
      <c r="M83" s="9">
        <f t="shared" si="32"/>
        <v>-0.1420889348500517</v>
      </c>
      <c r="N83" s="9">
        <f t="shared" si="32"/>
        <v>0.92985386221294364</v>
      </c>
      <c r="O83" s="9">
        <f t="shared" si="32"/>
        <v>1.0545607752264587</v>
      </c>
      <c r="P83" s="9">
        <f t="shared" si="32"/>
        <v>1.3765060240963856</v>
      </c>
      <c r="Q83" s="9">
        <f t="shared" si="32"/>
        <v>1.1263560944479898</v>
      </c>
      <c r="R83" s="9">
        <f t="shared" si="32"/>
        <v>0.87072743207712533</v>
      </c>
      <c r="S83" s="9">
        <f t="shared" si="32"/>
        <v>0.92394428476674773</v>
      </c>
      <c r="T83" s="9">
        <f t="shared" si="32"/>
        <v>1.3512294157455447</v>
      </c>
      <c r="U83" s="9">
        <f t="shared" si="32"/>
        <v>1.5437066845517551</v>
      </c>
      <c r="V83" s="9">
        <f t="shared" si="32"/>
        <v>1.3128478664192951</v>
      </c>
      <c r="W83" s="9">
        <f t="shared" si="32"/>
        <v>1.1916433239962652</v>
      </c>
      <c r="X83" s="9">
        <f t="shared" si="32"/>
        <v>1.0154357634766089</v>
      </c>
      <c r="Y83" s="9">
        <f>AR83-X83-W83-V83</f>
        <v>1.4184000782439359</v>
      </c>
      <c r="Z83" s="9">
        <f>Z79/Z85</f>
        <v>0.820556640625</v>
      </c>
      <c r="AA83" s="9">
        <f>AA79/AA85</f>
        <v>1.2392262487757102</v>
      </c>
      <c r="AB83" s="9">
        <f>AB79/AB85</f>
        <v>1.6698482623592756</v>
      </c>
      <c r="AC83" s="9">
        <f>AS83-AB83-AA83-Z83</f>
        <v>1.1280705597314564</v>
      </c>
      <c r="AD83" s="9">
        <f t="shared" ref="AD83:AI83" si="33">AD79/AD85</f>
        <v>1.9754078402727051</v>
      </c>
      <c r="AE83" s="9">
        <f t="shared" si="33"/>
        <v>-0.11073170731707317</v>
      </c>
      <c r="AF83" s="9">
        <f t="shared" si="33"/>
        <v>0.24703030303030302</v>
      </c>
      <c r="AG83" s="9" t="e">
        <f t="shared" si="33"/>
        <v>#DIV/0!</v>
      </c>
      <c r="AH83" s="9" t="e">
        <f t="shared" si="33"/>
        <v>#DIV/0!</v>
      </c>
      <c r="AI83" s="9" t="e">
        <f t="shared" si="33"/>
        <v>#DIV/0!</v>
      </c>
      <c r="AM83" s="9">
        <f t="shared" ref="AM83:AS83" si="34">AM79/AM85</f>
        <v>2.3334695545565998</v>
      </c>
      <c r="AN83" s="9">
        <f t="shared" si="34"/>
        <v>2.1161025641025639</v>
      </c>
      <c r="AO83" s="9">
        <f t="shared" si="34"/>
        <v>1.9857290589451912</v>
      </c>
      <c r="AP83" s="9">
        <f t="shared" si="34"/>
        <v>4.4996809189534144</v>
      </c>
      <c r="AQ83" s="9">
        <f t="shared" si="34"/>
        <v>4.7055667337357479</v>
      </c>
      <c r="AR83" s="9">
        <f t="shared" si="34"/>
        <v>4.9383270321361055</v>
      </c>
      <c r="AS83" s="9">
        <f t="shared" si="34"/>
        <v>4.8577017114914423</v>
      </c>
      <c r="AT83" s="9">
        <f>AT81/AT85</f>
        <v>1.9437302934756246</v>
      </c>
      <c r="AU83" s="9" t="e">
        <f>AU79/AU85</f>
        <v>#DIV/0!</v>
      </c>
      <c r="AV83" s="9" t="e">
        <f>AV79/AV85</f>
        <v>#DIV/0!</v>
      </c>
    </row>
    <row r="84" spans="1:48" x14ac:dyDescent="0.35">
      <c r="A84" t="s">
        <v>81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M84" s="9"/>
      <c r="AN84" s="9"/>
      <c r="AO84" s="9"/>
      <c r="AP84" s="9"/>
      <c r="AQ84" s="9"/>
      <c r="AR84" s="9">
        <v>4199</v>
      </c>
      <c r="AS84" s="9">
        <v>4059</v>
      </c>
      <c r="AT84" s="9">
        <v>4108</v>
      </c>
      <c r="AU84" s="9"/>
      <c r="AV84" s="9"/>
    </row>
    <row r="85" spans="1:48" x14ac:dyDescent="0.35">
      <c r="A85" t="s">
        <v>82</v>
      </c>
      <c r="B85">
        <v>4914</v>
      </c>
      <c r="C85">
        <v>4909</v>
      </c>
      <c r="D85">
        <v>4876</v>
      </c>
      <c r="E85">
        <f>AM85</f>
        <v>4894</v>
      </c>
      <c r="F85">
        <v>4875</v>
      </c>
      <c r="G85">
        <v>4866</v>
      </c>
      <c r="H85">
        <v>4877</v>
      </c>
      <c r="I85">
        <f>AN85</f>
        <v>4875</v>
      </c>
      <c r="J85">
        <v>4881</v>
      </c>
      <c r="K85">
        <v>4845</v>
      </c>
      <c r="L85">
        <v>4821</v>
      </c>
      <c r="M85">
        <f>AO85</f>
        <v>4835</v>
      </c>
      <c r="N85">
        <v>4790</v>
      </c>
      <c r="O85">
        <v>4747</v>
      </c>
      <c r="P85">
        <v>4648</v>
      </c>
      <c r="Q85">
        <f>AP85</f>
        <v>4701</v>
      </c>
      <c r="R85">
        <v>4564</v>
      </c>
      <c r="S85">
        <v>4523</v>
      </c>
      <c r="T85">
        <v>4433</v>
      </c>
      <c r="U85">
        <f>AQ85</f>
        <v>4473</v>
      </c>
      <c r="V85">
        <v>4312</v>
      </c>
      <c r="W85">
        <v>4284</v>
      </c>
      <c r="X85">
        <v>4211</v>
      </c>
      <c r="Y85">
        <f>AR85</f>
        <v>4232</v>
      </c>
      <c r="Z85">
        <v>4096</v>
      </c>
      <c r="AA85">
        <v>4084</v>
      </c>
      <c r="AB85">
        <v>4086</v>
      </c>
      <c r="AC85">
        <f>AS85</f>
        <v>4090</v>
      </c>
      <c r="AD85">
        <v>4107</v>
      </c>
      <c r="AE85">
        <v>4100</v>
      </c>
      <c r="AF85">
        <v>4125</v>
      </c>
      <c r="AM85">
        <v>4894</v>
      </c>
      <c r="AN85">
        <v>4875</v>
      </c>
      <c r="AO85">
        <v>4835</v>
      </c>
      <c r="AP85">
        <v>4701</v>
      </c>
      <c r="AQ85">
        <v>4473</v>
      </c>
      <c r="AR85">
        <v>4232</v>
      </c>
      <c r="AS85">
        <v>4090</v>
      </c>
      <c r="AT85">
        <v>4123</v>
      </c>
    </row>
    <row r="86" spans="1:48" x14ac:dyDescent="0.35">
      <c r="A86" t="s">
        <v>83</v>
      </c>
      <c r="B86">
        <v>0.48</v>
      </c>
      <c r="D86">
        <v>0.48</v>
      </c>
      <c r="F86">
        <v>0.52</v>
      </c>
      <c r="H86">
        <v>0.52</v>
      </c>
      <c r="J86">
        <v>0.53249999999999997</v>
      </c>
      <c r="N86">
        <v>0.6</v>
      </c>
    </row>
    <row r="88" spans="1:48" x14ac:dyDescent="0.35">
      <c r="P88" s="9"/>
    </row>
    <row r="89" spans="1:48" x14ac:dyDescent="0.35">
      <c r="L89" s="10"/>
    </row>
    <row r="92" spans="1:48" s="21" customFormat="1" x14ac:dyDescent="0.35">
      <c r="A92" s="20" t="s">
        <v>84</v>
      </c>
    </row>
    <row r="93" spans="1:48" x14ac:dyDescent="0.35">
      <c r="A93" s="5" t="s">
        <v>85</v>
      </c>
    </row>
    <row r="94" spans="1:48" x14ac:dyDescent="0.35">
      <c r="A94" t="s">
        <v>86</v>
      </c>
      <c r="B94">
        <v>4244</v>
      </c>
      <c r="C94">
        <v>4454</v>
      </c>
      <c r="D94">
        <v>7065</v>
      </c>
      <c r="E94">
        <v>15308</v>
      </c>
      <c r="F94">
        <v>3061</v>
      </c>
      <c r="G94">
        <v>3885</v>
      </c>
      <c r="H94">
        <v>4752</v>
      </c>
      <c r="I94">
        <v>5560</v>
      </c>
      <c r="J94">
        <v>4934</v>
      </c>
      <c r="K94">
        <v>11687</v>
      </c>
      <c r="L94">
        <v>9075</v>
      </c>
      <c r="M94">
        <v>3433</v>
      </c>
      <c r="N94">
        <v>3554</v>
      </c>
      <c r="O94">
        <v>2614</v>
      </c>
      <c r="P94">
        <v>3407</v>
      </c>
      <c r="Q94">
        <v>3019</v>
      </c>
      <c r="R94">
        <v>3154</v>
      </c>
      <c r="S94">
        <v>2867</v>
      </c>
      <c r="T94">
        <v>3935</v>
      </c>
      <c r="U94">
        <v>4194</v>
      </c>
      <c r="V94">
        <v>11380</v>
      </c>
      <c r="W94">
        <v>8736</v>
      </c>
      <c r="X94">
        <v>3356</v>
      </c>
      <c r="Y94">
        <v>5865</v>
      </c>
      <c r="Z94">
        <v>5192</v>
      </c>
      <c r="AA94">
        <v>4746</v>
      </c>
      <c r="AB94">
        <v>7870</v>
      </c>
      <c r="AC94">
        <v>4827</v>
      </c>
      <c r="AD94">
        <v>6215</v>
      </c>
      <c r="AE94">
        <v>4390</v>
      </c>
      <c r="AF94">
        <v>4529</v>
      </c>
      <c r="AM94" s="12">
        <f t="shared" ref="AM94:AM127" si="35">E94</f>
        <v>15308</v>
      </c>
      <c r="AN94" s="12">
        <f t="shared" ref="AN94:AN127" si="36">I94</f>
        <v>5560</v>
      </c>
      <c r="AO94" s="12">
        <f t="shared" ref="AO94:AO127" si="37">M94</f>
        <v>3433</v>
      </c>
      <c r="AP94" s="12">
        <f t="shared" ref="AP94:AP127" si="38">Q94</f>
        <v>3019</v>
      </c>
      <c r="AQ94" s="12">
        <f t="shared" ref="AQ94:AQ127" si="39">U94</f>
        <v>4194</v>
      </c>
      <c r="AR94" s="12">
        <f t="shared" ref="AR94:AR127" si="40">Y94</f>
        <v>5865</v>
      </c>
      <c r="AS94" s="12">
        <f t="shared" ref="AS94:AS127" si="41">AC94</f>
        <v>4827</v>
      </c>
    </row>
    <row r="95" spans="1:48" x14ac:dyDescent="0.35">
      <c r="A95" t="s">
        <v>87</v>
      </c>
      <c r="B95">
        <v>1864</v>
      </c>
      <c r="C95">
        <v>2606</v>
      </c>
      <c r="D95">
        <v>7119</v>
      </c>
      <c r="E95">
        <v>2682</v>
      </c>
      <c r="F95">
        <v>2927</v>
      </c>
      <c r="G95">
        <v>4301</v>
      </c>
      <c r="H95">
        <v>3270</v>
      </c>
      <c r="I95">
        <v>3225</v>
      </c>
      <c r="J95">
        <v>3058</v>
      </c>
      <c r="K95">
        <v>3158</v>
      </c>
      <c r="L95">
        <v>1446</v>
      </c>
      <c r="M95">
        <v>1814</v>
      </c>
      <c r="N95">
        <v>2020</v>
      </c>
      <c r="O95">
        <v>2263</v>
      </c>
      <c r="P95">
        <v>2641</v>
      </c>
      <c r="Q95">
        <v>2788</v>
      </c>
      <c r="R95">
        <v>2698</v>
      </c>
      <c r="S95">
        <v>2414</v>
      </c>
      <c r="T95">
        <v>1849</v>
      </c>
      <c r="U95">
        <v>1082</v>
      </c>
      <c r="V95">
        <v>1296</v>
      </c>
      <c r="W95">
        <v>4791</v>
      </c>
      <c r="X95">
        <v>2987</v>
      </c>
      <c r="Y95">
        <v>2292</v>
      </c>
      <c r="Z95">
        <v>2417</v>
      </c>
      <c r="AA95">
        <v>3014</v>
      </c>
      <c r="AB95">
        <v>4004</v>
      </c>
      <c r="AC95">
        <v>24426</v>
      </c>
      <c r="AD95">
        <v>32481</v>
      </c>
      <c r="AE95">
        <v>22654</v>
      </c>
      <c r="AF95">
        <v>18030</v>
      </c>
      <c r="AM95" s="12">
        <f t="shared" si="35"/>
        <v>2682</v>
      </c>
      <c r="AN95" s="12">
        <f t="shared" si="36"/>
        <v>3225</v>
      </c>
      <c r="AO95" s="12">
        <f t="shared" si="37"/>
        <v>1814</v>
      </c>
      <c r="AP95" s="12">
        <f t="shared" si="38"/>
        <v>2788</v>
      </c>
      <c r="AQ95" s="12">
        <f t="shared" si="39"/>
        <v>1082</v>
      </c>
      <c r="AR95" s="12">
        <f t="shared" si="40"/>
        <v>2292</v>
      </c>
      <c r="AS95" s="12">
        <f t="shared" si="41"/>
        <v>24426</v>
      </c>
    </row>
    <row r="96" spans="1:48" x14ac:dyDescent="0.35">
      <c r="A96" t="s">
        <v>88</v>
      </c>
      <c r="B96">
        <v>8010</v>
      </c>
      <c r="C96">
        <v>6810</v>
      </c>
      <c r="D96">
        <v>6659</v>
      </c>
      <c r="E96">
        <v>7323</v>
      </c>
      <c r="F96">
        <v>9103</v>
      </c>
      <c r="G96">
        <v>9503</v>
      </c>
      <c r="H96">
        <v>9747</v>
      </c>
      <c r="I96">
        <v>8314</v>
      </c>
      <c r="J96">
        <v>9303</v>
      </c>
      <c r="K96">
        <v>11084</v>
      </c>
      <c r="L96">
        <v>6983</v>
      </c>
      <c r="M96">
        <v>8755</v>
      </c>
      <c r="N96">
        <v>10623</v>
      </c>
      <c r="O96">
        <v>7348</v>
      </c>
      <c r="P96">
        <v>7138</v>
      </c>
      <c r="Q96">
        <v>5843</v>
      </c>
      <c r="R96">
        <v>6181</v>
      </c>
      <c r="S96">
        <v>6663</v>
      </c>
      <c r="T96">
        <v>6241</v>
      </c>
      <c r="U96">
        <v>7847</v>
      </c>
      <c r="V96">
        <v>8127</v>
      </c>
      <c r="W96">
        <v>12288</v>
      </c>
      <c r="X96">
        <v>11910</v>
      </c>
      <c r="Y96">
        <v>15738</v>
      </c>
      <c r="Z96">
        <v>14788</v>
      </c>
      <c r="AA96">
        <v>17097</v>
      </c>
      <c r="AB96">
        <v>22761</v>
      </c>
      <c r="AC96">
        <v>0</v>
      </c>
      <c r="AD96">
        <v>0</v>
      </c>
      <c r="AE96">
        <v>0</v>
      </c>
      <c r="AF96">
        <v>0</v>
      </c>
      <c r="AM96" s="12">
        <f t="shared" si="35"/>
        <v>7323</v>
      </c>
      <c r="AN96" s="12">
        <f t="shared" si="36"/>
        <v>8314</v>
      </c>
      <c r="AO96" s="12">
        <f t="shared" si="37"/>
        <v>8755</v>
      </c>
      <c r="AP96" s="12">
        <f t="shared" si="38"/>
        <v>5843</v>
      </c>
      <c r="AQ96" s="12">
        <f t="shared" si="39"/>
        <v>7847</v>
      </c>
      <c r="AR96" s="12">
        <f t="shared" si="40"/>
        <v>15738</v>
      </c>
      <c r="AS96" s="12">
        <f t="shared" si="41"/>
        <v>0</v>
      </c>
    </row>
    <row r="97" spans="1:48" x14ac:dyDescent="0.35">
      <c r="A97" t="s">
        <v>89</v>
      </c>
      <c r="B97">
        <v>3246</v>
      </c>
      <c r="C97">
        <v>3860</v>
      </c>
      <c r="D97">
        <v>4101</v>
      </c>
      <c r="E97">
        <v>4787</v>
      </c>
      <c r="F97">
        <v>4216</v>
      </c>
      <c r="G97">
        <v>4426</v>
      </c>
      <c r="H97">
        <v>4952</v>
      </c>
      <c r="I97">
        <v>4690</v>
      </c>
      <c r="J97">
        <v>4921</v>
      </c>
      <c r="K97">
        <v>5397</v>
      </c>
      <c r="L97">
        <v>5954</v>
      </c>
      <c r="M97">
        <v>5607</v>
      </c>
      <c r="N97">
        <v>4879</v>
      </c>
      <c r="O97">
        <v>4636</v>
      </c>
      <c r="P97">
        <v>5457</v>
      </c>
      <c r="Q97">
        <v>6722</v>
      </c>
      <c r="R97">
        <v>6957</v>
      </c>
      <c r="S97">
        <v>6233</v>
      </c>
      <c r="T97">
        <v>6880</v>
      </c>
      <c r="U97">
        <v>7659</v>
      </c>
      <c r="V97">
        <v>8455</v>
      </c>
      <c r="W97">
        <v>7441</v>
      </c>
      <c r="X97">
        <v>7140</v>
      </c>
      <c r="Y97">
        <v>6782</v>
      </c>
      <c r="Z97">
        <v>7208</v>
      </c>
      <c r="AA97">
        <v>7460</v>
      </c>
      <c r="AB97">
        <v>8400</v>
      </c>
      <c r="AC97">
        <v>9457</v>
      </c>
      <c r="AD97">
        <v>7074</v>
      </c>
      <c r="AE97">
        <v>6063</v>
      </c>
      <c r="AF97">
        <v>7469</v>
      </c>
      <c r="AM97" s="12">
        <f t="shared" si="35"/>
        <v>4787</v>
      </c>
      <c r="AN97" s="12">
        <f t="shared" si="36"/>
        <v>4690</v>
      </c>
      <c r="AO97" s="12">
        <f t="shared" si="37"/>
        <v>5607</v>
      </c>
      <c r="AP97" s="12">
        <f t="shared" si="38"/>
        <v>6722</v>
      </c>
      <c r="AQ97" s="12">
        <f t="shared" si="39"/>
        <v>7659</v>
      </c>
      <c r="AR97" s="12">
        <f t="shared" si="40"/>
        <v>6782</v>
      </c>
      <c r="AS97" s="12">
        <f t="shared" si="41"/>
        <v>9457</v>
      </c>
    </row>
    <row r="98" spans="1:48" x14ac:dyDescent="0.35">
      <c r="A98" t="s">
        <v>90</v>
      </c>
      <c r="B98">
        <v>4418</v>
      </c>
      <c r="C98">
        <v>4818</v>
      </c>
      <c r="D98">
        <v>4965</v>
      </c>
      <c r="E98">
        <v>5167</v>
      </c>
      <c r="F98">
        <v>5751</v>
      </c>
      <c r="G98">
        <v>5800</v>
      </c>
      <c r="H98">
        <v>5783</v>
      </c>
      <c r="I98">
        <v>5553</v>
      </c>
      <c r="J98">
        <v>5801</v>
      </c>
      <c r="K98">
        <v>6324</v>
      </c>
      <c r="L98">
        <v>6929</v>
      </c>
      <c r="M98">
        <v>6983</v>
      </c>
      <c r="N98">
        <v>7146</v>
      </c>
      <c r="O98">
        <v>7344</v>
      </c>
      <c r="P98">
        <v>7401</v>
      </c>
      <c r="Q98">
        <v>7253</v>
      </c>
      <c r="R98">
        <v>7765</v>
      </c>
      <c r="S98">
        <v>8696</v>
      </c>
      <c r="T98">
        <v>8638</v>
      </c>
      <c r="U98">
        <v>8744</v>
      </c>
      <c r="V98">
        <v>9246</v>
      </c>
      <c r="W98">
        <v>8969</v>
      </c>
      <c r="X98">
        <v>9273</v>
      </c>
      <c r="Y98">
        <v>8427</v>
      </c>
      <c r="Z98">
        <v>8487</v>
      </c>
      <c r="AA98">
        <v>8817</v>
      </c>
      <c r="AB98">
        <v>9798</v>
      </c>
      <c r="AC98">
        <v>10776</v>
      </c>
      <c r="AD98">
        <v>11935</v>
      </c>
      <c r="AE98">
        <v>12174</v>
      </c>
      <c r="AF98">
        <v>12831</v>
      </c>
      <c r="AM98" s="12">
        <f t="shared" si="35"/>
        <v>5167</v>
      </c>
      <c r="AN98" s="12">
        <f t="shared" si="36"/>
        <v>5553</v>
      </c>
      <c r="AO98" s="12">
        <f t="shared" si="37"/>
        <v>6983</v>
      </c>
      <c r="AP98" s="12">
        <f t="shared" si="38"/>
        <v>7253</v>
      </c>
      <c r="AQ98" s="12">
        <f t="shared" si="39"/>
        <v>8744</v>
      </c>
      <c r="AR98" s="12">
        <f t="shared" si="40"/>
        <v>8427</v>
      </c>
      <c r="AS98" s="12">
        <f t="shared" si="41"/>
        <v>10776</v>
      </c>
    </row>
    <row r="99" spans="1:48" x14ac:dyDescent="0.35">
      <c r="A99" t="s">
        <v>91</v>
      </c>
      <c r="B99">
        <v>2048</v>
      </c>
      <c r="C99">
        <v>1895</v>
      </c>
      <c r="D99">
        <v>1992</v>
      </c>
      <c r="E99">
        <v>71</v>
      </c>
      <c r="F99">
        <v>0</v>
      </c>
      <c r="G99">
        <v>0</v>
      </c>
      <c r="H99">
        <v>5100</v>
      </c>
      <c r="I99">
        <v>5210</v>
      </c>
      <c r="J99">
        <v>5138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5400</v>
      </c>
      <c r="Z99">
        <v>5557</v>
      </c>
      <c r="AA99">
        <v>5817</v>
      </c>
      <c r="AB99">
        <v>6398</v>
      </c>
      <c r="AC99">
        <v>6942</v>
      </c>
      <c r="AD99">
        <v>236</v>
      </c>
      <c r="AE99">
        <v>32</v>
      </c>
      <c r="AF99">
        <v>56</v>
      </c>
      <c r="AM99" s="12">
        <f t="shared" si="35"/>
        <v>71</v>
      </c>
      <c r="AN99" s="12">
        <f t="shared" si="36"/>
        <v>5210</v>
      </c>
      <c r="AO99" s="12">
        <f t="shared" si="37"/>
        <v>0</v>
      </c>
      <c r="AP99" s="12">
        <f t="shared" si="38"/>
        <v>0</v>
      </c>
      <c r="AQ99" s="12">
        <f t="shared" si="39"/>
        <v>0</v>
      </c>
      <c r="AR99" s="12">
        <f t="shared" si="40"/>
        <v>5400</v>
      </c>
      <c r="AS99" s="12">
        <f t="shared" si="41"/>
        <v>6942</v>
      </c>
    </row>
    <row r="100" spans="1:48" x14ac:dyDescent="0.35">
      <c r="A100" s="4" t="s">
        <v>92</v>
      </c>
      <c r="B100" s="4">
        <v>2636</v>
      </c>
      <c r="C100" s="4">
        <v>2267</v>
      </c>
      <c r="D100" s="4">
        <v>4304</v>
      </c>
      <c r="E100" s="4">
        <v>2982</v>
      </c>
      <c r="F100" s="4">
        <v>2339</v>
      </c>
      <c r="G100" s="4">
        <v>3273</v>
      </c>
      <c r="H100" s="4">
        <v>2612</v>
      </c>
      <c r="I100" s="4">
        <v>2956</v>
      </c>
      <c r="J100" s="4">
        <v>2903</v>
      </c>
      <c r="K100" s="4">
        <v>2967</v>
      </c>
      <c r="L100" s="4">
        <v>2767</v>
      </c>
      <c r="M100" s="4">
        <v>2908</v>
      </c>
      <c r="N100" s="4">
        <v>3408</v>
      </c>
      <c r="O100" s="4">
        <v>3398</v>
      </c>
      <c r="P100" s="4">
        <v>3546</v>
      </c>
      <c r="Q100" s="4">
        <v>3162</v>
      </c>
      <c r="R100" s="4">
        <v>2305</v>
      </c>
      <c r="S100" s="4">
        <v>2366</v>
      </c>
      <c r="T100" s="4">
        <v>2414</v>
      </c>
      <c r="U100" s="4">
        <v>1713</v>
      </c>
      <c r="V100" s="4">
        <v>2997</v>
      </c>
      <c r="W100" s="4">
        <v>2165</v>
      </c>
      <c r="X100" s="4">
        <v>2119</v>
      </c>
      <c r="Y100" s="4">
        <v>2745</v>
      </c>
      <c r="Z100" s="4">
        <v>2124</v>
      </c>
      <c r="AA100" s="4">
        <v>2421</v>
      </c>
      <c r="AB100" s="4">
        <v>2073</v>
      </c>
      <c r="AC100" s="4">
        <v>2130</v>
      </c>
      <c r="AD100" s="4">
        <v>4627</v>
      </c>
      <c r="AE100" s="4">
        <v>5275</v>
      </c>
      <c r="AF100" s="4">
        <v>6348</v>
      </c>
      <c r="AG100" s="4"/>
      <c r="AH100" s="4"/>
      <c r="AI100" s="4"/>
      <c r="AM100" s="17">
        <f t="shared" si="35"/>
        <v>2982</v>
      </c>
      <c r="AN100" s="17">
        <f t="shared" si="36"/>
        <v>2956</v>
      </c>
      <c r="AO100" s="17">
        <f t="shared" si="37"/>
        <v>2908</v>
      </c>
      <c r="AP100" s="17">
        <f t="shared" si="38"/>
        <v>3162</v>
      </c>
      <c r="AQ100" s="17">
        <f t="shared" si="39"/>
        <v>1713</v>
      </c>
      <c r="AR100" s="17">
        <f t="shared" si="40"/>
        <v>2745</v>
      </c>
      <c r="AS100" s="17">
        <f t="shared" si="41"/>
        <v>2130</v>
      </c>
      <c r="AT100" s="4"/>
      <c r="AU100" s="4"/>
      <c r="AV100" s="4"/>
    </row>
    <row r="101" spans="1:48" s="8" customFormat="1" x14ac:dyDescent="0.35">
      <c r="A101" s="8" t="s">
        <v>93</v>
      </c>
      <c r="B101" s="8">
        <f t="shared" ref="B101:AI101" si="42">SUM(B94:B100)</f>
        <v>26466</v>
      </c>
      <c r="C101" s="8">
        <f t="shared" si="42"/>
        <v>26710</v>
      </c>
      <c r="D101" s="8">
        <f t="shared" si="42"/>
        <v>36205</v>
      </c>
      <c r="E101" s="8">
        <f t="shared" si="42"/>
        <v>38320</v>
      </c>
      <c r="F101" s="8">
        <f t="shared" si="42"/>
        <v>27397</v>
      </c>
      <c r="G101" s="8">
        <f t="shared" si="42"/>
        <v>31188</v>
      </c>
      <c r="H101" s="8">
        <f t="shared" si="42"/>
        <v>36216</v>
      </c>
      <c r="I101" s="8">
        <f t="shared" si="42"/>
        <v>35508</v>
      </c>
      <c r="J101" s="8">
        <f t="shared" si="42"/>
        <v>36058</v>
      </c>
      <c r="K101" s="8">
        <f t="shared" si="42"/>
        <v>40617</v>
      </c>
      <c r="L101" s="8">
        <f t="shared" si="42"/>
        <v>33154</v>
      </c>
      <c r="M101" s="8">
        <f t="shared" si="42"/>
        <v>29500</v>
      </c>
      <c r="N101" s="8">
        <f t="shared" si="42"/>
        <v>31630</v>
      </c>
      <c r="O101" s="8">
        <f t="shared" si="42"/>
        <v>27603</v>
      </c>
      <c r="P101" s="8">
        <f t="shared" si="42"/>
        <v>29590</v>
      </c>
      <c r="Q101" s="8">
        <f t="shared" si="42"/>
        <v>28787</v>
      </c>
      <c r="R101" s="8">
        <f t="shared" si="42"/>
        <v>29060</v>
      </c>
      <c r="S101" s="8">
        <f t="shared" si="42"/>
        <v>29239</v>
      </c>
      <c r="T101" s="8">
        <f t="shared" si="42"/>
        <v>29957</v>
      </c>
      <c r="U101" s="8">
        <f t="shared" si="42"/>
        <v>31239</v>
      </c>
      <c r="V101" s="8">
        <f t="shared" si="42"/>
        <v>41501</v>
      </c>
      <c r="W101" s="8">
        <f t="shared" si="42"/>
        <v>44390</v>
      </c>
      <c r="X101" s="8">
        <f t="shared" si="42"/>
        <v>36785</v>
      </c>
      <c r="Y101" s="8">
        <f t="shared" si="42"/>
        <v>47249</v>
      </c>
      <c r="Z101" s="8">
        <f t="shared" si="42"/>
        <v>45773</v>
      </c>
      <c r="AA101" s="8">
        <f t="shared" si="42"/>
        <v>49372</v>
      </c>
      <c r="AB101" s="8">
        <f t="shared" si="42"/>
        <v>61304</v>
      </c>
      <c r="AC101" s="8">
        <f t="shared" si="42"/>
        <v>58558</v>
      </c>
      <c r="AD101" s="8">
        <f t="shared" si="42"/>
        <v>62568</v>
      </c>
      <c r="AE101" s="8">
        <f t="shared" si="42"/>
        <v>50588</v>
      </c>
      <c r="AF101" s="8">
        <f t="shared" si="42"/>
        <v>49263</v>
      </c>
      <c r="AG101" s="8">
        <f t="shared" si="42"/>
        <v>0</v>
      </c>
      <c r="AH101" s="8">
        <f t="shared" si="42"/>
        <v>0</v>
      </c>
      <c r="AI101" s="8">
        <f t="shared" si="42"/>
        <v>0</v>
      </c>
      <c r="AM101" s="12">
        <f t="shared" si="35"/>
        <v>38320</v>
      </c>
      <c r="AN101" s="12">
        <f t="shared" si="36"/>
        <v>35508</v>
      </c>
      <c r="AO101" s="12">
        <f t="shared" si="37"/>
        <v>29500</v>
      </c>
      <c r="AP101" s="12">
        <f t="shared" si="38"/>
        <v>28787</v>
      </c>
      <c r="AQ101" s="12">
        <f t="shared" si="39"/>
        <v>31239</v>
      </c>
      <c r="AR101" s="12">
        <f t="shared" si="40"/>
        <v>47249</v>
      </c>
      <c r="AS101" s="12">
        <f t="shared" si="41"/>
        <v>58558</v>
      </c>
    </row>
    <row r="102" spans="1:48" x14ac:dyDescent="0.35">
      <c r="A102" t="s">
        <v>94</v>
      </c>
      <c r="B102">
        <v>33296</v>
      </c>
      <c r="C102">
        <v>32683</v>
      </c>
      <c r="D102">
        <v>31597</v>
      </c>
      <c r="E102">
        <v>31858</v>
      </c>
      <c r="F102">
        <v>32644</v>
      </c>
      <c r="G102">
        <v>33804</v>
      </c>
      <c r="H102">
        <v>34707</v>
      </c>
      <c r="I102">
        <v>36171</v>
      </c>
      <c r="J102">
        <v>36911</v>
      </c>
      <c r="K102">
        <v>38130</v>
      </c>
      <c r="L102">
        <v>39472</v>
      </c>
      <c r="M102">
        <v>41109</v>
      </c>
      <c r="N102">
        <v>43735</v>
      </c>
      <c r="O102">
        <v>45914</v>
      </c>
      <c r="P102">
        <v>47071</v>
      </c>
      <c r="Q102">
        <v>48976</v>
      </c>
      <c r="R102">
        <v>50040</v>
      </c>
      <c r="S102">
        <v>51377</v>
      </c>
      <c r="T102">
        <v>53563</v>
      </c>
      <c r="U102">
        <v>55386</v>
      </c>
      <c r="V102">
        <v>56770</v>
      </c>
      <c r="W102">
        <v>58036</v>
      </c>
      <c r="X102">
        <v>59205</v>
      </c>
      <c r="Y102">
        <v>56584</v>
      </c>
      <c r="Z102">
        <v>57330</v>
      </c>
      <c r="AA102">
        <v>58166</v>
      </c>
      <c r="AB102">
        <v>59733</v>
      </c>
      <c r="AC102">
        <v>63245</v>
      </c>
      <c r="AD102">
        <v>66718</v>
      </c>
      <c r="AE102">
        <v>71660</v>
      </c>
      <c r="AF102">
        <v>75763</v>
      </c>
      <c r="AM102" s="12">
        <f t="shared" si="35"/>
        <v>31858</v>
      </c>
      <c r="AN102" s="12">
        <f t="shared" si="36"/>
        <v>36171</v>
      </c>
      <c r="AO102" s="12">
        <f t="shared" si="37"/>
        <v>41109</v>
      </c>
      <c r="AP102" s="12">
        <f t="shared" si="38"/>
        <v>48976</v>
      </c>
      <c r="AQ102" s="12">
        <f t="shared" si="39"/>
        <v>55386</v>
      </c>
      <c r="AR102" s="12">
        <f t="shared" si="40"/>
        <v>56584</v>
      </c>
      <c r="AS102" s="12">
        <f t="shared" si="41"/>
        <v>63245</v>
      </c>
    </row>
    <row r="103" spans="1:48" x14ac:dyDescent="0.35">
      <c r="A103" t="s">
        <v>95</v>
      </c>
      <c r="B103">
        <v>6549</v>
      </c>
      <c r="C103">
        <v>7208</v>
      </c>
      <c r="D103">
        <v>5618</v>
      </c>
      <c r="E103">
        <v>5960</v>
      </c>
      <c r="F103">
        <v>6377</v>
      </c>
      <c r="G103">
        <v>5394</v>
      </c>
      <c r="H103">
        <v>6022</v>
      </c>
      <c r="I103">
        <v>6180</v>
      </c>
      <c r="J103">
        <v>6831</v>
      </c>
      <c r="K103">
        <v>5904</v>
      </c>
      <c r="L103">
        <v>6059</v>
      </c>
      <c r="M103">
        <v>8579</v>
      </c>
      <c r="N103">
        <v>9481</v>
      </c>
      <c r="O103">
        <v>9245</v>
      </c>
      <c r="P103">
        <v>7551</v>
      </c>
      <c r="Q103">
        <v>6042</v>
      </c>
      <c r="R103">
        <v>5254</v>
      </c>
      <c r="S103">
        <v>4629</v>
      </c>
      <c r="T103">
        <v>4819</v>
      </c>
      <c r="U103">
        <v>3967</v>
      </c>
      <c r="V103">
        <v>3880</v>
      </c>
      <c r="W103">
        <v>3901</v>
      </c>
      <c r="X103">
        <v>3679</v>
      </c>
      <c r="Y103">
        <v>5152</v>
      </c>
      <c r="Z103">
        <v>5404</v>
      </c>
      <c r="AA103">
        <v>5655</v>
      </c>
      <c r="AB103">
        <v>6050</v>
      </c>
      <c r="AC103">
        <v>6298</v>
      </c>
      <c r="AD103">
        <v>6036</v>
      </c>
      <c r="AE103">
        <v>5929</v>
      </c>
      <c r="AF103">
        <v>5822</v>
      </c>
      <c r="AM103" s="12">
        <f t="shared" si="35"/>
        <v>5960</v>
      </c>
      <c r="AN103" s="12">
        <f t="shared" si="36"/>
        <v>6180</v>
      </c>
      <c r="AO103" s="12">
        <f t="shared" si="37"/>
        <v>8579</v>
      </c>
      <c r="AP103" s="12">
        <f t="shared" si="38"/>
        <v>6042</v>
      </c>
      <c r="AQ103" s="12">
        <f t="shared" si="39"/>
        <v>3967</v>
      </c>
      <c r="AR103" s="12">
        <f t="shared" si="40"/>
        <v>5152</v>
      </c>
      <c r="AS103" s="12">
        <f t="shared" si="41"/>
        <v>6298</v>
      </c>
    </row>
    <row r="104" spans="1:48" x14ac:dyDescent="0.35">
      <c r="A104" t="s">
        <v>96</v>
      </c>
      <c r="B104">
        <v>1675</v>
      </c>
      <c r="C104">
        <v>1727</v>
      </c>
      <c r="D104">
        <v>1829</v>
      </c>
      <c r="E104">
        <v>1891</v>
      </c>
      <c r="F104">
        <v>3097</v>
      </c>
      <c r="G104">
        <v>3567</v>
      </c>
      <c r="H104">
        <v>4189</v>
      </c>
      <c r="I104">
        <v>4716</v>
      </c>
      <c r="J104">
        <v>5149</v>
      </c>
      <c r="K104">
        <v>4481</v>
      </c>
      <c r="L104">
        <v>3844</v>
      </c>
      <c r="M104">
        <v>3712</v>
      </c>
      <c r="N104">
        <v>3435</v>
      </c>
      <c r="O104">
        <v>3071</v>
      </c>
      <c r="P104">
        <v>3562</v>
      </c>
      <c r="Q104">
        <v>3388</v>
      </c>
      <c r="R104">
        <v>3465</v>
      </c>
      <c r="S104">
        <v>3577</v>
      </c>
      <c r="T104">
        <v>3428</v>
      </c>
      <c r="U104">
        <v>3276</v>
      </c>
      <c r="V104">
        <v>2943</v>
      </c>
      <c r="W104">
        <v>2884</v>
      </c>
      <c r="X104">
        <v>2720</v>
      </c>
      <c r="Y104">
        <v>2192</v>
      </c>
      <c r="Z104">
        <v>1409</v>
      </c>
      <c r="AA104">
        <v>1262</v>
      </c>
      <c r="AB104">
        <v>953</v>
      </c>
      <c r="AC104">
        <v>0</v>
      </c>
      <c r="AD104">
        <v>0</v>
      </c>
      <c r="AE104">
        <v>0</v>
      </c>
      <c r="AF104">
        <v>0</v>
      </c>
      <c r="AM104" s="12">
        <f t="shared" si="35"/>
        <v>1891</v>
      </c>
      <c r="AN104" s="12">
        <f t="shared" si="36"/>
        <v>4716</v>
      </c>
      <c r="AO104" s="12">
        <f t="shared" si="37"/>
        <v>3712</v>
      </c>
      <c r="AP104" s="12">
        <f t="shared" si="38"/>
        <v>3388</v>
      </c>
      <c r="AQ104" s="12">
        <f t="shared" si="39"/>
        <v>3276</v>
      </c>
      <c r="AR104" s="12">
        <f t="shared" si="40"/>
        <v>2192</v>
      </c>
      <c r="AS104" s="12">
        <f t="shared" si="41"/>
        <v>0</v>
      </c>
    </row>
    <row r="105" spans="1:48" x14ac:dyDescent="0.35">
      <c r="A105" t="s">
        <v>97</v>
      </c>
      <c r="B105">
        <v>10766</v>
      </c>
      <c r="C105">
        <v>11037</v>
      </c>
      <c r="D105">
        <v>11026</v>
      </c>
      <c r="E105">
        <v>11332</v>
      </c>
      <c r="F105">
        <v>16942</v>
      </c>
      <c r="G105">
        <v>16992</v>
      </c>
      <c r="H105">
        <v>13868</v>
      </c>
      <c r="I105">
        <v>14099</v>
      </c>
      <c r="J105">
        <v>14099</v>
      </c>
      <c r="K105">
        <v>14102</v>
      </c>
      <c r="L105">
        <v>24389</v>
      </c>
      <c r="M105">
        <v>24389</v>
      </c>
      <c r="N105">
        <v>24346</v>
      </c>
      <c r="O105">
        <v>24351</v>
      </c>
      <c r="P105">
        <v>24506</v>
      </c>
      <c r="Q105">
        <v>24513</v>
      </c>
      <c r="R105">
        <v>24521</v>
      </c>
      <c r="S105">
        <v>24583</v>
      </c>
      <c r="T105">
        <v>24727</v>
      </c>
      <c r="U105">
        <v>26276</v>
      </c>
      <c r="V105">
        <v>26276</v>
      </c>
      <c r="W105">
        <v>26943</v>
      </c>
      <c r="X105">
        <v>26955</v>
      </c>
      <c r="Y105">
        <v>26971</v>
      </c>
      <c r="Z105">
        <v>26971</v>
      </c>
      <c r="AA105">
        <v>26768</v>
      </c>
      <c r="AB105">
        <v>26786</v>
      </c>
      <c r="AC105">
        <v>26963</v>
      </c>
      <c r="AD105">
        <v>27011</v>
      </c>
      <c r="AE105">
        <v>27587</v>
      </c>
      <c r="AF105">
        <v>27591</v>
      </c>
      <c r="AM105" s="12">
        <f t="shared" si="35"/>
        <v>11332</v>
      </c>
      <c r="AN105" s="12">
        <f t="shared" si="36"/>
        <v>14099</v>
      </c>
      <c r="AO105" s="12">
        <f t="shared" si="37"/>
        <v>24389</v>
      </c>
      <c r="AP105" s="12">
        <f t="shared" si="38"/>
        <v>24513</v>
      </c>
      <c r="AQ105" s="12">
        <f t="shared" si="39"/>
        <v>26276</v>
      </c>
      <c r="AR105" s="12">
        <f t="shared" si="40"/>
        <v>26971</v>
      </c>
      <c r="AS105" s="12">
        <f t="shared" si="41"/>
        <v>26963</v>
      </c>
    </row>
    <row r="106" spans="1:48" x14ac:dyDescent="0.35">
      <c r="A106" t="s">
        <v>98</v>
      </c>
      <c r="B106">
        <v>4211</v>
      </c>
      <c r="C106">
        <v>4226</v>
      </c>
      <c r="D106">
        <v>4022</v>
      </c>
      <c r="E106">
        <v>3933</v>
      </c>
      <c r="F106">
        <v>11140</v>
      </c>
      <c r="G106">
        <v>10821</v>
      </c>
      <c r="H106">
        <v>9524</v>
      </c>
      <c r="I106">
        <v>9494</v>
      </c>
      <c r="J106">
        <v>9157</v>
      </c>
      <c r="K106">
        <v>8867</v>
      </c>
      <c r="L106">
        <v>13058</v>
      </c>
      <c r="M106">
        <v>12745</v>
      </c>
      <c r="N106">
        <v>12355</v>
      </c>
      <c r="O106">
        <v>12098</v>
      </c>
      <c r="P106">
        <v>12007</v>
      </c>
      <c r="Q106">
        <v>11836</v>
      </c>
      <c r="R106">
        <v>11457</v>
      </c>
      <c r="S106">
        <v>11249</v>
      </c>
      <c r="T106">
        <v>11019</v>
      </c>
      <c r="U106">
        <v>10827</v>
      </c>
      <c r="V106">
        <v>10429</v>
      </c>
      <c r="W106">
        <v>10303</v>
      </c>
      <c r="X106">
        <v>9881</v>
      </c>
      <c r="Y106">
        <v>9026</v>
      </c>
      <c r="Z106">
        <v>8408</v>
      </c>
      <c r="AA106">
        <v>8018</v>
      </c>
      <c r="AB106">
        <v>7684</v>
      </c>
      <c r="AC106">
        <v>7270</v>
      </c>
      <c r="AD106">
        <v>6813</v>
      </c>
      <c r="AE106">
        <v>6427</v>
      </c>
      <c r="AF106">
        <v>6268</v>
      </c>
      <c r="AM106" s="12">
        <f t="shared" si="35"/>
        <v>3933</v>
      </c>
      <c r="AN106" s="12">
        <f t="shared" si="36"/>
        <v>9494</v>
      </c>
      <c r="AO106" s="12">
        <f t="shared" si="37"/>
        <v>12745</v>
      </c>
      <c r="AP106" s="12">
        <f t="shared" si="38"/>
        <v>11836</v>
      </c>
      <c r="AQ106" s="12">
        <f t="shared" si="39"/>
        <v>10827</v>
      </c>
      <c r="AR106" s="12">
        <f t="shared" si="40"/>
        <v>9026</v>
      </c>
      <c r="AS106" s="12">
        <f t="shared" si="41"/>
        <v>7270</v>
      </c>
    </row>
    <row r="107" spans="1:48" x14ac:dyDescent="0.35">
      <c r="A107" s="4" t="s">
        <v>99</v>
      </c>
      <c r="B107" s="4">
        <v>6603</v>
      </c>
      <c r="C107" s="4">
        <v>6901</v>
      </c>
      <c r="D107" s="4">
        <v>8255</v>
      </c>
      <c r="E107" s="4">
        <v>8165</v>
      </c>
      <c r="F107" s="4">
        <v>7870</v>
      </c>
      <c r="G107" s="4">
        <v>8065</v>
      </c>
      <c r="H107" s="4">
        <v>7691</v>
      </c>
      <c r="I107" s="4">
        <v>7159</v>
      </c>
      <c r="J107" s="4">
        <v>7443</v>
      </c>
      <c r="K107" s="4">
        <v>10006</v>
      </c>
      <c r="L107" s="4">
        <v>7112</v>
      </c>
      <c r="M107" s="4">
        <v>3215</v>
      </c>
      <c r="N107" s="4">
        <v>3614</v>
      </c>
      <c r="O107" s="4">
        <v>3690</v>
      </c>
      <c r="P107" s="4">
        <v>3955</v>
      </c>
      <c r="Q107" s="4">
        <v>4421</v>
      </c>
      <c r="R107" s="4">
        <v>5661</v>
      </c>
      <c r="S107" s="4">
        <v>6105</v>
      </c>
      <c r="T107" s="4">
        <v>6255</v>
      </c>
      <c r="U107" s="4">
        <v>5553</v>
      </c>
      <c r="V107" s="4">
        <v>5911</v>
      </c>
      <c r="W107" s="4">
        <v>6082</v>
      </c>
      <c r="X107" s="4">
        <v>6036</v>
      </c>
      <c r="Y107" s="4">
        <v>5917</v>
      </c>
      <c r="Z107" s="4">
        <v>5327</v>
      </c>
      <c r="AA107" s="4">
        <v>5356</v>
      </c>
      <c r="AB107" s="4">
        <v>5452</v>
      </c>
      <c r="AC107" s="4">
        <v>6072</v>
      </c>
      <c r="AD107" s="4">
        <v>7210</v>
      </c>
      <c r="AE107" s="4">
        <v>8227</v>
      </c>
      <c r="AF107" s="4">
        <v>10134</v>
      </c>
      <c r="AG107" s="4"/>
      <c r="AH107" s="4"/>
      <c r="AI107" s="4"/>
      <c r="AM107" s="17">
        <f t="shared" si="35"/>
        <v>8165</v>
      </c>
      <c r="AN107" s="17">
        <f t="shared" si="36"/>
        <v>7159</v>
      </c>
      <c r="AO107" s="17">
        <f t="shared" si="37"/>
        <v>3215</v>
      </c>
      <c r="AP107" s="17">
        <f t="shared" si="38"/>
        <v>4421</v>
      </c>
      <c r="AQ107" s="17">
        <f t="shared" si="39"/>
        <v>5553</v>
      </c>
      <c r="AR107" s="17">
        <f t="shared" si="40"/>
        <v>5917</v>
      </c>
      <c r="AS107" s="17">
        <f t="shared" si="41"/>
        <v>6072</v>
      </c>
      <c r="AT107" s="4"/>
      <c r="AU107" s="4"/>
      <c r="AV107" s="4"/>
    </row>
    <row r="108" spans="1:48" s="8" customFormat="1" x14ac:dyDescent="0.35">
      <c r="A108" s="8" t="s">
        <v>100</v>
      </c>
      <c r="B108" s="8">
        <f t="shared" ref="B108:AI108" si="43">SUM(B101:B107)</f>
        <v>89566</v>
      </c>
      <c r="C108" s="8">
        <f t="shared" si="43"/>
        <v>90492</v>
      </c>
      <c r="D108" s="8">
        <f t="shared" si="43"/>
        <v>98552</v>
      </c>
      <c r="E108" s="8">
        <f t="shared" si="43"/>
        <v>101459</v>
      </c>
      <c r="F108" s="8">
        <f t="shared" si="43"/>
        <v>105467</v>
      </c>
      <c r="G108" s="8">
        <f t="shared" si="43"/>
        <v>109831</v>
      </c>
      <c r="H108" s="8">
        <f t="shared" si="43"/>
        <v>112217</v>
      </c>
      <c r="I108" s="8">
        <f t="shared" si="43"/>
        <v>113327</v>
      </c>
      <c r="J108" s="8">
        <f t="shared" si="43"/>
        <v>115648</v>
      </c>
      <c r="K108" s="8">
        <f t="shared" si="43"/>
        <v>122107</v>
      </c>
      <c r="L108" s="8">
        <f t="shared" si="43"/>
        <v>127088</v>
      </c>
      <c r="M108" s="8">
        <f t="shared" si="43"/>
        <v>123249</v>
      </c>
      <c r="N108" s="8">
        <f t="shared" si="43"/>
        <v>128596</v>
      </c>
      <c r="O108" s="8">
        <f t="shared" si="43"/>
        <v>125972</v>
      </c>
      <c r="P108" s="8">
        <f t="shared" si="43"/>
        <v>128242</v>
      </c>
      <c r="Q108" s="8">
        <f t="shared" si="43"/>
        <v>127963</v>
      </c>
      <c r="R108" s="8">
        <f t="shared" si="43"/>
        <v>129458</v>
      </c>
      <c r="S108" s="8">
        <f t="shared" si="43"/>
        <v>130759</v>
      </c>
      <c r="T108" s="8">
        <f t="shared" si="43"/>
        <v>133768</v>
      </c>
      <c r="U108" s="8">
        <f t="shared" si="43"/>
        <v>136524</v>
      </c>
      <c r="V108" s="8">
        <f t="shared" si="43"/>
        <v>147710</v>
      </c>
      <c r="W108" s="8">
        <f t="shared" si="43"/>
        <v>152539</v>
      </c>
      <c r="X108" s="8">
        <f t="shared" si="43"/>
        <v>145261</v>
      </c>
      <c r="Y108" s="8">
        <f t="shared" si="43"/>
        <v>153091</v>
      </c>
      <c r="Z108" s="8">
        <f t="shared" si="43"/>
        <v>150622</v>
      </c>
      <c r="AA108" s="8">
        <f t="shared" si="43"/>
        <v>154597</v>
      </c>
      <c r="AB108" s="8">
        <f t="shared" si="43"/>
        <v>167962</v>
      </c>
      <c r="AC108" s="8">
        <f t="shared" si="43"/>
        <v>168406</v>
      </c>
      <c r="AD108" s="8">
        <f t="shared" si="43"/>
        <v>176356</v>
      </c>
      <c r="AE108" s="8">
        <f t="shared" si="43"/>
        <v>170418</v>
      </c>
      <c r="AF108" s="8">
        <f t="shared" si="43"/>
        <v>174841</v>
      </c>
      <c r="AG108" s="8">
        <f t="shared" si="43"/>
        <v>0</v>
      </c>
      <c r="AH108" s="8">
        <f t="shared" si="43"/>
        <v>0</v>
      </c>
      <c r="AI108" s="8">
        <f t="shared" si="43"/>
        <v>0</v>
      </c>
      <c r="AM108" s="12">
        <f t="shared" si="35"/>
        <v>101459</v>
      </c>
      <c r="AN108" s="12">
        <f t="shared" si="36"/>
        <v>113327</v>
      </c>
      <c r="AO108" s="12">
        <f t="shared" si="37"/>
        <v>123249</v>
      </c>
      <c r="AP108" s="12">
        <f t="shared" si="38"/>
        <v>127963</v>
      </c>
      <c r="AQ108" s="19">
        <f t="shared" si="39"/>
        <v>136524</v>
      </c>
      <c r="AR108" s="19">
        <f t="shared" si="40"/>
        <v>153091</v>
      </c>
      <c r="AS108" s="19">
        <f t="shared" si="41"/>
        <v>168406</v>
      </c>
    </row>
    <row r="109" spans="1:48" x14ac:dyDescent="0.35">
      <c r="AM109" s="12">
        <f t="shared" si="35"/>
        <v>0</v>
      </c>
      <c r="AN109" s="12">
        <f t="shared" si="36"/>
        <v>0</v>
      </c>
      <c r="AO109" s="12">
        <f t="shared" si="37"/>
        <v>0</v>
      </c>
      <c r="AP109" s="12">
        <f t="shared" si="38"/>
        <v>0</v>
      </c>
      <c r="AQ109" s="12">
        <f t="shared" si="39"/>
        <v>0</v>
      </c>
      <c r="AR109" s="12">
        <f t="shared" si="40"/>
        <v>0</v>
      </c>
      <c r="AS109" s="12">
        <f t="shared" si="41"/>
        <v>0</v>
      </c>
    </row>
    <row r="110" spans="1:48" x14ac:dyDescent="0.35">
      <c r="A110" s="5" t="s">
        <v>101</v>
      </c>
      <c r="AM110" s="12">
        <f t="shared" si="35"/>
        <v>0</v>
      </c>
      <c r="AN110" s="12">
        <f t="shared" si="36"/>
        <v>0</v>
      </c>
      <c r="AO110" s="12">
        <f t="shared" si="37"/>
        <v>0</v>
      </c>
      <c r="AP110" s="12">
        <f t="shared" si="38"/>
        <v>0</v>
      </c>
      <c r="AQ110" s="12">
        <f t="shared" si="39"/>
        <v>0</v>
      </c>
      <c r="AR110" s="12">
        <f t="shared" si="40"/>
        <v>0</v>
      </c>
      <c r="AS110" s="12">
        <f t="shared" si="41"/>
        <v>0</v>
      </c>
    </row>
    <row r="111" spans="1:48" x14ac:dyDescent="0.35">
      <c r="A111" t="s">
        <v>102</v>
      </c>
      <c r="B111">
        <v>1121</v>
      </c>
      <c r="C111">
        <v>1118</v>
      </c>
      <c r="D111">
        <v>1129</v>
      </c>
      <c r="E111">
        <v>2634</v>
      </c>
      <c r="F111">
        <v>3594</v>
      </c>
      <c r="G111">
        <v>4560</v>
      </c>
      <c r="H111">
        <v>3573</v>
      </c>
      <c r="I111">
        <v>4634</v>
      </c>
      <c r="J111">
        <v>5073</v>
      </c>
      <c r="K111">
        <v>4130</v>
      </c>
      <c r="L111">
        <v>4142</v>
      </c>
      <c r="M111">
        <v>1776</v>
      </c>
      <c r="N111">
        <v>3842</v>
      </c>
      <c r="O111">
        <v>3510</v>
      </c>
      <c r="P111">
        <v>3051</v>
      </c>
      <c r="Q111">
        <v>1261</v>
      </c>
      <c r="R111">
        <v>2750</v>
      </c>
      <c r="S111">
        <v>3726</v>
      </c>
      <c r="T111">
        <v>5200</v>
      </c>
      <c r="U111">
        <v>3693</v>
      </c>
      <c r="V111">
        <v>3464</v>
      </c>
      <c r="W111">
        <v>2254</v>
      </c>
      <c r="X111">
        <v>504</v>
      </c>
      <c r="Y111">
        <v>2504</v>
      </c>
      <c r="Z111">
        <v>2647</v>
      </c>
      <c r="AA111">
        <v>3695</v>
      </c>
      <c r="AB111">
        <v>4694</v>
      </c>
      <c r="AC111">
        <v>4591</v>
      </c>
      <c r="AD111">
        <v>4459</v>
      </c>
      <c r="AE111">
        <v>2882</v>
      </c>
      <c r="AF111">
        <v>2283</v>
      </c>
      <c r="AM111" s="12">
        <f t="shared" si="35"/>
        <v>2634</v>
      </c>
      <c r="AN111" s="12">
        <f t="shared" si="36"/>
        <v>4634</v>
      </c>
      <c r="AO111" s="12">
        <f t="shared" si="37"/>
        <v>1776</v>
      </c>
      <c r="AP111" s="12">
        <f t="shared" si="38"/>
        <v>1261</v>
      </c>
      <c r="AQ111" s="12">
        <f t="shared" si="39"/>
        <v>3693</v>
      </c>
      <c r="AR111" s="12">
        <f t="shared" si="40"/>
        <v>2504</v>
      </c>
      <c r="AS111" s="12">
        <f t="shared" si="41"/>
        <v>4591</v>
      </c>
    </row>
    <row r="112" spans="1:48" x14ac:dyDescent="0.35">
      <c r="A112" t="s">
        <v>103</v>
      </c>
      <c r="B112">
        <v>2775</v>
      </c>
      <c r="C112">
        <v>2359</v>
      </c>
      <c r="D112">
        <v>2449</v>
      </c>
      <c r="E112">
        <v>2063</v>
      </c>
      <c r="F112">
        <v>3163</v>
      </c>
      <c r="G112">
        <v>3420</v>
      </c>
      <c r="H112">
        <v>3181</v>
      </c>
      <c r="I112">
        <v>2475</v>
      </c>
      <c r="J112">
        <v>3221</v>
      </c>
      <c r="K112">
        <v>3671</v>
      </c>
      <c r="L112">
        <v>3554</v>
      </c>
      <c r="M112">
        <v>2928</v>
      </c>
      <c r="N112">
        <v>4415</v>
      </c>
      <c r="O112">
        <v>4143</v>
      </c>
      <c r="P112">
        <v>3593</v>
      </c>
      <c r="Q112">
        <v>3824</v>
      </c>
      <c r="R112">
        <v>4059</v>
      </c>
      <c r="S112">
        <v>4682</v>
      </c>
      <c r="T112">
        <v>4809</v>
      </c>
      <c r="U112">
        <v>4128</v>
      </c>
      <c r="V112">
        <v>4638</v>
      </c>
      <c r="W112">
        <v>5045</v>
      </c>
      <c r="X112">
        <v>5159</v>
      </c>
      <c r="Y112">
        <v>5581</v>
      </c>
      <c r="Z112">
        <v>5434</v>
      </c>
      <c r="AA112">
        <v>5917</v>
      </c>
      <c r="AB112">
        <v>6792</v>
      </c>
      <c r="AC112">
        <v>5747</v>
      </c>
      <c r="AD112">
        <v>7210</v>
      </c>
      <c r="AE112">
        <v>7945</v>
      </c>
      <c r="AF112">
        <v>7133</v>
      </c>
      <c r="AM112" s="12">
        <f t="shared" si="35"/>
        <v>2063</v>
      </c>
      <c r="AN112" s="12">
        <f t="shared" si="36"/>
        <v>2475</v>
      </c>
      <c r="AO112" s="12">
        <f t="shared" si="37"/>
        <v>2928</v>
      </c>
      <c r="AP112" s="12">
        <f t="shared" si="38"/>
        <v>3824</v>
      </c>
      <c r="AQ112" s="12">
        <f t="shared" si="39"/>
        <v>4128</v>
      </c>
      <c r="AR112" s="12">
        <f t="shared" si="40"/>
        <v>5581</v>
      </c>
      <c r="AS112" s="12">
        <f t="shared" si="41"/>
        <v>5747</v>
      </c>
    </row>
    <row r="113" spans="1:48" x14ac:dyDescent="0.35">
      <c r="A113" t="s">
        <v>104</v>
      </c>
      <c r="B113">
        <v>2011</v>
      </c>
      <c r="C113">
        <v>2572</v>
      </c>
      <c r="D113">
        <v>2732</v>
      </c>
      <c r="E113">
        <f>3138+960</f>
        <v>4098</v>
      </c>
      <c r="F113">
        <f>1834+820</f>
        <v>2654</v>
      </c>
      <c r="G113">
        <f>2809+736</f>
        <v>3545</v>
      </c>
      <c r="H113">
        <f>3110+820</f>
        <v>3930</v>
      </c>
      <c r="I113">
        <f>3465+810</f>
        <v>4275</v>
      </c>
      <c r="J113">
        <f>2145+772</f>
        <v>2917</v>
      </c>
      <c r="K113">
        <f>2332+835</f>
        <v>3167</v>
      </c>
      <c r="L113">
        <f>2805+892</f>
        <v>3697</v>
      </c>
      <c r="M113">
        <v>3526</v>
      </c>
      <c r="N113">
        <v>2118</v>
      </c>
      <c r="O113">
        <v>2601</v>
      </c>
      <c r="P113">
        <v>3095</v>
      </c>
      <c r="Q113">
        <v>3622</v>
      </c>
      <c r="R113">
        <v>1984</v>
      </c>
      <c r="S113">
        <v>2554</v>
      </c>
      <c r="T113">
        <v>3220</v>
      </c>
      <c r="U113">
        <v>2853</v>
      </c>
      <c r="V113">
        <v>2358</v>
      </c>
      <c r="W113">
        <v>2833</v>
      </c>
      <c r="X113">
        <v>3197</v>
      </c>
      <c r="Y113">
        <v>3999</v>
      </c>
      <c r="Z113">
        <v>2757</v>
      </c>
      <c r="AA113">
        <v>3176</v>
      </c>
      <c r="AB113">
        <v>4026</v>
      </c>
      <c r="AC113">
        <v>4535</v>
      </c>
      <c r="AD113">
        <v>2731</v>
      </c>
      <c r="AE113">
        <v>2730</v>
      </c>
      <c r="AF113">
        <v>3421</v>
      </c>
      <c r="AM113" s="12">
        <f t="shared" si="35"/>
        <v>4098</v>
      </c>
      <c r="AN113" s="12">
        <f t="shared" si="36"/>
        <v>4275</v>
      </c>
      <c r="AO113" s="12">
        <f t="shared" si="37"/>
        <v>3526</v>
      </c>
      <c r="AP113" s="12">
        <f t="shared" si="38"/>
        <v>3622</v>
      </c>
      <c r="AQ113" s="12">
        <f t="shared" si="39"/>
        <v>2853</v>
      </c>
      <c r="AR113" s="12">
        <f t="shared" si="40"/>
        <v>3999</v>
      </c>
      <c r="AS113" s="12">
        <f t="shared" si="41"/>
        <v>4535</v>
      </c>
    </row>
    <row r="114" spans="1:48" x14ac:dyDescent="0.35">
      <c r="A114" t="s">
        <v>105</v>
      </c>
      <c r="B114">
        <v>1014</v>
      </c>
      <c r="C114">
        <v>1021</v>
      </c>
      <c r="D114">
        <v>1028</v>
      </c>
      <c r="E114">
        <v>2188</v>
      </c>
      <c r="F114">
        <v>2632</v>
      </c>
      <c r="G114">
        <v>2807</v>
      </c>
      <c r="H114">
        <v>1724</v>
      </c>
      <c r="I114">
        <v>1718</v>
      </c>
      <c r="J114">
        <v>1698</v>
      </c>
      <c r="K114">
        <v>1587</v>
      </c>
      <c r="L114">
        <v>1706</v>
      </c>
      <c r="M114">
        <v>1656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M114" s="12">
        <f t="shared" si="35"/>
        <v>2188</v>
      </c>
      <c r="AN114" s="12">
        <f t="shared" si="36"/>
        <v>1718</v>
      </c>
      <c r="AO114" s="12">
        <f t="shared" si="37"/>
        <v>1656</v>
      </c>
      <c r="AP114" s="12">
        <f t="shared" si="38"/>
        <v>0</v>
      </c>
      <c r="AQ114" s="12">
        <f t="shared" si="39"/>
        <v>0</v>
      </c>
      <c r="AR114" s="12">
        <f t="shared" si="40"/>
        <v>0</v>
      </c>
      <c r="AS114" s="12">
        <f t="shared" si="41"/>
        <v>0</v>
      </c>
    </row>
    <row r="115" spans="1:48" x14ac:dyDescent="0.35">
      <c r="A115" t="s">
        <v>106</v>
      </c>
      <c r="B115">
        <v>2196</v>
      </c>
      <c r="C115">
        <v>2082</v>
      </c>
      <c r="D115">
        <v>2160</v>
      </c>
      <c r="E115">
        <v>56</v>
      </c>
      <c r="F115">
        <v>0</v>
      </c>
      <c r="G115">
        <v>0</v>
      </c>
      <c r="H115">
        <v>1881</v>
      </c>
      <c r="I115">
        <v>1920</v>
      </c>
      <c r="J115">
        <v>1746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M115" s="12">
        <f t="shared" si="35"/>
        <v>56</v>
      </c>
      <c r="AN115" s="12">
        <f t="shared" si="36"/>
        <v>1920</v>
      </c>
      <c r="AO115" s="12">
        <f t="shared" si="37"/>
        <v>0</v>
      </c>
      <c r="AP115" s="12">
        <f t="shared" si="38"/>
        <v>0</v>
      </c>
      <c r="AQ115" s="12">
        <f t="shared" si="39"/>
        <v>0</v>
      </c>
      <c r="AR115" s="12">
        <f t="shared" si="40"/>
        <v>0</v>
      </c>
      <c r="AS115" s="12">
        <f t="shared" si="41"/>
        <v>0</v>
      </c>
    </row>
    <row r="116" spans="1:48" x14ac:dyDescent="0.35">
      <c r="A116" t="s">
        <v>107</v>
      </c>
      <c r="B116" s="4">
        <v>5918</v>
      </c>
      <c r="C116" s="4">
        <v>4377</v>
      </c>
      <c r="D116" s="4">
        <v>5582</v>
      </c>
      <c r="E116" s="4">
        <v>4607</v>
      </c>
      <c r="F116" s="4">
        <v>5483</v>
      </c>
      <c r="G116" s="4">
        <v>4379</v>
      </c>
      <c r="H116" s="4">
        <v>5804</v>
      </c>
      <c r="I116" s="4">
        <v>5280</v>
      </c>
      <c r="J116" s="4">
        <v>6650</v>
      </c>
      <c r="K116" s="4">
        <v>6227</v>
      </c>
      <c r="L116" s="4">
        <v>7590</v>
      </c>
      <c r="M116" s="4">
        <v>7535</v>
      </c>
      <c r="N116" s="4">
        <v>9586</v>
      </c>
      <c r="O116" s="4">
        <v>7317</v>
      </c>
      <c r="P116" s="4">
        <v>9835</v>
      </c>
      <c r="Q116" s="4">
        <v>7919</v>
      </c>
      <c r="R116" s="4">
        <v>10118</v>
      </c>
      <c r="S116" s="4">
        <v>8743</v>
      </c>
      <c r="T116" s="4">
        <v>11835</v>
      </c>
      <c r="U116" s="4">
        <v>10636</v>
      </c>
      <c r="V116" s="4">
        <v>13435</v>
      </c>
      <c r="W116" s="4">
        <v>12349</v>
      </c>
      <c r="X116" s="4">
        <v>13252</v>
      </c>
      <c r="Y116" s="4">
        <v>12670</v>
      </c>
      <c r="Z116" s="4">
        <v>13313</v>
      </c>
      <c r="AA116" s="4">
        <v>12048</v>
      </c>
      <c r="AB116" s="4">
        <v>14060</v>
      </c>
      <c r="AC116" s="4">
        <v>12589</v>
      </c>
      <c r="AD116" s="4">
        <v>14922</v>
      </c>
      <c r="AE116" s="4">
        <v>13661</v>
      </c>
      <c r="AF116" s="4">
        <v>14976</v>
      </c>
      <c r="AG116" s="4"/>
      <c r="AH116" s="4"/>
      <c r="AI116" s="4"/>
      <c r="AM116" s="17">
        <f t="shared" si="35"/>
        <v>4607</v>
      </c>
      <c r="AN116" s="17">
        <f t="shared" si="36"/>
        <v>5280</v>
      </c>
      <c r="AO116" s="17">
        <f t="shared" si="37"/>
        <v>7535</v>
      </c>
      <c r="AP116" s="17">
        <f t="shared" si="38"/>
        <v>7919</v>
      </c>
      <c r="AQ116" s="17">
        <f t="shared" si="39"/>
        <v>10636</v>
      </c>
      <c r="AR116" s="17">
        <f t="shared" si="40"/>
        <v>12670</v>
      </c>
      <c r="AS116" s="17">
        <f t="shared" si="41"/>
        <v>12589</v>
      </c>
      <c r="AT116" s="4"/>
      <c r="AU116" s="4"/>
      <c r="AV116" s="4"/>
    </row>
    <row r="117" spans="1:48" s="8" customFormat="1" x14ac:dyDescent="0.35">
      <c r="A117" s="8" t="s">
        <v>108</v>
      </c>
      <c r="B117" s="8">
        <f t="shared" ref="B117:AI117" si="44">SUM(B111:B116)</f>
        <v>15035</v>
      </c>
      <c r="C117" s="8">
        <f t="shared" si="44"/>
        <v>13529</v>
      </c>
      <c r="D117" s="8">
        <f t="shared" si="44"/>
        <v>15080</v>
      </c>
      <c r="E117" s="8">
        <f t="shared" si="44"/>
        <v>15646</v>
      </c>
      <c r="F117" s="8">
        <f t="shared" si="44"/>
        <v>17526</v>
      </c>
      <c r="G117" s="8">
        <f t="shared" si="44"/>
        <v>18711</v>
      </c>
      <c r="H117" s="8">
        <f t="shared" si="44"/>
        <v>20093</v>
      </c>
      <c r="I117" s="8">
        <f t="shared" si="44"/>
        <v>20302</v>
      </c>
      <c r="J117" s="8">
        <f t="shared" si="44"/>
        <v>21305</v>
      </c>
      <c r="K117" s="8">
        <f t="shared" si="44"/>
        <v>18782</v>
      </c>
      <c r="L117" s="8">
        <f t="shared" si="44"/>
        <v>20689</v>
      </c>
      <c r="M117" s="8">
        <f t="shared" si="44"/>
        <v>17421</v>
      </c>
      <c r="N117" s="8">
        <f t="shared" si="44"/>
        <v>19961</v>
      </c>
      <c r="O117" s="8">
        <f t="shared" si="44"/>
        <v>17571</v>
      </c>
      <c r="P117" s="8">
        <f t="shared" si="44"/>
        <v>19574</v>
      </c>
      <c r="Q117" s="8">
        <f t="shared" si="44"/>
        <v>16626</v>
      </c>
      <c r="R117" s="8">
        <f t="shared" si="44"/>
        <v>18911</v>
      </c>
      <c r="S117" s="8">
        <f t="shared" si="44"/>
        <v>19705</v>
      </c>
      <c r="T117" s="8">
        <f t="shared" si="44"/>
        <v>25064</v>
      </c>
      <c r="U117" s="8">
        <f t="shared" si="44"/>
        <v>21310</v>
      </c>
      <c r="V117" s="8">
        <f t="shared" si="44"/>
        <v>23895</v>
      </c>
      <c r="W117" s="8">
        <f t="shared" si="44"/>
        <v>22481</v>
      </c>
      <c r="X117" s="8">
        <f t="shared" si="44"/>
        <v>22112</v>
      </c>
      <c r="Y117" s="8">
        <f t="shared" si="44"/>
        <v>24754</v>
      </c>
      <c r="Z117" s="8">
        <f t="shared" si="44"/>
        <v>24151</v>
      </c>
      <c r="AA117" s="8">
        <f t="shared" si="44"/>
        <v>24836</v>
      </c>
      <c r="AB117" s="8">
        <f t="shared" si="44"/>
        <v>29572</v>
      </c>
      <c r="AC117" s="8">
        <f t="shared" si="44"/>
        <v>27462</v>
      </c>
      <c r="AD117" s="8">
        <f t="shared" si="44"/>
        <v>29322</v>
      </c>
      <c r="AE117" s="8">
        <f t="shared" si="44"/>
        <v>27218</v>
      </c>
      <c r="AF117" s="8">
        <f t="shared" si="44"/>
        <v>27813</v>
      </c>
      <c r="AG117" s="8">
        <f t="shared" si="44"/>
        <v>0</v>
      </c>
      <c r="AH117" s="8">
        <f t="shared" si="44"/>
        <v>0</v>
      </c>
      <c r="AI117" s="8">
        <f t="shared" si="44"/>
        <v>0</v>
      </c>
      <c r="AM117" s="12">
        <f t="shared" si="35"/>
        <v>15646</v>
      </c>
      <c r="AN117" s="12">
        <f t="shared" si="36"/>
        <v>20302</v>
      </c>
      <c r="AO117" s="12">
        <f t="shared" si="37"/>
        <v>17421</v>
      </c>
      <c r="AP117" s="12">
        <f t="shared" si="38"/>
        <v>16626</v>
      </c>
      <c r="AQ117" s="19">
        <f t="shared" si="39"/>
        <v>21310</v>
      </c>
      <c r="AR117" s="19">
        <f t="shared" si="40"/>
        <v>24754</v>
      </c>
      <c r="AS117" s="19">
        <f t="shared" si="41"/>
        <v>27462</v>
      </c>
    </row>
    <row r="118" spans="1:48" x14ac:dyDescent="0.35">
      <c r="A118" t="s">
        <v>109</v>
      </c>
      <c r="B118">
        <v>12112</v>
      </c>
      <c r="C118">
        <v>12116</v>
      </c>
      <c r="D118">
        <v>20059</v>
      </c>
      <c r="E118">
        <v>20036</v>
      </c>
      <c r="F118">
        <v>21775</v>
      </c>
      <c r="G118">
        <v>24053</v>
      </c>
      <c r="H118">
        <v>24043</v>
      </c>
      <c r="I118">
        <v>20649</v>
      </c>
      <c r="J118">
        <v>20678</v>
      </c>
      <c r="K118">
        <v>27855</v>
      </c>
      <c r="L118">
        <v>27498</v>
      </c>
      <c r="M118">
        <v>25037</v>
      </c>
      <c r="N118">
        <v>24770</v>
      </c>
      <c r="O118">
        <v>24632</v>
      </c>
      <c r="P118">
        <v>24823</v>
      </c>
      <c r="Q118">
        <v>25098</v>
      </c>
      <c r="R118">
        <v>25737</v>
      </c>
      <c r="S118">
        <v>25089</v>
      </c>
      <c r="T118">
        <v>23707</v>
      </c>
      <c r="U118">
        <v>25308</v>
      </c>
      <c r="V118">
        <v>36455</v>
      </c>
      <c r="W118">
        <v>36093</v>
      </c>
      <c r="X118">
        <v>36059</v>
      </c>
      <c r="Y118">
        <v>33897</v>
      </c>
      <c r="Z118">
        <v>33237</v>
      </c>
      <c r="AA118">
        <v>31714</v>
      </c>
      <c r="AB118">
        <v>35610</v>
      </c>
      <c r="AC118">
        <v>33510</v>
      </c>
      <c r="AD118">
        <v>32788</v>
      </c>
      <c r="AE118">
        <v>32548</v>
      </c>
      <c r="AF118">
        <v>37240</v>
      </c>
      <c r="AM118" s="12">
        <f t="shared" si="35"/>
        <v>20036</v>
      </c>
      <c r="AN118" s="12">
        <f t="shared" si="36"/>
        <v>20649</v>
      </c>
      <c r="AO118" s="12">
        <f t="shared" si="37"/>
        <v>25037</v>
      </c>
      <c r="AP118" s="12">
        <f t="shared" si="38"/>
        <v>25098</v>
      </c>
      <c r="AQ118" s="12">
        <f t="shared" si="39"/>
        <v>25308</v>
      </c>
      <c r="AR118" s="12">
        <f t="shared" si="40"/>
        <v>33897</v>
      </c>
      <c r="AS118" s="12">
        <f t="shared" si="41"/>
        <v>33510</v>
      </c>
    </row>
    <row r="119" spans="1:48" x14ac:dyDescent="0.35">
      <c r="A119" t="s">
        <v>110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2479</v>
      </c>
      <c r="O119">
        <v>2393</v>
      </c>
      <c r="P119">
        <v>2220</v>
      </c>
      <c r="Q119">
        <v>2049</v>
      </c>
      <c r="R119">
        <v>1775</v>
      </c>
      <c r="S119">
        <v>1558</v>
      </c>
      <c r="T119">
        <v>1413</v>
      </c>
      <c r="U119">
        <v>1368</v>
      </c>
      <c r="V119">
        <v>1353</v>
      </c>
      <c r="W119">
        <v>1329</v>
      </c>
      <c r="X119">
        <v>1381</v>
      </c>
      <c r="Y119">
        <v>1367</v>
      </c>
      <c r="Z119">
        <v>90</v>
      </c>
      <c r="AA119">
        <v>68</v>
      </c>
      <c r="AB119">
        <v>62</v>
      </c>
      <c r="AC119">
        <v>0</v>
      </c>
      <c r="AD119">
        <v>0</v>
      </c>
      <c r="AE119">
        <v>0</v>
      </c>
      <c r="AF119">
        <v>0</v>
      </c>
      <c r="AM119" s="12">
        <f t="shared" si="35"/>
        <v>0</v>
      </c>
      <c r="AN119" s="12">
        <f t="shared" si="36"/>
        <v>0</v>
      </c>
      <c r="AO119" s="12">
        <f t="shared" si="37"/>
        <v>0</v>
      </c>
      <c r="AP119" s="12">
        <f t="shared" si="38"/>
        <v>2049</v>
      </c>
      <c r="AQ119" s="12">
        <f t="shared" si="39"/>
        <v>1368</v>
      </c>
      <c r="AR119" s="12">
        <f t="shared" si="40"/>
        <v>1367</v>
      </c>
      <c r="AS119" s="12">
        <f t="shared" si="41"/>
        <v>0</v>
      </c>
    </row>
    <row r="120" spans="1:48" x14ac:dyDescent="0.35">
      <c r="A120" t="s">
        <v>111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4069</v>
      </c>
      <c r="N120">
        <v>5774</v>
      </c>
      <c r="O120">
        <v>5618</v>
      </c>
      <c r="P120">
        <v>4879</v>
      </c>
      <c r="Q120">
        <v>4897</v>
      </c>
      <c r="R120">
        <v>4781</v>
      </c>
      <c r="S120">
        <v>4847</v>
      </c>
      <c r="T120">
        <v>4974</v>
      </c>
      <c r="U120">
        <v>4919</v>
      </c>
      <c r="V120">
        <v>4651</v>
      </c>
      <c r="W120">
        <v>4795</v>
      </c>
      <c r="X120">
        <v>4811</v>
      </c>
      <c r="Y120">
        <v>4578</v>
      </c>
      <c r="Z120">
        <v>4605</v>
      </c>
      <c r="AA120">
        <v>4172</v>
      </c>
      <c r="AB120">
        <v>4223</v>
      </c>
      <c r="AC120">
        <v>4305</v>
      </c>
      <c r="AD120">
        <v>4372</v>
      </c>
      <c r="AE120">
        <v>3684</v>
      </c>
      <c r="AF120">
        <v>3782</v>
      </c>
      <c r="AM120" s="12">
        <f t="shared" si="35"/>
        <v>0</v>
      </c>
      <c r="AN120" s="12">
        <f t="shared" si="36"/>
        <v>0</v>
      </c>
      <c r="AO120" s="12">
        <f t="shared" si="37"/>
        <v>4069</v>
      </c>
      <c r="AP120" s="12">
        <f t="shared" si="38"/>
        <v>4897</v>
      </c>
      <c r="AQ120" s="12">
        <f t="shared" si="39"/>
        <v>4919</v>
      </c>
      <c r="AR120" s="12">
        <f t="shared" si="40"/>
        <v>4578</v>
      </c>
      <c r="AS120" s="12">
        <f t="shared" si="41"/>
        <v>4305</v>
      </c>
    </row>
    <row r="121" spans="1:48" x14ac:dyDescent="0.35">
      <c r="A121" t="s">
        <v>112</v>
      </c>
      <c r="B121">
        <v>3462</v>
      </c>
      <c r="C121">
        <v>3251</v>
      </c>
      <c r="D121">
        <v>2502</v>
      </c>
      <c r="E121">
        <v>954</v>
      </c>
      <c r="F121">
        <v>1247</v>
      </c>
      <c r="G121">
        <v>1293</v>
      </c>
      <c r="H121">
        <v>1211</v>
      </c>
      <c r="I121">
        <v>1730</v>
      </c>
      <c r="J121">
        <v>2285</v>
      </c>
      <c r="K121">
        <v>2502</v>
      </c>
      <c r="L121">
        <v>2943</v>
      </c>
      <c r="M121">
        <v>3046</v>
      </c>
      <c r="N121">
        <v>1564</v>
      </c>
      <c r="O121">
        <v>1666</v>
      </c>
      <c r="P121">
        <v>1485</v>
      </c>
      <c r="Q121">
        <v>1665</v>
      </c>
      <c r="R121">
        <v>1521</v>
      </c>
      <c r="S121">
        <v>1783</v>
      </c>
      <c r="T121">
        <v>1696</v>
      </c>
      <c r="U121">
        <v>2044</v>
      </c>
      <c r="V121">
        <v>2027</v>
      </c>
      <c r="W121">
        <v>2723</v>
      </c>
      <c r="X121">
        <v>2995</v>
      </c>
      <c r="Y121">
        <v>3843</v>
      </c>
      <c r="Z121">
        <v>3410</v>
      </c>
      <c r="AA121">
        <v>3271</v>
      </c>
      <c r="AB121">
        <v>3019</v>
      </c>
      <c r="AC121">
        <v>2667</v>
      </c>
      <c r="AD121">
        <v>1547</v>
      </c>
      <c r="AE121">
        <v>572</v>
      </c>
      <c r="AF121">
        <v>361</v>
      </c>
      <c r="AM121" s="12">
        <f t="shared" si="35"/>
        <v>954</v>
      </c>
      <c r="AN121" s="12">
        <f t="shared" si="36"/>
        <v>1730</v>
      </c>
      <c r="AO121" s="12">
        <f t="shared" si="37"/>
        <v>3046</v>
      </c>
      <c r="AP121" s="12">
        <f t="shared" si="38"/>
        <v>1665</v>
      </c>
      <c r="AQ121" s="12">
        <f t="shared" si="39"/>
        <v>2044</v>
      </c>
      <c r="AR121" s="12">
        <f t="shared" si="40"/>
        <v>3843</v>
      </c>
      <c r="AS121" s="12">
        <f t="shared" si="41"/>
        <v>2667</v>
      </c>
    </row>
    <row r="122" spans="1:48" x14ac:dyDescent="0.35">
      <c r="A122" t="s">
        <v>113</v>
      </c>
      <c r="B122">
        <v>3125</v>
      </c>
      <c r="C122">
        <v>2996</v>
      </c>
      <c r="D122">
        <v>2909</v>
      </c>
      <c r="E122">
        <v>2841</v>
      </c>
      <c r="F122">
        <v>2851</v>
      </c>
      <c r="G122">
        <v>3517</v>
      </c>
      <c r="H122">
        <v>2869</v>
      </c>
      <c r="I122">
        <v>3538</v>
      </c>
      <c r="J122">
        <v>3658</v>
      </c>
      <c r="K122">
        <v>3469</v>
      </c>
      <c r="L122">
        <v>4152</v>
      </c>
      <c r="M122">
        <v>3791</v>
      </c>
      <c r="N122">
        <v>3082</v>
      </c>
      <c r="O122">
        <v>3391</v>
      </c>
      <c r="P122">
        <v>3263</v>
      </c>
      <c r="Q122">
        <v>2646</v>
      </c>
      <c r="R122">
        <v>2797</v>
      </c>
      <c r="S122">
        <v>2583</v>
      </c>
      <c r="T122">
        <v>2506</v>
      </c>
      <c r="U122">
        <v>2916</v>
      </c>
      <c r="V122">
        <v>2975</v>
      </c>
      <c r="W122">
        <v>3108</v>
      </c>
      <c r="X122">
        <v>3349</v>
      </c>
      <c r="Y122">
        <v>3614</v>
      </c>
      <c r="Z122">
        <v>5322</v>
      </c>
      <c r="AA122">
        <v>5329</v>
      </c>
      <c r="AB122">
        <v>5389</v>
      </c>
      <c r="AC122">
        <v>5071</v>
      </c>
      <c r="AD122">
        <v>5191</v>
      </c>
      <c r="AE122">
        <v>5178</v>
      </c>
      <c r="AF122">
        <v>5760</v>
      </c>
      <c r="AM122" s="12">
        <f t="shared" si="35"/>
        <v>2841</v>
      </c>
      <c r="AN122" s="12">
        <f t="shared" si="36"/>
        <v>3538</v>
      </c>
      <c r="AO122" s="12">
        <f t="shared" si="37"/>
        <v>3791</v>
      </c>
      <c r="AP122" s="12">
        <f t="shared" si="38"/>
        <v>2646</v>
      </c>
      <c r="AQ122" s="12">
        <f t="shared" si="39"/>
        <v>2916</v>
      </c>
      <c r="AR122" s="12">
        <f t="shared" si="40"/>
        <v>3614</v>
      </c>
      <c r="AS122" s="12">
        <f t="shared" si="41"/>
        <v>5071</v>
      </c>
    </row>
    <row r="123" spans="1:48" x14ac:dyDescent="0.35">
      <c r="A123" t="s">
        <v>114</v>
      </c>
      <c r="B123">
        <v>22395</v>
      </c>
      <c r="C123">
        <v>22625</v>
      </c>
      <c r="D123">
        <v>23001</v>
      </c>
      <c r="E123">
        <v>23411</v>
      </c>
      <c r="F123">
        <v>24088</v>
      </c>
      <c r="G123">
        <v>24317</v>
      </c>
      <c r="H123">
        <v>25070</v>
      </c>
      <c r="I123">
        <v>25373</v>
      </c>
      <c r="J123">
        <v>25890</v>
      </c>
      <c r="K123">
        <v>25781</v>
      </c>
      <c r="L123">
        <v>26547</v>
      </c>
      <c r="M123">
        <v>26074</v>
      </c>
      <c r="N123">
        <v>26430</v>
      </c>
      <c r="O123">
        <v>25470</v>
      </c>
      <c r="P123">
        <v>25492</v>
      </c>
      <c r="Q123">
        <v>25365</v>
      </c>
      <c r="R123">
        <v>25346</v>
      </c>
      <c r="S123">
        <v>25140</v>
      </c>
      <c r="T123">
        <v>25290</v>
      </c>
      <c r="U123">
        <v>25261</v>
      </c>
      <c r="V123">
        <v>25251</v>
      </c>
      <c r="W123">
        <v>25516</v>
      </c>
      <c r="X123">
        <v>23335</v>
      </c>
      <c r="Y123">
        <v>25556</v>
      </c>
      <c r="Z123">
        <v>26272</v>
      </c>
      <c r="AA123">
        <v>26655</v>
      </c>
      <c r="AB123">
        <v>27592</v>
      </c>
      <c r="AC123">
        <v>28006</v>
      </c>
      <c r="AD123">
        <v>29244</v>
      </c>
      <c r="AE123">
        <v>29858</v>
      </c>
      <c r="AF123">
        <v>30912</v>
      </c>
      <c r="AM123" s="12">
        <f t="shared" si="35"/>
        <v>23411</v>
      </c>
      <c r="AN123" s="12">
        <f t="shared" si="36"/>
        <v>25373</v>
      </c>
      <c r="AO123" s="12">
        <f t="shared" si="37"/>
        <v>26074</v>
      </c>
      <c r="AP123" s="12">
        <f t="shared" si="38"/>
        <v>25365</v>
      </c>
      <c r="AQ123" s="12">
        <f t="shared" si="39"/>
        <v>25261</v>
      </c>
      <c r="AR123" s="12">
        <f t="shared" si="40"/>
        <v>25556</v>
      </c>
      <c r="AS123" s="12">
        <f t="shared" si="41"/>
        <v>28006</v>
      </c>
    </row>
    <row r="124" spans="1:48" x14ac:dyDescent="0.35">
      <c r="A124" t="s">
        <v>115</v>
      </c>
      <c r="B124">
        <v>68</v>
      </c>
      <c r="C124">
        <v>645</v>
      </c>
      <c r="D124">
        <v>-335</v>
      </c>
      <c r="E124">
        <v>60</v>
      </c>
      <c r="F124">
        <v>560</v>
      </c>
      <c r="G124">
        <v>-80</v>
      </c>
      <c r="H124">
        <v>400</v>
      </c>
      <c r="I124">
        <v>106</v>
      </c>
      <c r="J124">
        <v>863</v>
      </c>
      <c r="K124">
        <v>1174</v>
      </c>
      <c r="L124">
        <v>1610</v>
      </c>
      <c r="M124">
        <v>862</v>
      </c>
      <c r="N124">
        <v>-683</v>
      </c>
      <c r="O124">
        <v>-1089</v>
      </c>
      <c r="P124">
        <v>-1103</v>
      </c>
      <c r="Q124">
        <v>-974</v>
      </c>
      <c r="R124">
        <v>-813</v>
      </c>
      <c r="S124">
        <v>-622</v>
      </c>
      <c r="T124">
        <v>-722</v>
      </c>
      <c r="U124">
        <v>-1280</v>
      </c>
      <c r="V124">
        <v>-1541</v>
      </c>
      <c r="W124">
        <v>-1152</v>
      </c>
      <c r="X124">
        <v>-940</v>
      </c>
      <c r="Y124">
        <v>-751</v>
      </c>
      <c r="Z124">
        <v>-1103</v>
      </c>
      <c r="AA124">
        <v>-1095</v>
      </c>
      <c r="AB124">
        <v>-1147</v>
      </c>
      <c r="AC124">
        <v>-880</v>
      </c>
      <c r="AD124">
        <v>-1002</v>
      </c>
      <c r="AE124">
        <v>-1625</v>
      </c>
      <c r="AF124">
        <v>-2051</v>
      </c>
      <c r="AI124" t="s">
        <v>116</v>
      </c>
      <c r="AM124" s="12">
        <f t="shared" si="35"/>
        <v>60</v>
      </c>
      <c r="AN124" s="12">
        <f t="shared" si="36"/>
        <v>106</v>
      </c>
      <c r="AO124" s="12">
        <f t="shared" si="37"/>
        <v>862</v>
      </c>
      <c r="AP124" s="12">
        <f t="shared" si="38"/>
        <v>-974</v>
      </c>
      <c r="AQ124" s="12">
        <f t="shared" si="39"/>
        <v>-1280</v>
      </c>
      <c r="AR124" s="12">
        <f t="shared" si="40"/>
        <v>-751</v>
      </c>
      <c r="AS124" s="12">
        <f t="shared" si="41"/>
        <v>-880</v>
      </c>
    </row>
    <row r="125" spans="1:48" x14ac:dyDescent="0.35">
      <c r="A125" s="4" t="s">
        <v>117</v>
      </c>
      <c r="B125" s="4">
        <v>32461</v>
      </c>
      <c r="C125" s="4">
        <v>34425</v>
      </c>
      <c r="D125" s="4">
        <v>34431</v>
      </c>
      <c r="E125" s="4">
        <v>37614</v>
      </c>
      <c r="F125" s="4">
        <v>36526</v>
      </c>
      <c r="G125" s="4">
        <v>37130</v>
      </c>
      <c r="H125" s="4">
        <v>37645</v>
      </c>
      <c r="I125" s="4">
        <v>40747</v>
      </c>
      <c r="J125" s="4">
        <v>40091</v>
      </c>
      <c r="K125" s="4">
        <v>41670</v>
      </c>
      <c r="L125" s="4">
        <v>42779</v>
      </c>
      <c r="M125" s="4">
        <v>42083</v>
      </c>
      <c r="N125" s="4">
        <v>44418</v>
      </c>
      <c r="O125" s="4">
        <v>45666</v>
      </c>
      <c r="P125" s="4">
        <v>47094</v>
      </c>
      <c r="Q125" s="4">
        <v>50172</v>
      </c>
      <c r="R125" s="4">
        <v>49128</v>
      </c>
      <c r="S125" s="4">
        <v>50429</v>
      </c>
      <c r="T125" s="4">
        <v>49674</v>
      </c>
      <c r="U125" s="4">
        <v>53523</v>
      </c>
      <c r="V125" s="4">
        <v>52644</v>
      </c>
      <c r="W125" s="4">
        <v>57646</v>
      </c>
      <c r="X125" s="4">
        <v>52159</v>
      </c>
      <c r="Y125" s="4">
        <v>56233</v>
      </c>
      <c r="Z125" s="4">
        <v>54638</v>
      </c>
      <c r="AA125" s="4">
        <v>59647</v>
      </c>
      <c r="AB125" s="4">
        <v>63642</v>
      </c>
      <c r="AC125" s="4">
        <v>68265</v>
      </c>
      <c r="AD125" s="4">
        <v>74894</v>
      </c>
      <c r="AE125" s="4">
        <v>72985</v>
      </c>
      <c r="AF125" s="4">
        <v>71024</v>
      </c>
      <c r="AG125" s="4"/>
      <c r="AH125" s="4"/>
      <c r="AI125" s="4"/>
      <c r="AM125" s="17">
        <f t="shared" si="35"/>
        <v>37614</v>
      </c>
      <c r="AN125" s="17">
        <f t="shared" si="36"/>
        <v>40747</v>
      </c>
      <c r="AO125" s="17">
        <f t="shared" si="37"/>
        <v>42083</v>
      </c>
      <c r="AP125" s="17">
        <f t="shared" si="38"/>
        <v>50172</v>
      </c>
      <c r="AQ125" s="17">
        <f t="shared" si="39"/>
        <v>53523</v>
      </c>
      <c r="AR125" s="17">
        <f t="shared" si="40"/>
        <v>56233</v>
      </c>
      <c r="AS125" s="17">
        <f t="shared" si="41"/>
        <v>68265</v>
      </c>
      <c r="AT125" s="4"/>
      <c r="AU125" s="4"/>
      <c r="AV125" s="4"/>
    </row>
    <row r="126" spans="1:48" x14ac:dyDescent="0.35">
      <c r="A126" s="7" t="s">
        <v>118</v>
      </c>
      <c r="B126" s="7">
        <f t="shared" ref="B126:AE126" si="45">SUM(B123:B125)</f>
        <v>54924</v>
      </c>
      <c r="C126" s="7">
        <f t="shared" si="45"/>
        <v>57695</v>
      </c>
      <c r="D126" s="7">
        <f t="shared" si="45"/>
        <v>57097</v>
      </c>
      <c r="E126" s="7">
        <f t="shared" si="45"/>
        <v>61085</v>
      </c>
      <c r="F126" s="7">
        <f t="shared" si="45"/>
        <v>61174</v>
      </c>
      <c r="G126" s="7">
        <f t="shared" si="45"/>
        <v>61367</v>
      </c>
      <c r="H126" s="7">
        <f t="shared" si="45"/>
        <v>63115</v>
      </c>
      <c r="I126" s="7">
        <f t="shared" si="45"/>
        <v>66226</v>
      </c>
      <c r="J126" s="7">
        <f t="shared" si="45"/>
        <v>66844</v>
      </c>
      <c r="K126" s="7">
        <f t="shared" si="45"/>
        <v>68625</v>
      </c>
      <c r="L126" s="7">
        <f t="shared" si="45"/>
        <v>70936</v>
      </c>
      <c r="M126" s="7">
        <f t="shared" si="45"/>
        <v>69019</v>
      </c>
      <c r="N126" s="7">
        <f t="shared" si="45"/>
        <v>70165</v>
      </c>
      <c r="O126" s="7">
        <f t="shared" si="45"/>
        <v>70047</v>
      </c>
      <c r="P126" s="7">
        <f t="shared" si="45"/>
        <v>71483</v>
      </c>
      <c r="Q126" s="7">
        <f t="shared" si="45"/>
        <v>74563</v>
      </c>
      <c r="R126" s="7">
        <f t="shared" si="45"/>
        <v>73661</v>
      </c>
      <c r="S126" s="7">
        <f t="shared" si="45"/>
        <v>74947</v>
      </c>
      <c r="T126" s="7">
        <f t="shared" si="45"/>
        <v>74242</v>
      </c>
      <c r="U126" s="7">
        <f t="shared" si="45"/>
        <v>77504</v>
      </c>
      <c r="V126" s="7">
        <f t="shared" si="45"/>
        <v>76354</v>
      </c>
      <c r="W126" s="7">
        <f t="shared" si="45"/>
        <v>82010</v>
      </c>
      <c r="X126" s="7">
        <f t="shared" si="45"/>
        <v>74554</v>
      </c>
      <c r="Y126" s="7">
        <f t="shared" si="45"/>
        <v>81038</v>
      </c>
      <c r="Z126" s="7">
        <f t="shared" si="45"/>
        <v>79807</v>
      </c>
      <c r="AA126" s="7">
        <f t="shared" si="45"/>
        <v>85207</v>
      </c>
      <c r="AB126" s="7">
        <f t="shared" si="45"/>
        <v>90087</v>
      </c>
      <c r="AC126" s="7">
        <f t="shared" si="45"/>
        <v>95391</v>
      </c>
      <c r="AD126" s="7">
        <f t="shared" si="45"/>
        <v>103136</v>
      </c>
      <c r="AE126" s="7">
        <f t="shared" si="45"/>
        <v>101218</v>
      </c>
      <c r="AF126" s="7" t="s">
        <v>119</v>
      </c>
      <c r="AG126" s="7">
        <f>SUM(AG123:AG125)</f>
        <v>0</v>
      </c>
      <c r="AH126" s="7">
        <f>SUM(AH123:AH125)</f>
        <v>0</v>
      </c>
      <c r="AI126" s="7">
        <f>SUM(AI123:AI125)</f>
        <v>0</v>
      </c>
      <c r="AM126" s="23">
        <f t="shared" si="35"/>
        <v>61085</v>
      </c>
      <c r="AN126" s="23">
        <f t="shared" si="36"/>
        <v>66226</v>
      </c>
      <c r="AO126" s="23">
        <f t="shared" si="37"/>
        <v>69019</v>
      </c>
      <c r="AP126" s="17">
        <f t="shared" si="38"/>
        <v>74563</v>
      </c>
      <c r="AQ126" s="23">
        <f t="shared" si="39"/>
        <v>77504</v>
      </c>
      <c r="AR126" s="17">
        <f t="shared" si="40"/>
        <v>81038</v>
      </c>
      <c r="AS126" s="17">
        <f t="shared" si="41"/>
        <v>95391</v>
      </c>
      <c r="AT126" s="4"/>
      <c r="AU126" s="4"/>
      <c r="AV126" s="4"/>
    </row>
    <row r="127" spans="1:48" x14ac:dyDescent="0.35">
      <c r="A127" t="s">
        <v>120</v>
      </c>
      <c r="B127">
        <f>SUM(B117:B125)+908</f>
        <v>89566</v>
      </c>
      <c r="C127">
        <f>SUM(C117:C125)+905</f>
        <v>90492</v>
      </c>
      <c r="D127">
        <f>SUM(D117:D125)+905</f>
        <v>98552</v>
      </c>
      <c r="E127">
        <f>SUM(E117:E125)+897</f>
        <v>101459</v>
      </c>
      <c r="F127">
        <f>SUM(F117:F125)+894</f>
        <v>105467</v>
      </c>
      <c r="G127">
        <f>SUM(G117:G125)+890</f>
        <v>109831</v>
      </c>
      <c r="H127">
        <f>SUM(H117:H125)+886</f>
        <v>112217</v>
      </c>
      <c r="I127">
        <f>SUM(I117:I125)+882</f>
        <v>113327</v>
      </c>
      <c r="J127">
        <f>SUM(J117:J125)+878</f>
        <v>115648</v>
      </c>
      <c r="K127">
        <f>SUM(K117:K125)+874</f>
        <v>122107</v>
      </c>
      <c r="L127">
        <f>SUM(L117:L125)+870</f>
        <v>127088</v>
      </c>
      <c r="M127">
        <f>SUM(M117:M125)+866</f>
        <v>123249</v>
      </c>
      <c r="N127">
        <f>SUM(N117:N125)+801</f>
        <v>128596</v>
      </c>
      <c r="O127">
        <f>SUM(O117:O125)+654</f>
        <v>125972</v>
      </c>
      <c r="P127">
        <f>SUM(P117:P125)+515</f>
        <v>128242</v>
      </c>
      <c r="Q127">
        <f>SUM(Q117:Q125)+419</f>
        <v>127963</v>
      </c>
      <c r="R127">
        <f>SUM(R117:R125)+275</f>
        <v>129458</v>
      </c>
      <c r="S127">
        <f>SUM(S117:S125)+247</f>
        <v>130759</v>
      </c>
      <c r="T127">
        <f>SUM(T117:T125) + 166</f>
        <v>133768</v>
      </c>
      <c r="U127">
        <f>SUM(U117:U125)+155</f>
        <v>135524</v>
      </c>
      <c r="V127">
        <f t="shared" ref="V127:AI127" si="46">SUM(V117:V125)</f>
        <v>147710</v>
      </c>
      <c r="W127">
        <f t="shared" si="46"/>
        <v>152539</v>
      </c>
      <c r="X127">
        <f t="shared" si="46"/>
        <v>145261</v>
      </c>
      <c r="Y127">
        <f t="shared" si="46"/>
        <v>153091</v>
      </c>
      <c r="Z127">
        <f t="shared" si="46"/>
        <v>150622</v>
      </c>
      <c r="AA127">
        <f t="shared" si="46"/>
        <v>154597</v>
      </c>
      <c r="AB127">
        <f t="shared" si="46"/>
        <v>167962</v>
      </c>
      <c r="AC127">
        <f t="shared" si="46"/>
        <v>168406</v>
      </c>
      <c r="AD127">
        <f t="shared" si="46"/>
        <v>176356</v>
      </c>
      <c r="AE127">
        <f t="shared" si="46"/>
        <v>170418</v>
      </c>
      <c r="AF127">
        <f t="shared" si="46"/>
        <v>174841</v>
      </c>
      <c r="AG127">
        <f t="shared" si="46"/>
        <v>0</v>
      </c>
      <c r="AH127">
        <f t="shared" si="46"/>
        <v>0</v>
      </c>
      <c r="AI127">
        <f t="shared" si="46"/>
        <v>0</v>
      </c>
      <c r="AM127" s="12">
        <f t="shared" si="35"/>
        <v>101459</v>
      </c>
      <c r="AN127" s="12">
        <f t="shared" si="36"/>
        <v>113327</v>
      </c>
      <c r="AO127" s="12">
        <f t="shared" si="37"/>
        <v>123249</v>
      </c>
      <c r="AP127" s="12">
        <f t="shared" si="38"/>
        <v>127963</v>
      </c>
      <c r="AQ127" s="12">
        <f t="shared" si="39"/>
        <v>135524</v>
      </c>
      <c r="AR127" s="12">
        <f t="shared" si="40"/>
        <v>153091</v>
      </c>
      <c r="AS127" s="12">
        <f t="shared" si="41"/>
        <v>168406</v>
      </c>
    </row>
    <row r="128" spans="1:48" x14ac:dyDescent="0.35">
      <c r="AM128" s="12"/>
      <c r="AN128" s="12"/>
      <c r="AO128" s="12"/>
      <c r="AP128" s="12"/>
      <c r="AQ128" s="12"/>
      <c r="AR128" s="12"/>
      <c r="AS128" s="12"/>
    </row>
    <row r="129" spans="1:45" x14ac:dyDescent="0.35">
      <c r="AM129" s="12"/>
      <c r="AN129" s="12"/>
      <c r="AO129" s="12"/>
      <c r="AP129" s="12"/>
      <c r="AQ129" s="12"/>
      <c r="AR129" s="12"/>
      <c r="AS129" s="12"/>
    </row>
    <row r="130" spans="1:45" s="21" customFormat="1" x14ac:dyDescent="0.35">
      <c r="A130" s="20" t="s">
        <v>121</v>
      </c>
      <c r="AM130" s="24"/>
      <c r="AN130" s="24"/>
      <c r="AO130" s="24"/>
      <c r="AP130" s="24"/>
      <c r="AQ130" s="24"/>
      <c r="AR130" s="24"/>
      <c r="AS130" s="24"/>
    </row>
    <row r="131" spans="1:45" x14ac:dyDescent="0.35">
      <c r="A131" t="s">
        <v>122</v>
      </c>
      <c r="Z131">
        <v>5348</v>
      </c>
      <c r="AA131">
        <f>14149-Z131</f>
        <v>8801</v>
      </c>
      <c r="AB131">
        <f>24053-AA131-Z131</f>
        <v>9904</v>
      </c>
      <c r="AC131" s="12">
        <f>AS131-AB131-AA131-Z131</f>
        <v>5938</v>
      </c>
      <c r="AD131">
        <v>5891</v>
      </c>
      <c r="AE131">
        <v>6700</v>
      </c>
      <c r="AF131">
        <v>7730</v>
      </c>
      <c r="AM131" s="12"/>
      <c r="AN131" s="12"/>
      <c r="AO131" s="12"/>
      <c r="AP131" s="12">
        <v>29432</v>
      </c>
      <c r="AQ131" s="12">
        <v>33145</v>
      </c>
      <c r="AR131" s="12">
        <v>35384</v>
      </c>
      <c r="AS131" s="12">
        <v>29991</v>
      </c>
    </row>
    <row r="132" spans="1:45" s="4" customFormat="1" x14ac:dyDescent="0.35">
      <c r="A132" s="4" t="s">
        <v>123</v>
      </c>
      <c r="Z132" s="4">
        <f>+-3972-416</f>
        <v>-4388</v>
      </c>
      <c r="AA132" s="4">
        <f>+-7574-682-Z132</f>
        <v>-3868</v>
      </c>
      <c r="AB132" s="4">
        <f>+-11579-1118-AA132-Z132</f>
        <v>-4441</v>
      </c>
      <c r="AC132" s="17">
        <f>AS132-AB132-AA132-Z132</f>
        <v>-7632</v>
      </c>
      <c r="AD132" s="4">
        <f>+-4604-193</f>
        <v>-4797</v>
      </c>
      <c r="AE132" s="4">
        <f>+-11846-206</f>
        <v>-12052</v>
      </c>
      <c r="AF132" s="4">
        <f>+-19145-206</f>
        <v>-19351</v>
      </c>
      <c r="AM132" s="17"/>
      <c r="AN132" s="17"/>
      <c r="AO132" s="17"/>
      <c r="AP132" s="17">
        <v>-10730</v>
      </c>
      <c r="AQ132" s="17">
        <v>-13576</v>
      </c>
      <c r="AR132" s="17">
        <v>-14453</v>
      </c>
      <c r="AS132" s="17">
        <f>+-18733-1596</f>
        <v>-20329</v>
      </c>
    </row>
    <row r="133" spans="1:45" x14ac:dyDescent="0.35">
      <c r="A133" t="s">
        <v>124</v>
      </c>
      <c r="N133">
        <f t="shared" ref="N133:AF133" si="47">SUM(N131:N132)</f>
        <v>0</v>
      </c>
      <c r="O133">
        <f t="shared" si="47"/>
        <v>0</v>
      </c>
      <c r="P133">
        <f t="shared" si="47"/>
        <v>0</v>
      </c>
      <c r="Q133">
        <f t="shared" si="47"/>
        <v>0</v>
      </c>
      <c r="R133">
        <f t="shared" si="47"/>
        <v>0</v>
      </c>
      <c r="S133">
        <f t="shared" si="47"/>
        <v>0</v>
      </c>
      <c r="T133">
        <f t="shared" si="47"/>
        <v>0</v>
      </c>
      <c r="U133">
        <f t="shared" si="47"/>
        <v>0</v>
      </c>
      <c r="V133">
        <f t="shared" si="47"/>
        <v>0</v>
      </c>
      <c r="W133">
        <f t="shared" si="47"/>
        <v>0</v>
      </c>
      <c r="X133">
        <f t="shared" si="47"/>
        <v>0</v>
      </c>
      <c r="Y133">
        <f t="shared" si="47"/>
        <v>0</v>
      </c>
      <c r="Z133">
        <f t="shared" si="47"/>
        <v>960</v>
      </c>
      <c r="AA133">
        <f t="shared" si="47"/>
        <v>4933</v>
      </c>
      <c r="AB133">
        <f t="shared" si="47"/>
        <v>5463</v>
      </c>
      <c r="AC133">
        <f t="shared" si="47"/>
        <v>-1694</v>
      </c>
      <c r="AD133">
        <f t="shared" si="47"/>
        <v>1094</v>
      </c>
      <c r="AE133">
        <f t="shared" si="47"/>
        <v>-5352</v>
      </c>
      <c r="AF133">
        <f t="shared" si="47"/>
        <v>-11621</v>
      </c>
      <c r="AM133" s="12">
        <f t="shared" ref="AM133:AS133" si="48">SUM(AM131:AM132)</f>
        <v>0</v>
      </c>
      <c r="AN133" s="12">
        <f t="shared" si="48"/>
        <v>0</v>
      </c>
      <c r="AO133" s="12">
        <f t="shared" si="48"/>
        <v>0</v>
      </c>
      <c r="AP133" s="12">
        <f t="shared" si="48"/>
        <v>18702</v>
      </c>
      <c r="AQ133" s="12">
        <f t="shared" si="48"/>
        <v>19569</v>
      </c>
      <c r="AR133" s="12">
        <f t="shared" si="48"/>
        <v>20931</v>
      </c>
      <c r="AS133" s="12">
        <f t="shared" si="48"/>
        <v>9662</v>
      </c>
    </row>
  </sheetData>
  <pageMargins left="0.7" right="0.7" top="0.75" bottom="0.75" header="0.3" footer="0.3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5"/>
  <sheetViews>
    <sheetView workbookViewId="0">
      <selection activeCell="B52" sqref="B52"/>
    </sheetView>
  </sheetViews>
  <sheetFormatPr defaultRowHeight="14.5" x14ac:dyDescent="0.35"/>
  <cols>
    <col min="1" max="1" width="20.54296875" customWidth="1"/>
  </cols>
  <sheetData>
    <row r="1" spans="1:18" x14ac:dyDescent="0.3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</row>
    <row r="2" spans="1:18" x14ac:dyDescent="0.35">
      <c r="A2" s="1" t="s">
        <v>142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  <c r="H2" t="s">
        <v>149</v>
      </c>
      <c r="I2" t="s">
        <v>150</v>
      </c>
      <c r="J2" t="s">
        <v>151</v>
      </c>
      <c r="K2" t="s">
        <v>152</v>
      </c>
      <c r="L2" t="s">
        <v>153</v>
      </c>
      <c r="M2" t="s">
        <v>154</v>
      </c>
      <c r="N2" t="s">
        <v>155</v>
      </c>
      <c r="O2" t="s">
        <v>156</v>
      </c>
      <c r="P2" t="s">
        <v>157</v>
      </c>
      <c r="Q2" t="s">
        <v>158</v>
      </c>
      <c r="R2" t="s">
        <v>159</v>
      </c>
    </row>
    <row r="3" spans="1:18" x14ac:dyDescent="0.35">
      <c r="A3" s="1" t="s">
        <v>160</v>
      </c>
      <c r="B3" t="s">
        <v>161</v>
      </c>
      <c r="C3" t="s">
        <v>162</v>
      </c>
      <c r="D3" t="s">
        <v>163</v>
      </c>
      <c r="E3" t="s">
        <v>164</v>
      </c>
      <c r="F3" t="s">
        <v>165</v>
      </c>
      <c r="G3" t="s">
        <v>166</v>
      </c>
      <c r="H3" t="s">
        <v>167</v>
      </c>
      <c r="I3" t="s">
        <v>168</v>
      </c>
      <c r="J3" t="s">
        <v>169</v>
      </c>
      <c r="K3" t="s">
        <v>170</v>
      </c>
      <c r="L3" t="s">
        <v>171</v>
      </c>
      <c r="M3" t="s">
        <v>172</v>
      </c>
      <c r="N3" t="s">
        <v>173</v>
      </c>
      <c r="O3" t="s">
        <v>174</v>
      </c>
      <c r="P3" t="s">
        <v>175</v>
      </c>
      <c r="Q3" t="s">
        <v>176</v>
      </c>
      <c r="R3" t="s">
        <v>177</v>
      </c>
    </row>
    <row r="4" spans="1:18" x14ac:dyDescent="0.35">
      <c r="A4" s="1" t="s">
        <v>178</v>
      </c>
      <c r="B4" t="s">
        <v>179</v>
      </c>
      <c r="C4" t="s">
        <v>180</v>
      </c>
      <c r="D4" t="s">
        <v>181</v>
      </c>
      <c r="E4" t="s">
        <v>162</v>
      </c>
      <c r="F4" t="s">
        <v>182</v>
      </c>
      <c r="G4" t="s">
        <v>168</v>
      </c>
      <c r="H4" t="s">
        <v>183</v>
      </c>
      <c r="I4" t="s">
        <v>184</v>
      </c>
      <c r="J4" t="s">
        <v>185</v>
      </c>
      <c r="K4" t="s">
        <v>186</v>
      </c>
      <c r="L4" t="s">
        <v>187</v>
      </c>
      <c r="M4" t="s">
        <v>167</v>
      </c>
      <c r="N4" t="s">
        <v>188</v>
      </c>
      <c r="O4" t="s">
        <v>189</v>
      </c>
      <c r="P4" t="s">
        <v>175</v>
      </c>
      <c r="Q4" t="s">
        <v>190</v>
      </c>
      <c r="R4" t="s">
        <v>191</v>
      </c>
    </row>
    <row r="5" spans="1:18" x14ac:dyDescent="0.35">
      <c r="A5" s="1" t="s">
        <v>192</v>
      </c>
      <c r="B5" t="s">
        <v>193</v>
      </c>
      <c r="C5" t="s">
        <v>194</v>
      </c>
      <c r="D5" t="s">
        <v>195</v>
      </c>
      <c r="E5" t="s">
        <v>196</v>
      </c>
      <c r="F5" t="s">
        <v>197</v>
      </c>
      <c r="G5" t="s">
        <v>164</v>
      </c>
      <c r="H5" t="s">
        <v>161</v>
      </c>
      <c r="I5" t="s">
        <v>198</v>
      </c>
      <c r="J5" t="s">
        <v>198</v>
      </c>
      <c r="K5" t="s">
        <v>199</v>
      </c>
      <c r="L5" t="s">
        <v>200</v>
      </c>
      <c r="M5" t="s">
        <v>201</v>
      </c>
      <c r="N5" t="s">
        <v>162</v>
      </c>
      <c r="O5" t="s">
        <v>202</v>
      </c>
      <c r="P5" t="s">
        <v>203</v>
      </c>
      <c r="Q5" t="s">
        <v>204</v>
      </c>
      <c r="R5" t="s">
        <v>205</v>
      </c>
    </row>
    <row r="6" spans="1:18" x14ac:dyDescent="0.35">
      <c r="A6" s="1" t="s">
        <v>206</v>
      </c>
      <c r="B6" t="s">
        <v>207</v>
      </c>
      <c r="C6" t="s">
        <v>208</v>
      </c>
      <c r="D6" t="s">
        <v>209</v>
      </c>
      <c r="E6" t="s">
        <v>210</v>
      </c>
      <c r="F6" t="s">
        <v>211</v>
      </c>
      <c r="G6" t="s">
        <v>212</v>
      </c>
      <c r="H6" t="s">
        <v>213</v>
      </c>
      <c r="I6" t="s">
        <v>214</v>
      </c>
      <c r="J6" t="s">
        <v>215</v>
      </c>
      <c r="K6" t="s">
        <v>216</v>
      </c>
      <c r="L6" t="s">
        <v>217</v>
      </c>
      <c r="M6" t="s">
        <v>218</v>
      </c>
      <c r="N6" t="s">
        <v>219</v>
      </c>
      <c r="O6" t="s">
        <v>220</v>
      </c>
      <c r="P6" t="s">
        <v>221</v>
      </c>
      <c r="Q6" t="s">
        <v>222</v>
      </c>
      <c r="R6" t="s">
        <v>223</v>
      </c>
    </row>
    <row r="7" spans="1:18" x14ac:dyDescent="0.35">
      <c r="A7" s="1" t="s">
        <v>224</v>
      </c>
      <c r="B7" t="s">
        <v>225</v>
      </c>
      <c r="C7" t="s">
        <v>226</v>
      </c>
      <c r="D7" t="s">
        <v>227</v>
      </c>
      <c r="E7" t="s">
        <v>228</v>
      </c>
      <c r="F7" t="s">
        <v>229</v>
      </c>
      <c r="G7" t="s">
        <v>230</v>
      </c>
      <c r="H7" t="s">
        <v>231</v>
      </c>
      <c r="I7" t="s">
        <v>232</v>
      </c>
      <c r="J7" t="s">
        <v>151</v>
      </c>
      <c r="K7" t="s">
        <v>233</v>
      </c>
      <c r="L7" t="s">
        <v>234</v>
      </c>
      <c r="M7" t="s">
        <v>235</v>
      </c>
      <c r="N7" t="s">
        <v>236</v>
      </c>
      <c r="O7" t="s">
        <v>237</v>
      </c>
      <c r="P7" t="s">
        <v>238</v>
      </c>
      <c r="Q7" t="s">
        <v>239</v>
      </c>
      <c r="R7" t="s">
        <v>240</v>
      </c>
    </row>
    <row r="8" spans="1:18" x14ac:dyDescent="0.35">
      <c r="A8" s="1" t="s">
        <v>241</v>
      </c>
      <c r="B8" t="s">
        <v>242</v>
      </c>
      <c r="C8" t="s">
        <v>243</v>
      </c>
      <c r="D8" t="s">
        <v>244</v>
      </c>
      <c r="E8" t="s">
        <v>245</v>
      </c>
      <c r="F8" t="s">
        <v>246</v>
      </c>
      <c r="G8" t="s">
        <v>247</v>
      </c>
      <c r="H8" t="s">
        <v>248</v>
      </c>
      <c r="I8" t="s">
        <v>249</v>
      </c>
      <c r="J8" t="s">
        <v>250</v>
      </c>
      <c r="K8" t="s">
        <v>251</v>
      </c>
      <c r="L8" t="s">
        <v>252</v>
      </c>
      <c r="M8" t="s">
        <v>253</v>
      </c>
      <c r="N8" t="s">
        <v>254</v>
      </c>
      <c r="O8" t="s">
        <v>255</v>
      </c>
      <c r="P8" t="s">
        <v>256</v>
      </c>
      <c r="Q8" t="s">
        <v>257</v>
      </c>
      <c r="R8" t="s">
        <v>258</v>
      </c>
    </row>
    <row r="9" spans="1:18" x14ac:dyDescent="0.35">
      <c r="A9" s="1" t="s">
        <v>259</v>
      </c>
      <c r="B9" t="s">
        <v>260</v>
      </c>
      <c r="C9" t="s">
        <v>261</v>
      </c>
      <c r="D9" t="s">
        <v>262</v>
      </c>
      <c r="E9" t="s">
        <v>263</v>
      </c>
      <c r="F9" t="s">
        <v>264</v>
      </c>
      <c r="G9" t="s">
        <v>265</v>
      </c>
      <c r="H9" t="s">
        <v>266</v>
      </c>
      <c r="I9" t="s">
        <v>267</v>
      </c>
      <c r="J9" t="s">
        <v>268</v>
      </c>
      <c r="K9" t="s">
        <v>269</v>
      </c>
      <c r="L9" t="s">
        <v>270</v>
      </c>
      <c r="M9" t="s">
        <v>271</v>
      </c>
      <c r="N9" t="s">
        <v>272</v>
      </c>
      <c r="O9" t="s">
        <v>273</v>
      </c>
      <c r="P9" t="s">
        <v>274</v>
      </c>
      <c r="Q9" t="s">
        <v>275</v>
      </c>
      <c r="R9" t="s">
        <v>276</v>
      </c>
    </row>
    <row r="10" spans="1:18" x14ac:dyDescent="0.35">
      <c r="A10" s="1" t="s">
        <v>277</v>
      </c>
      <c r="B10" t="s">
        <v>278</v>
      </c>
      <c r="C10" t="s">
        <v>279</v>
      </c>
      <c r="D10" t="s">
        <v>280</v>
      </c>
      <c r="E10" t="s">
        <v>281</v>
      </c>
      <c r="F10" t="s">
        <v>282</v>
      </c>
      <c r="G10" t="s">
        <v>283</v>
      </c>
      <c r="H10" t="s">
        <v>284</v>
      </c>
      <c r="I10" t="s">
        <v>285</v>
      </c>
      <c r="J10" t="s">
        <v>285</v>
      </c>
      <c r="K10" t="s">
        <v>285</v>
      </c>
      <c r="L10" t="s">
        <v>285</v>
      </c>
      <c r="M10" t="s">
        <v>284</v>
      </c>
      <c r="N10" t="s">
        <v>286</v>
      </c>
      <c r="O10" t="s">
        <v>286</v>
      </c>
      <c r="P10" t="s">
        <v>281</v>
      </c>
      <c r="Q10" t="s">
        <v>286</v>
      </c>
      <c r="R10" t="s">
        <v>281</v>
      </c>
    </row>
    <row r="11" spans="1:18" x14ac:dyDescent="0.35">
      <c r="A11" s="1" t="s">
        <v>287</v>
      </c>
      <c r="B11" t="s">
        <v>288</v>
      </c>
      <c r="C11" t="s">
        <v>289</v>
      </c>
      <c r="D11" t="s">
        <v>290</v>
      </c>
      <c r="E11" t="s">
        <v>291</v>
      </c>
      <c r="F11" t="s">
        <v>292</v>
      </c>
      <c r="G11" t="s">
        <v>293</v>
      </c>
      <c r="H11" t="s">
        <v>293</v>
      </c>
      <c r="I11" t="s">
        <v>294</v>
      </c>
      <c r="J11" t="s">
        <v>292</v>
      </c>
      <c r="K11" t="s">
        <v>292</v>
      </c>
      <c r="L11" t="s">
        <v>295</v>
      </c>
      <c r="M11" t="s">
        <v>296</v>
      </c>
      <c r="N11" t="s">
        <v>297</v>
      </c>
      <c r="O11" t="s">
        <v>297</v>
      </c>
      <c r="P11" t="s">
        <v>298</v>
      </c>
      <c r="Q11" t="s">
        <v>297</v>
      </c>
      <c r="R11" t="s">
        <v>299</v>
      </c>
    </row>
    <row r="12" spans="1:18" x14ac:dyDescent="0.35">
      <c r="A12" s="1" t="s">
        <v>300</v>
      </c>
      <c r="B12" t="s">
        <v>301</v>
      </c>
      <c r="C12" t="s">
        <v>302</v>
      </c>
      <c r="D12" t="s">
        <v>303</v>
      </c>
      <c r="E12" t="s">
        <v>304</v>
      </c>
      <c r="F12" t="s">
        <v>305</v>
      </c>
      <c r="G12" t="s">
        <v>306</v>
      </c>
      <c r="H12" t="s">
        <v>307</v>
      </c>
      <c r="I12" t="s">
        <v>308</v>
      </c>
      <c r="J12" t="s">
        <v>309</v>
      </c>
      <c r="K12" t="s">
        <v>310</v>
      </c>
      <c r="L12" t="s">
        <v>311</v>
      </c>
      <c r="M12" t="s">
        <v>312</v>
      </c>
      <c r="N12" t="s">
        <v>313</v>
      </c>
      <c r="O12" t="s">
        <v>314</v>
      </c>
      <c r="P12" t="s">
        <v>315</v>
      </c>
      <c r="Q12" t="s">
        <v>316</v>
      </c>
      <c r="R12" t="s">
        <v>317</v>
      </c>
    </row>
    <row r="13" spans="1:18" x14ac:dyDescent="0.35">
      <c r="A13" s="1" t="s">
        <v>318</v>
      </c>
      <c r="B13" t="s">
        <v>319</v>
      </c>
      <c r="C13" t="s">
        <v>320</v>
      </c>
      <c r="D13" t="s">
        <v>321</v>
      </c>
      <c r="E13" t="s">
        <v>322</v>
      </c>
      <c r="F13" t="s">
        <v>323</v>
      </c>
      <c r="G13" t="s">
        <v>324</v>
      </c>
      <c r="H13" t="s">
        <v>325</v>
      </c>
      <c r="I13" t="s">
        <v>326</v>
      </c>
      <c r="J13" t="s">
        <v>327</v>
      </c>
      <c r="K13" t="s">
        <v>328</v>
      </c>
      <c r="L13" t="s">
        <v>329</v>
      </c>
      <c r="M13" t="s">
        <v>330</v>
      </c>
      <c r="N13" t="s">
        <v>331</v>
      </c>
      <c r="O13" t="s">
        <v>332</v>
      </c>
      <c r="P13" t="s">
        <v>333</v>
      </c>
      <c r="Q13" t="s">
        <v>334</v>
      </c>
      <c r="R13" t="s">
        <v>335</v>
      </c>
    </row>
    <row r="14" spans="1:18" x14ac:dyDescent="0.35">
      <c r="A14" s="1" t="s">
        <v>336</v>
      </c>
      <c r="B14" t="s">
        <v>337</v>
      </c>
      <c r="C14" t="s">
        <v>338</v>
      </c>
      <c r="D14" t="s">
        <v>339</v>
      </c>
      <c r="E14" t="s">
        <v>340</v>
      </c>
      <c r="F14" t="s">
        <v>341</v>
      </c>
      <c r="G14" t="s">
        <v>342</v>
      </c>
      <c r="H14" t="s">
        <v>343</v>
      </c>
      <c r="I14" t="s">
        <v>344</v>
      </c>
      <c r="J14" t="s">
        <v>345</v>
      </c>
      <c r="K14" t="s">
        <v>346</v>
      </c>
      <c r="L14" t="s">
        <v>347</v>
      </c>
      <c r="M14" t="s">
        <v>348</v>
      </c>
      <c r="N14" t="s">
        <v>349</v>
      </c>
      <c r="O14" t="s">
        <v>350</v>
      </c>
      <c r="P14" t="s">
        <v>351</v>
      </c>
      <c r="Q14" t="s">
        <v>352</v>
      </c>
      <c r="R14" t="s">
        <v>353</v>
      </c>
    </row>
    <row r="15" spans="1:18" x14ac:dyDescent="0.35">
      <c r="A15" s="1" t="s">
        <v>354</v>
      </c>
      <c r="B15" t="s">
        <v>355</v>
      </c>
      <c r="C15" t="s">
        <v>356</v>
      </c>
      <c r="D15" t="s">
        <v>357</v>
      </c>
      <c r="E15" t="s">
        <v>358</v>
      </c>
      <c r="F15" t="s">
        <v>359</v>
      </c>
      <c r="G15" t="s">
        <v>360</v>
      </c>
      <c r="H15" t="s">
        <v>361</v>
      </c>
      <c r="I15" t="s">
        <v>362</v>
      </c>
      <c r="J15" t="s">
        <v>363</v>
      </c>
      <c r="K15" t="s">
        <v>364</v>
      </c>
      <c r="L15" t="s">
        <v>365</v>
      </c>
      <c r="M15" t="s">
        <v>366</v>
      </c>
      <c r="N15" t="s">
        <v>367</v>
      </c>
      <c r="O15" t="s">
        <v>368</v>
      </c>
      <c r="P15" t="s">
        <v>369</v>
      </c>
      <c r="Q15" t="s">
        <v>370</v>
      </c>
      <c r="R15" t="s">
        <v>371</v>
      </c>
    </row>
    <row r="16" spans="1:18" x14ac:dyDescent="0.35">
      <c r="A16" s="1" t="s">
        <v>372</v>
      </c>
      <c r="B16" t="s">
        <v>330</v>
      </c>
      <c r="C16" t="s">
        <v>373</v>
      </c>
      <c r="D16" t="s">
        <v>374</v>
      </c>
      <c r="E16" t="s">
        <v>375</v>
      </c>
      <c r="F16" t="s">
        <v>330</v>
      </c>
      <c r="G16" t="s">
        <v>376</v>
      </c>
      <c r="H16" t="s">
        <v>377</v>
      </c>
      <c r="I16" t="s">
        <v>378</v>
      </c>
      <c r="J16" t="s">
        <v>379</v>
      </c>
      <c r="K16" t="s">
        <v>380</v>
      </c>
      <c r="L16" t="s">
        <v>381</v>
      </c>
      <c r="M16" t="s">
        <v>382</v>
      </c>
      <c r="N16" t="s">
        <v>383</v>
      </c>
      <c r="O16" t="s">
        <v>384</v>
      </c>
      <c r="P16" t="s">
        <v>385</v>
      </c>
      <c r="Q16" t="s">
        <v>386</v>
      </c>
      <c r="R16" t="s">
        <v>387</v>
      </c>
    </row>
    <row r="17" spans="1:18" x14ac:dyDescent="0.35">
      <c r="A17" s="1" t="s">
        <v>388</v>
      </c>
      <c r="B17" t="s">
        <v>389</v>
      </c>
      <c r="C17" t="s">
        <v>390</v>
      </c>
      <c r="D17" t="s">
        <v>391</v>
      </c>
      <c r="E17" t="s">
        <v>392</v>
      </c>
      <c r="F17" t="s">
        <v>393</v>
      </c>
      <c r="G17" t="s">
        <v>394</v>
      </c>
      <c r="H17" t="s">
        <v>395</v>
      </c>
      <c r="I17" t="s">
        <v>396</v>
      </c>
      <c r="J17" t="s">
        <v>397</v>
      </c>
      <c r="K17" t="s">
        <v>395</v>
      </c>
      <c r="L17" t="s">
        <v>398</v>
      </c>
      <c r="M17" t="s">
        <v>399</v>
      </c>
      <c r="N17" t="s">
        <v>400</v>
      </c>
      <c r="O17" t="s">
        <v>401</v>
      </c>
      <c r="P17" t="s">
        <v>402</v>
      </c>
      <c r="Q17" t="s">
        <v>403</v>
      </c>
      <c r="R17" t="s">
        <v>404</v>
      </c>
    </row>
    <row r="18" spans="1:18" x14ac:dyDescent="0.35">
      <c r="A18" s="1" t="s">
        <v>405</v>
      </c>
      <c r="B18" t="s">
        <v>406</v>
      </c>
      <c r="C18" t="s">
        <v>407</v>
      </c>
      <c r="D18" t="s">
        <v>408</v>
      </c>
      <c r="E18" t="s">
        <v>409</v>
      </c>
      <c r="F18" t="s">
        <v>410</v>
      </c>
      <c r="G18" t="s">
        <v>411</v>
      </c>
      <c r="H18" t="s">
        <v>412</v>
      </c>
      <c r="I18" t="s">
        <v>413</v>
      </c>
      <c r="J18" t="s">
        <v>414</v>
      </c>
      <c r="K18" t="s">
        <v>415</v>
      </c>
      <c r="L18" t="s">
        <v>416</v>
      </c>
      <c r="M18" t="s">
        <v>417</v>
      </c>
      <c r="N18" t="s">
        <v>418</v>
      </c>
      <c r="O18" t="s">
        <v>419</v>
      </c>
      <c r="P18" t="s">
        <v>420</v>
      </c>
      <c r="Q18" t="s">
        <v>421</v>
      </c>
      <c r="R18" t="s">
        <v>422</v>
      </c>
    </row>
    <row r="19" spans="1:18" x14ac:dyDescent="0.35">
      <c r="A19" s="1" t="s">
        <v>423</v>
      </c>
      <c r="B19" t="s">
        <v>424</v>
      </c>
      <c r="C19" t="s">
        <v>425</v>
      </c>
      <c r="D19" t="s">
        <v>426</v>
      </c>
      <c r="E19" t="s">
        <v>427</v>
      </c>
      <c r="F19" t="s">
        <v>428</v>
      </c>
      <c r="G19" t="s">
        <v>429</v>
      </c>
      <c r="H19" t="s">
        <v>430</v>
      </c>
      <c r="I19" t="s">
        <v>431</v>
      </c>
      <c r="J19" t="s">
        <v>432</v>
      </c>
      <c r="K19" t="s">
        <v>433</v>
      </c>
      <c r="L19" t="s">
        <v>434</v>
      </c>
      <c r="M19" t="s">
        <v>435</v>
      </c>
      <c r="N19" t="s">
        <v>436</v>
      </c>
      <c r="O19" t="s">
        <v>437</v>
      </c>
      <c r="P19" t="s">
        <v>438</v>
      </c>
      <c r="Q19" t="s">
        <v>439</v>
      </c>
      <c r="R19" t="s">
        <v>440</v>
      </c>
    </row>
    <row r="20" spans="1:18" x14ac:dyDescent="0.35">
      <c r="A20" s="1" t="s">
        <v>441</v>
      </c>
      <c r="B20" t="s">
        <v>442</v>
      </c>
      <c r="C20" t="s">
        <v>443</v>
      </c>
      <c r="D20" t="s">
        <v>444</v>
      </c>
      <c r="E20" t="s">
        <v>445</v>
      </c>
      <c r="F20" t="s">
        <v>446</v>
      </c>
      <c r="G20" t="s">
        <v>447</v>
      </c>
      <c r="H20" t="s">
        <v>448</v>
      </c>
      <c r="I20" t="s">
        <v>449</v>
      </c>
      <c r="J20" t="s">
        <v>450</v>
      </c>
      <c r="K20" t="s">
        <v>451</v>
      </c>
      <c r="L20" t="s">
        <v>452</v>
      </c>
      <c r="M20" t="s">
        <v>453</v>
      </c>
      <c r="N20" t="s">
        <v>454</v>
      </c>
      <c r="O20" t="s">
        <v>455</v>
      </c>
      <c r="P20" t="s">
        <v>456</v>
      </c>
      <c r="Q20" t="s">
        <v>457</v>
      </c>
      <c r="R20" t="s">
        <v>458</v>
      </c>
    </row>
    <row r="21" spans="1:18" x14ac:dyDescent="0.35">
      <c r="A21" s="1" t="s">
        <v>459</v>
      </c>
      <c r="B21" t="s">
        <v>460</v>
      </c>
      <c r="C21" t="s">
        <v>461</v>
      </c>
      <c r="D21" t="s">
        <v>462</v>
      </c>
      <c r="E21" t="s">
        <v>463</v>
      </c>
      <c r="F21" t="s">
        <v>464</v>
      </c>
      <c r="G21" t="s">
        <v>465</v>
      </c>
      <c r="H21" t="s">
        <v>466</v>
      </c>
      <c r="I21" t="s">
        <v>392</v>
      </c>
      <c r="J21" t="s">
        <v>467</v>
      </c>
      <c r="K21" t="s">
        <v>468</v>
      </c>
      <c r="L21" t="s">
        <v>469</v>
      </c>
      <c r="M21" t="s">
        <v>470</v>
      </c>
      <c r="N21" t="s">
        <v>471</v>
      </c>
      <c r="O21" t="s">
        <v>472</v>
      </c>
      <c r="P21" t="s">
        <v>385</v>
      </c>
      <c r="Q21" t="s">
        <v>473</v>
      </c>
      <c r="R21" t="s">
        <v>474</v>
      </c>
    </row>
    <row r="22" spans="1:18" x14ac:dyDescent="0.35">
      <c r="A22" s="1" t="s">
        <v>475</v>
      </c>
      <c r="B22" t="s">
        <v>476</v>
      </c>
      <c r="C22" t="s">
        <v>477</v>
      </c>
      <c r="D22" t="s">
        <v>478</v>
      </c>
      <c r="E22" t="s">
        <v>479</v>
      </c>
      <c r="F22" t="s">
        <v>480</v>
      </c>
      <c r="G22" t="s">
        <v>403</v>
      </c>
      <c r="H22" t="s">
        <v>481</v>
      </c>
      <c r="I22" t="s">
        <v>482</v>
      </c>
      <c r="J22" t="s">
        <v>398</v>
      </c>
      <c r="K22" t="s">
        <v>473</v>
      </c>
      <c r="L22" t="s">
        <v>483</v>
      </c>
      <c r="M22" t="s">
        <v>484</v>
      </c>
      <c r="N22" t="s">
        <v>485</v>
      </c>
      <c r="O22" t="s">
        <v>486</v>
      </c>
      <c r="P22" t="s">
        <v>487</v>
      </c>
      <c r="Q22" t="s">
        <v>488</v>
      </c>
      <c r="R22" t="s">
        <v>489</v>
      </c>
    </row>
    <row r="23" spans="1:18" x14ac:dyDescent="0.35">
      <c r="A23" s="1" t="s">
        <v>490</v>
      </c>
      <c r="B23" t="s">
        <v>491</v>
      </c>
      <c r="C23" t="s">
        <v>322</v>
      </c>
      <c r="D23" t="s">
        <v>492</v>
      </c>
      <c r="E23" t="s">
        <v>493</v>
      </c>
      <c r="F23" t="s">
        <v>494</v>
      </c>
      <c r="G23" t="s">
        <v>495</v>
      </c>
      <c r="H23" t="s">
        <v>496</v>
      </c>
      <c r="I23" t="s">
        <v>477</v>
      </c>
      <c r="J23" t="s">
        <v>497</v>
      </c>
      <c r="K23" t="s">
        <v>498</v>
      </c>
      <c r="L23" t="s">
        <v>467</v>
      </c>
      <c r="M23" t="s">
        <v>482</v>
      </c>
      <c r="N23" t="s">
        <v>495</v>
      </c>
      <c r="O23" t="s">
        <v>376</v>
      </c>
      <c r="P23" t="s">
        <v>499</v>
      </c>
      <c r="Q23" t="s">
        <v>500</v>
      </c>
      <c r="R23" t="s">
        <v>501</v>
      </c>
    </row>
    <row r="24" spans="1:18" x14ac:dyDescent="0.35">
      <c r="A24" s="1" t="s">
        <v>502</v>
      </c>
      <c r="B24" t="s">
        <v>503</v>
      </c>
      <c r="C24" t="s">
        <v>504</v>
      </c>
      <c r="D24" t="s">
        <v>505</v>
      </c>
      <c r="E24" t="s">
        <v>506</v>
      </c>
      <c r="F24" t="s">
        <v>507</v>
      </c>
      <c r="G24" t="s">
        <v>508</v>
      </c>
      <c r="H24" t="s">
        <v>509</v>
      </c>
      <c r="I24" t="s">
        <v>510</v>
      </c>
      <c r="J24" t="s">
        <v>511</v>
      </c>
      <c r="K24" t="s">
        <v>512</v>
      </c>
      <c r="L24" t="s">
        <v>513</v>
      </c>
      <c r="M24" t="s">
        <v>514</v>
      </c>
      <c r="N24" t="s">
        <v>515</v>
      </c>
      <c r="O24" t="s">
        <v>516</v>
      </c>
      <c r="P24" t="s">
        <v>517</v>
      </c>
      <c r="Q24" t="s">
        <v>518</v>
      </c>
      <c r="R24" t="s">
        <v>519</v>
      </c>
    </row>
    <row r="25" spans="1:18" x14ac:dyDescent="0.35">
      <c r="A25" s="1" t="s">
        <v>520</v>
      </c>
      <c r="B25" t="s">
        <v>521</v>
      </c>
      <c r="C25" t="s">
        <v>522</v>
      </c>
      <c r="D25" t="s">
        <v>523</v>
      </c>
      <c r="E25" t="s">
        <v>524</v>
      </c>
      <c r="F25" t="s">
        <v>525</v>
      </c>
      <c r="G25" t="s">
        <v>526</v>
      </c>
      <c r="H25" t="s">
        <v>527</v>
      </c>
      <c r="I25" t="s">
        <v>528</v>
      </c>
      <c r="J25" t="s">
        <v>529</v>
      </c>
      <c r="K25" t="s">
        <v>504</v>
      </c>
      <c r="L25" t="s">
        <v>530</v>
      </c>
      <c r="M25" t="s">
        <v>531</v>
      </c>
      <c r="N25" t="s">
        <v>532</v>
      </c>
      <c r="O25" t="s">
        <v>533</v>
      </c>
      <c r="P25" t="s">
        <v>534</v>
      </c>
      <c r="Q25" t="s">
        <v>535</v>
      </c>
      <c r="R25" t="s">
        <v>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3"/>
  <sheetViews>
    <sheetView workbookViewId="0">
      <pane xSplit="1" ySplit="1" topLeftCell="W2" activePane="bottomRight" state="frozen"/>
      <selection pane="topRight" activeCell="B1" sqref="B1"/>
      <selection pane="bottomLeft" activeCell="A2" sqref="A2"/>
      <selection pane="bottomRight" activeCell="AC50" sqref="AC50"/>
    </sheetView>
  </sheetViews>
  <sheetFormatPr defaultRowHeight="14.5" x14ac:dyDescent="0.35"/>
  <cols>
    <col min="1" max="1" width="29.7265625" customWidth="1"/>
  </cols>
  <sheetData>
    <row r="1" spans="1:38" x14ac:dyDescent="0.35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</row>
    <row r="2" spans="1:38" x14ac:dyDescent="0.35">
      <c r="A2" s="1" t="s">
        <v>63</v>
      </c>
      <c r="B2" t="s">
        <v>558</v>
      </c>
      <c r="C2" t="s">
        <v>559</v>
      </c>
      <c r="D2" t="s">
        <v>560</v>
      </c>
      <c r="E2" t="s">
        <v>561</v>
      </c>
      <c r="F2" t="s">
        <v>562</v>
      </c>
      <c r="G2" t="s">
        <v>563</v>
      </c>
      <c r="H2" t="s">
        <v>564</v>
      </c>
      <c r="I2" t="s">
        <v>565</v>
      </c>
      <c r="J2" t="s">
        <v>566</v>
      </c>
      <c r="K2" t="s">
        <v>567</v>
      </c>
      <c r="L2" t="s">
        <v>568</v>
      </c>
      <c r="M2" t="s">
        <v>569</v>
      </c>
      <c r="N2" t="s">
        <v>570</v>
      </c>
      <c r="O2" t="s">
        <v>571</v>
      </c>
      <c r="P2" t="s">
        <v>572</v>
      </c>
      <c r="Q2" t="s">
        <v>573</v>
      </c>
      <c r="R2" t="s">
        <v>574</v>
      </c>
      <c r="S2" t="s">
        <v>575</v>
      </c>
      <c r="T2" t="s">
        <v>576</v>
      </c>
      <c r="U2" t="s">
        <v>577</v>
      </c>
      <c r="V2" t="s">
        <v>578</v>
      </c>
      <c r="W2" t="s">
        <v>301</v>
      </c>
      <c r="X2" t="s">
        <v>302</v>
      </c>
      <c r="Y2" t="s">
        <v>303</v>
      </c>
      <c r="Z2" t="s">
        <v>304</v>
      </c>
      <c r="AA2" t="s">
        <v>305</v>
      </c>
      <c r="AB2" t="s">
        <v>306</v>
      </c>
      <c r="AC2" t="s">
        <v>307</v>
      </c>
      <c r="AD2" t="s">
        <v>308</v>
      </c>
      <c r="AE2" t="s">
        <v>309</v>
      </c>
      <c r="AF2" t="s">
        <v>310</v>
      </c>
      <c r="AG2" t="s">
        <v>311</v>
      </c>
      <c r="AH2" t="s">
        <v>312</v>
      </c>
      <c r="AI2" t="s">
        <v>313</v>
      </c>
      <c r="AJ2" t="s">
        <v>314</v>
      </c>
      <c r="AK2" t="s">
        <v>315</v>
      </c>
      <c r="AL2" t="s">
        <v>316</v>
      </c>
    </row>
    <row r="3" spans="1:38" x14ac:dyDescent="0.35">
      <c r="A3" s="1" t="s">
        <v>579</v>
      </c>
      <c r="B3" t="s">
        <v>580</v>
      </c>
      <c r="C3" t="s">
        <v>581</v>
      </c>
      <c r="D3" t="s">
        <v>582</v>
      </c>
      <c r="E3" t="s">
        <v>583</v>
      </c>
      <c r="F3" t="s">
        <v>584</v>
      </c>
      <c r="G3" t="s">
        <v>585</v>
      </c>
      <c r="H3" t="s">
        <v>586</v>
      </c>
      <c r="I3" t="s">
        <v>587</v>
      </c>
      <c r="J3" t="s">
        <v>588</v>
      </c>
      <c r="K3" t="s">
        <v>589</v>
      </c>
      <c r="L3" t="s">
        <v>590</v>
      </c>
      <c r="M3" t="s">
        <v>591</v>
      </c>
      <c r="N3" t="s">
        <v>592</v>
      </c>
      <c r="O3" t="s">
        <v>593</v>
      </c>
      <c r="P3" t="s">
        <v>594</v>
      </c>
      <c r="Q3" t="s">
        <v>595</v>
      </c>
      <c r="R3" t="s">
        <v>596</v>
      </c>
      <c r="S3" t="s">
        <v>597</v>
      </c>
      <c r="T3" t="s">
        <v>598</v>
      </c>
      <c r="U3" t="s">
        <v>599</v>
      </c>
      <c r="V3" t="s">
        <v>600</v>
      </c>
      <c r="W3" t="s">
        <v>601</v>
      </c>
      <c r="X3" t="s">
        <v>602</v>
      </c>
      <c r="Y3" t="s">
        <v>603</v>
      </c>
      <c r="Z3" t="s">
        <v>604</v>
      </c>
      <c r="AA3" t="s">
        <v>605</v>
      </c>
      <c r="AB3" t="s">
        <v>606</v>
      </c>
      <c r="AC3" t="s">
        <v>607</v>
      </c>
      <c r="AD3" t="s">
        <v>608</v>
      </c>
      <c r="AE3" t="s">
        <v>609</v>
      </c>
      <c r="AF3" t="s">
        <v>610</v>
      </c>
      <c r="AG3" t="s">
        <v>611</v>
      </c>
      <c r="AH3" t="s">
        <v>612</v>
      </c>
      <c r="AI3" t="s">
        <v>613</v>
      </c>
      <c r="AJ3" t="s">
        <v>614</v>
      </c>
      <c r="AK3" t="s">
        <v>615</v>
      </c>
      <c r="AL3" t="s">
        <v>616</v>
      </c>
    </row>
    <row r="4" spans="1:38" x14ac:dyDescent="0.35">
      <c r="A4" s="1" t="s">
        <v>65</v>
      </c>
      <c r="B4" t="s">
        <v>617</v>
      </c>
      <c r="C4" t="s">
        <v>618</v>
      </c>
      <c r="D4" t="s">
        <v>619</v>
      </c>
      <c r="E4" t="s">
        <v>620</v>
      </c>
      <c r="F4" t="s">
        <v>621</v>
      </c>
      <c r="G4" t="s">
        <v>622</v>
      </c>
      <c r="H4" t="s">
        <v>623</v>
      </c>
      <c r="I4" t="s">
        <v>624</v>
      </c>
      <c r="J4" t="s">
        <v>625</v>
      </c>
      <c r="K4" t="s">
        <v>626</v>
      </c>
      <c r="L4" t="s">
        <v>627</v>
      </c>
      <c r="M4" t="s">
        <v>628</v>
      </c>
      <c r="N4" t="s">
        <v>629</v>
      </c>
      <c r="O4" t="s">
        <v>630</v>
      </c>
      <c r="P4" t="s">
        <v>631</v>
      </c>
      <c r="Q4" t="s">
        <v>632</v>
      </c>
      <c r="R4" t="s">
        <v>633</v>
      </c>
      <c r="S4" t="s">
        <v>634</v>
      </c>
      <c r="T4" t="s">
        <v>635</v>
      </c>
      <c r="U4" t="s">
        <v>636</v>
      </c>
      <c r="V4" t="s">
        <v>637</v>
      </c>
      <c r="W4" t="s">
        <v>638</v>
      </c>
      <c r="X4" t="s">
        <v>639</v>
      </c>
      <c r="Y4" t="s">
        <v>640</v>
      </c>
      <c r="Z4" t="s">
        <v>641</v>
      </c>
      <c r="AA4" t="s">
        <v>642</v>
      </c>
      <c r="AB4" t="s">
        <v>643</v>
      </c>
      <c r="AC4" t="s">
        <v>644</v>
      </c>
      <c r="AD4" t="s">
        <v>645</v>
      </c>
      <c r="AE4" t="s">
        <v>646</v>
      </c>
      <c r="AF4" t="s">
        <v>647</v>
      </c>
      <c r="AG4" t="s">
        <v>648</v>
      </c>
      <c r="AH4" t="s">
        <v>649</v>
      </c>
      <c r="AI4" t="s">
        <v>650</v>
      </c>
      <c r="AJ4" t="s">
        <v>651</v>
      </c>
      <c r="AK4" t="s">
        <v>652</v>
      </c>
      <c r="AL4" t="s">
        <v>653</v>
      </c>
    </row>
    <row r="5" spans="1:38" x14ac:dyDescent="0.35">
      <c r="A5" s="1" t="s">
        <v>654</v>
      </c>
      <c r="B5" t="s">
        <v>655</v>
      </c>
      <c r="C5" t="s">
        <v>656</v>
      </c>
      <c r="D5" t="s">
        <v>657</v>
      </c>
      <c r="E5" t="s">
        <v>658</v>
      </c>
      <c r="F5" t="s">
        <v>659</v>
      </c>
      <c r="G5" t="s">
        <v>660</v>
      </c>
      <c r="H5" t="s">
        <v>661</v>
      </c>
      <c r="I5" t="s">
        <v>662</v>
      </c>
      <c r="J5" t="s">
        <v>663</v>
      </c>
      <c r="K5" t="s">
        <v>664</v>
      </c>
      <c r="L5" t="s">
        <v>665</v>
      </c>
      <c r="M5" t="s">
        <v>666</v>
      </c>
      <c r="N5" t="s">
        <v>667</v>
      </c>
      <c r="O5" t="s">
        <v>668</v>
      </c>
      <c r="P5" t="s">
        <v>669</v>
      </c>
      <c r="Q5" t="s">
        <v>670</v>
      </c>
      <c r="R5" t="s">
        <v>671</v>
      </c>
      <c r="S5" t="s">
        <v>672</v>
      </c>
      <c r="T5" t="s">
        <v>673</v>
      </c>
      <c r="U5" t="s">
        <v>674</v>
      </c>
      <c r="V5" t="s">
        <v>675</v>
      </c>
      <c r="W5" t="s">
        <v>676</v>
      </c>
      <c r="X5" t="s">
        <v>677</v>
      </c>
      <c r="Y5" t="s">
        <v>678</v>
      </c>
      <c r="Z5" t="s">
        <v>679</v>
      </c>
      <c r="AA5" t="s">
        <v>680</v>
      </c>
      <c r="AB5" t="s">
        <v>681</v>
      </c>
      <c r="AC5" t="s">
        <v>682</v>
      </c>
      <c r="AD5" t="s">
        <v>683</v>
      </c>
      <c r="AE5" t="s">
        <v>684</v>
      </c>
      <c r="AF5" t="s">
        <v>685</v>
      </c>
      <c r="AG5" t="s">
        <v>686</v>
      </c>
      <c r="AH5" t="s">
        <v>687</v>
      </c>
      <c r="AI5" t="s">
        <v>688</v>
      </c>
      <c r="AJ5" t="s">
        <v>689</v>
      </c>
      <c r="AK5" t="s">
        <v>690</v>
      </c>
      <c r="AL5" t="s">
        <v>691</v>
      </c>
    </row>
    <row r="6" spans="1:38" x14ac:dyDescent="0.35">
      <c r="A6" s="1" t="s">
        <v>70</v>
      </c>
      <c r="B6" t="s">
        <v>692</v>
      </c>
      <c r="C6" t="s">
        <v>693</v>
      </c>
      <c r="D6" t="s">
        <v>694</v>
      </c>
      <c r="E6" t="s">
        <v>695</v>
      </c>
      <c r="F6" t="s">
        <v>696</v>
      </c>
      <c r="G6" t="s">
        <v>697</v>
      </c>
      <c r="H6" t="s">
        <v>698</v>
      </c>
      <c r="I6" t="s">
        <v>699</v>
      </c>
      <c r="J6" t="s">
        <v>700</v>
      </c>
      <c r="K6" t="s">
        <v>701</v>
      </c>
      <c r="L6" t="s">
        <v>702</v>
      </c>
      <c r="M6" t="s">
        <v>703</v>
      </c>
      <c r="N6" t="s">
        <v>704</v>
      </c>
      <c r="O6" t="s">
        <v>705</v>
      </c>
      <c r="P6" t="s">
        <v>706</v>
      </c>
      <c r="Q6" t="s">
        <v>707</v>
      </c>
      <c r="R6" t="s">
        <v>708</v>
      </c>
      <c r="S6" t="s">
        <v>709</v>
      </c>
      <c r="T6" t="s">
        <v>710</v>
      </c>
      <c r="U6" t="s">
        <v>711</v>
      </c>
      <c r="V6" t="s">
        <v>712</v>
      </c>
      <c r="W6" t="s">
        <v>713</v>
      </c>
      <c r="X6" t="s">
        <v>714</v>
      </c>
      <c r="Y6" t="s">
        <v>715</v>
      </c>
      <c r="Z6" t="s">
        <v>716</v>
      </c>
      <c r="AA6" t="s">
        <v>717</v>
      </c>
      <c r="AB6" t="s">
        <v>718</v>
      </c>
      <c r="AC6" t="s">
        <v>719</v>
      </c>
      <c r="AD6" t="s">
        <v>720</v>
      </c>
      <c r="AE6" t="s">
        <v>721</v>
      </c>
      <c r="AF6" t="s">
        <v>722</v>
      </c>
      <c r="AG6" t="s">
        <v>723</v>
      </c>
      <c r="AH6" t="s">
        <v>368</v>
      </c>
      <c r="AI6" t="s">
        <v>724</v>
      </c>
      <c r="AJ6" t="s">
        <v>725</v>
      </c>
      <c r="AK6" t="s">
        <v>726</v>
      </c>
      <c r="AL6" t="s">
        <v>727</v>
      </c>
    </row>
    <row r="7" spans="1:38" x14ac:dyDescent="0.35">
      <c r="A7" s="1" t="s">
        <v>728</v>
      </c>
      <c r="B7" t="s">
        <v>729</v>
      </c>
      <c r="C7" t="s">
        <v>729</v>
      </c>
      <c r="D7" t="s">
        <v>729</v>
      </c>
      <c r="E7" t="s">
        <v>729</v>
      </c>
      <c r="F7" t="s">
        <v>729</v>
      </c>
      <c r="G7" t="s">
        <v>729</v>
      </c>
      <c r="H7" t="s">
        <v>729</v>
      </c>
      <c r="I7" t="s">
        <v>729</v>
      </c>
      <c r="J7" t="s">
        <v>729</v>
      </c>
      <c r="K7" t="s">
        <v>730</v>
      </c>
      <c r="L7" t="s">
        <v>731</v>
      </c>
      <c r="M7" t="s">
        <v>732</v>
      </c>
      <c r="N7" t="s">
        <v>733</v>
      </c>
      <c r="O7" t="s">
        <v>734</v>
      </c>
      <c r="P7" t="s">
        <v>735</v>
      </c>
      <c r="Q7" t="s">
        <v>736</v>
      </c>
      <c r="R7" t="s">
        <v>737</v>
      </c>
      <c r="S7" t="s">
        <v>738</v>
      </c>
      <c r="T7" t="s">
        <v>739</v>
      </c>
      <c r="U7" t="s">
        <v>740</v>
      </c>
      <c r="V7" t="s">
        <v>741</v>
      </c>
      <c r="W7" t="s">
        <v>742</v>
      </c>
      <c r="X7" t="s">
        <v>743</v>
      </c>
      <c r="Y7" t="s">
        <v>744</v>
      </c>
      <c r="Z7" t="s">
        <v>745</v>
      </c>
      <c r="AA7" t="s">
        <v>746</v>
      </c>
      <c r="AB7" t="s">
        <v>747</v>
      </c>
      <c r="AC7" t="s">
        <v>748</v>
      </c>
      <c r="AD7" t="s">
        <v>749</v>
      </c>
      <c r="AE7" t="s">
        <v>750</v>
      </c>
      <c r="AF7" t="s">
        <v>751</v>
      </c>
      <c r="AG7" t="s">
        <v>752</v>
      </c>
      <c r="AH7" t="s">
        <v>753</v>
      </c>
      <c r="AI7" t="s">
        <v>754</v>
      </c>
      <c r="AJ7" t="s">
        <v>755</v>
      </c>
      <c r="AK7" t="s">
        <v>756</v>
      </c>
      <c r="AL7" t="s">
        <v>757</v>
      </c>
    </row>
    <row r="8" spans="1:38" x14ac:dyDescent="0.35">
      <c r="A8" s="1" t="s">
        <v>758</v>
      </c>
      <c r="B8" t="s">
        <v>759</v>
      </c>
      <c r="C8" t="s">
        <v>760</v>
      </c>
      <c r="D8" t="s">
        <v>761</v>
      </c>
      <c r="E8" t="s">
        <v>762</v>
      </c>
      <c r="F8" t="s">
        <v>763</v>
      </c>
      <c r="G8" t="s">
        <v>764</v>
      </c>
      <c r="H8" t="s">
        <v>765</v>
      </c>
      <c r="I8" t="s">
        <v>766</v>
      </c>
      <c r="J8" t="s">
        <v>767</v>
      </c>
      <c r="K8" t="s">
        <v>768</v>
      </c>
      <c r="L8" t="s">
        <v>769</v>
      </c>
      <c r="M8" t="s">
        <v>770</v>
      </c>
      <c r="N8" t="s">
        <v>771</v>
      </c>
      <c r="O8" t="s">
        <v>772</v>
      </c>
      <c r="P8" t="s">
        <v>773</v>
      </c>
      <c r="Q8" t="s">
        <v>774</v>
      </c>
      <c r="R8" t="s">
        <v>775</v>
      </c>
      <c r="S8" t="s">
        <v>776</v>
      </c>
      <c r="T8" t="s">
        <v>777</v>
      </c>
      <c r="U8" t="s">
        <v>778</v>
      </c>
      <c r="V8" t="s">
        <v>779</v>
      </c>
      <c r="W8" t="s">
        <v>780</v>
      </c>
      <c r="X8" t="s">
        <v>781</v>
      </c>
      <c r="Y8" t="s">
        <v>782</v>
      </c>
      <c r="Z8" t="s">
        <v>783</v>
      </c>
      <c r="AA8" t="s">
        <v>784</v>
      </c>
      <c r="AB8" t="s">
        <v>785</v>
      </c>
      <c r="AC8" t="s">
        <v>786</v>
      </c>
      <c r="AD8" t="s">
        <v>787</v>
      </c>
      <c r="AE8" t="s">
        <v>788</v>
      </c>
      <c r="AF8" t="s">
        <v>789</v>
      </c>
      <c r="AG8" t="s">
        <v>790</v>
      </c>
      <c r="AH8" t="s">
        <v>791</v>
      </c>
      <c r="AI8" t="s">
        <v>792</v>
      </c>
      <c r="AJ8" t="s">
        <v>793</v>
      </c>
      <c r="AK8" t="s">
        <v>794</v>
      </c>
      <c r="AL8" t="s">
        <v>795</v>
      </c>
    </row>
    <row r="9" spans="1:38" x14ac:dyDescent="0.35">
      <c r="A9" s="1" t="s">
        <v>796</v>
      </c>
      <c r="B9" t="s">
        <v>729</v>
      </c>
      <c r="C9" t="s">
        <v>729</v>
      </c>
      <c r="D9" t="s">
        <v>729</v>
      </c>
      <c r="E9" t="s">
        <v>729</v>
      </c>
      <c r="F9" t="s">
        <v>729</v>
      </c>
      <c r="G9" t="s">
        <v>729</v>
      </c>
      <c r="H9" t="s">
        <v>729</v>
      </c>
      <c r="I9" t="s">
        <v>729</v>
      </c>
      <c r="J9" t="s">
        <v>729</v>
      </c>
      <c r="K9" t="s">
        <v>768</v>
      </c>
      <c r="L9" t="s">
        <v>769</v>
      </c>
      <c r="M9" t="s">
        <v>770</v>
      </c>
      <c r="N9" t="s">
        <v>771</v>
      </c>
      <c r="O9" t="s">
        <v>772</v>
      </c>
      <c r="P9" t="s">
        <v>773</v>
      </c>
      <c r="Q9" t="s">
        <v>774</v>
      </c>
      <c r="R9" t="s">
        <v>775</v>
      </c>
      <c r="S9" t="s">
        <v>776</v>
      </c>
      <c r="T9" t="s">
        <v>777</v>
      </c>
      <c r="U9" t="s">
        <v>778</v>
      </c>
      <c r="V9" t="s">
        <v>779</v>
      </c>
      <c r="W9" t="s">
        <v>797</v>
      </c>
      <c r="X9" t="s">
        <v>781</v>
      </c>
      <c r="Y9" t="s">
        <v>798</v>
      </c>
      <c r="Z9" t="s">
        <v>783</v>
      </c>
      <c r="AA9" t="s">
        <v>784</v>
      </c>
      <c r="AB9" t="s">
        <v>785</v>
      </c>
      <c r="AC9" t="s">
        <v>786</v>
      </c>
      <c r="AD9" t="s">
        <v>787</v>
      </c>
      <c r="AE9" t="s">
        <v>788</v>
      </c>
      <c r="AF9" t="s">
        <v>789</v>
      </c>
      <c r="AG9" t="s">
        <v>790</v>
      </c>
      <c r="AH9" t="s">
        <v>799</v>
      </c>
      <c r="AI9" t="s">
        <v>792</v>
      </c>
      <c r="AJ9" t="s">
        <v>793</v>
      </c>
      <c r="AK9" t="s">
        <v>729</v>
      </c>
      <c r="AL9" t="s">
        <v>795</v>
      </c>
    </row>
    <row r="10" spans="1:38" x14ac:dyDescent="0.35">
      <c r="A10" s="1" t="s">
        <v>800</v>
      </c>
      <c r="B10" t="s">
        <v>729</v>
      </c>
      <c r="C10" t="s">
        <v>729</v>
      </c>
      <c r="D10" t="s">
        <v>729</v>
      </c>
      <c r="E10" t="s">
        <v>729</v>
      </c>
      <c r="F10" t="s">
        <v>729</v>
      </c>
      <c r="G10" t="s">
        <v>729</v>
      </c>
      <c r="H10" t="s">
        <v>729</v>
      </c>
      <c r="I10" t="s">
        <v>729</v>
      </c>
      <c r="J10" t="s">
        <v>729</v>
      </c>
      <c r="K10" t="s">
        <v>729</v>
      </c>
      <c r="L10" t="s">
        <v>729</v>
      </c>
      <c r="M10" t="s">
        <v>729</v>
      </c>
      <c r="N10" t="s">
        <v>729</v>
      </c>
      <c r="O10" t="s">
        <v>729</v>
      </c>
      <c r="P10" t="s">
        <v>729</v>
      </c>
      <c r="Q10" t="s">
        <v>729</v>
      </c>
      <c r="R10" t="s">
        <v>729</v>
      </c>
      <c r="S10" t="s">
        <v>729</v>
      </c>
      <c r="T10" t="s">
        <v>729</v>
      </c>
      <c r="U10" t="s">
        <v>729</v>
      </c>
      <c r="V10" t="s">
        <v>729</v>
      </c>
      <c r="W10" t="s">
        <v>729</v>
      </c>
      <c r="X10" t="s">
        <v>729</v>
      </c>
      <c r="Y10" t="s">
        <v>729</v>
      </c>
      <c r="Z10" t="s">
        <v>729</v>
      </c>
      <c r="AA10" t="s">
        <v>729</v>
      </c>
      <c r="AB10" t="s">
        <v>729</v>
      </c>
      <c r="AC10" t="s">
        <v>729</v>
      </c>
      <c r="AD10" t="s">
        <v>729</v>
      </c>
      <c r="AE10" t="s">
        <v>729</v>
      </c>
      <c r="AF10" t="s">
        <v>729</v>
      </c>
      <c r="AG10" t="s">
        <v>729</v>
      </c>
      <c r="AH10" t="s">
        <v>729</v>
      </c>
      <c r="AI10" t="s">
        <v>729</v>
      </c>
      <c r="AJ10" t="s">
        <v>729</v>
      </c>
      <c r="AK10" t="s">
        <v>729</v>
      </c>
      <c r="AL10" t="s">
        <v>729</v>
      </c>
    </row>
    <row r="11" spans="1:38" x14ac:dyDescent="0.35">
      <c r="A11" s="1" t="s">
        <v>801</v>
      </c>
      <c r="B11" t="s">
        <v>802</v>
      </c>
      <c r="C11" t="s">
        <v>803</v>
      </c>
      <c r="D11" t="s">
        <v>804</v>
      </c>
      <c r="E11" t="s">
        <v>805</v>
      </c>
      <c r="F11" t="s">
        <v>806</v>
      </c>
      <c r="G11" t="s">
        <v>807</v>
      </c>
      <c r="H11" t="s">
        <v>808</v>
      </c>
      <c r="I11" t="s">
        <v>809</v>
      </c>
      <c r="J11" t="s">
        <v>810</v>
      </c>
      <c r="K11" t="s">
        <v>729</v>
      </c>
      <c r="L11" t="s">
        <v>729</v>
      </c>
      <c r="M11" t="s">
        <v>729</v>
      </c>
      <c r="N11" t="s">
        <v>729</v>
      </c>
      <c r="O11" t="s">
        <v>811</v>
      </c>
      <c r="P11" t="s">
        <v>812</v>
      </c>
      <c r="Q11" t="s">
        <v>813</v>
      </c>
      <c r="R11" t="s">
        <v>814</v>
      </c>
      <c r="S11" t="s">
        <v>815</v>
      </c>
      <c r="T11" t="s">
        <v>816</v>
      </c>
      <c r="U11" t="s">
        <v>817</v>
      </c>
      <c r="V11" t="s">
        <v>818</v>
      </c>
      <c r="W11" t="s">
        <v>819</v>
      </c>
      <c r="X11" t="s">
        <v>820</v>
      </c>
      <c r="Y11" t="s">
        <v>821</v>
      </c>
      <c r="Z11" t="s">
        <v>822</v>
      </c>
      <c r="AA11" t="s">
        <v>823</v>
      </c>
      <c r="AB11" t="s">
        <v>824</v>
      </c>
      <c r="AC11" t="s">
        <v>825</v>
      </c>
      <c r="AD11" t="s">
        <v>826</v>
      </c>
      <c r="AE11" t="s">
        <v>827</v>
      </c>
      <c r="AF11" t="s">
        <v>828</v>
      </c>
      <c r="AG11" t="s">
        <v>829</v>
      </c>
      <c r="AH11" t="s">
        <v>830</v>
      </c>
      <c r="AI11" t="s">
        <v>831</v>
      </c>
      <c r="AJ11" t="s">
        <v>832</v>
      </c>
      <c r="AK11" t="s">
        <v>729</v>
      </c>
      <c r="AL11" t="s">
        <v>729</v>
      </c>
    </row>
    <row r="12" spans="1:38" x14ac:dyDescent="0.35">
      <c r="A12" s="1" t="s">
        <v>833</v>
      </c>
      <c r="B12" t="s">
        <v>697</v>
      </c>
      <c r="C12" t="s">
        <v>834</v>
      </c>
      <c r="D12" t="s">
        <v>835</v>
      </c>
      <c r="E12" t="s">
        <v>836</v>
      </c>
      <c r="F12" t="s">
        <v>837</v>
      </c>
      <c r="G12" t="s">
        <v>838</v>
      </c>
      <c r="H12" t="s">
        <v>839</v>
      </c>
      <c r="I12" t="s">
        <v>840</v>
      </c>
      <c r="J12" t="s">
        <v>841</v>
      </c>
      <c r="K12" t="s">
        <v>842</v>
      </c>
      <c r="L12" t="s">
        <v>843</v>
      </c>
      <c r="M12" t="s">
        <v>844</v>
      </c>
      <c r="N12" t="s">
        <v>845</v>
      </c>
      <c r="O12" t="s">
        <v>846</v>
      </c>
      <c r="P12" t="s">
        <v>847</v>
      </c>
      <c r="Q12" t="s">
        <v>848</v>
      </c>
      <c r="R12" t="s">
        <v>849</v>
      </c>
      <c r="S12" t="s">
        <v>850</v>
      </c>
      <c r="T12" t="s">
        <v>851</v>
      </c>
      <c r="U12" t="s">
        <v>852</v>
      </c>
      <c r="V12" t="s">
        <v>853</v>
      </c>
      <c r="W12" t="s">
        <v>854</v>
      </c>
      <c r="X12" t="s">
        <v>855</v>
      </c>
      <c r="Y12" t="s">
        <v>856</v>
      </c>
      <c r="Z12" t="s">
        <v>857</v>
      </c>
      <c r="AA12" t="s">
        <v>858</v>
      </c>
      <c r="AB12" t="s">
        <v>859</v>
      </c>
      <c r="AC12" t="s">
        <v>860</v>
      </c>
      <c r="AD12" t="s">
        <v>861</v>
      </c>
      <c r="AE12" t="s">
        <v>862</v>
      </c>
      <c r="AF12" t="s">
        <v>863</v>
      </c>
      <c r="AG12" t="s">
        <v>864</v>
      </c>
      <c r="AH12" t="s">
        <v>865</v>
      </c>
      <c r="AI12" t="s">
        <v>866</v>
      </c>
      <c r="AJ12" t="s">
        <v>867</v>
      </c>
      <c r="AK12" t="s">
        <v>868</v>
      </c>
      <c r="AL12" t="s">
        <v>869</v>
      </c>
    </row>
    <row r="13" spans="1:38" x14ac:dyDescent="0.35">
      <c r="A13" s="1" t="s">
        <v>870</v>
      </c>
      <c r="B13" t="s">
        <v>729</v>
      </c>
      <c r="C13" t="s">
        <v>729</v>
      </c>
      <c r="D13" t="s">
        <v>729</v>
      </c>
      <c r="E13" t="s">
        <v>729</v>
      </c>
      <c r="F13" t="s">
        <v>729</v>
      </c>
      <c r="G13" t="s">
        <v>729</v>
      </c>
      <c r="H13" t="s">
        <v>729</v>
      </c>
      <c r="I13" t="s">
        <v>729</v>
      </c>
      <c r="J13" t="s">
        <v>729</v>
      </c>
      <c r="K13" t="s">
        <v>729</v>
      </c>
      <c r="L13" t="s">
        <v>729</v>
      </c>
      <c r="M13" t="s">
        <v>729</v>
      </c>
      <c r="N13" t="s">
        <v>729</v>
      </c>
      <c r="O13" t="s">
        <v>729</v>
      </c>
      <c r="P13" t="s">
        <v>729</v>
      </c>
      <c r="Q13" t="s">
        <v>729</v>
      </c>
      <c r="R13" t="s">
        <v>729</v>
      </c>
      <c r="S13" t="s">
        <v>729</v>
      </c>
      <c r="T13" t="s">
        <v>729</v>
      </c>
      <c r="U13" t="s">
        <v>729</v>
      </c>
      <c r="V13" t="s">
        <v>729</v>
      </c>
      <c r="W13" t="s">
        <v>729</v>
      </c>
      <c r="X13" t="s">
        <v>729</v>
      </c>
      <c r="Y13" t="s">
        <v>871</v>
      </c>
      <c r="Z13" t="s">
        <v>872</v>
      </c>
      <c r="AA13" t="s">
        <v>873</v>
      </c>
      <c r="AB13" t="s">
        <v>874</v>
      </c>
      <c r="AC13" t="s">
        <v>875</v>
      </c>
      <c r="AD13" t="s">
        <v>876</v>
      </c>
      <c r="AE13" t="s">
        <v>877</v>
      </c>
      <c r="AF13" t="s">
        <v>878</v>
      </c>
      <c r="AG13" t="s">
        <v>879</v>
      </c>
      <c r="AH13" t="s">
        <v>880</v>
      </c>
      <c r="AI13" t="s">
        <v>881</v>
      </c>
      <c r="AJ13" t="s">
        <v>882</v>
      </c>
      <c r="AK13" t="s">
        <v>883</v>
      </c>
      <c r="AL13" t="s">
        <v>884</v>
      </c>
    </row>
    <row r="14" spans="1:38" x14ac:dyDescent="0.35">
      <c r="A14" s="1" t="s">
        <v>885</v>
      </c>
      <c r="B14" t="s">
        <v>729</v>
      </c>
      <c r="C14" t="s">
        <v>729</v>
      </c>
      <c r="D14" t="s">
        <v>729</v>
      </c>
      <c r="E14" t="s">
        <v>729</v>
      </c>
      <c r="F14" t="s">
        <v>729</v>
      </c>
      <c r="G14" t="s">
        <v>729</v>
      </c>
      <c r="H14" t="s">
        <v>729</v>
      </c>
      <c r="I14" t="s">
        <v>729</v>
      </c>
      <c r="J14" t="s">
        <v>729</v>
      </c>
      <c r="K14" t="s">
        <v>729</v>
      </c>
      <c r="L14" t="s">
        <v>729</v>
      </c>
      <c r="M14" t="s">
        <v>729</v>
      </c>
      <c r="N14" t="s">
        <v>729</v>
      </c>
      <c r="O14" t="s">
        <v>729</v>
      </c>
      <c r="P14" t="s">
        <v>729</v>
      </c>
      <c r="Q14" t="s">
        <v>729</v>
      </c>
      <c r="R14" t="s">
        <v>729</v>
      </c>
      <c r="S14" t="s">
        <v>729</v>
      </c>
      <c r="T14" t="s">
        <v>729</v>
      </c>
      <c r="U14" t="s">
        <v>729</v>
      </c>
      <c r="V14" t="s">
        <v>729</v>
      </c>
      <c r="W14" t="s">
        <v>729</v>
      </c>
      <c r="X14" t="s">
        <v>729</v>
      </c>
      <c r="Y14" t="s">
        <v>886</v>
      </c>
      <c r="Z14" t="s">
        <v>887</v>
      </c>
      <c r="AA14" t="s">
        <v>729</v>
      </c>
      <c r="AB14" t="s">
        <v>888</v>
      </c>
      <c r="AC14" t="s">
        <v>889</v>
      </c>
      <c r="AD14" t="s">
        <v>890</v>
      </c>
      <c r="AE14" t="s">
        <v>891</v>
      </c>
      <c r="AF14" t="s">
        <v>892</v>
      </c>
      <c r="AG14" t="s">
        <v>893</v>
      </c>
      <c r="AH14" t="s">
        <v>894</v>
      </c>
      <c r="AI14" t="s">
        <v>895</v>
      </c>
      <c r="AJ14" t="s">
        <v>896</v>
      </c>
      <c r="AK14" t="s">
        <v>897</v>
      </c>
      <c r="AL14" t="s">
        <v>898</v>
      </c>
    </row>
    <row r="15" spans="1:38" x14ac:dyDescent="0.35">
      <c r="A15" s="1" t="s">
        <v>899</v>
      </c>
      <c r="B15" t="s">
        <v>729</v>
      </c>
      <c r="C15" t="s">
        <v>729</v>
      </c>
      <c r="D15" t="s">
        <v>729</v>
      </c>
      <c r="E15" t="s">
        <v>729</v>
      </c>
      <c r="F15" t="s">
        <v>806</v>
      </c>
      <c r="G15" t="s">
        <v>807</v>
      </c>
      <c r="H15" t="s">
        <v>808</v>
      </c>
      <c r="I15" t="s">
        <v>809</v>
      </c>
      <c r="J15" t="s">
        <v>810</v>
      </c>
      <c r="K15" t="s">
        <v>900</v>
      </c>
      <c r="L15" t="s">
        <v>901</v>
      </c>
      <c r="M15" t="s">
        <v>902</v>
      </c>
      <c r="N15" t="s">
        <v>903</v>
      </c>
      <c r="O15" t="s">
        <v>904</v>
      </c>
      <c r="P15" t="s">
        <v>905</v>
      </c>
      <c r="Q15" t="s">
        <v>906</v>
      </c>
      <c r="R15" t="s">
        <v>907</v>
      </c>
      <c r="S15" t="s">
        <v>908</v>
      </c>
      <c r="T15" t="s">
        <v>909</v>
      </c>
      <c r="U15" t="s">
        <v>910</v>
      </c>
      <c r="V15" t="s">
        <v>911</v>
      </c>
      <c r="W15" t="s">
        <v>337</v>
      </c>
      <c r="X15" t="s">
        <v>338</v>
      </c>
      <c r="Y15" t="s">
        <v>339</v>
      </c>
      <c r="Z15" t="s">
        <v>340</v>
      </c>
      <c r="AA15" t="s">
        <v>341</v>
      </c>
      <c r="AB15" t="s">
        <v>342</v>
      </c>
      <c r="AC15" t="s">
        <v>343</v>
      </c>
      <c r="AD15" t="s">
        <v>344</v>
      </c>
      <c r="AE15" t="s">
        <v>345</v>
      </c>
      <c r="AF15" t="s">
        <v>346</v>
      </c>
      <c r="AG15" t="s">
        <v>347</v>
      </c>
      <c r="AH15" t="s">
        <v>348</v>
      </c>
      <c r="AI15" t="s">
        <v>349</v>
      </c>
      <c r="AJ15" t="s">
        <v>350</v>
      </c>
      <c r="AK15" t="s">
        <v>351</v>
      </c>
      <c r="AL15" t="s">
        <v>352</v>
      </c>
    </row>
    <row r="16" spans="1:38" x14ac:dyDescent="0.35">
      <c r="A16" s="1" t="s">
        <v>912</v>
      </c>
      <c r="B16" t="s">
        <v>913</v>
      </c>
      <c r="C16" t="s">
        <v>914</v>
      </c>
      <c r="D16" t="s">
        <v>915</v>
      </c>
      <c r="E16" t="s">
        <v>897</v>
      </c>
      <c r="F16" t="s">
        <v>916</v>
      </c>
      <c r="G16" t="s">
        <v>917</v>
      </c>
      <c r="H16" t="s">
        <v>918</v>
      </c>
      <c r="I16" t="s">
        <v>919</v>
      </c>
      <c r="J16" t="s">
        <v>920</v>
      </c>
      <c r="K16" t="s">
        <v>921</v>
      </c>
      <c r="L16" t="s">
        <v>922</v>
      </c>
      <c r="M16" t="s">
        <v>923</v>
      </c>
      <c r="N16" t="s">
        <v>924</v>
      </c>
      <c r="O16" t="s">
        <v>925</v>
      </c>
      <c r="P16" t="s">
        <v>926</v>
      </c>
      <c r="Q16" t="s">
        <v>927</v>
      </c>
      <c r="R16" t="s">
        <v>928</v>
      </c>
      <c r="S16" t="s">
        <v>929</v>
      </c>
      <c r="T16" t="s">
        <v>930</v>
      </c>
      <c r="U16" t="s">
        <v>931</v>
      </c>
      <c r="V16" t="s">
        <v>932</v>
      </c>
      <c r="W16" t="s">
        <v>933</v>
      </c>
      <c r="X16" t="s">
        <v>934</v>
      </c>
      <c r="Y16" t="s">
        <v>935</v>
      </c>
      <c r="Z16" t="s">
        <v>936</v>
      </c>
      <c r="AA16" t="s">
        <v>937</v>
      </c>
      <c r="AB16" t="s">
        <v>938</v>
      </c>
      <c r="AC16" t="s">
        <v>939</v>
      </c>
      <c r="AD16" t="s">
        <v>940</v>
      </c>
      <c r="AE16" t="s">
        <v>941</v>
      </c>
      <c r="AF16" t="s">
        <v>942</v>
      </c>
      <c r="AG16" t="s">
        <v>943</v>
      </c>
      <c r="AH16" t="s">
        <v>944</v>
      </c>
      <c r="AI16" t="s">
        <v>945</v>
      </c>
      <c r="AJ16" t="s">
        <v>946</v>
      </c>
      <c r="AK16" t="s">
        <v>947</v>
      </c>
      <c r="AL16" t="s">
        <v>948</v>
      </c>
    </row>
    <row r="17" spans="1:38" x14ac:dyDescent="0.35">
      <c r="A17" s="1" t="s">
        <v>949</v>
      </c>
      <c r="B17" t="s">
        <v>950</v>
      </c>
      <c r="C17" t="s">
        <v>951</v>
      </c>
      <c r="D17" t="s">
        <v>952</v>
      </c>
      <c r="E17" t="s">
        <v>953</v>
      </c>
      <c r="F17" t="s">
        <v>954</v>
      </c>
      <c r="G17" t="s">
        <v>955</v>
      </c>
      <c r="H17" t="s">
        <v>956</v>
      </c>
      <c r="I17" t="s">
        <v>957</v>
      </c>
      <c r="J17" t="s">
        <v>958</v>
      </c>
      <c r="K17" t="s">
        <v>959</v>
      </c>
      <c r="L17" t="s">
        <v>960</v>
      </c>
      <c r="M17" t="s">
        <v>961</v>
      </c>
      <c r="N17" t="s">
        <v>962</v>
      </c>
      <c r="O17" t="s">
        <v>963</v>
      </c>
      <c r="P17" t="s">
        <v>964</v>
      </c>
      <c r="Q17" t="s">
        <v>965</v>
      </c>
      <c r="R17" t="s">
        <v>966</v>
      </c>
      <c r="S17" t="s">
        <v>967</v>
      </c>
      <c r="T17" t="s">
        <v>968</v>
      </c>
      <c r="U17" t="s">
        <v>969</v>
      </c>
      <c r="V17" t="s">
        <v>970</v>
      </c>
      <c r="W17" t="s">
        <v>971</v>
      </c>
      <c r="X17" t="s">
        <v>972</v>
      </c>
      <c r="Y17" t="s">
        <v>973</v>
      </c>
      <c r="Z17" t="s">
        <v>974</v>
      </c>
      <c r="AA17" t="s">
        <v>975</v>
      </c>
      <c r="AB17" t="s">
        <v>976</v>
      </c>
      <c r="AC17" t="s">
        <v>977</v>
      </c>
      <c r="AD17" t="s">
        <v>978</v>
      </c>
      <c r="AE17" t="s">
        <v>979</v>
      </c>
      <c r="AF17" t="s">
        <v>980</v>
      </c>
      <c r="AG17" t="s">
        <v>981</v>
      </c>
      <c r="AH17" t="s">
        <v>982</v>
      </c>
      <c r="AI17" t="s">
        <v>983</v>
      </c>
      <c r="AJ17" t="s">
        <v>984</v>
      </c>
      <c r="AK17" t="s">
        <v>985</v>
      </c>
      <c r="AL17" t="s">
        <v>986</v>
      </c>
    </row>
    <row r="18" spans="1:38" x14ac:dyDescent="0.35">
      <c r="A18" s="1" t="s">
        <v>71</v>
      </c>
      <c r="B18" t="s">
        <v>987</v>
      </c>
      <c r="C18" t="s">
        <v>988</v>
      </c>
      <c r="D18" t="s">
        <v>989</v>
      </c>
      <c r="E18" t="s">
        <v>990</v>
      </c>
      <c r="F18" t="s">
        <v>991</v>
      </c>
      <c r="G18" t="s">
        <v>992</v>
      </c>
      <c r="H18" t="s">
        <v>993</v>
      </c>
      <c r="I18" t="s">
        <v>994</v>
      </c>
      <c r="J18" t="s">
        <v>995</v>
      </c>
      <c r="K18" t="s">
        <v>996</v>
      </c>
      <c r="L18" t="s">
        <v>997</v>
      </c>
      <c r="M18" t="s">
        <v>998</v>
      </c>
      <c r="N18" t="s">
        <v>999</v>
      </c>
      <c r="O18" t="s">
        <v>1000</v>
      </c>
      <c r="P18" t="s">
        <v>1001</v>
      </c>
      <c r="Q18" t="s">
        <v>1002</v>
      </c>
      <c r="R18" t="s">
        <v>1003</v>
      </c>
      <c r="S18" t="s">
        <v>1004</v>
      </c>
      <c r="T18" t="s">
        <v>1005</v>
      </c>
      <c r="U18" t="s">
        <v>1006</v>
      </c>
      <c r="V18" t="s">
        <v>1007</v>
      </c>
      <c r="W18" t="s">
        <v>1008</v>
      </c>
      <c r="X18" t="s">
        <v>1009</v>
      </c>
      <c r="Y18" t="s">
        <v>1010</v>
      </c>
      <c r="Z18" t="s">
        <v>1011</v>
      </c>
      <c r="AA18" t="s">
        <v>1012</v>
      </c>
      <c r="AB18" t="s">
        <v>1013</v>
      </c>
      <c r="AC18" t="s">
        <v>1014</v>
      </c>
      <c r="AD18" t="s">
        <v>1015</v>
      </c>
      <c r="AE18" t="s">
        <v>1016</v>
      </c>
      <c r="AF18" t="s">
        <v>1017</v>
      </c>
      <c r="AG18" t="s">
        <v>1018</v>
      </c>
      <c r="AH18" t="s">
        <v>1019</v>
      </c>
      <c r="AI18" t="s">
        <v>1020</v>
      </c>
      <c r="AJ18" t="s">
        <v>1021</v>
      </c>
      <c r="AK18" t="s">
        <v>1022</v>
      </c>
      <c r="AL18" t="s">
        <v>1023</v>
      </c>
    </row>
    <row r="19" spans="1:38" x14ac:dyDescent="0.35">
      <c r="A19" s="1" t="s">
        <v>1024</v>
      </c>
      <c r="B19" t="s">
        <v>1025</v>
      </c>
      <c r="C19" t="s">
        <v>1026</v>
      </c>
      <c r="D19" t="s">
        <v>1027</v>
      </c>
      <c r="E19" t="s">
        <v>1028</v>
      </c>
      <c r="F19" t="s">
        <v>1029</v>
      </c>
      <c r="G19" t="s">
        <v>1030</v>
      </c>
      <c r="H19" t="s">
        <v>1031</v>
      </c>
      <c r="I19" t="s">
        <v>1032</v>
      </c>
      <c r="J19" t="s">
        <v>1033</v>
      </c>
      <c r="K19" t="s">
        <v>1034</v>
      </c>
      <c r="L19" t="s">
        <v>1035</v>
      </c>
      <c r="M19" t="s">
        <v>1036</v>
      </c>
      <c r="N19" t="s">
        <v>1037</v>
      </c>
      <c r="O19" t="s">
        <v>1038</v>
      </c>
      <c r="P19" t="s">
        <v>1039</v>
      </c>
      <c r="Q19" t="s">
        <v>1040</v>
      </c>
      <c r="R19" t="s">
        <v>1041</v>
      </c>
      <c r="S19" t="s">
        <v>1042</v>
      </c>
      <c r="T19" t="s">
        <v>1043</v>
      </c>
      <c r="U19" t="s">
        <v>1044</v>
      </c>
      <c r="V19" t="s">
        <v>1045</v>
      </c>
      <c r="W19" t="s">
        <v>1046</v>
      </c>
      <c r="X19" t="s">
        <v>1047</v>
      </c>
      <c r="Y19" t="s">
        <v>1048</v>
      </c>
      <c r="Z19" t="s">
        <v>1049</v>
      </c>
      <c r="AA19" t="s">
        <v>1050</v>
      </c>
      <c r="AB19" t="s">
        <v>1051</v>
      </c>
      <c r="AC19" t="s">
        <v>1052</v>
      </c>
      <c r="AD19" t="s">
        <v>1053</v>
      </c>
      <c r="AE19" t="s">
        <v>1054</v>
      </c>
      <c r="AF19" t="s">
        <v>1055</v>
      </c>
      <c r="AG19" t="s">
        <v>1056</v>
      </c>
      <c r="AH19" t="s">
        <v>1057</v>
      </c>
      <c r="AI19" t="s">
        <v>1058</v>
      </c>
      <c r="AJ19" t="s">
        <v>974</v>
      </c>
      <c r="AK19" t="s">
        <v>1059</v>
      </c>
      <c r="AL19" t="s">
        <v>1060</v>
      </c>
    </row>
    <row r="20" spans="1:38" x14ac:dyDescent="0.35">
      <c r="A20" s="1" t="s">
        <v>1061</v>
      </c>
      <c r="B20" t="s">
        <v>1062</v>
      </c>
      <c r="C20" t="s">
        <v>1063</v>
      </c>
      <c r="D20" t="s">
        <v>1064</v>
      </c>
      <c r="E20" t="s">
        <v>1065</v>
      </c>
      <c r="F20" t="s">
        <v>1066</v>
      </c>
      <c r="G20" t="s">
        <v>831</v>
      </c>
      <c r="H20" t="s">
        <v>1067</v>
      </c>
      <c r="I20" t="s">
        <v>1068</v>
      </c>
      <c r="J20" t="s">
        <v>1069</v>
      </c>
      <c r="K20" t="s">
        <v>1070</v>
      </c>
      <c r="L20" t="s">
        <v>1071</v>
      </c>
      <c r="M20" t="s">
        <v>1072</v>
      </c>
      <c r="N20" t="s">
        <v>1073</v>
      </c>
      <c r="O20" t="s">
        <v>1074</v>
      </c>
      <c r="P20" t="s">
        <v>1075</v>
      </c>
      <c r="Q20" t="s">
        <v>1076</v>
      </c>
      <c r="R20" t="s">
        <v>1077</v>
      </c>
      <c r="S20" t="s">
        <v>1078</v>
      </c>
      <c r="T20" t="s">
        <v>1079</v>
      </c>
      <c r="U20" t="s">
        <v>1080</v>
      </c>
      <c r="V20" t="s">
        <v>1081</v>
      </c>
      <c r="W20" t="s">
        <v>1082</v>
      </c>
      <c r="X20" t="s">
        <v>1083</v>
      </c>
      <c r="Y20" t="s">
        <v>1084</v>
      </c>
      <c r="Z20" t="s">
        <v>1085</v>
      </c>
      <c r="AA20" t="s">
        <v>1086</v>
      </c>
      <c r="AB20" t="s">
        <v>1087</v>
      </c>
      <c r="AC20" t="s">
        <v>1088</v>
      </c>
      <c r="AD20" t="s">
        <v>1089</v>
      </c>
      <c r="AE20" t="s">
        <v>1090</v>
      </c>
      <c r="AF20" t="s">
        <v>1091</v>
      </c>
      <c r="AG20" t="s">
        <v>1092</v>
      </c>
      <c r="AH20" t="s">
        <v>1093</v>
      </c>
      <c r="AI20" t="s">
        <v>887</v>
      </c>
      <c r="AJ20" t="s">
        <v>1094</v>
      </c>
      <c r="AK20" t="s">
        <v>834</v>
      </c>
      <c r="AL20" t="s">
        <v>1095</v>
      </c>
    </row>
    <row r="21" spans="1:38" x14ac:dyDescent="0.35">
      <c r="A21" s="1" t="s">
        <v>1096</v>
      </c>
      <c r="B21" t="s">
        <v>913</v>
      </c>
      <c r="C21" t="s">
        <v>914</v>
      </c>
      <c r="D21" t="s">
        <v>915</v>
      </c>
      <c r="E21" t="s">
        <v>897</v>
      </c>
      <c r="F21" t="s">
        <v>1097</v>
      </c>
      <c r="G21" t="s">
        <v>1098</v>
      </c>
      <c r="H21" t="s">
        <v>1099</v>
      </c>
      <c r="I21" t="s">
        <v>1100</v>
      </c>
      <c r="J21" t="s">
        <v>1101</v>
      </c>
      <c r="K21" t="s">
        <v>1102</v>
      </c>
      <c r="L21" t="s">
        <v>1103</v>
      </c>
      <c r="M21" t="s">
        <v>1104</v>
      </c>
      <c r="N21" t="s">
        <v>1105</v>
      </c>
      <c r="O21" t="s">
        <v>1106</v>
      </c>
      <c r="P21" t="s">
        <v>1107</v>
      </c>
      <c r="Q21" t="s">
        <v>1108</v>
      </c>
      <c r="R21" t="s">
        <v>1109</v>
      </c>
      <c r="S21" t="s">
        <v>1110</v>
      </c>
      <c r="T21" t="s">
        <v>1111</v>
      </c>
      <c r="U21" t="s">
        <v>1112</v>
      </c>
      <c r="V21" t="s">
        <v>1113</v>
      </c>
      <c r="W21" t="s">
        <v>1114</v>
      </c>
      <c r="X21" t="s">
        <v>1115</v>
      </c>
      <c r="Y21" t="s">
        <v>1116</v>
      </c>
      <c r="Z21" t="s">
        <v>1117</v>
      </c>
      <c r="AA21" t="s">
        <v>1118</v>
      </c>
      <c r="AB21" t="s">
        <v>1119</v>
      </c>
      <c r="AC21" t="s">
        <v>1120</v>
      </c>
      <c r="AD21" t="s">
        <v>1121</v>
      </c>
      <c r="AE21" t="s">
        <v>1122</v>
      </c>
      <c r="AF21" t="s">
        <v>1123</v>
      </c>
      <c r="AG21" t="s">
        <v>1124</v>
      </c>
      <c r="AH21" t="s">
        <v>1125</v>
      </c>
      <c r="AI21" t="s">
        <v>1126</v>
      </c>
      <c r="AJ21" t="s">
        <v>1127</v>
      </c>
      <c r="AK21" t="s">
        <v>1128</v>
      </c>
      <c r="AL21" t="s">
        <v>1129</v>
      </c>
    </row>
    <row r="22" spans="1:38" x14ac:dyDescent="0.35">
      <c r="A22" s="1" t="s">
        <v>1130</v>
      </c>
      <c r="B22" t="s">
        <v>950</v>
      </c>
      <c r="C22" t="s">
        <v>951</v>
      </c>
      <c r="D22" t="s">
        <v>952</v>
      </c>
      <c r="E22" t="s">
        <v>953</v>
      </c>
      <c r="F22" t="s">
        <v>1131</v>
      </c>
      <c r="G22" t="s">
        <v>1132</v>
      </c>
      <c r="H22" t="s">
        <v>1133</v>
      </c>
      <c r="I22" t="s">
        <v>1134</v>
      </c>
      <c r="J22" t="s">
        <v>1135</v>
      </c>
      <c r="K22" t="s">
        <v>1136</v>
      </c>
      <c r="L22" t="s">
        <v>1137</v>
      </c>
      <c r="M22" t="s">
        <v>1138</v>
      </c>
      <c r="N22" t="s">
        <v>1139</v>
      </c>
      <c r="O22" t="s">
        <v>1140</v>
      </c>
      <c r="P22" t="s">
        <v>1141</v>
      </c>
      <c r="Q22" t="s">
        <v>1142</v>
      </c>
      <c r="R22" t="s">
        <v>1143</v>
      </c>
      <c r="S22" t="s">
        <v>1144</v>
      </c>
      <c r="T22" t="s">
        <v>1145</v>
      </c>
      <c r="U22" t="s">
        <v>1146</v>
      </c>
      <c r="V22" t="s">
        <v>1147</v>
      </c>
      <c r="W22" t="s">
        <v>1148</v>
      </c>
      <c r="X22" t="s">
        <v>1149</v>
      </c>
      <c r="Y22" t="s">
        <v>1150</v>
      </c>
      <c r="Z22" t="s">
        <v>1151</v>
      </c>
      <c r="AA22" t="s">
        <v>1152</v>
      </c>
      <c r="AB22" t="s">
        <v>1153</v>
      </c>
      <c r="AC22" t="s">
        <v>1154</v>
      </c>
      <c r="AD22" t="s">
        <v>1155</v>
      </c>
      <c r="AE22" t="s">
        <v>1156</v>
      </c>
      <c r="AF22" t="s">
        <v>1157</v>
      </c>
      <c r="AG22" t="s">
        <v>1158</v>
      </c>
      <c r="AH22" t="s">
        <v>1159</v>
      </c>
      <c r="AI22" t="s">
        <v>1058</v>
      </c>
      <c r="AJ22" t="s">
        <v>1160</v>
      </c>
      <c r="AK22" t="s">
        <v>1161</v>
      </c>
      <c r="AL22" t="s">
        <v>1162</v>
      </c>
    </row>
    <row r="23" spans="1:38" x14ac:dyDescent="0.35">
      <c r="A23" s="1" t="s">
        <v>1163</v>
      </c>
      <c r="B23" t="s">
        <v>1085</v>
      </c>
      <c r="C23" t="s">
        <v>1164</v>
      </c>
      <c r="D23" t="s">
        <v>1165</v>
      </c>
      <c r="E23" t="s">
        <v>1166</v>
      </c>
      <c r="F23" t="s">
        <v>891</v>
      </c>
      <c r="G23" t="s">
        <v>1167</v>
      </c>
      <c r="H23" t="s">
        <v>1168</v>
      </c>
      <c r="I23" t="s">
        <v>1169</v>
      </c>
      <c r="J23" t="s">
        <v>1170</v>
      </c>
      <c r="K23" t="s">
        <v>1171</v>
      </c>
      <c r="L23" t="s">
        <v>1172</v>
      </c>
      <c r="M23" t="s">
        <v>1173</v>
      </c>
      <c r="N23" t="s">
        <v>1174</v>
      </c>
      <c r="O23" t="s">
        <v>1175</v>
      </c>
      <c r="P23" t="s">
        <v>1176</v>
      </c>
      <c r="Q23" t="s">
        <v>1177</v>
      </c>
      <c r="R23" t="s">
        <v>1178</v>
      </c>
      <c r="S23" t="s">
        <v>1179</v>
      </c>
      <c r="T23" t="s">
        <v>698</v>
      </c>
      <c r="U23" t="s">
        <v>1180</v>
      </c>
      <c r="V23" t="s">
        <v>1181</v>
      </c>
      <c r="W23" t="s">
        <v>1182</v>
      </c>
      <c r="X23" t="s">
        <v>1183</v>
      </c>
      <c r="Y23" t="s">
        <v>1184</v>
      </c>
      <c r="Z23" t="s">
        <v>1185</v>
      </c>
      <c r="AA23" t="s">
        <v>1186</v>
      </c>
      <c r="AB23" t="s">
        <v>1187</v>
      </c>
      <c r="AC23" t="s">
        <v>1188</v>
      </c>
      <c r="AD23" t="s">
        <v>1189</v>
      </c>
      <c r="AE23" t="s">
        <v>1190</v>
      </c>
      <c r="AF23" t="s">
        <v>1191</v>
      </c>
      <c r="AG23" t="s">
        <v>1192</v>
      </c>
      <c r="AH23" t="s">
        <v>1193</v>
      </c>
      <c r="AI23" t="s">
        <v>1194</v>
      </c>
      <c r="AJ23" t="s">
        <v>1195</v>
      </c>
      <c r="AK23" t="s">
        <v>1196</v>
      </c>
      <c r="AL23" t="s">
        <v>1197</v>
      </c>
    </row>
    <row r="24" spans="1:38" x14ac:dyDescent="0.35">
      <c r="A24" s="1" t="s">
        <v>1198</v>
      </c>
      <c r="B24" t="s">
        <v>1199</v>
      </c>
      <c r="C24" t="s">
        <v>1200</v>
      </c>
      <c r="D24" t="s">
        <v>1166</v>
      </c>
      <c r="E24" t="s">
        <v>1201</v>
      </c>
      <c r="F24" t="s">
        <v>1202</v>
      </c>
      <c r="G24" t="s">
        <v>1203</v>
      </c>
      <c r="H24" t="s">
        <v>1204</v>
      </c>
      <c r="I24" t="s">
        <v>1205</v>
      </c>
      <c r="J24" t="s">
        <v>1206</v>
      </c>
      <c r="K24" t="s">
        <v>1207</v>
      </c>
      <c r="L24" t="s">
        <v>1208</v>
      </c>
      <c r="M24" t="s">
        <v>1209</v>
      </c>
      <c r="N24" t="s">
        <v>1210</v>
      </c>
      <c r="O24" t="s">
        <v>1211</v>
      </c>
      <c r="P24" t="s">
        <v>1212</v>
      </c>
      <c r="Q24" t="s">
        <v>1213</v>
      </c>
      <c r="R24" t="s">
        <v>1214</v>
      </c>
      <c r="S24" t="s">
        <v>1215</v>
      </c>
      <c r="T24" t="s">
        <v>1216</v>
      </c>
      <c r="U24" t="s">
        <v>1217</v>
      </c>
      <c r="V24" t="s">
        <v>1218</v>
      </c>
      <c r="W24" t="s">
        <v>355</v>
      </c>
      <c r="X24" t="s">
        <v>356</v>
      </c>
      <c r="Y24" t="s">
        <v>357</v>
      </c>
      <c r="Z24" t="s">
        <v>358</v>
      </c>
      <c r="AA24" t="s">
        <v>359</v>
      </c>
      <c r="AB24" t="s">
        <v>360</v>
      </c>
      <c r="AC24" t="s">
        <v>361</v>
      </c>
      <c r="AD24" t="s">
        <v>362</v>
      </c>
      <c r="AE24" t="s">
        <v>363</v>
      </c>
      <c r="AF24" t="s">
        <v>364</v>
      </c>
      <c r="AG24" t="s">
        <v>365</v>
      </c>
      <c r="AH24" t="s">
        <v>366</v>
      </c>
      <c r="AI24" t="s">
        <v>367</v>
      </c>
      <c r="AJ24" t="s">
        <v>368</v>
      </c>
      <c r="AK24" t="s">
        <v>369</v>
      </c>
      <c r="AL24" t="s">
        <v>370</v>
      </c>
    </row>
    <row r="25" spans="1:38" x14ac:dyDescent="0.35">
      <c r="A25" s="1" t="s">
        <v>1219</v>
      </c>
      <c r="B25" t="s">
        <v>1220</v>
      </c>
      <c r="C25" t="s">
        <v>1221</v>
      </c>
      <c r="D25" t="s">
        <v>1222</v>
      </c>
      <c r="E25" t="s">
        <v>1223</v>
      </c>
      <c r="F25" t="s">
        <v>1224</v>
      </c>
      <c r="G25" t="s">
        <v>1225</v>
      </c>
      <c r="H25" t="s">
        <v>1226</v>
      </c>
      <c r="I25" t="s">
        <v>1227</v>
      </c>
      <c r="J25" t="s">
        <v>1228</v>
      </c>
      <c r="K25" t="s">
        <v>1229</v>
      </c>
      <c r="L25" t="s">
        <v>1230</v>
      </c>
      <c r="M25" t="s">
        <v>1231</v>
      </c>
      <c r="N25" t="s">
        <v>1232</v>
      </c>
      <c r="O25" t="s">
        <v>1233</v>
      </c>
      <c r="P25" t="s">
        <v>1234</v>
      </c>
      <c r="Q25" t="s">
        <v>1235</v>
      </c>
      <c r="R25" t="s">
        <v>1236</v>
      </c>
      <c r="S25" t="s">
        <v>1237</v>
      </c>
      <c r="T25" t="s">
        <v>1238</v>
      </c>
      <c r="U25" t="s">
        <v>1239</v>
      </c>
      <c r="V25" t="s">
        <v>1240</v>
      </c>
      <c r="W25" t="s">
        <v>1241</v>
      </c>
      <c r="X25" t="s">
        <v>1242</v>
      </c>
      <c r="Y25" t="s">
        <v>1243</v>
      </c>
      <c r="Z25" t="s">
        <v>1244</v>
      </c>
      <c r="AA25" t="s">
        <v>1245</v>
      </c>
      <c r="AB25" t="s">
        <v>1246</v>
      </c>
      <c r="AC25" t="s">
        <v>1247</v>
      </c>
      <c r="AD25" t="s">
        <v>1227</v>
      </c>
      <c r="AE25" t="s">
        <v>1248</v>
      </c>
      <c r="AF25" t="s">
        <v>1247</v>
      </c>
      <c r="AG25" t="s">
        <v>1249</v>
      </c>
      <c r="AH25" t="s">
        <v>1250</v>
      </c>
      <c r="AI25" t="s">
        <v>1251</v>
      </c>
      <c r="AJ25" t="s">
        <v>1252</v>
      </c>
      <c r="AK25" t="s">
        <v>1134</v>
      </c>
      <c r="AL25" t="s">
        <v>1253</v>
      </c>
    </row>
    <row r="26" spans="1:38" x14ac:dyDescent="0.35">
      <c r="A26" s="1" t="s">
        <v>1254</v>
      </c>
      <c r="B26" t="s">
        <v>1255</v>
      </c>
      <c r="C26" t="s">
        <v>1256</v>
      </c>
      <c r="D26" t="s">
        <v>1257</v>
      </c>
      <c r="E26" t="s">
        <v>1258</v>
      </c>
      <c r="F26" t="s">
        <v>1259</v>
      </c>
      <c r="G26" t="s">
        <v>1260</v>
      </c>
      <c r="H26" t="s">
        <v>1261</v>
      </c>
      <c r="I26" t="s">
        <v>1262</v>
      </c>
      <c r="J26" t="s">
        <v>1263</v>
      </c>
      <c r="K26" t="s">
        <v>1264</v>
      </c>
      <c r="L26" t="s">
        <v>1265</v>
      </c>
      <c r="M26" t="s">
        <v>1266</v>
      </c>
      <c r="N26" t="s">
        <v>1267</v>
      </c>
      <c r="O26" t="s">
        <v>1268</v>
      </c>
      <c r="P26" t="s">
        <v>1269</v>
      </c>
      <c r="Q26" t="s">
        <v>216</v>
      </c>
      <c r="R26" t="s">
        <v>1270</v>
      </c>
      <c r="S26" t="s">
        <v>1271</v>
      </c>
      <c r="T26" t="s">
        <v>208</v>
      </c>
      <c r="U26" t="s">
        <v>1272</v>
      </c>
      <c r="V26" t="s">
        <v>205</v>
      </c>
      <c r="W26" t="s">
        <v>161</v>
      </c>
      <c r="X26" t="s">
        <v>162</v>
      </c>
      <c r="Y26" t="s">
        <v>163</v>
      </c>
      <c r="Z26" t="s">
        <v>164</v>
      </c>
      <c r="AA26" t="s">
        <v>1273</v>
      </c>
      <c r="AB26" t="s">
        <v>166</v>
      </c>
      <c r="AC26" t="s">
        <v>167</v>
      </c>
      <c r="AD26" t="s">
        <v>168</v>
      </c>
      <c r="AE26" t="s">
        <v>169</v>
      </c>
      <c r="AF26" t="s">
        <v>170</v>
      </c>
      <c r="AG26" t="s">
        <v>171</v>
      </c>
      <c r="AH26" t="s">
        <v>172</v>
      </c>
      <c r="AI26" t="s">
        <v>173</v>
      </c>
      <c r="AJ26" t="s">
        <v>174</v>
      </c>
      <c r="AK26" t="s">
        <v>175</v>
      </c>
      <c r="AL26" t="s">
        <v>176</v>
      </c>
    </row>
    <row r="27" spans="1:38" x14ac:dyDescent="0.35">
      <c r="A27" s="1" t="s">
        <v>1274</v>
      </c>
      <c r="B27" t="s">
        <v>1255</v>
      </c>
      <c r="C27" t="s">
        <v>1256</v>
      </c>
      <c r="D27" t="s">
        <v>1257</v>
      </c>
      <c r="E27" t="s">
        <v>1275</v>
      </c>
      <c r="F27" t="s">
        <v>1259</v>
      </c>
      <c r="G27" t="s">
        <v>1276</v>
      </c>
      <c r="H27" t="s">
        <v>1261</v>
      </c>
      <c r="I27" t="s">
        <v>1262</v>
      </c>
      <c r="J27" t="s">
        <v>1264</v>
      </c>
      <c r="K27" t="s">
        <v>1264</v>
      </c>
      <c r="L27" t="s">
        <v>1265</v>
      </c>
      <c r="M27" t="s">
        <v>1266</v>
      </c>
      <c r="N27" t="s">
        <v>1277</v>
      </c>
      <c r="O27" t="s">
        <v>208</v>
      </c>
      <c r="P27" t="s">
        <v>1278</v>
      </c>
      <c r="Q27" t="s">
        <v>1279</v>
      </c>
      <c r="R27" t="s">
        <v>1270</v>
      </c>
      <c r="S27" t="s">
        <v>1280</v>
      </c>
      <c r="T27" t="s">
        <v>1281</v>
      </c>
      <c r="U27" t="s">
        <v>1282</v>
      </c>
      <c r="V27" t="s">
        <v>1283</v>
      </c>
      <c r="W27" t="s">
        <v>208</v>
      </c>
      <c r="X27" t="s">
        <v>1284</v>
      </c>
      <c r="Y27" t="s">
        <v>209</v>
      </c>
      <c r="Z27" t="s">
        <v>1285</v>
      </c>
      <c r="AA27" t="s">
        <v>212</v>
      </c>
      <c r="AB27" t="s">
        <v>169</v>
      </c>
      <c r="AC27" t="s">
        <v>1286</v>
      </c>
      <c r="AD27" t="s">
        <v>1287</v>
      </c>
      <c r="AE27" t="s">
        <v>1288</v>
      </c>
      <c r="AF27" t="s">
        <v>1289</v>
      </c>
      <c r="AG27" t="s">
        <v>1290</v>
      </c>
      <c r="AH27" t="s">
        <v>1291</v>
      </c>
      <c r="AI27" t="s">
        <v>1292</v>
      </c>
      <c r="AJ27" t="s">
        <v>1293</v>
      </c>
      <c r="AK27" t="s">
        <v>1294</v>
      </c>
      <c r="AL27" t="s">
        <v>1295</v>
      </c>
    </row>
    <row r="28" spans="1:38" x14ac:dyDescent="0.35">
      <c r="A28" s="1" t="s">
        <v>1296</v>
      </c>
      <c r="B28" t="s">
        <v>1297</v>
      </c>
      <c r="C28" t="s">
        <v>1298</v>
      </c>
      <c r="D28" t="s">
        <v>1299</v>
      </c>
      <c r="E28" t="s">
        <v>1300</v>
      </c>
      <c r="F28" t="s">
        <v>1301</v>
      </c>
      <c r="G28" t="s">
        <v>1302</v>
      </c>
      <c r="H28" t="s">
        <v>1303</v>
      </c>
      <c r="I28" t="s">
        <v>1304</v>
      </c>
      <c r="J28" t="s">
        <v>1305</v>
      </c>
      <c r="K28" t="s">
        <v>1306</v>
      </c>
      <c r="L28" t="s">
        <v>1307</v>
      </c>
      <c r="M28" t="s">
        <v>1308</v>
      </c>
      <c r="N28" t="s">
        <v>1309</v>
      </c>
      <c r="O28" t="s">
        <v>1310</v>
      </c>
      <c r="P28" t="s">
        <v>1311</v>
      </c>
      <c r="Q28" t="s">
        <v>1312</v>
      </c>
      <c r="R28" t="s">
        <v>1313</v>
      </c>
      <c r="S28" t="s">
        <v>1314</v>
      </c>
      <c r="T28" t="s">
        <v>1315</v>
      </c>
      <c r="U28" t="s">
        <v>1316</v>
      </c>
      <c r="V28" t="s">
        <v>1317</v>
      </c>
      <c r="W28" t="s">
        <v>242</v>
      </c>
      <c r="X28" t="s">
        <v>243</v>
      </c>
      <c r="Y28" t="s">
        <v>244</v>
      </c>
      <c r="Z28" t="s">
        <v>245</v>
      </c>
      <c r="AA28" t="s">
        <v>246</v>
      </c>
      <c r="AB28" t="s">
        <v>247</v>
      </c>
      <c r="AC28" t="s">
        <v>248</v>
      </c>
      <c r="AD28" t="s">
        <v>249</v>
      </c>
      <c r="AE28" t="s">
        <v>250</v>
      </c>
      <c r="AF28" t="s">
        <v>251</v>
      </c>
      <c r="AG28" t="s">
        <v>252</v>
      </c>
      <c r="AH28" t="s">
        <v>253</v>
      </c>
      <c r="AI28" t="s">
        <v>254</v>
      </c>
      <c r="AJ28" t="s">
        <v>255</v>
      </c>
      <c r="AK28" t="s">
        <v>256</v>
      </c>
      <c r="AL28" t="s">
        <v>257</v>
      </c>
    </row>
    <row r="29" spans="1:38" x14ac:dyDescent="0.35">
      <c r="A29" s="1" t="s">
        <v>1318</v>
      </c>
      <c r="B29" t="s">
        <v>1297</v>
      </c>
      <c r="C29" t="s">
        <v>1298</v>
      </c>
      <c r="D29" t="s">
        <v>1299</v>
      </c>
      <c r="E29" t="s">
        <v>1319</v>
      </c>
      <c r="F29" t="s">
        <v>1301</v>
      </c>
      <c r="G29" t="s">
        <v>1320</v>
      </c>
      <c r="H29" t="s">
        <v>1303</v>
      </c>
      <c r="I29" t="s">
        <v>1304</v>
      </c>
      <c r="J29" t="s">
        <v>1321</v>
      </c>
      <c r="K29" t="s">
        <v>1322</v>
      </c>
      <c r="L29" t="s">
        <v>1307</v>
      </c>
      <c r="M29" t="s">
        <v>1308</v>
      </c>
      <c r="N29" t="s">
        <v>1323</v>
      </c>
      <c r="O29" t="s">
        <v>1324</v>
      </c>
      <c r="P29" t="s">
        <v>1325</v>
      </c>
      <c r="Q29" t="s">
        <v>1306</v>
      </c>
      <c r="R29" t="s">
        <v>1326</v>
      </c>
      <c r="S29" t="s">
        <v>1327</v>
      </c>
      <c r="T29" t="s">
        <v>1328</v>
      </c>
      <c r="U29" t="s">
        <v>1329</v>
      </c>
      <c r="V29" t="s">
        <v>1330</v>
      </c>
      <c r="W29" t="s">
        <v>1331</v>
      </c>
      <c r="X29" t="s">
        <v>1332</v>
      </c>
      <c r="Y29" t="s">
        <v>1333</v>
      </c>
      <c r="Z29" t="s">
        <v>1334</v>
      </c>
      <c r="AA29" t="s">
        <v>1335</v>
      </c>
      <c r="AB29" t="s">
        <v>1336</v>
      </c>
      <c r="AC29" t="s">
        <v>1337</v>
      </c>
      <c r="AD29" t="s">
        <v>1338</v>
      </c>
      <c r="AE29" t="s">
        <v>1339</v>
      </c>
      <c r="AF29" t="s">
        <v>1340</v>
      </c>
      <c r="AG29" t="s">
        <v>1341</v>
      </c>
      <c r="AH29" t="s">
        <v>906</v>
      </c>
      <c r="AI29" t="s">
        <v>253</v>
      </c>
      <c r="AJ29" t="s">
        <v>1342</v>
      </c>
      <c r="AK29" t="s">
        <v>1343</v>
      </c>
      <c r="AL29" t="s">
        <v>1344</v>
      </c>
    </row>
    <row r="33" spans="2:38" x14ac:dyDescent="0.35">
      <c r="B33" s="2" t="e">
        <f t="shared" ref="B33:AL33" si="0">B7/B2</f>
        <v>#VALUE!</v>
      </c>
      <c r="C33" s="2" t="e">
        <f t="shared" si="0"/>
        <v>#VALUE!</v>
      </c>
      <c r="D33" s="2" t="e">
        <f t="shared" si="0"/>
        <v>#VALUE!</v>
      </c>
      <c r="E33" s="2" t="e">
        <f t="shared" si="0"/>
        <v>#VALUE!</v>
      </c>
      <c r="F33" s="2" t="e">
        <f t="shared" si="0"/>
        <v>#VALUE!</v>
      </c>
      <c r="G33" s="2" t="e">
        <f t="shared" si="0"/>
        <v>#VALUE!</v>
      </c>
      <c r="H33" s="2" t="e">
        <f t="shared" si="0"/>
        <v>#VALUE!</v>
      </c>
      <c r="I33" s="2" t="e">
        <f t="shared" si="0"/>
        <v>#VALUE!</v>
      </c>
      <c r="J33" s="2" t="e">
        <f t="shared" si="0"/>
        <v>#VALUE!</v>
      </c>
      <c r="K33" s="2">
        <f t="shared" si="0"/>
        <v>9.643260133668953E-2</v>
      </c>
      <c r="L33" s="2">
        <f t="shared" si="0"/>
        <v>7.9990124675965932E-2</v>
      </c>
      <c r="M33" s="2">
        <f t="shared" si="0"/>
        <v>8.6727107017796332E-2</v>
      </c>
      <c r="N33" s="2">
        <f t="shared" si="0"/>
        <v>9.3617869964100514E-2</v>
      </c>
      <c r="O33" s="2">
        <f t="shared" si="0"/>
        <v>9.5497278574962888E-2</v>
      </c>
      <c r="P33" s="2">
        <f t="shared" si="0"/>
        <v>0.10585593249174861</v>
      </c>
      <c r="Q33" s="2">
        <f t="shared" si="0"/>
        <v>0.11554883472691692</v>
      </c>
      <c r="R33" s="2">
        <f t="shared" si="0"/>
        <v>0.14303477900448397</v>
      </c>
      <c r="S33" s="2">
        <f t="shared" si="0"/>
        <v>0.15072485428187116</v>
      </c>
      <c r="T33" s="2">
        <f t="shared" si="0"/>
        <v>0.14465346206164362</v>
      </c>
      <c r="U33" s="2">
        <f t="shared" si="0"/>
        <v>0.1396708468531673</v>
      </c>
      <c r="V33" s="2">
        <f t="shared" si="0"/>
        <v>0.13251429454489261</v>
      </c>
      <c r="W33" s="2">
        <f t="shared" si="0"/>
        <v>0.16598835566107059</v>
      </c>
      <c r="X33" s="2">
        <f t="shared" si="0"/>
        <v>0.15012782386393281</v>
      </c>
      <c r="Y33" s="2">
        <f t="shared" si="0"/>
        <v>0.15223753525248762</v>
      </c>
      <c r="Z33" s="2">
        <f t="shared" si="0"/>
        <v>0.16093033848606486</v>
      </c>
      <c r="AA33" s="2">
        <f t="shared" si="0"/>
        <v>0.15074616601334159</v>
      </c>
      <c r="AB33" s="2">
        <f t="shared" si="0"/>
        <v>0.1546324931943184</v>
      </c>
      <c r="AC33" s="2">
        <f t="shared" si="0"/>
        <v>0.19024765190003937</v>
      </c>
      <c r="AD33" s="2">
        <f t="shared" si="0"/>
        <v>0.20131668816877893</v>
      </c>
      <c r="AE33" s="2">
        <f t="shared" si="0"/>
        <v>0.20649722570252371</v>
      </c>
      <c r="AF33" s="2">
        <f t="shared" si="0"/>
        <v>0.21909493270707253</v>
      </c>
      <c r="AG33" s="2">
        <f t="shared" si="0"/>
        <v>0.21452506440803543</v>
      </c>
      <c r="AH33" s="2">
        <f t="shared" si="0"/>
        <v>0.20769267538758146</v>
      </c>
      <c r="AI33" s="2">
        <f t="shared" si="0"/>
        <v>0.19115571364046974</v>
      </c>
      <c r="AJ33" s="2">
        <f t="shared" si="0"/>
        <v>0.18567359132911831</v>
      </c>
      <c r="AK33" s="2">
        <f t="shared" si="0"/>
        <v>0.17409172049777183</v>
      </c>
      <c r="AL33" s="2">
        <f t="shared" si="0"/>
        <v>0.19222008503745697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40"/>
  <sheetViews>
    <sheetView topLeftCell="B1" workbookViewId="0"/>
  </sheetViews>
  <sheetFormatPr defaultRowHeight="14.5" x14ac:dyDescent="0.35"/>
  <sheetData>
    <row r="1" spans="1:38" x14ac:dyDescent="0.35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</row>
    <row r="2" spans="1:38" x14ac:dyDescent="0.35">
      <c r="A2" s="1" t="s">
        <v>1345</v>
      </c>
      <c r="B2" t="s">
        <v>729</v>
      </c>
      <c r="C2" t="s">
        <v>729</v>
      </c>
      <c r="D2" t="s">
        <v>729</v>
      </c>
      <c r="E2" t="s">
        <v>729</v>
      </c>
      <c r="F2" t="s">
        <v>729</v>
      </c>
      <c r="G2" t="s">
        <v>729</v>
      </c>
      <c r="H2" t="s">
        <v>729</v>
      </c>
      <c r="I2" t="s">
        <v>729</v>
      </c>
      <c r="J2" t="s">
        <v>729</v>
      </c>
      <c r="K2" t="s">
        <v>1346</v>
      </c>
      <c r="L2" t="s">
        <v>1347</v>
      </c>
      <c r="M2" t="s">
        <v>1348</v>
      </c>
      <c r="N2" t="s">
        <v>1349</v>
      </c>
      <c r="O2" t="s">
        <v>1350</v>
      </c>
      <c r="P2" t="s">
        <v>1351</v>
      </c>
      <c r="Q2" t="s">
        <v>1352</v>
      </c>
      <c r="R2" t="s">
        <v>1353</v>
      </c>
      <c r="S2" t="s">
        <v>1354</v>
      </c>
      <c r="T2" t="s">
        <v>1355</v>
      </c>
      <c r="U2" t="s">
        <v>1356</v>
      </c>
      <c r="V2" t="s">
        <v>1357</v>
      </c>
      <c r="W2" t="s">
        <v>1358</v>
      </c>
      <c r="X2" t="s">
        <v>1359</v>
      </c>
      <c r="Y2" t="s">
        <v>1360</v>
      </c>
      <c r="Z2" t="s">
        <v>1361</v>
      </c>
      <c r="AA2" t="s">
        <v>1362</v>
      </c>
      <c r="AB2" t="s">
        <v>1363</v>
      </c>
      <c r="AC2" t="s">
        <v>1364</v>
      </c>
      <c r="AD2" t="s">
        <v>1365</v>
      </c>
      <c r="AE2" t="s">
        <v>1366</v>
      </c>
      <c r="AF2" t="s">
        <v>1367</v>
      </c>
      <c r="AG2" t="s">
        <v>1368</v>
      </c>
      <c r="AH2" t="s">
        <v>1369</v>
      </c>
      <c r="AI2" t="s">
        <v>1370</v>
      </c>
      <c r="AJ2" t="s">
        <v>1371</v>
      </c>
      <c r="AK2" t="s">
        <v>1372</v>
      </c>
      <c r="AL2" t="s">
        <v>1373</v>
      </c>
    </row>
    <row r="3" spans="1:38" x14ac:dyDescent="0.35">
      <c r="A3" s="1" t="s">
        <v>1374</v>
      </c>
      <c r="B3" t="s">
        <v>729</v>
      </c>
      <c r="C3" t="s">
        <v>729</v>
      </c>
      <c r="D3" t="s">
        <v>729</v>
      </c>
      <c r="E3" t="s">
        <v>729</v>
      </c>
      <c r="F3" t="s">
        <v>729</v>
      </c>
      <c r="G3" t="s">
        <v>729</v>
      </c>
      <c r="H3" t="s">
        <v>729</v>
      </c>
      <c r="I3" t="s">
        <v>729</v>
      </c>
      <c r="J3" t="s">
        <v>729</v>
      </c>
      <c r="K3" t="s">
        <v>1375</v>
      </c>
      <c r="L3" t="s">
        <v>1376</v>
      </c>
      <c r="M3" t="s">
        <v>1377</v>
      </c>
      <c r="N3" t="s">
        <v>1378</v>
      </c>
      <c r="O3" t="s">
        <v>1379</v>
      </c>
      <c r="P3" t="s">
        <v>1380</v>
      </c>
      <c r="Q3" t="s">
        <v>1381</v>
      </c>
      <c r="R3" t="s">
        <v>1382</v>
      </c>
      <c r="S3" t="s">
        <v>1383</v>
      </c>
      <c r="T3" t="s">
        <v>1384</v>
      </c>
      <c r="U3" t="s">
        <v>1385</v>
      </c>
      <c r="V3" t="s">
        <v>1386</v>
      </c>
      <c r="W3" t="s">
        <v>1387</v>
      </c>
      <c r="X3" t="s">
        <v>1388</v>
      </c>
      <c r="Y3" t="s">
        <v>1389</v>
      </c>
      <c r="Z3" t="s">
        <v>1390</v>
      </c>
      <c r="AA3" t="s">
        <v>1391</v>
      </c>
      <c r="AB3" t="s">
        <v>1392</v>
      </c>
      <c r="AC3" t="s">
        <v>1393</v>
      </c>
      <c r="AD3" t="s">
        <v>1394</v>
      </c>
      <c r="AE3" t="s">
        <v>1395</v>
      </c>
      <c r="AF3" t="s">
        <v>1396</v>
      </c>
      <c r="AG3" t="s">
        <v>1397</v>
      </c>
      <c r="AH3" t="s">
        <v>1398</v>
      </c>
      <c r="AI3" t="s">
        <v>1399</v>
      </c>
      <c r="AJ3" t="s">
        <v>419</v>
      </c>
      <c r="AK3" t="s">
        <v>1400</v>
      </c>
      <c r="AL3" t="s">
        <v>1401</v>
      </c>
    </row>
    <row r="4" spans="1:38" x14ac:dyDescent="0.35">
      <c r="A4" s="1" t="s">
        <v>1402</v>
      </c>
      <c r="B4" t="s">
        <v>729</v>
      </c>
      <c r="C4" t="s">
        <v>729</v>
      </c>
      <c r="D4" t="s">
        <v>729</v>
      </c>
      <c r="E4" t="s">
        <v>729</v>
      </c>
      <c r="F4" t="s">
        <v>729</v>
      </c>
      <c r="G4" t="s">
        <v>729</v>
      </c>
      <c r="H4" t="s">
        <v>729</v>
      </c>
      <c r="I4" t="s">
        <v>729</v>
      </c>
      <c r="J4" t="s">
        <v>729</v>
      </c>
      <c r="K4" t="s">
        <v>1403</v>
      </c>
      <c r="L4" t="s">
        <v>1404</v>
      </c>
      <c r="M4" t="s">
        <v>1405</v>
      </c>
      <c r="N4" t="s">
        <v>1406</v>
      </c>
      <c r="O4" t="s">
        <v>1407</v>
      </c>
      <c r="P4" t="s">
        <v>1408</v>
      </c>
      <c r="Q4" t="s">
        <v>1409</v>
      </c>
      <c r="R4" t="s">
        <v>1410</v>
      </c>
      <c r="S4" t="s">
        <v>1411</v>
      </c>
      <c r="T4" t="s">
        <v>1412</v>
      </c>
      <c r="U4" t="s">
        <v>1413</v>
      </c>
      <c r="V4" t="s">
        <v>1414</v>
      </c>
      <c r="W4" t="s">
        <v>1415</v>
      </c>
      <c r="X4" t="s">
        <v>1416</v>
      </c>
      <c r="Y4" t="s">
        <v>1417</v>
      </c>
      <c r="Z4" t="s">
        <v>1418</v>
      </c>
      <c r="AA4" t="s">
        <v>1419</v>
      </c>
      <c r="AB4" t="s">
        <v>1420</v>
      </c>
      <c r="AC4" t="s">
        <v>1421</v>
      </c>
      <c r="AD4" t="s">
        <v>1422</v>
      </c>
      <c r="AE4" t="s">
        <v>1423</v>
      </c>
      <c r="AF4" t="s">
        <v>1424</v>
      </c>
      <c r="AG4" t="s">
        <v>1425</v>
      </c>
      <c r="AH4" t="s">
        <v>1017</v>
      </c>
      <c r="AI4" t="s">
        <v>1426</v>
      </c>
      <c r="AJ4" t="s">
        <v>1427</v>
      </c>
      <c r="AK4" t="s">
        <v>1428</v>
      </c>
      <c r="AL4" t="s">
        <v>1429</v>
      </c>
    </row>
    <row r="5" spans="1:38" x14ac:dyDescent="0.35">
      <c r="A5" s="1" t="s">
        <v>1430</v>
      </c>
      <c r="B5" t="s">
        <v>729</v>
      </c>
      <c r="C5" t="s">
        <v>729</v>
      </c>
      <c r="D5" t="s">
        <v>729</v>
      </c>
      <c r="E5" t="s">
        <v>729</v>
      </c>
      <c r="F5" t="s">
        <v>729</v>
      </c>
      <c r="G5" t="s">
        <v>729</v>
      </c>
      <c r="H5" t="s">
        <v>729</v>
      </c>
      <c r="I5" t="s">
        <v>729</v>
      </c>
      <c r="J5" t="s">
        <v>729</v>
      </c>
      <c r="K5" t="s">
        <v>1431</v>
      </c>
      <c r="L5" t="s">
        <v>1432</v>
      </c>
      <c r="M5" t="s">
        <v>1433</v>
      </c>
      <c r="N5" t="s">
        <v>1434</v>
      </c>
      <c r="O5" t="s">
        <v>1435</v>
      </c>
      <c r="P5" t="s">
        <v>1436</v>
      </c>
      <c r="Q5" t="s">
        <v>1437</v>
      </c>
      <c r="R5" t="s">
        <v>1438</v>
      </c>
      <c r="S5" t="s">
        <v>1439</v>
      </c>
      <c r="T5" t="s">
        <v>1440</v>
      </c>
      <c r="U5" t="s">
        <v>1441</v>
      </c>
      <c r="V5" t="s">
        <v>1176</v>
      </c>
      <c r="W5" t="s">
        <v>1442</v>
      </c>
      <c r="X5" t="s">
        <v>1443</v>
      </c>
      <c r="Y5" t="s">
        <v>1444</v>
      </c>
      <c r="Z5" t="s">
        <v>1445</v>
      </c>
      <c r="AA5" t="s">
        <v>1446</v>
      </c>
      <c r="AB5" t="s">
        <v>1447</v>
      </c>
      <c r="AC5" t="s">
        <v>1448</v>
      </c>
      <c r="AD5" t="s">
        <v>1449</v>
      </c>
      <c r="AE5" t="s">
        <v>1450</v>
      </c>
      <c r="AF5" t="s">
        <v>1451</v>
      </c>
      <c r="AG5" t="s">
        <v>1452</v>
      </c>
      <c r="AH5" t="s">
        <v>1453</v>
      </c>
      <c r="AI5" t="s">
        <v>1454</v>
      </c>
      <c r="AJ5" t="s">
        <v>1455</v>
      </c>
      <c r="AK5" t="s">
        <v>1456</v>
      </c>
      <c r="AL5" t="s">
        <v>1457</v>
      </c>
    </row>
    <row r="6" spans="1:38" x14ac:dyDescent="0.35">
      <c r="A6" s="1" t="s">
        <v>1458</v>
      </c>
      <c r="B6" t="s">
        <v>729</v>
      </c>
      <c r="C6" t="s">
        <v>729</v>
      </c>
      <c r="D6" t="s">
        <v>729</v>
      </c>
      <c r="E6" t="s">
        <v>729</v>
      </c>
      <c r="F6" t="s">
        <v>729</v>
      </c>
      <c r="G6" t="s">
        <v>729</v>
      </c>
      <c r="H6" t="s">
        <v>729</v>
      </c>
      <c r="I6" t="s">
        <v>729</v>
      </c>
      <c r="J6" t="s">
        <v>729</v>
      </c>
      <c r="K6" t="s">
        <v>1459</v>
      </c>
      <c r="L6" t="s">
        <v>1460</v>
      </c>
      <c r="M6" t="s">
        <v>1461</v>
      </c>
      <c r="N6" t="s">
        <v>1462</v>
      </c>
      <c r="O6" t="s">
        <v>1463</v>
      </c>
      <c r="P6" t="s">
        <v>1464</v>
      </c>
      <c r="Q6" t="s">
        <v>1465</v>
      </c>
      <c r="R6" t="s">
        <v>1466</v>
      </c>
      <c r="S6" t="s">
        <v>1467</v>
      </c>
      <c r="T6" t="s">
        <v>1468</v>
      </c>
      <c r="U6" t="s">
        <v>1469</v>
      </c>
      <c r="V6" t="s">
        <v>1470</v>
      </c>
      <c r="W6" t="s">
        <v>1471</v>
      </c>
      <c r="X6" t="s">
        <v>1472</v>
      </c>
      <c r="Y6" t="s">
        <v>1473</v>
      </c>
      <c r="Z6" t="s">
        <v>1474</v>
      </c>
      <c r="AA6" t="s">
        <v>1475</v>
      </c>
      <c r="AB6" t="s">
        <v>1476</v>
      </c>
      <c r="AC6" t="s">
        <v>1477</v>
      </c>
      <c r="AD6" t="s">
        <v>1478</v>
      </c>
      <c r="AE6" t="s">
        <v>1479</v>
      </c>
      <c r="AF6" t="s">
        <v>1480</v>
      </c>
      <c r="AG6" t="s">
        <v>1481</v>
      </c>
      <c r="AH6" t="s">
        <v>1482</v>
      </c>
      <c r="AI6" t="s">
        <v>1483</v>
      </c>
      <c r="AJ6" t="s">
        <v>1484</v>
      </c>
      <c r="AK6" t="s">
        <v>1485</v>
      </c>
      <c r="AL6" t="s">
        <v>1486</v>
      </c>
    </row>
    <row r="7" spans="1:38" x14ac:dyDescent="0.35">
      <c r="A7" s="1" t="s">
        <v>92</v>
      </c>
      <c r="B7" t="s">
        <v>729</v>
      </c>
      <c r="C7" t="s">
        <v>729</v>
      </c>
      <c r="D7" t="s">
        <v>729</v>
      </c>
      <c r="E7" t="s">
        <v>729</v>
      </c>
      <c r="F7" t="s">
        <v>729</v>
      </c>
      <c r="G7" t="s">
        <v>729</v>
      </c>
      <c r="H7" t="s">
        <v>729</v>
      </c>
      <c r="I7" t="s">
        <v>729</v>
      </c>
      <c r="J7" t="s">
        <v>729</v>
      </c>
      <c r="K7" t="s">
        <v>1487</v>
      </c>
      <c r="L7" t="s">
        <v>1488</v>
      </c>
      <c r="M7" t="s">
        <v>1489</v>
      </c>
      <c r="N7" t="s">
        <v>1490</v>
      </c>
      <c r="O7" t="s">
        <v>1491</v>
      </c>
      <c r="P7" t="s">
        <v>1492</v>
      </c>
      <c r="Q7" t="s">
        <v>1493</v>
      </c>
      <c r="R7" t="s">
        <v>1494</v>
      </c>
      <c r="S7" t="s">
        <v>1495</v>
      </c>
      <c r="T7" t="s">
        <v>1496</v>
      </c>
      <c r="U7" t="s">
        <v>1497</v>
      </c>
      <c r="V7" t="s">
        <v>1498</v>
      </c>
      <c r="W7" t="s">
        <v>1499</v>
      </c>
      <c r="X7" t="s">
        <v>1443</v>
      </c>
      <c r="Y7" t="s">
        <v>1500</v>
      </c>
      <c r="Z7" t="s">
        <v>1501</v>
      </c>
      <c r="AA7" t="s">
        <v>1502</v>
      </c>
      <c r="AB7" t="s">
        <v>1503</v>
      </c>
      <c r="AC7" t="s">
        <v>1504</v>
      </c>
      <c r="AD7" t="s">
        <v>1505</v>
      </c>
      <c r="AE7" t="s">
        <v>1506</v>
      </c>
      <c r="AF7" t="s">
        <v>1507</v>
      </c>
      <c r="AG7" t="s">
        <v>1508</v>
      </c>
      <c r="AH7" t="s">
        <v>1509</v>
      </c>
      <c r="AI7" t="s">
        <v>1510</v>
      </c>
      <c r="AJ7" t="s">
        <v>1511</v>
      </c>
      <c r="AK7" t="s">
        <v>1512</v>
      </c>
      <c r="AL7" t="s">
        <v>1513</v>
      </c>
    </row>
    <row r="8" spans="1:38" x14ac:dyDescent="0.35">
      <c r="A8" s="1" t="s">
        <v>93</v>
      </c>
      <c r="B8" t="s">
        <v>729</v>
      </c>
      <c r="C8" t="s">
        <v>729</v>
      </c>
      <c r="D8" t="s">
        <v>729</v>
      </c>
      <c r="E8" t="s">
        <v>729</v>
      </c>
      <c r="F8" t="s">
        <v>729</v>
      </c>
      <c r="G8" t="s">
        <v>729</v>
      </c>
      <c r="H8" t="s">
        <v>729</v>
      </c>
      <c r="I8" t="s">
        <v>729</v>
      </c>
      <c r="J8" t="s">
        <v>729</v>
      </c>
      <c r="K8" t="s">
        <v>1514</v>
      </c>
      <c r="L8" t="s">
        <v>1515</v>
      </c>
      <c r="M8" t="s">
        <v>1516</v>
      </c>
      <c r="N8" t="s">
        <v>1517</v>
      </c>
      <c r="O8" t="s">
        <v>1518</v>
      </c>
      <c r="P8" t="s">
        <v>1519</v>
      </c>
      <c r="Q8" t="s">
        <v>1520</v>
      </c>
      <c r="R8" t="s">
        <v>1521</v>
      </c>
      <c r="S8" t="s">
        <v>1522</v>
      </c>
      <c r="T8" t="s">
        <v>1523</v>
      </c>
      <c r="U8" t="s">
        <v>1127</v>
      </c>
      <c r="V8" t="s">
        <v>1524</v>
      </c>
      <c r="W8" t="s">
        <v>1525</v>
      </c>
      <c r="X8" t="s">
        <v>1526</v>
      </c>
      <c r="Y8" t="s">
        <v>1527</v>
      </c>
      <c r="Z8" t="s">
        <v>1528</v>
      </c>
      <c r="AA8" t="s">
        <v>1529</v>
      </c>
      <c r="AB8" t="s">
        <v>1530</v>
      </c>
      <c r="AC8" t="s">
        <v>1531</v>
      </c>
      <c r="AD8" t="s">
        <v>1532</v>
      </c>
      <c r="AE8" t="s">
        <v>1533</v>
      </c>
      <c r="AF8" t="s">
        <v>1534</v>
      </c>
      <c r="AG8" t="s">
        <v>1535</v>
      </c>
      <c r="AH8" t="s">
        <v>1536</v>
      </c>
      <c r="AI8" t="s">
        <v>1537</v>
      </c>
      <c r="AJ8" t="s">
        <v>1538</v>
      </c>
      <c r="AK8" t="s">
        <v>1539</v>
      </c>
      <c r="AL8" t="s">
        <v>1540</v>
      </c>
    </row>
    <row r="9" spans="1:38" x14ac:dyDescent="0.35">
      <c r="A9" s="1" t="s">
        <v>94</v>
      </c>
      <c r="B9" t="s">
        <v>729</v>
      </c>
      <c r="C9" t="s">
        <v>729</v>
      </c>
      <c r="D9" t="s">
        <v>729</v>
      </c>
      <c r="E9" t="s">
        <v>729</v>
      </c>
      <c r="F9" t="s">
        <v>729</v>
      </c>
      <c r="G9" t="s">
        <v>729</v>
      </c>
      <c r="H9" t="s">
        <v>729</v>
      </c>
      <c r="I9" t="s">
        <v>729</v>
      </c>
      <c r="J9" t="s">
        <v>729</v>
      </c>
      <c r="K9" t="s">
        <v>1541</v>
      </c>
      <c r="L9" t="s">
        <v>1542</v>
      </c>
      <c r="M9" t="s">
        <v>1543</v>
      </c>
      <c r="N9" t="s">
        <v>1544</v>
      </c>
      <c r="O9" t="s">
        <v>1545</v>
      </c>
      <c r="P9" t="s">
        <v>1546</v>
      </c>
      <c r="Q9" t="s">
        <v>1547</v>
      </c>
      <c r="R9" t="s">
        <v>1548</v>
      </c>
      <c r="S9" t="s">
        <v>1549</v>
      </c>
      <c r="T9" t="s">
        <v>1550</v>
      </c>
      <c r="U9" t="s">
        <v>1551</v>
      </c>
      <c r="V9" t="s">
        <v>1552</v>
      </c>
      <c r="W9" t="s">
        <v>1553</v>
      </c>
      <c r="X9" t="s">
        <v>1554</v>
      </c>
      <c r="Y9" t="s">
        <v>1555</v>
      </c>
      <c r="Z9" t="s">
        <v>1556</v>
      </c>
      <c r="AA9" t="s">
        <v>1557</v>
      </c>
      <c r="AB9" t="s">
        <v>1558</v>
      </c>
      <c r="AC9" t="s">
        <v>1559</v>
      </c>
      <c r="AD9" t="s">
        <v>1560</v>
      </c>
      <c r="AE9" t="s">
        <v>1561</v>
      </c>
      <c r="AF9" t="s">
        <v>1562</v>
      </c>
      <c r="AG9" t="s">
        <v>1563</v>
      </c>
      <c r="AH9" t="s">
        <v>1564</v>
      </c>
      <c r="AI9" t="s">
        <v>1565</v>
      </c>
      <c r="AJ9" t="s">
        <v>1566</v>
      </c>
      <c r="AK9" t="s">
        <v>1567</v>
      </c>
      <c r="AL9" t="s">
        <v>1568</v>
      </c>
    </row>
    <row r="10" spans="1:38" x14ac:dyDescent="0.35">
      <c r="A10" s="1" t="s">
        <v>97</v>
      </c>
      <c r="B10" t="s">
        <v>729</v>
      </c>
      <c r="C10" t="s">
        <v>729</v>
      </c>
      <c r="D10" t="s">
        <v>729</v>
      </c>
      <c r="E10" t="s">
        <v>729</v>
      </c>
      <c r="F10" t="s">
        <v>729</v>
      </c>
      <c r="G10" t="s">
        <v>729</v>
      </c>
      <c r="H10" t="s">
        <v>729</v>
      </c>
      <c r="I10" t="s">
        <v>729</v>
      </c>
      <c r="J10" t="s">
        <v>729</v>
      </c>
      <c r="K10" t="s">
        <v>729</v>
      </c>
      <c r="L10" t="s">
        <v>729</v>
      </c>
      <c r="M10" t="s">
        <v>729</v>
      </c>
      <c r="N10" t="s">
        <v>729</v>
      </c>
      <c r="O10" t="s">
        <v>1569</v>
      </c>
      <c r="P10" t="s">
        <v>1570</v>
      </c>
      <c r="Q10" t="s">
        <v>1571</v>
      </c>
      <c r="R10" t="s">
        <v>1572</v>
      </c>
      <c r="S10" t="s">
        <v>1573</v>
      </c>
      <c r="T10" t="s">
        <v>1574</v>
      </c>
      <c r="U10" t="s">
        <v>1575</v>
      </c>
      <c r="V10" t="s">
        <v>729</v>
      </c>
      <c r="W10" t="s">
        <v>1576</v>
      </c>
      <c r="X10" t="s">
        <v>1577</v>
      </c>
      <c r="Y10" t="s">
        <v>1578</v>
      </c>
      <c r="Z10" t="s">
        <v>1579</v>
      </c>
      <c r="AA10" t="s">
        <v>1580</v>
      </c>
      <c r="AB10" t="s">
        <v>1581</v>
      </c>
      <c r="AC10" t="s">
        <v>1582</v>
      </c>
      <c r="AD10" t="s">
        <v>1583</v>
      </c>
      <c r="AE10" t="s">
        <v>1584</v>
      </c>
      <c r="AF10" t="s">
        <v>1585</v>
      </c>
      <c r="AG10" t="s">
        <v>1586</v>
      </c>
      <c r="AH10" t="s">
        <v>1587</v>
      </c>
      <c r="AI10" t="s">
        <v>1588</v>
      </c>
      <c r="AJ10" t="s">
        <v>1589</v>
      </c>
      <c r="AK10" t="s">
        <v>1590</v>
      </c>
      <c r="AL10" t="s">
        <v>1591</v>
      </c>
    </row>
    <row r="11" spans="1:38" x14ac:dyDescent="0.35">
      <c r="A11" s="1" t="s">
        <v>1592</v>
      </c>
      <c r="B11" t="s">
        <v>729</v>
      </c>
      <c r="C11" t="s">
        <v>729</v>
      </c>
      <c r="D11" t="s">
        <v>729</v>
      </c>
      <c r="E11" t="s">
        <v>729</v>
      </c>
      <c r="F11" t="s">
        <v>729</v>
      </c>
      <c r="G11" t="s">
        <v>729</v>
      </c>
      <c r="H11" t="s">
        <v>729</v>
      </c>
      <c r="I11" t="s">
        <v>729</v>
      </c>
      <c r="J11" t="s">
        <v>729</v>
      </c>
      <c r="K11" t="s">
        <v>729</v>
      </c>
      <c r="L11" t="s">
        <v>729</v>
      </c>
      <c r="M11" t="s">
        <v>729</v>
      </c>
      <c r="N11" t="s">
        <v>729</v>
      </c>
      <c r="O11" t="s">
        <v>729</v>
      </c>
      <c r="P11" t="s">
        <v>729</v>
      </c>
      <c r="Q11" t="s">
        <v>729</v>
      </c>
      <c r="R11" t="s">
        <v>1593</v>
      </c>
      <c r="S11" t="s">
        <v>729</v>
      </c>
      <c r="T11" t="s">
        <v>729</v>
      </c>
      <c r="U11" t="s">
        <v>729</v>
      </c>
      <c r="V11" t="s">
        <v>1594</v>
      </c>
      <c r="W11" t="s">
        <v>1595</v>
      </c>
      <c r="X11" t="s">
        <v>1596</v>
      </c>
      <c r="Y11" t="s">
        <v>762</v>
      </c>
      <c r="Z11" t="s">
        <v>1597</v>
      </c>
      <c r="AA11" t="s">
        <v>1598</v>
      </c>
      <c r="AB11" t="s">
        <v>1599</v>
      </c>
      <c r="AC11" t="s">
        <v>1600</v>
      </c>
      <c r="AD11" t="s">
        <v>1601</v>
      </c>
      <c r="AE11" t="s">
        <v>1602</v>
      </c>
      <c r="AF11" t="s">
        <v>1603</v>
      </c>
      <c r="AG11" t="s">
        <v>1604</v>
      </c>
      <c r="AH11" t="s">
        <v>1605</v>
      </c>
      <c r="AI11" t="s">
        <v>594</v>
      </c>
      <c r="AJ11" t="s">
        <v>1606</v>
      </c>
      <c r="AK11" t="s">
        <v>1607</v>
      </c>
      <c r="AL11" t="s">
        <v>1608</v>
      </c>
    </row>
    <row r="12" spans="1:38" x14ac:dyDescent="0.35">
      <c r="A12" s="1" t="s">
        <v>1609</v>
      </c>
      <c r="B12" t="s">
        <v>729</v>
      </c>
      <c r="C12" t="s">
        <v>729</v>
      </c>
      <c r="D12" t="s">
        <v>729</v>
      </c>
      <c r="E12" t="s">
        <v>729</v>
      </c>
      <c r="F12" t="s">
        <v>729</v>
      </c>
      <c r="G12" t="s">
        <v>729</v>
      </c>
      <c r="H12" t="s">
        <v>729</v>
      </c>
      <c r="I12" t="s">
        <v>729</v>
      </c>
      <c r="J12" t="s">
        <v>729</v>
      </c>
      <c r="K12" t="s">
        <v>729</v>
      </c>
      <c r="L12" t="s">
        <v>729</v>
      </c>
      <c r="M12" t="s">
        <v>729</v>
      </c>
      <c r="N12" t="s">
        <v>729</v>
      </c>
      <c r="O12" t="s">
        <v>1569</v>
      </c>
      <c r="P12" t="s">
        <v>1570</v>
      </c>
      <c r="Q12" t="s">
        <v>1571</v>
      </c>
      <c r="R12" t="s">
        <v>1572</v>
      </c>
      <c r="S12" t="s">
        <v>1573</v>
      </c>
      <c r="T12" t="s">
        <v>1574</v>
      </c>
      <c r="U12" t="s">
        <v>1575</v>
      </c>
      <c r="V12" t="s">
        <v>1594</v>
      </c>
      <c r="W12" t="s">
        <v>1610</v>
      </c>
      <c r="X12" t="s">
        <v>1611</v>
      </c>
      <c r="Y12" t="s">
        <v>1612</v>
      </c>
      <c r="Z12" t="s">
        <v>1613</v>
      </c>
      <c r="AA12" t="s">
        <v>1614</v>
      </c>
      <c r="AB12" t="s">
        <v>1615</v>
      </c>
      <c r="AC12" t="s">
        <v>1616</v>
      </c>
      <c r="AD12" t="s">
        <v>1617</v>
      </c>
      <c r="AE12" t="s">
        <v>1618</v>
      </c>
      <c r="AF12" t="s">
        <v>1619</v>
      </c>
      <c r="AG12" t="s">
        <v>1620</v>
      </c>
      <c r="AH12" t="s">
        <v>1621</v>
      </c>
      <c r="AI12" t="s">
        <v>1622</v>
      </c>
      <c r="AJ12" t="s">
        <v>1623</v>
      </c>
      <c r="AK12" t="s">
        <v>1624</v>
      </c>
      <c r="AL12" t="s">
        <v>1625</v>
      </c>
    </row>
    <row r="13" spans="1:38" x14ac:dyDescent="0.35">
      <c r="A13" s="1" t="s">
        <v>1626</v>
      </c>
      <c r="B13" t="s">
        <v>729</v>
      </c>
      <c r="C13" t="s">
        <v>729</v>
      </c>
      <c r="D13" t="s">
        <v>729</v>
      </c>
      <c r="E13" t="s">
        <v>729</v>
      </c>
      <c r="F13" t="s">
        <v>729</v>
      </c>
      <c r="G13" t="s">
        <v>729</v>
      </c>
      <c r="H13" t="s">
        <v>729</v>
      </c>
      <c r="I13" t="s">
        <v>729</v>
      </c>
      <c r="J13" t="s">
        <v>729</v>
      </c>
      <c r="K13" t="s">
        <v>729</v>
      </c>
      <c r="L13" t="s">
        <v>1627</v>
      </c>
      <c r="M13" t="s">
        <v>1628</v>
      </c>
      <c r="N13" t="s">
        <v>1629</v>
      </c>
      <c r="O13" t="s">
        <v>1630</v>
      </c>
      <c r="P13" t="s">
        <v>1631</v>
      </c>
      <c r="Q13" t="s">
        <v>1632</v>
      </c>
      <c r="R13" t="s">
        <v>1633</v>
      </c>
      <c r="S13" t="s">
        <v>1634</v>
      </c>
      <c r="T13" t="s">
        <v>1635</v>
      </c>
      <c r="U13" t="s">
        <v>1636</v>
      </c>
      <c r="V13" t="s">
        <v>1637</v>
      </c>
      <c r="W13" t="s">
        <v>1579</v>
      </c>
      <c r="X13" t="s">
        <v>1638</v>
      </c>
      <c r="Y13" t="s">
        <v>1639</v>
      </c>
      <c r="Z13" t="s">
        <v>1640</v>
      </c>
      <c r="AA13" t="s">
        <v>738</v>
      </c>
      <c r="AB13" t="s">
        <v>1641</v>
      </c>
      <c r="AC13" t="s">
        <v>1642</v>
      </c>
      <c r="AD13" t="s">
        <v>1415</v>
      </c>
      <c r="AE13" t="s">
        <v>1643</v>
      </c>
      <c r="AF13" t="s">
        <v>1644</v>
      </c>
      <c r="AG13" t="s">
        <v>1645</v>
      </c>
      <c r="AH13" t="s">
        <v>1646</v>
      </c>
      <c r="AI13" t="s">
        <v>1647</v>
      </c>
      <c r="AJ13" t="s">
        <v>1648</v>
      </c>
      <c r="AK13" t="s">
        <v>1649</v>
      </c>
      <c r="AL13" t="s">
        <v>1650</v>
      </c>
    </row>
    <row r="14" spans="1:38" x14ac:dyDescent="0.35">
      <c r="A14" s="1" t="s">
        <v>1651</v>
      </c>
      <c r="B14" t="s">
        <v>729</v>
      </c>
      <c r="C14" t="s">
        <v>729</v>
      </c>
      <c r="D14" t="s">
        <v>729</v>
      </c>
      <c r="E14" t="s">
        <v>729</v>
      </c>
      <c r="F14" t="s">
        <v>729</v>
      </c>
      <c r="G14" t="s">
        <v>729</v>
      </c>
      <c r="H14" t="s">
        <v>729</v>
      </c>
      <c r="I14" t="s">
        <v>729</v>
      </c>
      <c r="J14" t="s">
        <v>729</v>
      </c>
      <c r="K14" t="s">
        <v>729</v>
      </c>
      <c r="L14" t="s">
        <v>1652</v>
      </c>
      <c r="M14" t="s">
        <v>1653</v>
      </c>
      <c r="N14" t="s">
        <v>1654</v>
      </c>
      <c r="O14" t="s">
        <v>1655</v>
      </c>
      <c r="P14" t="s">
        <v>1656</v>
      </c>
      <c r="Q14" t="s">
        <v>1497</v>
      </c>
      <c r="R14" t="s">
        <v>1657</v>
      </c>
      <c r="S14" t="s">
        <v>1658</v>
      </c>
      <c r="T14" t="s">
        <v>1659</v>
      </c>
      <c r="U14" t="s">
        <v>1660</v>
      </c>
      <c r="V14" t="s">
        <v>729</v>
      </c>
      <c r="W14" t="s">
        <v>1661</v>
      </c>
      <c r="X14" t="s">
        <v>1662</v>
      </c>
      <c r="Y14" t="s">
        <v>1663</v>
      </c>
      <c r="Z14" t="s">
        <v>1664</v>
      </c>
      <c r="AA14" t="s">
        <v>1665</v>
      </c>
      <c r="AB14" t="s">
        <v>729</v>
      </c>
      <c r="AC14" t="s">
        <v>1666</v>
      </c>
      <c r="AD14" t="s">
        <v>1667</v>
      </c>
      <c r="AE14" t="s">
        <v>1668</v>
      </c>
      <c r="AF14" t="s">
        <v>1669</v>
      </c>
      <c r="AG14" t="s">
        <v>1670</v>
      </c>
      <c r="AH14" t="s">
        <v>1671</v>
      </c>
      <c r="AI14" t="s">
        <v>1672</v>
      </c>
      <c r="AJ14" t="s">
        <v>1673</v>
      </c>
      <c r="AK14" t="s">
        <v>1658</v>
      </c>
      <c r="AL14" t="s">
        <v>729</v>
      </c>
    </row>
    <row r="15" spans="1:38" x14ac:dyDescent="0.35">
      <c r="A15" s="1" t="s">
        <v>1674</v>
      </c>
      <c r="B15" t="s">
        <v>729</v>
      </c>
      <c r="C15" t="s">
        <v>729</v>
      </c>
      <c r="D15" t="s">
        <v>729</v>
      </c>
      <c r="E15" t="s">
        <v>729</v>
      </c>
      <c r="F15" t="s">
        <v>729</v>
      </c>
      <c r="G15" t="s">
        <v>729</v>
      </c>
      <c r="H15" t="s">
        <v>729</v>
      </c>
      <c r="I15" t="s">
        <v>729</v>
      </c>
      <c r="J15" t="s">
        <v>729</v>
      </c>
      <c r="K15" t="s">
        <v>1675</v>
      </c>
      <c r="L15" t="s">
        <v>1676</v>
      </c>
      <c r="M15" t="s">
        <v>1677</v>
      </c>
      <c r="N15" t="s">
        <v>1678</v>
      </c>
      <c r="O15" t="s">
        <v>1679</v>
      </c>
      <c r="P15" t="s">
        <v>1680</v>
      </c>
      <c r="Q15" t="s">
        <v>1681</v>
      </c>
      <c r="R15" t="s">
        <v>1682</v>
      </c>
      <c r="S15" t="s">
        <v>1683</v>
      </c>
      <c r="T15" t="s">
        <v>1684</v>
      </c>
      <c r="U15" t="s">
        <v>1685</v>
      </c>
      <c r="V15" t="s">
        <v>1686</v>
      </c>
      <c r="W15" t="s">
        <v>1687</v>
      </c>
      <c r="X15" t="s">
        <v>1688</v>
      </c>
      <c r="Y15" t="s">
        <v>1689</v>
      </c>
      <c r="Z15" t="s">
        <v>1690</v>
      </c>
      <c r="AA15" t="s">
        <v>1691</v>
      </c>
      <c r="AB15" t="s">
        <v>1692</v>
      </c>
      <c r="AC15" t="s">
        <v>1693</v>
      </c>
      <c r="AD15" t="s">
        <v>1694</v>
      </c>
      <c r="AE15" t="s">
        <v>1695</v>
      </c>
      <c r="AF15" t="s">
        <v>1696</v>
      </c>
      <c r="AG15" t="s">
        <v>1697</v>
      </c>
      <c r="AH15" t="s">
        <v>1698</v>
      </c>
      <c r="AI15" t="s">
        <v>1699</v>
      </c>
      <c r="AJ15" t="s">
        <v>623</v>
      </c>
      <c r="AK15" t="s">
        <v>1700</v>
      </c>
      <c r="AL15" t="s">
        <v>1701</v>
      </c>
    </row>
    <row r="16" spans="1:38" x14ac:dyDescent="0.35">
      <c r="A16" s="1" t="s">
        <v>1702</v>
      </c>
      <c r="B16" t="s">
        <v>729</v>
      </c>
      <c r="C16" t="s">
        <v>729</v>
      </c>
      <c r="D16" t="s">
        <v>729</v>
      </c>
      <c r="E16" t="s">
        <v>729</v>
      </c>
      <c r="F16" t="s">
        <v>729</v>
      </c>
      <c r="G16" t="s">
        <v>729</v>
      </c>
      <c r="H16" t="s">
        <v>729</v>
      </c>
      <c r="I16" t="s">
        <v>729</v>
      </c>
      <c r="J16" t="s">
        <v>729</v>
      </c>
      <c r="K16" t="s">
        <v>1703</v>
      </c>
      <c r="L16" t="s">
        <v>1704</v>
      </c>
      <c r="M16" t="s">
        <v>1705</v>
      </c>
      <c r="N16" t="s">
        <v>1706</v>
      </c>
      <c r="O16" t="s">
        <v>1707</v>
      </c>
      <c r="P16" t="s">
        <v>1708</v>
      </c>
      <c r="Q16" t="s">
        <v>1709</v>
      </c>
      <c r="R16" t="s">
        <v>1710</v>
      </c>
      <c r="S16" t="s">
        <v>1711</v>
      </c>
      <c r="T16" t="s">
        <v>1712</v>
      </c>
      <c r="U16" t="s">
        <v>1713</v>
      </c>
      <c r="V16" t="s">
        <v>1714</v>
      </c>
      <c r="W16" t="s">
        <v>1715</v>
      </c>
      <c r="X16" t="s">
        <v>1716</v>
      </c>
      <c r="Y16" t="s">
        <v>1717</v>
      </c>
      <c r="Z16" t="s">
        <v>1718</v>
      </c>
      <c r="AA16" t="s">
        <v>1719</v>
      </c>
      <c r="AB16" t="s">
        <v>1720</v>
      </c>
      <c r="AC16" t="s">
        <v>1721</v>
      </c>
      <c r="AD16" t="s">
        <v>1722</v>
      </c>
      <c r="AE16" t="s">
        <v>1723</v>
      </c>
      <c r="AF16" t="s">
        <v>1724</v>
      </c>
      <c r="AG16" t="s">
        <v>1725</v>
      </c>
      <c r="AH16" t="s">
        <v>1726</v>
      </c>
      <c r="AI16" t="s">
        <v>1727</v>
      </c>
      <c r="AJ16" t="s">
        <v>1728</v>
      </c>
      <c r="AK16" t="s">
        <v>1729</v>
      </c>
      <c r="AL16" t="s">
        <v>1730</v>
      </c>
    </row>
    <row r="17" spans="1:38" x14ac:dyDescent="0.35">
      <c r="A17" s="1" t="s">
        <v>1731</v>
      </c>
      <c r="B17" t="s">
        <v>729</v>
      </c>
      <c r="C17" t="s">
        <v>729</v>
      </c>
      <c r="D17" t="s">
        <v>729</v>
      </c>
      <c r="E17" t="s">
        <v>729</v>
      </c>
      <c r="F17" t="s">
        <v>729</v>
      </c>
      <c r="G17" t="s">
        <v>729</v>
      </c>
      <c r="H17" t="s">
        <v>729</v>
      </c>
      <c r="I17" t="s">
        <v>729</v>
      </c>
      <c r="J17" t="s">
        <v>729</v>
      </c>
      <c r="K17" t="s">
        <v>729</v>
      </c>
      <c r="L17" t="s">
        <v>729</v>
      </c>
      <c r="M17" t="s">
        <v>729</v>
      </c>
      <c r="N17" t="s">
        <v>729</v>
      </c>
      <c r="O17" t="s">
        <v>729</v>
      </c>
      <c r="P17" t="s">
        <v>729</v>
      </c>
      <c r="Q17" t="s">
        <v>729</v>
      </c>
      <c r="R17" t="s">
        <v>729</v>
      </c>
      <c r="S17" t="s">
        <v>729</v>
      </c>
      <c r="T17" t="s">
        <v>729</v>
      </c>
      <c r="U17" t="s">
        <v>729</v>
      </c>
      <c r="V17" t="s">
        <v>729</v>
      </c>
      <c r="W17" t="s">
        <v>729</v>
      </c>
      <c r="X17" t="s">
        <v>729</v>
      </c>
      <c r="Y17" t="s">
        <v>729</v>
      </c>
      <c r="Z17" t="s">
        <v>729</v>
      </c>
      <c r="AA17" t="s">
        <v>729</v>
      </c>
      <c r="AB17" t="s">
        <v>729</v>
      </c>
      <c r="AC17" t="s">
        <v>729</v>
      </c>
      <c r="AD17" t="s">
        <v>729</v>
      </c>
      <c r="AE17" t="s">
        <v>729</v>
      </c>
      <c r="AF17" t="s">
        <v>729</v>
      </c>
      <c r="AG17" t="s">
        <v>729</v>
      </c>
      <c r="AH17" t="s">
        <v>729</v>
      </c>
      <c r="AI17" t="s">
        <v>729</v>
      </c>
      <c r="AJ17" t="s">
        <v>729</v>
      </c>
      <c r="AK17" t="s">
        <v>729</v>
      </c>
      <c r="AL17" t="s">
        <v>729</v>
      </c>
    </row>
    <row r="18" spans="1:38" x14ac:dyDescent="0.35">
      <c r="A18" s="1" t="s">
        <v>1732</v>
      </c>
      <c r="B18" t="s">
        <v>729</v>
      </c>
      <c r="C18" t="s">
        <v>729</v>
      </c>
      <c r="D18" t="s">
        <v>729</v>
      </c>
      <c r="E18" t="s">
        <v>729</v>
      </c>
      <c r="F18" t="s">
        <v>729</v>
      </c>
      <c r="G18" t="s">
        <v>729</v>
      </c>
      <c r="H18" t="s">
        <v>729</v>
      </c>
      <c r="I18" t="s">
        <v>729</v>
      </c>
      <c r="J18" t="s">
        <v>729</v>
      </c>
      <c r="K18" t="s">
        <v>1733</v>
      </c>
      <c r="L18" t="s">
        <v>1734</v>
      </c>
      <c r="M18" t="s">
        <v>1735</v>
      </c>
      <c r="N18" t="s">
        <v>1736</v>
      </c>
      <c r="O18" t="s">
        <v>1737</v>
      </c>
      <c r="P18" t="s">
        <v>1738</v>
      </c>
      <c r="Q18" t="s">
        <v>1739</v>
      </c>
      <c r="R18" t="s">
        <v>1740</v>
      </c>
      <c r="S18" t="s">
        <v>1741</v>
      </c>
      <c r="T18" t="s">
        <v>1742</v>
      </c>
      <c r="U18" t="s">
        <v>1743</v>
      </c>
      <c r="V18" t="s">
        <v>1744</v>
      </c>
      <c r="W18" t="s">
        <v>1745</v>
      </c>
      <c r="X18" t="s">
        <v>1746</v>
      </c>
      <c r="Y18" t="s">
        <v>1747</v>
      </c>
      <c r="Z18" t="s">
        <v>1748</v>
      </c>
      <c r="AA18" t="s">
        <v>1749</v>
      </c>
      <c r="AB18" t="s">
        <v>1750</v>
      </c>
      <c r="AC18" t="s">
        <v>1751</v>
      </c>
      <c r="AD18" t="s">
        <v>1752</v>
      </c>
      <c r="AE18" t="s">
        <v>1753</v>
      </c>
      <c r="AF18" t="s">
        <v>1754</v>
      </c>
      <c r="AG18" t="s">
        <v>1755</v>
      </c>
      <c r="AH18" t="s">
        <v>1756</v>
      </c>
      <c r="AI18" t="s">
        <v>1757</v>
      </c>
      <c r="AJ18" t="s">
        <v>1758</v>
      </c>
      <c r="AK18" t="s">
        <v>1759</v>
      </c>
      <c r="AL18" t="s">
        <v>1760</v>
      </c>
    </row>
    <row r="19" spans="1:38" x14ac:dyDescent="0.35">
      <c r="A19" s="1" t="s">
        <v>1761</v>
      </c>
      <c r="B19" t="s">
        <v>729</v>
      </c>
      <c r="C19" t="s">
        <v>729</v>
      </c>
      <c r="D19" t="s">
        <v>729</v>
      </c>
      <c r="E19" t="s">
        <v>729</v>
      </c>
      <c r="F19" t="s">
        <v>729</v>
      </c>
      <c r="G19" t="s">
        <v>729</v>
      </c>
      <c r="H19" t="s">
        <v>729</v>
      </c>
      <c r="I19" t="s">
        <v>729</v>
      </c>
      <c r="J19" t="s">
        <v>729</v>
      </c>
      <c r="K19" t="s">
        <v>1762</v>
      </c>
      <c r="L19" t="s">
        <v>1763</v>
      </c>
      <c r="M19" t="s">
        <v>1764</v>
      </c>
      <c r="N19" t="s">
        <v>1765</v>
      </c>
      <c r="O19" t="s">
        <v>1766</v>
      </c>
      <c r="P19" t="s">
        <v>1767</v>
      </c>
      <c r="Q19" t="s">
        <v>1768</v>
      </c>
      <c r="R19" t="s">
        <v>1769</v>
      </c>
      <c r="S19" t="s">
        <v>1770</v>
      </c>
      <c r="T19" t="s">
        <v>1771</v>
      </c>
      <c r="U19" t="s">
        <v>1772</v>
      </c>
      <c r="V19" t="s">
        <v>1773</v>
      </c>
      <c r="W19" t="s">
        <v>1003</v>
      </c>
      <c r="X19" t="s">
        <v>1774</v>
      </c>
      <c r="Y19" t="s">
        <v>1775</v>
      </c>
      <c r="Z19" t="s">
        <v>1776</v>
      </c>
      <c r="AA19" t="s">
        <v>1777</v>
      </c>
      <c r="AB19" t="s">
        <v>1778</v>
      </c>
      <c r="AC19" t="s">
        <v>1779</v>
      </c>
      <c r="AD19" t="s">
        <v>1780</v>
      </c>
      <c r="AE19" t="s">
        <v>1781</v>
      </c>
      <c r="AF19" t="s">
        <v>1782</v>
      </c>
      <c r="AG19" t="s">
        <v>1783</v>
      </c>
      <c r="AH19" t="s">
        <v>1784</v>
      </c>
      <c r="AI19" t="s">
        <v>1785</v>
      </c>
      <c r="AJ19" t="s">
        <v>1786</v>
      </c>
      <c r="AK19" t="s">
        <v>1787</v>
      </c>
      <c r="AL19" t="s">
        <v>1788</v>
      </c>
    </row>
    <row r="20" spans="1:38" x14ac:dyDescent="0.35">
      <c r="A20" s="1" t="s">
        <v>1789</v>
      </c>
      <c r="B20" t="s">
        <v>729</v>
      </c>
      <c r="C20" t="s">
        <v>729</v>
      </c>
      <c r="D20" t="s">
        <v>729</v>
      </c>
      <c r="E20" t="s">
        <v>729</v>
      </c>
      <c r="F20" t="s">
        <v>729</v>
      </c>
      <c r="G20" t="s">
        <v>729</v>
      </c>
      <c r="H20" t="s">
        <v>729</v>
      </c>
      <c r="I20" t="s">
        <v>729</v>
      </c>
      <c r="J20" t="s">
        <v>729</v>
      </c>
      <c r="K20" t="s">
        <v>1790</v>
      </c>
      <c r="L20" t="s">
        <v>729</v>
      </c>
      <c r="M20" t="s">
        <v>729</v>
      </c>
      <c r="N20" t="s">
        <v>729</v>
      </c>
      <c r="O20" t="s">
        <v>729</v>
      </c>
      <c r="P20" t="s">
        <v>729</v>
      </c>
      <c r="Q20" t="s">
        <v>1791</v>
      </c>
      <c r="R20" t="s">
        <v>1792</v>
      </c>
      <c r="S20" t="s">
        <v>1793</v>
      </c>
      <c r="T20" t="s">
        <v>1794</v>
      </c>
      <c r="U20" t="s">
        <v>1795</v>
      </c>
      <c r="V20" t="s">
        <v>1796</v>
      </c>
      <c r="W20" t="s">
        <v>1797</v>
      </c>
      <c r="X20" t="s">
        <v>1798</v>
      </c>
      <c r="Y20" t="s">
        <v>1799</v>
      </c>
      <c r="Z20" t="s">
        <v>1800</v>
      </c>
      <c r="AA20" t="s">
        <v>1801</v>
      </c>
      <c r="AB20" t="s">
        <v>1802</v>
      </c>
      <c r="AC20" t="s">
        <v>1803</v>
      </c>
      <c r="AD20" t="s">
        <v>1804</v>
      </c>
      <c r="AE20" t="s">
        <v>1805</v>
      </c>
      <c r="AF20" t="s">
        <v>1806</v>
      </c>
      <c r="AG20" t="s">
        <v>1807</v>
      </c>
      <c r="AH20" t="s">
        <v>1808</v>
      </c>
      <c r="AI20" t="s">
        <v>1809</v>
      </c>
      <c r="AJ20" t="s">
        <v>1810</v>
      </c>
      <c r="AK20" t="s">
        <v>1811</v>
      </c>
      <c r="AL20" t="s">
        <v>1812</v>
      </c>
    </row>
    <row r="21" spans="1:38" x14ac:dyDescent="0.35">
      <c r="A21" s="1" t="s">
        <v>1813</v>
      </c>
      <c r="B21" t="s">
        <v>729</v>
      </c>
      <c r="C21" t="s">
        <v>729</v>
      </c>
      <c r="D21" t="s">
        <v>729</v>
      </c>
      <c r="E21" t="s">
        <v>729</v>
      </c>
      <c r="F21" t="s">
        <v>729</v>
      </c>
      <c r="G21" t="s">
        <v>729</v>
      </c>
      <c r="H21" t="s">
        <v>729</v>
      </c>
      <c r="I21" t="s">
        <v>729</v>
      </c>
      <c r="J21" t="s">
        <v>729</v>
      </c>
      <c r="K21" t="s">
        <v>729</v>
      </c>
      <c r="L21" t="s">
        <v>729</v>
      </c>
      <c r="M21" t="s">
        <v>729</v>
      </c>
      <c r="N21" t="s">
        <v>729</v>
      </c>
      <c r="O21" t="s">
        <v>729</v>
      </c>
      <c r="P21" t="s">
        <v>729</v>
      </c>
      <c r="Q21" t="s">
        <v>1461</v>
      </c>
      <c r="R21" t="s">
        <v>1814</v>
      </c>
      <c r="S21" t="s">
        <v>729</v>
      </c>
      <c r="T21" t="s">
        <v>729</v>
      </c>
      <c r="U21" t="s">
        <v>729</v>
      </c>
      <c r="V21" t="s">
        <v>729</v>
      </c>
      <c r="W21" t="s">
        <v>729</v>
      </c>
      <c r="X21" t="s">
        <v>729</v>
      </c>
      <c r="Y21" t="s">
        <v>729</v>
      </c>
      <c r="Z21" t="s">
        <v>1815</v>
      </c>
      <c r="AA21" t="s">
        <v>729</v>
      </c>
      <c r="AB21" t="s">
        <v>729</v>
      </c>
      <c r="AC21" t="s">
        <v>729</v>
      </c>
      <c r="AD21" t="s">
        <v>729</v>
      </c>
      <c r="AE21" t="s">
        <v>729</v>
      </c>
      <c r="AF21" t="s">
        <v>729</v>
      </c>
      <c r="AG21" t="s">
        <v>729</v>
      </c>
      <c r="AH21" t="s">
        <v>729</v>
      </c>
      <c r="AI21" t="s">
        <v>729</v>
      </c>
      <c r="AJ21" t="s">
        <v>729</v>
      </c>
      <c r="AK21" t="s">
        <v>729</v>
      </c>
      <c r="AL21" t="s">
        <v>1816</v>
      </c>
    </row>
    <row r="22" spans="1:38" x14ac:dyDescent="0.35">
      <c r="A22" s="1" t="s">
        <v>1817</v>
      </c>
      <c r="B22" t="s">
        <v>729</v>
      </c>
      <c r="C22" t="s">
        <v>729</v>
      </c>
      <c r="D22" t="s">
        <v>729</v>
      </c>
      <c r="E22" t="s">
        <v>729</v>
      </c>
      <c r="F22" t="s">
        <v>729</v>
      </c>
      <c r="G22" t="s">
        <v>729</v>
      </c>
      <c r="H22" t="s">
        <v>729</v>
      </c>
      <c r="I22" t="s">
        <v>729</v>
      </c>
      <c r="J22" t="s">
        <v>729</v>
      </c>
      <c r="K22" t="s">
        <v>729</v>
      </c>
      <c r="L22" t="s">
        <v>729</v>
      </c>
      <c r="M22" t="s">
        <v>729</v>
      </c>
      <c r="N22" t="s">
        <v>729</v>
      </c>
      <c r="O22" t="s">
        <v>729</v>
      </c>
      <c r="P22" t="s">
        <v>729</v>
      </c>
      <c r="Q22" t="s">
        <v>729</v>
      </c>
      <c r="R22" t="s">
        <v>729</v>
      </c>
      <c r="S22" t="s">
        <v>729</v>
      </c>
      <c r="T22" t="s">
        <v>729</v>
      </c>
      <c r="U22" t="s">
        <v>729</v>
      </c>
      <c r="V22" t="s">
        <v>729</v>
      </c>
      <c r="W22" t="s">
        <v>729</v>
      </c>
      <c r="X22" t="s">
        <v>729</v>
      </c>
      <c r="Y22" t="s">
        <v>729</v>
      </c>
      <c r="Z22" t="s">
        <v>729</v>
      </c>
      <c r="AA22" t="s">
        <v>729</v>
      </c>
      <c r="AB22" t="s">
        <v>729</v>
      </c>
      <c r="AC22" t="s">
        <v>729</v>
      </c>
      <c r="AD22" t="s">
        <v>729</v>
      </c>
      <c r="AE22" t="s">
        <v>729</v>
      </c>
      <c r="AF22" t="s">
        <v>729</v>
      </c>
      <c r="AG22" t="s">
        <v>729</v>
      </c>
      <c r="AH22" t="s">
        <v>729</v>
      </c>
      <c r="AI22" t="s">
        <v>427</v>
      </c>
      <c r="AJ22" t="s">
        <v>1818</v>
      </c>
      <c r="AK22" t="s">
        <v>1819</v>
      </c>
      <c r="AL22" t="s">
        <v>1820</v>
      </c>
    </row>
    <row r="23" spans="1:38" x14ac:dyDescent="0.35">
      <c r="A23" s="1" t="s">
        <v>1821</v>
      </c>
      <c r="B23" t="s">
        <v>729</v>
      </c>
      <c r="C23" t="s">
        <v>729</v>
      </c>
      <c r="D23" t="s">
        <v>729</v>
      </c>
      <c r="E23" t="s">
        <v>729</v>
      </c>
      <c r="F23" t="s">
        <v>729</v>
      </c>
      <c r="G23" t="s">
        <v>729</v>
      </c>
      <c r="H23" t="s">
        <v>729</v>
      </c>
      <c r="I23" t="s">
        <v>729</v>
      </c>
      <c r="J23" t="s">
        <v>729</v>
      </c>
      <c r="K23" t="s">
        <v>1822</v>
      </c>
      <c r="L23" t="s">
        <v>1823</v>
      </c>
      <c r="M23" t="s">
        <v>1824</v>
      </c>
      <c r="N23" t="s">
        <v>1825</v>
      </c>
      <c r="O23" t="s">
        <v>1826</v>
      </c>
      <c r="P23" t="s">
        <v>1827</v>
      </c>
      <c r="Q23" t="s">
        <v>1828</v>
      </c>
      <c r="R23" t="s">
        <v>1829</v>
      </c>
      <c r="S23" t="s">
        <v>1830</v>
      </c>
      <c r="T23" t="s">
        <v>1831</v>
      </c>
      <c r="U23" t="s">
        <v>1832</v>
      </c>
      <c r="V23" t="s">
        <v>1833</v>
      </c>
      <c r="W23" t="s">
        <v>1834</v>
      </c>
      <c r="X23" t="s">
        <v>1835</v>
      </c>
      <c r="Y23" t="s">
        <v>1836</v>
      </c>
      <c r="Z23" t="s">
        <v>1837</v>
      </c>
      <c r="AA23" t="s">
        <v>1838</v>
      </c>
      <c r="AB23" t="s">
        <v>1839</v>
      </c>
      <c r="AC23" t="s">
        <v>1840</v>
      </c>
      <c r="AD23" t="s">
        <v>1841</v>
      </c>
      <c r="AE23" t="s">
        <v>1842</v>
      </c>
      <c r="AF23" t="s">
        <v>1843</v>
      </c>
      <c r="AG23" t="s">
        <v>1844</v>
      </c>
      <c r="AH23" t="s">
        <v>1845</v>
      </c>
      <c r="AI23" t="s">
        <v>1846</v>
      </c>
      <c r="AJ23" t="s">
        <v>1847</v>
      </c>
      <c r="AK23" t="s">
        <v>1848</v>
      </c>
      <c r="AL23" t="s">
        <v>1849</v>
      </c>
    </row>
    <row r="24" spans="1:38" x14ac:dyDescent="0.35">
      <c r="A24" s="1" t="s">
        <v>108</v>
      </c>
      <c r="B24" t="s">
        <v>729</v>
      </c>
      <c r="C24" t="s">
        <v>729</v>
      </c>
      <c r="D24" t="s">
        <v>729</v>
      </c>
      <c r="E24" t="s">
        <v>729</v>
      </c>
      <c r="F24" t="s">
        <v>729</v>
      </c>
      <c r="G24" t="s">
        <v>729</v>
      </c>
      <c r="H24" t="s">
        <v>729</v>
      </c>
      <c r="I24" t="s">
        <v>729</v>
      </c>
      <c r="J24" t="s">
        <v>729</v>
      </c>
      <c r="K24" t="s">
        <v>1850</v>
      </c>
      <c r="L24" t="s">
        <v>1851</v>
      </c>
      <c r="M24" t="s">
        <v>1836</v>
      </c>
      <c r="N24" t="s">
        <v>1852</v>
      </c>
      <c r="O24" t="s">
        <v>1853</v>
      </c>
      <c r="P24" t="s">
        <v>1854</v>
      </c>
      <c r="Q24" t="s">
        <v>1855</v>
      </c>
      <c r="R24" t="s">
        <v>1856</v>
      </c>
      <c r="S24" t="s">
        <v>1857</v>
      </c>
      <c r="T24" t="s">
        <v>1326</v>
      </c>
      <c r="U24" t="s">
        <v>1858</v>
      </c>
      <c r="V24" t="s">
        <v>1859</v>
      </c>
      <c r="W24" t="s">
        <v>1860</v>
      </c>
      <c r="X24" t="s">
        <v>1861</v>
      </c>
      <c r="Y24" t="s">
        <v>1862</v>
      </c>
      <c r="Z24" t="s">
        <v>1863</v>
      </c>
      <c r="AA24" t="s">
        <v>1864</v>
      </c>
      <c r="AB24" t="s">
        <v>1865</v>
      </c>
      <c r="AC24" t="s">
        <v>1866</v>
      </c>
      <c r="AD24" t="s">
        <v>1867</v>
      </c>
      <c r="AE24" t="s">
        <v>1868</v>
      </c>
      <c r="AF24" t="s">
        <v>1869</v>
      </c>
      <c r="AG24" t="s">
        <v>1870</v>
      </c>
      <c r="AH24" t="s">
        <v>1871</v>
      </c>
      <c r="AI24" t="s">
        <v>1872</v>
      </c>
      <c r="AJ24" t="s">
        <v>1873</v>
      </c>
      <c r="AK24" t="s">
        <v>1874</v>
      </c>
      <c r="AL24" t="s">
        <v>1875</v>
      </c>
    </row>
    <row r="25" spans="1:38" x14ac:dyDescent="0.35">
      <c r="A25" s="1" t="s">
        <v>1876</v>
      </c>
      <c r="B25" t="s">
        <v>729</v>
      </c>
      <c r="C25" t="s">
        <v>729</v>
      </c>
      <c r="D25" t="s">
        <v>729</v>
      </c>
      <c r="E25" t="s">
        <v>729</v>
      </c>
      <c r="F25" t="s">
        <v>729</v>
      </c>
      <c r="G25" t="s">
        <v>729</v>
      </c>
      <c r="H25" t="s">
        <v>729</v>
      </c>
      <c r="I25" t="s">
        <v>729</v>
      </c>
      <c r="J25" t="s">
        <v>729</v>
      </c>
      <c r="K25" t="s">
        <v>1877</v>
      </c>
      <c r="L25" t="s">
        <v>1878</v>
      </c>
      <c r="M25" t="s">
        <v>1879</v>
      </c>
      <c r="N25" t="s">
        <v>1880</v>
      </c>
      <c r="O25" t="s">
        <v>1881</v>
      </c>
      <c r="P25" t="s">
        <v>1882</v>
      </c>
      <c r="Q25" t="s">
        <v>1883</v>
      </c>
      <c r="R25" t="s">
        <v>1884</v>
      </c>
      <c r="S25" t="s">
        <v>1885</v>
      </c>
      <c r="T25" t="s">
        <v>1886</v>
      </c>
      <c r="U25" t="s">
        <v>1887</v>
      </c>
      <c r="V25" t="s">
        <v>1888</v>
      </c>
      <c r="W25" t="s">
        <v>424</v>
      </c>
      <c r="X25" t="s">
        <v>425</v>
      </c>
      <c r="Y25" t="s">
        <v>426</v>
      </c>
      <c r="Z25" t="s">
        <v>427</v>
      </c>
      <c r="AA25" t="s">
        <v>428</v>
      </c>
      <c r="AB25" t="s">
        <v>429</v>
      </c>
      <c r="AC25" t="s">
        <v>430</v>
      </c>
      <c r="AD25" t="s">
        <v>431</v>
      </c>
      <c r="AE25" t="s">
        <v>432</v>
      </c>
      <c r="AF25" t="s">
        <v>433</v>
      </c>
      <c r="AG25" t="s">
        <v>434</v>
      </c>
      <c r="AH25" t="s">
        <v>435</v>
      </c>
      <c r="AI25" t="s">
        <v>436</v>
      </c>
      <c r="AJ25" t="s">
        <v>437</v>
      </c>
      <c r="AK25" t="s">
        <v>438</v>
      </c>
      <c r="AL25" t="s">
        <v>439</v>
      </c>
    </row>
    <row r="26" spans="1:38" x14ac:dyDescent="0.35">
      <c r="A26" s="1" t="s">
        <v>1889</v>
      </c>
      <c r="B26" t="s">
        <v>729</v>
      </c>
      <c r="C26" t="s">
        <v>729</v>
      </c>
      <c r="D26" t="s">
        <v>729</v>
      </c>
      <c r="E26" t="s">
        <v>729</v>
      </c>
      <c r="F26" t="s">
        <v>729</v>
      </c>
      <c r="G26" t="s">
        <v>729</v>
      </c>
      <c r="H26" t="s">
        <v>729</v>
      </c>
      <c r="I26" t="s">
        <v>729</v>
      </c>
      <c r="J26" t="s">
        <v>729</v>
      </c>
      <c r="K26" t="s">
        <v>1890</v>
      </c>
      <c r="L26" t="s">
        <v>729</v>
      </c>
      <c r="M26" t="s">
        <v>729</v>
      </c>
      <c r="N26" t="s">
        <v>729</v>
      </c>
      <c r="O26" t="s">
        <v>729</v>
      </c>
      <c r="P26" t="s">
        <v>729</v>
      </c>
      <c r="Q26" t="s">
        <v>729</v>
      </c>
      <c r="R26" t="s">
        <v>729</v>
      </c>
      <c r="S26" t="s">
        <v>729</v>
      </c>
      <c r="T26" t="s">
        <v>729</v>
      </c>
      <c r="U26" t="s">
        <v>729</v>
      </c>
      <c r="V26" t="s">
        <v>1887</v>
      </c>
      <c r="W26" t="s">
        <v>729</v>
      </c>
      <c r="X26" t="s">
        <v>729</v>
      </c>
      <c r="Y26" t="s">
        <v>729</v>
      </c>
      <c r="Z26" t="s">
        <v>1664</v>
      </c>
      <c r="AA26" t="s">
        <v>1665</v>
      </c>
      <c r="AB26" t="s">
        <v>1891</v>
      </c>
      <c r="AC26" t="s">
        <v>1666</v>
      </c>
      <c r="AD26" t="s">
        <v>1667</v>
      </c>
      <c r="AE26" t="s">
        <v>1668</v>
      </c>
      <c r="AF26" t="s">
        <v>1892</v>
      </c>
      <c r="AG26" t="s">
        <v>1893</v>
      </c>
      <c r="AH26" t="s">
        <v>1671</v>
      </c>
      <c r="AI26" t="s">
        <v>1672</v>
      </c>
      <c r="AJ26" t="s">
        <v>1673</v>
      </c>
      <c r="AK26" t="s">
        <v>1894</v>
      </c>
      <c r="AL26" t="s">
        <v>1895</v>
      </c>
    </row>
    <row r="27" spans="1:38" x14ac:dyDescent="0.35">
      <c r="A27" s="1" t="s">
        <v>1896</v>
      </c>
      <c r="B27" t="s">
        <v>729</v>
      </c>
      <c r="C27" t="s">
        <v>729</v>
      </c>
      <c r="D27" t="s">
        <v>729</v>
      </c>
      <c r="E27" t="s">
        <v>729</v>
      </c>
      <c r="F27" t="s">
        <v>729</v>
      </c>
      <c r="G27" t="s">
        <v>729</v>
      </c>
      <c r="H27" t="s">
        <v>729</v>
      </c>
      <c r="I27" t="s">
        <v>729</v>
      </c>
      <c r="J27" t="s">
        <v>729</v>
      </c>
      <c r="K27" t="s">
        <v>1897</v>
      </c>
      <c r="L27" t="s">
        <v>1898</v>
      </c>
      <c r="M27" t="s">
        <v>1899</v>
      </c>
      <c r="N27" t="s">
        <v>1215</v>
      </c>
      <c r="O27" t="s">
        <v>1900</v>
      </c>
      <c r="P27" t="s">
        <v>1901</v>
      </c>
      <c r="Q27" t="s">
        <v>1497</v>
      </c>
      <c r="R27" t="s">
        <v>1657</v>
      </c>
      <c r="S27" t="s">
        <v>1658</v>
      </c>
      <c r="T27" t="s">
        <v>1659</v>
      </c>
      <c r="U27" t="s">
        <v>1660</v>
      </c>
      <c r="V27" t="s">
        <v>1902</v>
      </c>
      <c r="W27" t="s">
        <v>1903</v>
      </c>
      <c r="X27" t="s">
        <v>1904</v>
      </c>
      <c r="Y27" t="s">
        <v>1905</v>
      </c>
      <c r="Z27" t="s">
        <v>1906</v>
      </c>
      <c r="AA27" t="s">
        <v>1907</v>
      </c>
      <c r="AB27" t="s">
        <v>1908</v>
      </c>
      <c r="AC27" t="s">
        <v>1909</v>
      </c>
      <c r="AD27" t="s">
        <v>1910</v>
      </c>
      <c r="AE27" t="s">
        <v>1911</v>
      </c>
      <c r="AF27" t="s">
        <v>1912</v>
      </c>
      <c r="AG27" t="s">
        <v>1913</v>
      </c>
      <c r="AH27" t="s">
        <v>1914</v>
      </c>
      <c r="AI27" t="s">
        <v>1915</v>
      </c>
      <c r="AJ27" t="s">
        <v>1916</v>
      </c>
      <c r="AK27" t="s">
        <v>1917</v>
      </c>
      <c r="AL27" t="s">
        <v>1918</v>
      </c>
    </row>
    <row r="28" spans="1:38" x14ac:dyDescent="0.35">
      <c r="A28" s="1" t="s">
        <v>1919</v>
      </c>
      <c r="B28" t="s">
        <v>729</v>
      </c>
      <c r="C28" t="s">
        <v>729</v>
      </c>
      <c r="D28" t="s">
        <v>729</v>
      </c>
      <c r="E28" t="s">
        <v>729</v>
      </c>
      <c r="F28" t="s">
        <v>729</v>
      </c>
      <c r="G28" t="s">
        <v>729</v>
      </c>
      <c r="H28" t="s">
        <v>729</v>
      </c>
      <c r="I28" t="s">
        <v>729</v>
      </c>
      <c r="J28" t="s">
        <v>729</v>
      </c>
      <c r="K28" t="s">
        <v>1920</v>
      </c>
      <c r="L28" t="s">
        <v>1921</v>
      </c>
      <c r="M28" t="s">
        <v>1922</v>
      </c>
      <c r="N28" t="s">
        <v>1923</v>
      </c>
      <c r="O28" t="s">
        <v>1777</v>
      </c>
      <c r="P28" t="s">
        <v>1924</v>
      </c>
      <c r="Q28" t="s">
        <v>1925</v>
      </c>
      <c r="R28" t="s">
        <v>1926</v>
      </c>
      <c r="S28" t="s">
        <v>1927</v>
      </c>
      <c r="T28" t="s">
        <v>1928</v>
      </c>
      <c r="U28" t="s">
        <v>1929</v>
      </c>
      <c r="V28" t="s">
        <v>1930</v>
      </c>
      <c r="W28" t="s">
        <v>1502</v>
      </c>
      <c r="X28" t="s">
        <v>1931</v>
      </c>
      <c r="Y28" t="s">
        <v>1932</v>
      </c>
      <c r="Z28" t="s">
        <v>1933</v>
      </c>
      <c r="AA28" t="s">
        <v>1934</v>
      </c>
      <c r="AB28" t="s">
        <v>1935</v>
      </c>
      <c r="AC28" t="s">
        <v>1936</v>
      </c>
      <c r="AD28" t="s">
        <v>1937</v>
      </c>
      <c r="AE28" t="s">
        <v>1938</v>
      </c>
      <c r="AF28" t="s">
        <v>1939</v>
      </c>
      <c r="AG28" t="s">
        <v>1940</v>
      </c>
      <c r="AH28" t="s">
        <v>1941</v>
      </c>
      <c r="AI28" t="s">
        <v>1942</v>
      </c>
      <c r="AJ28" t="s">
        <v>1943</v>
      </c>
      <c r="AK28" t="s">
        <v>1944</v>
      </c>
      <c r="AL28" t="s">
        <v>1945</v>
      </c>
    </row>
    <row r="29" spans="1:38" x14ac:dyDescent="0.35">
      <c r="A29" s="1" t="s">
        <v>1946</v>
      </c>
      <c r="B29" t="s">
        <v>729</v>
      </c>
      <c r="C29" t="s">
        <v>729</v>
      </c>
      <c r="D29" t="s">
        <v>729</v>
      </c>
      <c r="E29" t="s">
        <v>729</v>
      </c>
      <c r="F29" t="s">
        <v>729</v>
      </c>
      <c r="G29" t="s">
        <v>729</v>
      </c>
      <c r="H29" t="s">
        <v>729</v>
      </c>
      <c r="I29" t="s">
        <v>729</v>
      </c>
      <c r="J29" t="s">
        <v>729</v>
      </c>
      <c r="K29" t="s">
        <v>729</v>
      </c>
      <c r="L29" t="s">
        <v>729</v>
      </c>
      <c r="M29" t="s">
        <v>729</v>
      </c>
      <c r="N29" t="s">
        <v>729</v>
      </c>
      <c r="O29" t="s">
        <v>729</v>
      </c>
      <c r="P29" t="s">
        <v>729</v>
      </c>
      <c r="Q29" t="s">
        <v>729</v>
      </c>
      <c r="R29" t="s">
        <v>729</v>
      </c>
      <c r="S29" t="s">
        <v>729</v>
      </c>
      <c r="T29" t="s">
        <v>729</v>
      </c>
      <c r="U29" t="s">
        <v>729</v>
      </c>
      <c r="V29" t="s">
        <v>729</v>
      </c>
      <c r="W29" t="s">
        <v>729</v>
      </c>
      <c r="X29" t="s">
        <v>729</v>
      </c>
      <c r="Y29" t="s">
        <v>729</v>
      </c>
      <c r="Z29" t="s">
        <v>729</v>
      </c>
      <c r="AA29" t="s">
        <v>729</v>
      </c>
      <c r="AB29" t="s">
        <v>729</v>
      </c>
      <c r="AC29" t="s">
        <v>729</v>
      </c>
      <c r="AD29" t="s">
        <v>729</v>
      </c>
      <c r="AE29" t="s">
        <v>729</v>
      </c>
      <c r="AF29" t="s">
        <v>729</v>
      </c>
      <c r="AG29" t="s">
        <v>729</v>
      </c>
      <c r="AH29" t="s">
        <v>729</v>
      </c>
      <c r="AI29" t="s">
        <v>729</v>
      </c>
      <c r="AJ29" t="s">
        <v>729</v>
      </c>
      <c r="AK29" t="s">
        <v>729</v>
      </c>
      <c r="AL29" t="s">
        <v>729</v>
      </c>
    </row>
    <row r="30" spans="1:38" x14ac:dyDescent="0.35">
      <c r="A30" s="1" t="s">
        <v>1947</v>
      </c>
      <c r="B30" t="s">
        <v>729</v>
      </c>
      <c r="C30" t="s">
        <v>729</v>
      </c>
      <c r="D30" t="s">
        <v>729</v>
      </c>
      <c r="E30" t="s">
        <v>729</v>
      </c>
      <c r="F30" t="s">
        <v>729</v>
      </c>
      <c r="G30" t="s">
        <v>729</v>
      </c>
      <c r="H30" t="s">
        <v>729</v>
      </c>
      <c r="I30" t="s">
        <v>729</v>
      </c>
      <c r="J30" t="s">
        <v>729</v>
      </c>
      <c r="K30" t="s">
        <v>729</v>
      </c>
      <c r="L30" t="s">
        <v>729</v>
      </c>
      <c r="M30" t="s">
        <v>729</v>
      </c>
      <c r="N30" t="s">
        <v>729</v>
      </c>
      <c r="O30" t="s">
        <v>729</v>
      </c>
      <c r="P30" t="s">
        <v>729</v>
      </c>
      <c r="Q30" t="s">
        <v>729</v>
      </c>
      <c r="R30" t="s">
        <v>729</v>
      </c>
      <c r="S30" t="s">
        <v>729</v>
      </c>
      <c r="T30" t="s">
        <v>729</v>
      </c>
      <c r="U30" t="s">
        <v>729</v>
      </c>
      <c r="V30" t="s">
        <v>729</v>
      </c>
      <c r="W30" t="s">
        <v>729</v>
      </c>
      <c r="X30" t="s">
        <v>729</v>
      </c>
      <c r="Y30" t="s">
        <v>729</v>
      </c>
      <c r="Z30" t="s">
        <v>729</v>
      </c>
      <c r="AA30" t="s">
        <v>729</v>
      </c>
      <c r="AB30" t="s">
        <v>729</v>
      </c>
      <c r="AC30" t="s">
        <v>729</v>
      </c>
      <c r="AD30" t="s">
        <v>729</v>
      </c>
      <c r="AE30" t="s">
        <v>729</v>
      </c>
      <c r="AF30" t="s">
        <v>729</v>
      </c>
      <c r="AG30" t="s">
        <v>729</v>
      </c>
      <c r="AH30" t="s">
        <v>729</v>
      </c>
      <c r="AI30" t="s">
        <v>729</v>
      </c>
      <c r="AJ30" t="s">
        <v>729</v>
      </c>
      <c r="AK30" t="s">
        <v>729</v>
      </c>
      <c r="AL30" t="s">
        <v>729</v>
      </c>
    </row>
    <row r="31" spans="1:38" x14ac:dyDescent="0.35">
      <c r="A31" s="1" t="s">
        <v>1948</v>
      </c>
      <c r="B31" t="s">
        <v>729</v>
      </c>
      <c r="C31" t="s">
        <v>729</v>
      </c>
      <c r="D31" t="s">
        <v>729</v>
      </c>
      <c r="E31" t="s">
        <v>729</v>
      </c>
      <c r="F31" t="s">
        <v>729</v>
      </c>
      <c r="G31" t="s">
        <v>729</v>
      </c>
      <c r="H31" t="s">
        <v>729</v>
      </c>
      <c r="I31" t="s">
        <v>729</v>
      </c>
      <c r="J31" t="s">
        <v>729</v>
      </c>
      <c r="K31" t="s">
        <v>1949</v>
      </c>
      <c r="L31" t="s">
        <v>1950</v>
      </c>
      <c r="M31" t="s">
        <v>1951</v>
      </c>
      <c r="N31" t="s">
        <v>1952</v>
      </c>
      <c r="O31" t="s">
        <v>1953</v>
      </c>
      <c r="P31" t="s">
        <v>1954</v>
      </c>
      <c r="Q31" t="s">
        <v>1955</v>
      </c>
      <c r="R31" t="s">
        <v>1956</v>
      </c>
      <c r="S31" t="s">
        <v>1957</v>
      </c>
      <c r="T31" t="s">
        <v>1958</v>
      </c>
      <c r="U31" t="s">
        <v>1959</v>
      </c>
      <c r="V31" t="s">
        <v>1960</v>
      </c>
      <c r="W31" t="s">
        <v>1961</v>
      </c>
      <c r="X31" t="s">
        <v>1962</v>
      </c>
      <c r="Y31" t="s">
        <v>1963</v>
      </c>
      <c r="Z31" t="s">
        <v>1964</v>
      </c>
      <c r="AA31" t="s">
        <v>1965</v>
      </c>
      <c r="AB31" t="s">
        <v>1966</v>
      </c>
      <c r="AC31" t="s">
        <v>1967</v>
      </c>
      <c r="AD31" t="s">
        <v>1968</v>
      </c>
      <c r="AE31" t="s">
        <v>1969</v>
      </c>
      <c r="AF31" t="s">
        <v>1970</v>
      </c>
      <c r="AG31" t="s">
        <v>1971</v>
      </c>
      <c r="AH31" t="s">
        <v>1972</v>
      </c>
      <c r="AI31" t="s">
        <v>1973</v>
      </c>
      <c r="AJ31" t="s">
        <v>1974</v>
      </c>
      <c r="AK31" t="s">
        <v>1975</v>
      </c>
      <c r="AL31" t="s">
        <v>1976</v>
      </c>
    </row>
    <row r="32" spans="1:38" x14ac:dyDescent="0.35">
      <c r="A32" s="1" t="s">
        <v>1977</v>
      </c>
      <c r="B32" t="s">
        <v>729</v>
      </c>
      <c r="C32" t="s">
        <v>729</v>
      </c>
      <c r="D32" t="s">
        <v>729</v>
      </c>
      <c r="E32" t="s">
        <v>729</v>
      </c>
      <c r="F32" t="s">
        <v>729</v>
      </c>
      <c r="G32" t="s">
        <v>729</v>
      </c>
      <c r="H32" t="s">
        <v>729</v>
      </c>
      <c r="I32" t="s">
        <v>729</v>
      </c>
      <c r="J32" t="s">
        <v>729</v>
      </c>
      <c r="K32" t="s">
        <v>729</v>
      </c>
      <c r="L32" t="s">
        <v>729</v>
      </c>
      <c r="M32" t="s">
        <v>729</v>
      </c>
      <c r="N32" t="s">
        <v>729</v>
      </c>
      <c r="O32" t="s">
        <v>729</v>
      </c>
      <c r="P32" t="s">
        <v>729</v>
      </c>
      <c r="Q32" t="s">
        <v>729</v>
      </c>
      <c r="R32" t="s">
        <v>729</v>
      </c>
      <c r="S32" t="s">
        <v>729</v>
      </c>
      <c r="T32" t="s">
        <v>729</v>
      </c>
      <c r="U32" t="s">
        <v>729</v>
      </c>
      <c r="V32" t="s">
        <v>729</v>
      </c>
      <c r="W32" t="s">
        <v>729</v>
      </c>
      <c r="X32" t="s">
        <v>729</v>
      </c>
      <c r="Y32" t="s">
        <v>729</v>
      </c>
      <c r="Z32" t="s">
        <v>729</v>
      </c>
      <c r="AA32" t="s">
        <v>729</v>
      </c>
      <c r="AB32" t="s">
        <v>729</v>
      </c>
      <c r="AC32" t="s">
        <v>729</v>
      </c>
      <c r="AD32" t="s">
        <v>729</v>
      </c>
      <c r="AE32" t="s">
        <v>729</v>
      </c>
      <c r="AF32" t="s">
        <v>729</v>
      </c>
      <c r="AG32" t="s">
        <v>729</v>
      </c>
      <c r="AH32" t="s">
        <v>729</v>
      </c>
      <c r="AI32" t="s">
        <v>729</v>
      </c>
      <c r="AJ32" t="s">
        <v>729</v>
      </c>
      <c r="AK32" t="s">
        <v>729</v>
      </c>
      <c r="AL32" t="s">
        <v>729</v>
      </c>
    </row>
    <row r="33" spans="1:38" x14ac:dyDescent="0.35">
      <c r="A33" s="1" t="s">
        <v>1978</v>
      </c>
      <c r="B33" t="s">
        <v>729</v>
      </c>
      <c r="C33" t="s">
        <v>729</v>
      </c>
      <c r="D33" t="s">
        <v>729</v>
      </c>
      <c r="E33" t="s">
        <v>729</v>
      </c>
      <c r="F33" t="s">
        <v>729</v>
      </c>
      <c r="G33" t="s">
        <v>729</v>
      </c>
      <c r="H33" t="s">
        <v>729</v>
      </c>
      <c r="I33" t="s">
        <v>729</v>
      </c>
      <c r="J33" t="s">
        <v>729</v>
      </c>
      <c r="K33" t="s">
        <v>1979</v>
      </c>
      <c r="L33" t="s">
        <v>1980</v>
      </c>
      <c r="M33" t="s">
        <v>1981</v>
      </c>
      <c r="N33" t="s">
        <v>1982</v>
      </c>
      <c r="O33" t="s">
        <v>1983</v>
      </c>
      <c r="P33" t="s">
        <v>1984</v>
      </c>
      <c r="Q33" t="s">
        <v>1985</v>
      </c>
      <c r="R33" t="s">
        <v>1986</v>
      </c>
      <c r="S33" t="s">
        <v>1987</v>
      </c>
      <c r="T33" t="s">
        <v>1988</v>
      </c>
      <c r="U33" t="s">
        <v>1989</v>
      </c>
      <c r="V33" t="s">
        <v>1990</v>
      </c>
      <c r="W33" t="s">
        <v>1991</v>
      </c>
      <c r="X33" t="s">
        <v>1992</v>
      </c>
      <c r="Y33" t="s">
        <v>1993</v>
      </c>
      <c r="Z33" t="s">
        <v>1994</v>
      </c>
      <c r="AA33" t="s">
        <v>1995</v>
      </c>
      <c r="AB33" t="s">
        <v>1996</v>
      </c>
      <c r="AC33" t="s">
        <v>1997</v>
      </c>
      <c r="AD33" t="s">
        <v>1998</v>
      </c>
      <c r="AE33" t="s">
        <v>1999</v>
      </c>
      <c r="AF33" t="s">
        <v>2000</v>
      </c>
      <c r="AG33" t="s">
        <v>2001</v>
      </c>
      <c r="AH33" t="s">
        <v>2002</v>
      </c>
      <c r="AI33" t="s">
        <v>2003</v>
      </c>
      <c r="AJ33" t="s">
        <v>2004</v>
      </c>
      <c r="AK33" t="s">
        <v>2005</v>
      </c>
      <c r="AL33" t="s">
        <v>2006</v>
      </c>
    </row>
    <row r="34" spans="1:38" x14ac:dyDescent="0.35">
      <c r="A34" s="1" t="s">
        <v>2007</v>
      </c>
      <c r="B34" t="s">
        <v>729</v>
      </c>
      <c r="C34" t="s">
        <v>729</v>
      </c>
      <c r="D34" t="s">
        <v>729</v>
      </c>
      <c r="E34" t="s">
        <v>729</v>
      </c>
      <c r="F34" t="s">
        <v>729</v>
      </c>
      <c r="G34" t="s">
        <v>729</v>
      </c>
      <c r="H34" t="s">
        <v>729</v>
      </c>
      <c r="I34" t="s">
        <v>729</v>
      </c>
      <c r="J34" t="s">
        <v>729</v>
      </c>
      <c r="K34" t="s">
        <v>2008</v>
      </c>
      <c r="L34" t="s">
        <v>2009</v>
      </c>
      <c r="M34" t="s">
        <v>2010</v>
      </c>
      <c r="N34" t="s">
        <v>2011</v>
      </c>
      <c r="O34" t="s">
        <v>2012</v>
      </c>
      <c r="P34" t="s">
        <v>2013</v>
      </c>
      <c r="Q34" t="s">
        <v>2014</v>
      </c>
      <c r="R34" t="s">
        <v>2015</v>
      </c>
      <c r="S34" t="s">
        <v>2016</v>
      </c>
      <c r="T34" t="s">
        <v>2017</v>
      </c>
      <c r="U34" t="s">
        <v>2018</v>
      </c>
      <c r="V34" t="s">
        <v>2019</v>
      </c>
      <c r="W34" t="s">
        <v>2020</v>
      </c>
      <c r="X34" t="s">
        <v>2021</v>
      </c>
      <c r="Y34" t="s">
        <v>2022</v>
      </c>
      <c r="Z34" t="s">
        <v>2023</v>
      </c>
      <c r="AA34" t="s">
        <v>2024</v>
      </c>
      <c r="AB34" t="s">
        <v>2025</v>
      </c>
      <c r="AC34" t="s">
        <v>2026</v>
      </c>
      <c r="AD34" t="s">
        <v>2027</v>
      </c>
      <c r="AE34" t="s">
        <v>2028</v>
      </c>
      <c r="AF34" t="s">
        <v>2029</v>
      </c>
      <c r="AG34" t="s">
        <v>2030</v>
      </c>
      <c r="AH34" t="s">
        <v>2031</v>
      </c>
      <c r="AI34" t="s">
        <v>2032</v>
      </c>
      <c r="AJ34" t="s">
        <v>2033</v>
      </c>
      <c r="AK34" t="s">
        <v>2034</v>
      </c>
      <c r="AL34" t="s">
        <v>2035</v>
      </c>
    </row>
    <row r="35" spans="1:38" x14ac:dyDescent="0.35">
      <c r="A35" s="1" t="s">
        <v>2036</v>
      </c>
      <c r="B35" t="s">
        <v>729</v>
      </c>
      <c r="C35" t="s">
        <v>729</v>
      </c>
      <c r="D35" t="s">
        <v>729</v>
      </c>
      <c r="E35" t="s">
        <v>729</v>
      </c>
      <c r="F35" t="s">
        <v>729</v>
      </c>
      <c r="G35" t="s">
        <v>729</v>
      </c>
      <c r="H35" t="s">
        <v>729</v>
      </c>
      <c r="I35" t="s">
        <v>729</v>
      </c>
      <c r="J35" t="s">
        <v>729</v>
      </c>
      <c r="K35" t="s">
        <v>2037</v>
      </c>
      <c r="L35" t="s">
        <v>2038</v>
      </c>
      <c r="M35" t="s">
        <v>2039</v>
      </c>
      <c r="N35" t="s">
        <v>2040</v>
      </c>
      <c r="O35" t="s">
        <v>2041</v>
      </c>
      <c r="P35" t="s">
        <v>2042</v>
      </c>
      <c r="Q35" t="s">
        <v>2043</v>
      </c>
      <c r="R35" t="s">
        <v>2044</v>
      </c>
      <c r="S35" t="s">
        <v>2045</v>
      </c>
      <c r="T35" t="s">
        <v>2046</v>
      </c>
      <c r="U35" t="s">
        <v>2047</v>
      </c>
      <c r="V35" t="s">
        <v>2048</v>
      </c>
      <c r="W35" t="s">
        <v>2049</v>
      </c>
      <c r="X35" t="s">
        <v>2050</v>
      </c>
      <c r="Y35" t="s">
        <v>2051</v>
      </c>
      <c r="Z35" t="s">
        <v>2052</v>
      </c>
      <c r="AA35" t="s">
        <v>2053</v>
      </c>
      <c r="AB35" t="s">
        <v>2054</v>
      </c>
      <c r="AC35" t="s">
        <v>2055</v>
      </c>
      <c r="AD35" t="s">
        <v>2056</v>
      </c>
      <c r="AE35" t="s">
        <v>2057</v>
      </c>
      <c r="AF35" t="s">
        <v>2058</v>
      </c>
      <c r="AG35" t="s">
        <v>2059</v>
      </c>
      <c r="AH35" t="s">
        <v>2060</v>
      </c>
      <c r="AI35" t="s">
        <v>2061</v>
      </c>
      <c r="AJ35" t="s">
        <v>2062</v>
      </c>
      <c r="AK35" t="s">
        <v>2063</v>
      </c>
      <c r="AL35" t="s">
        <v>2064</v>
      </c>
    </row>
    <row r="36" spans="1:38" x14ac:dyDescent="0.35">
      <c r="A36" s="1" t="s">
        <v>2065</v>
      </c>
      <c r="B36" t="s">
        <v>729</v>
      </c>
      <c r="C36" t="s">
        <v>729</v>
      </c>
      <c r="D36" t="s">
        <v>729</v>
      </c>
      <c r="E36" t="s">
        <v>729</v>
      </c>
      <c r="F36" t="s">
        <v>729</v>
      </c>
      <c r="G36" t="s">
        <v>729</v>
      </c>
      <c r="H36" t="s">
        <v>729</v>
      </c>
      <c r="I36" t="s">
        <v>729</v>
      </c>
      <c r="J36" t="s">
        <v>729</v>
      </c>
      <c r="K36" t="s">
        <v>2066</v>
      </c>
      <c r="L36" t="s">
        <v>2067</v>
      </c>
      <c r="M36" t="s">
        <v>2068</v>
      </c>
      <c r="N36" t="s">
        <v>729</v>
      </c>
      <c r="O36" t="s">
        <v>729</v>
      </c>
      <c r="P36" t="s">
        <v>729</v>
      </c>
      <c r="Q36" t="s">
        <v>729</v>
      </c>
      <c r="R36" t="s">
        <v>2069</v>
      </c>
      <c r="S36" t="s">
        <v>729</v>
      </c>
      <c r="T36" t="s">
        <v>729</v>
      </c>
      <c r="U36" t="s">
        <v>729</v>
      </c>
      <c r="V36" t="s">
        <v>729</v>
      </c>
      <c r="W36" t="s">
        <v>729</v>
      </c>
      <c r="X36" t="s">
        <v>729</v>
      </c>
      <c r="Y36" t="s">
        <v>2070</v>
      </c>
      <c r="Z36" t="s">
        <v>729</v>
      </c>
      <c r="AA36" t="s">
        <v>729</v>
      </c>
      <c r="AB36" t="s">
        <v>729</v>
      </c>
      <c r="AC36" t="s">
        <v>729</v>
      </c>
      <c r="AD36" t="s">
        <v>729</v>
      </c>
      <c r="AE36" t="s">
        <v>729</v>
      </c>
      <c r="AF36" t="s">
        <v>729</v>
      </c>
      <c r="AG36" t="s">
        <v>729</v>
      </c>
      <c r="AH36" t="s">
        <v>729</v>
      </c>
      <c r="AI36" t="s">
        <v>729</v>
      </c>
      <c r="AJ36" t="s">
        <v>729</v>
      </c>
      <c r="AK36" t="s">
        <v>729</v>
      </c>
      <c r="AL36" t="s">
        <v>729</v>
      </c>
    </row>
    <row r="37" spans="1:38" x14ac:dyDescent="0.35">
      <c r="A37" s="1" t="s">
        <v>2071</v>
      </c>
      <c r="B37" t="s">
        <v>729</v>
      </c>
      <c r="C37" t="s">
        <v>729</v>
      </c>
      <c r="D37" t="s">
        <v>729</v>
      </c>
      <c r="E37" t="s">
        <v>729</v>
      </c>
      <c r="F37" t="s">
        <v>729</v>
      </c>
      <c r="G37" t="s">
        <v>729</v>
      </c>
      <c r="H37" t="s">
        <v>729</v>
      </c>
      <c r="I37" t="s">
        <v>729</v>
      </c>
      <c r="J37" t="s">
        <v>729</v>
      </c>
      <c r="K37" t="s">
        <v>2072</v>
      </c>
      <c r="L37" t="s">
        <v>2073</v>
      </c>
      <c r="M37" t="s">
        <v>2074</v>
      </c>
      <c r="N37" t="s">
        <v>2075</v>
      </c>
      <c r="O37" t="s">
        <v>2076</v>
      </c>
      <c r="P37" t="s">
        <v>2077</v>
      </c>
      <c r="Q37" t="s">
        <v>2078</v>
      </c>
      <c r="R37" t="s">
        <v>2079</v>
      </c>
      <c r="S37" t="s">
        <v>2080</v>
      </c>
      <c r="T37" t="s">
        <v>2081</v>
      </c>
      <c r="U37" t="s">
        <v>2082</v>
      </c>
      <c r="V37" t="s">
        <v>2083</v>
      </c>
      <c r="W37" t="s">
        <v>442</v>
      </c>
      <c r="X37" t="s">
        <v>443</v>
      </c>
      <c r="Y37" t="s">
        <v>444</v>
      </c>
      <c r="Z37" t="s">
        <v>445</v>
      </c>
      <c r="AA37" t="s">
        <v>446</v>
      </c>
      <c r="AB37" t="s">
        <v>447</v>
      </c>
      <c r="AC37" t="s">
        <v>448</v>
      </c>
      <c r="AD37" t="s">
        <v>449</v>
      </c>
      <c r="AE37" t="s">
        <v>450</v>
      </c>
      <c r="AF37" t="s">
        <v>451</v>
      </c>
      <c r="AG37" t="s">
        <v>452</v>
      </c>
      <c r="AH37" t="s">
        <v>453</v>
      </c>
      <c r="AI37" t="s">
        <v>454</v>
      </c>
      <c r="AJ37" t="s">
        <v>455</v>
      </c>
      <c r="AK37" t="s">
        <v>456</v>
      </c>
      <c r="AL37" t="s">
        <v>457</v>
      </c>
    </row>
    <row r="38" spans="1:38" x14ac:dyDescent="0.35">
      <c r="A38" s="1" t="s">
        <v>2084</v>
      </c>
      <c r="B38" t="s">
        <v>729</v>
      </c>
      <c r="C38" t="s">
        <v>729</v>
      </c>
      <c r="D38" t="s">
        <v>729</v>
      </c>
      <c r="E38" t="s">
        <v>729</v>
      </c>
      <c r="F38" t="s">
        <v>729</v>
      </c>
      <c r="G38" t="s">
        <v>729</v>
      </c>
      <c r="H38" t="s">
        <v>729</v>
      </c>
      <c r="I38" t="s">
        <v>729</v>
      </c>
      <c r="J38" t="s">
        <v>729</v>
      </c>
      <c r="K38" t="s">
        <v>1733</v>
      </c>
      <c r="L38" t="s">
        <v>1734</v>
      </c>
      <c r="M38" t="s">
        <v>1735</v>
      </c>
      <c r="N38" t="s">
        <v>1736</v>
      </c>
      <c r="O38" t="s">
        <v>1737</v>
      </c>
      <c r="P38" t="s">
        <v>1738</v>
      </c>
      <c r="Q38" t="s">
        <v>1739</v>
      </c>
      <c r="R38" t="s">
        <v>1740</v>
      </c>
      <c r="S38" t="s">
        <v>1741</v>
      </c>
      <c r="T38" t="s">
        <v>1742</v>
      </c>
      <c r="U38" t="s">
        <v>1743</v>
      </c>
      <c r="V38" t="s">
        <v>1744</v>
      </c>
      <c r="W38" t="s">
        <v>1745</v>
      </c>
      <c r="X38" t="s">
        <v>1746</v>
      </c>
      <c r="Y38" t="s">
        <v>2085</v>
      </c>
      <c r="Z38" t="s">
        <v>1748</v>
      </c>
      <c r="AA38" t="s">
        <v>1749</v>
      </c>
      <c r="AB38" t="s">
        <v>1750</v>
      </c>
      <c r="AC38" t="s">
        <v>1751</v>
      </c>
      <c r="AD38" t="s">
        <v>1752</v>
      </c>
      <c r="AE38" t="s">
        <v>1753</v>
      </c>
      <c r="AF38" t="s">
        <v>2086</v>
      </c>
      <c r="AG38" t="s">
        <v>2087</v>
      </c>
      <c r="AH38" t="s">
        <v>2088</v>
      </c>
      <c r="AI38" t="s">
        <v>2089</v>
      </c>
      <c r="AJ38" t="s">
        <v>2090</v>
      </c>
      <c r="AK38" t="s">
        <v>1759</v>
      </c>
      <c r="AL38" t="s">
        <v>1760</v>
      </c>
    </row>
    <row r="39" spans="1:38" x14ac:dyDescent="0.35">
      <c r="A39" s="1" t="s">
        <v>2091</v>
      </c>
      <c r="B39" t="s">
        <v>729</v>
      </c>
      <c r="C39" t="s">
        <v>729</v>
      </c>
      <c r="D39" t="s">
        <v>729</v>
      </c>
      <c r="E39" t="s">
        <v>729</v>
      </c>
      <c r="F39" t="s">
        <v>729</v>
      </c>
      <c r="G39" t="s">
        <v>729</v>
      </c>
      <c r="H39" t="s">
        <v>729</v>
      </c>
      <c r="I39" t="s">
        <v>729</v>
      </c>
      <c r="J39" t="s">
        <v>729</v>
      </c>
      <c r="K39" t="s">
        <v>729</v>
      </c>
      <c r="L39" t="s">
        <v>729</v>
      </c>
      <c r="M39" t="s">
        <v>729</v>
      </c>
      <c r="N39" t="s">
        <v>729</v>
      </c>
      <c r="O39" t="s">
        <v>729</v>
      </c>
      <c r="P39" t="s">
        <v>729</v>
      </c>
      <c r="Q39" t="s">
        <v>729</v>
      </c>
      <c r="R39" t="s">
        <v>729</v>
      </c>
      <c r="S39" t="s">
        <v>729</v>
      </c>
      <c r="T39" t="s">
        <v>729</v>
      </c>
      <c r="U39" t="s">
        <v>729</v>
      </c>
      <c r="V39" t="s">
        <v>729</v>
      </c>
      <c r="W39" t="s">
        <v>729</v>
      </c>
      <c r="X39" t="s">
        <v>729</v>
      </c>
      <c r="Y39" t="s">
        <v>2092</v>
      </c>
      <c r="Z39" t="s">
        <v>729</v>
      </c>
      <c r="AA39" t="s">
        <v>729</v>
      </c>
      <c r="AB39" t="s">
        <v>729</v>
      </c>
      <c r="AC39" t="s">
        <v>729</v>
      </c>
      <c r="AD39" t="s">
        <v>729</v>
      </c>
      <c r="AE39" t="s">
        <v>729</v>
      </c>
      <c r="AF39" t="s">
        <v>2093</v>
      </c>
      <c r="AG39" t="s">
        <v>2094</v>
      </c>
      <c r="AH39" t="s">
        <v>2095</v>
      </c>
      <c r="AI39" t="s">
        <v>2096</v>
      </c>
      <c r="AJ39" t="s">
        <v>2097</v>
      </c>
      <c r="AK39" t="s">
        <v>729</v>
      </c>
      <c r="AL39" t="s">
        <v>729</v>
      </c>
    </row>
    <row r="40" spans="1:38" x14ac:dyDescent="0.35">
      <c r="A40" s="1" t="s">
        <v>2098</v>
      </c>
      <c r="B40" t="s">
        <v>729</v>
      </c>
      <c r="C40" t="s">
        <v>729</v>
      </c>
      <c r="D40" t="s">
        <v>729</v>
      </c>
      <c r="E40" t="s">
        <v>729</v>
      </c>
      <c r="F40" t="s">
        <v>729</v>
      </c>
      <c r="G40" t="s">
        <v>729</v>
      </c>
      <c r="H40" t="s">
        <v>729</v>
      </c>
      <c r="I40" t="s">
        <v>729</v>
      </c>
      <c r="J40" t="s">
        <v>729</v>
      </c>
      <c r="K40" t="s">
        <v>1733</v>
      </c>
      <c r="L40" t="s">
        <v>1734</v>
      </c>
      <c r="M40" t="s">
        <v>1735</v>
      </c>
      <c r="N40" t="s">
        <v>1736</v>
      </c>
      <c r="O40" t="s">
        <v>1737</v>
      </c>
      <c r="P40" t="s">
        <v>1738</v>
      </c>
      <c r="Q40" t="s">
        <v>1739</v>
      </c>
      <c r="R40" t="s">
        <v>1740</v>
      </c>
      <c r="S40" t="s">
        <v>1741</v>
      </c>
      <c r="T40" t="s">
        <v>1742</v>
      </c>
      <c r="U40" t="s">
        <v>1743</v>
      </c>
      <c r="V40" t="s">
        <v>1744</v>
      </c>
      <c r="W40" t="s">
        <v>1745</v>
      </c>
      <c r="X40" t="s">
        <v>1746</v>
      </c>
      <c r="Y40" t="s">
        <v>1747</v>
      </c>
      <c r="Z40" t="s">
        <v>1748</v>
      </c>
      <c r="AA40" t="s">
        <v>1749</v>
      </c>
      <c r="AB40" t="s">
        <v>1750</v>
      </c>
      <c r="AC40" t="s">
        <v>1751</v>
      </c>
      <c r="AD40" t="s">
        <v>1752</v>
      </c>
      <c r="AE40" t="s">
        <v>1753</v>
      </c>
      <c r="AF40" t="s">
        <v>1754</v>
      </c>
      <c r="AG40" t="s">
        <v>1755</v>
      </c>
      <c r="AH40" t="s">
        <v>1756</v>
      </c>
      <c r="AI40" t="s">
        <v>1757</v>
      </c>
      <c r="AJ40" t="s">
        <v>1758</v>
      </c>
      <c r="AK40" t="s">
        <v>1759</v>
      </c>
      <c r="AL40" t="s">
        <v>1760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9"/>
  <sheetViews>
    <sheetView workbookViewId="0">
      <selection activeCell="AL29" sqref="AL29"/>
    </sheetView>
  </sheetViews>
  <sheetFormatPr defaultRowHeight="14.5" x14ac:dyDescent="0.35"/>
  <cols>
    <col min="1" max="1" width="24.7265625" customWidth="1"/>
  </cols>
  <sheetData>
    <row r="1" spans="1:38" x14ac:dyDescent="0.35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</row>
    <row r="2" spans="1:38" x14ac:dyDescent="0.35">
      <c r="A2" s="1" t="s">
        <v>1198</v>
      </c>
      <c r="B2" t="s">
        <v>729</v>
      </c>
      <c r="C2" t="s">
        <v>729</v>
      </c>
      <c r="D2" t="s">
        <v>729</v>
      </c>
      <c r="E2" t="s">
        <v>729</v>
      </c>
      <c r="F2" t="s">
        <v>1202</v>
      </c>
      <c r="G2" t="s">
        <v>1203</v>
      </c>
      <c r="H2" t="s">
        <v>1204</v>
      </c>
      <c r="I2" t="s">
        <v>1205</v>
      </c>
      <c r="J2" t="s">
        <v>1206</v>
      </c>
      <c r="K2" t="s">
        <v>1207</v>
      </c>
      <c r="L2" t="s">
        <v>1208</v>
      </c>
      <c r="M2" t="s">
        <v>1209</v>
      </c>
      <c r="N2" t="s">
        <v>1210</v>
      </c>
      <c r="O2" t="s">
        <v>1211</v>
      </c>
      <c r="P2" t="s">
        <v>1212</v>
      </c>
      <c r="Q2" t="s">
        <v>1213</v>
      </c>
      <c r="R2" t="s">
        <v>1214</v>
      </c>
      <c r="S2" t="s">
        <v>1215</v>
      </c>
      <c r="T2" t="s">
        <v>1216</v>
      </c>
      <c r="U2" t="s">
        <v>1217</v>
      </c>
      <c r="V2" t="s">
        <v>1218</v>
      </c>
      <c r="W2" t="s">
        <v>355</v>
      </c>
      <c r="X2" t="s">
        <v>356</v>
      </c>
      <c r="Y2" t="s">
        <v>357</v>
      </c>
      <c r="Z2" t="s">
        <v>358</v>
      </c>
      <c r="AA2" t="s">
        <v>359</v>
      </c>
      <c r="AB2" t="s">
        <v>360</v>
      </c>
      <c r="AC2" t="s">
        <v>361</v>
      </c>
      <c r="AD2" t="s">
        <v>362</v>
      </c>
      <c r="AE2" t="s">
        <v>363</v>
      </c>
      <c r="AF2" t="s">
        <v>364</v>
      </c>
      <c r="AG2" t="s">
        <v>365</v>
      </c>
      <c r="AH2" t="s">
        <v>366</v>
      </c>
      <c r="AI2" t="s">
        <v>367</v>
      </c>
      <c r="AJ2" t="s">
        <v>368</v>
      </c>
      <c r="AK2" t="s">
        <v>369</v>
      </c>
      <c r="AL2" t="s">
        <v>370</v>
      </c>
    </row>
    <row r="3" spans="1:38" x14ac:dyDescent="0.35">
      <c r="A3" s="1" t="s">
        <v>899</v>
      </c>
      <c r="B3" t="s">
        <v>729</v>
      </c>
      <c r="C3" t="s">
        <v>729</v>
      </c>
      <c r="D3" t="s">
        <v>729</v>
      </c>
      <c r="E3" t="s">
        <v>729</v>
      </c>
      <c r="F3" t="s">
        <v>806</v>
      </c>
      <c r="G3" t="s">
        <v>807</v>
      </c>
      <c r="H3" t="s">
        <v>808</v>
      </c>
      <c r="I3" t="s">
        <v>809</v>
      </c>
      <c r="J3" t="s">
        <v>810</v>
      </c>
      <c r="K3" t="s">
        <v>900</v>
      </c>
      <c r="L3" t="s">
        <v>901</v>
      </c>
      <c r="M3" t="s">
        <v>902</v>
      </c>
      <c r="N3" t="s">
        <v>903</v>
      </c>
      <c r="O3" t="s">
        <v>904</v>
      </c>
      <c r="P3" t="s">
        <v>905</v>
      </c>
      <c r="Q3" t="s">
        <v>906</v>
      </c>
      <c r="R3" t="s">
        <v>907</v>
      </c>
      <c r="S3" t="s">
        <v>908</v>
      </c>
      <c r="T3" t="s">
        <v>909</v>
      </c>
      <c r="U3" t="s">
        <v>910</v>
      </c>
      <c r="V3" t="s">
        <v>911</v>
      </c>
      <c r="W3" t="s">
        <v>337</v>
      </c>
      <c r="X3" t="s">
        <v>338</v>
      </c>
      <c r="Y3" t="s">
        <v>339</v>
      </c>
      <c r="Z3" t="s">
        <v>340</v>
      </c>
      <c r="AA3" t="s">
        <v>341</v>
      </c>
      <c r="AB3" t="s">
        <v>342</v>
      </c>
      <c r="AC3" t="s">
        <v>343</v>
      </c>
      <c r="AD3" t="s">
        <v>344</v>
      </c>
      <c r="AE3" t="s">
        <v>345</v>
      </c>
      <c r="AF3" t="s">
        <v>346</v>
      </c>
      <c r="AG3" t="s">
        <v>347</v>
      </c>
      <c r="AH3" t="s">
        <v>348</v>
      </c>
      <c r="AI3" t="s">
        <v>349</v>
      </c>
      <c r="AJ3" t="s">
        <v>350</v>
      </c>
      <c r="AK3" t="s">
        <v>351</v>
      </c>
      <c r="AL3" t="s">
        <v>352</v>
      </c>
    </row>
    <row r="4" spans="1:38" x14ac:dyDescent="0.35">
      <c r="A4" s="1" t="s">
        <v>2099</v>
      </c>
      <c r="B4" t="s">
        <v>729</v>
      </c>
      <c r="C4" t="s">
        <v>729</v>
      </c>
      <c r="D4" t="s">
        <v>729</v>
      </c>
      <c r="E4" t="s">
        <v>729</v>
      </c>
      <c r="F4" t="s">
        <v>2100</v>
      </c>
      <c r="G4" t="s">
        <v>2101</v>
      </c>
      <c r="H4" t="s">
        <v>2102</v>
      </c>
      <c r="I4" t="s">
        <v>2103</v>
      </c>
      <c r="J4" t="s">
        <v>2104</v>
      </c>
      <c r="K4" t="s">
        <v>2105</v>
      </c>
      <c r="L4" t="s">
        <v>2106</v>
      </c>
      <c r="M4" t="s">
        <v>817</v>
      </c>
      <c r="N4" t="s">
        <v>2107</v>
      </c>
      <c r="O4" t="s">
        <v>2108</v>
      </c>
      <c r="P4" t="s">
        <v>2109</v>
      </c>
      <c r="Q4" t="s">
        <v>2110</v>
      </c>
      <c r="R4" t="s">
        <v>2111</v>
      </c>
      <c r="S4" t="s">
        <v>2112</v>
      </c>
      <c r="T4" t="s">
        <v>1202</v>
      </c>
      <c r="U4" t="s">
        <v>2113</v>
      </c>
      <c r="V4" t="s">
        <v>2114</v>
      </c>
      <c r="W4" t="s">
        <v>2115</v>
      </c>
      <c r="X4" t="s">
        <v>2116</v>
      </c>
      <c r="Y4" t="s">
        <v>2117</v>
      </c>
      <c r="Z4" t="s">
        <v>2118</v>
      </c>
      <c r="AA4" t="s">
        <v>2119</v>
      </c>
      <c r="AB4" t="s">
        <v>2120</v>
      </c>
      <c r="AC4" t="s">
        <v>2121</v>
      </c>
      <c r="AD4" t="s">
        <v>2122</v>
      </c>
      <c r="AE4" t="s">
        <v>2123</v>
      </c>
      <c r="AF4" t="s">
        <v>2124</v>
      </c>
      <c r="AG4" t="s">
        <v>2125</v>
      </c>
      <c r="AH4" t="s">
        <v>2126</v>
      </c>
      <c r="AI4" t="s">
        <v>2127</v>
      </c>
      <c r="AJ4" t="s">
        <v>729</v>
      </c>
      <c r="AK4" t="s">
        <v>729</v>
      </c>
      <c r="AL4" t="s">
        <v>729</v>
      </c>
    </row>
    <row r="5" spans="1:38" x14ac:dyDescent="0.35">
      <c r="A5" s="1" t="s">
        <v>2128</v>
      </c>
      <c r="B5" t="s">
        <v>729</v>
      </c>
      <c r="C5" t="s">
        <v>729</v>
      </c>
      <c r="D5" t="s">
        <v>729</v>
      </c>
      <c r="E5" t="s">
        <v>729</v>
      </c>
      <c r="F5" t="s">
        <v>729</v>
      </c>
      <c r="G5" t="s">
        <v>729</v>
      </c>
      <c r="H5" t="s">
        <v>729</v>
      </c>
      <c r="I5" t="s">
        <v>729</v>
      </c>
      <c r="J5" t="s">
        <v>729</v>
      </c>
      <c r="K5" t="s">
        <v>729</v>
      </c>
      <c r="L5" t="s">
        <v>729</v>
      </c>
      <c r="M5" t="s">
        <v>729</v>
      </c>
      <c r="N5" t="s">
        <v>729</v>
      </c>
      <c r="O5" t="s">
        <v>729</v>
      </c>
      <c r="P5" t="s">
        <v>729</v>
      </c>
      <c r="Q5" t="s">
        <v>729</v>
      </c>
      <c r="R5" t="s">
        <v>729</v>
      </c>
      <c r="S5" t="s">
        <v>729</v>
      </c>
      <c r="T5" t="s">
        <v>729</v>
      </c>
      <c r="U5" t="s">
        <v>729</v>
      </c>
      <c r="V5" t="s">
        <v>729</v>
      </c>
      <c r="W5" t="s">
        <v>729</v>
      </c>
      <c r="X5" t="s">
        <v>729</v>
      </c>
      <c r="Y5" t="s">
        <v>2129</v>
      </c>
      <c r="Z5" t="s">
        <v>2130</v>
      </c>
      <c r="AA5" t="s">
        <v>2131</v>
      </c>
      <c r="AB5" t="s">
        <v>2132</v>
      </c>
      <c r="AC5" t="s">
        <v>2133</v>
      </c>
      <c r="AD5" t="s">
        <v>2134</v>
      </c>
      <c r="AE5" t="s">
        <v>2135</v>
      </c>
      <c r="AF5" t="s">
        <v>2136</v>
      </c>
      <c r="AG5" t="s">
        <v>2137</v>
      </c>
      <c r="AH5" t="s">
        <v>2138</v>
      </c>
      <c r="AI5" t="s">
        <v>2139</v>
      </c>
      <c r="AJ5" t="s">
        <v>2140</v>
      </c>
      <c r="AK5" t="s">
        <v>2141</v>
      </c>
      <c r="AL5" t="s">
        <v>2142</v>
      </c>
    </row>
    <row r="6" spans="1:38" x14ac:dyDescent="0.35">
      <c r="A6" s="1" t="s">
        <v>2143</v>
      </c>
      <c r="B6" t="s">
        <v>729</v>
      </c>
      <c r="C6" t="s">
        <v>729</v>
      </c>
      <c r="D6" t="s">
        <v>729</v>
      </c>
      <c r="E6" t="s">
        <v>729</v>
      </c>
      <c r="F6" t="s">
        <v>1164</v>
      </c>
      <c r="G6" t="s">
        <v>2144</v>
      </c>
      <c r="H6" t="s">
        <v>2145</v>
      </c>
      <c r="I6" t="s">
        <v>2146</v>
      </c>
      <c r="J6" t="s">
        <v>2147</v>
      </c>
      <c r="K6" t="s">
        <v>2148</v>
      </c>
      <c r="L6" t="s">
        <v>2149</v>
      </c>
      <c r="M6" t="s">
        <v>2150</v>
      </c>
      <c r="N6" t="s">
        <v>2060</v>
      </c>
      <c r="O6" t="s">
        <v>2151</v>
      </c>
      <c r="P6" t="s">
        <v>2152</v>
      </c>
      <c r="Q6" t="s">
        <v>2153</v>
      </c>
      <c r="R6" t="s">
        <v>2154</v>
      </c>
      <c r="S6" t="s">
        <v>2155</v>
      </c>
      <c r="T6" t="s">
        <v>2156</v>
      </c>
      <c r="U6" t="s">
        <v>2157</v>
      </c>
      <c r="V6" t="s">
        <v>2158</v>
      </c>
      <c r="W6" t="s">
        <v>2159</v>
      </c>
      <c r="X6" t="s">
        <v>2160</v>
      </c>
      <c r="Y6" t="s">
        <v>2161</v>
      </c>
      <c r="Z6" t="s">
        <v>2058</v>
      </c>
      <c r="AA6" t="s">
        <v>2162</v>
      </c>
      <c r="AB6" t="s">
        <v>2163</v>
      </c>
      <c r="AC6" t="s">
        <v>2164</v>
      </c>
      <c r="AD6" t="s">
        <v>2165</v>
      </c>
      <c r="AE6" t="s">
        <v>2166</v>
      </c>
      <c r="AF6" t="s">
        <v>2167</v>
      </c>
      <c r="AG6" t="s">
        <v>2168</v>
      </c>
      <c r="AH6" t="s">
        <v>2169</v>
      </c>
      <c r="AI6" t="s">
        <v>2170</v>
      </c>
      <c r="AJ6" t="s">
        <v>2135</v>
      </c>
      <c r="AK6" t="s">
        <v>2171</v>
      </c>
      <c r="AL6" t="s">
        <v>2172</v>
      </c>
    </row>
    <row r="7" spans="1:38" x14ac:dyDescent="0.35">
      <c r="A7" s="1" t="s">
        <v>2173</v>
      </c>
      <c r="B7" t="s">
        <v>729</v>
      </c>
      <c r="C7" t="s">
        <v>729</v>
      </c>
      <c r="D7" t="s">
        <v>729</v>
      </c>
      <c r="E7" t="s">
        <v>729</v>
      </c>
      <c r="F7" t="s">
        <v>729</v>
      </c>
      <c r="G7" t="s">
        <v>729</v>
      </c>
      <c r="H7" t="s">
        <v>729</v>
      </c>
      <c r="I7" t="s">
        <v>729</v>
      </c>
      <c r="J7" t="s">
        <v>729</v>
      </c>
      <c r="K7" t="s">
        <v>729</v>
      </c>
      <c r="L7" t="s">
        <v>729</v>
      </c>
      <c r="M7" t="s">
        <v>729</v>
      </c>
      <c r="N7" t="s">
        <v>729</v>
      </c>
      <c r="O7" t="s">
        <v>729</v>
      </c>
      <c r="P7" t="s">
        <v>729</v>
      </c>
      <c r="Q7" t="s">
        <v>729</v>
      </c>
      <c r="R7" t="s">
        <v>729</v>
      </c>
      <c r="S7" t="s">
        <v>729</v>
      </c>
      <c r="T7" t="s">
        <v>729</v>
      </c>
      <c r="U7" t="s">
        <v>729</v>
      </c>
      <c r="V7" t="s">
        <v>729</v>
      </c>
      <c r="W7" t="s">
        <v>729</v>
      </c>
      <c r="X7" t="s">
        <v>729</v>
      </c>
      <c r="Y7" t="s">
        <v>824</v>
      </c>
      <c r="Z7" t="s">
        <v>2174</v>
      </c>
      <c r="AA7" t="s">
        <v>2175</v>
      </c>
      <c r="AB7" t="s">
        <v>2176</v>
      </c>
      <c r="AC7" t="s">
        <v>2177</v>
      </c>
      <c r="AD7" t="s">
        <v>2118</v>
      </c>
      <c r="AE7" t="s">
        <v>2178</v>
      </c>
      <c r="AF7" t="s">
        <v>2179</v>
      </c>
      <c r="AG7" t="s">
        <v>2162</v>
      </c>
      <c r="AH7" t="s">
        <v>2054</v>
      </c>
      <c r="AI7" t="s">
        <v>2180</v>
      </c>
      <c r="AJ7" t="s">
        <v>2181</v>
      </c>
      <c r="AK7" t="s">
        <v>1597</v>
      </c>
      <c r="AL7" t="s">
        <v>2182</v>
      </c>
    </row>
    <row r="8" spans="1:38" x14ac:dyDescent="0.35">
      <c r="A8" s="1" t="s">
        <v>1458</v>
      </c>
      <c r="B8" t="s">
        <v>729</v>
      </c>
      <c r="C8" t="s">
        <v>729</v>
      </c>
      <c r="D8" t="s">
        <v>729</v>
      </c>
      <c r="E8" t="s">
        <v>729</v>
      </c>
      <c r="F8" t="s">
        <v>2183</v>
      </c>
      <c r="G8" t="s">
        <v>2184</v>
      </c>
      <c r="H8" t="s">
        <v>1085</v>
      </c>
      <c r="I8" t="s">
        <v>2185</v>
      </c>
      <c r="J8" t="s">
        <v>2186</v>
      </c>
      <c r="K8" t="s">
        <v>2187</v>
      </c>
      <c r="L8" t="s">
        <v>2188</v>
      </c>
      <c r="M8" t="s">
        <v>2189</v>
      </c>
      <c r="N8" t="s">
        <v>2190</v>
      </c>
      <c r="O8" t="s">
        <v>2191</v>
      </c>
      <c r="P8" t="s">
        <v>2192</v>
      </c>
      <c r="Q8" t="s">
        <v>2193</v>
      </c>
      <c r="R8" t="s">
        <v>2194</v>
      </c>
      <c r="S8" t="s">
        <v>2195</v>
      </c>
      <c r="T8" t="s">
        <v>2196</v>
      </c>
      <c r="U8" t="s">
        <v>2197</v>
      </c>
      <c r="V8" t="s">
        <v>2198</v>
      </c>
      <c r="W8" t="s">
        <v>2199</v>
      </c>
      <c r="X8" t="s">
        <v>2200</v>
      </c>
      <c r="Y8" t="s">
        <v>2201</v>
      </c>
      <c r="Z8" t="s">
        <v>2202</v>
      </c>
      <c r="AA8" t="s">
        <v>2203</v>
      </c>
      <c r="AB8" t="s">
        <v>2204</v>
      </c>
      <c r="AC8" t="s">
        <v>2205</v>
      </c>
      <c r="AD8" t="s">
        <v>2206</v>
      </c>
      <c r="AE8" t="s">
        <v>2207</v>
      </c>
      <c r="AF8" t="s">
        <v>2208</v>
      </c>
      <c r="AG8" t="s">
        <v>873</v>
      </c>
      <c r="AH8" t="s">
        <v>2209</v>
      </c>
      <c r="AI8" t="s">
        <v>2210</v>
      </c>
      <c r="AJ8" t="s">
        <v>2211</v>
      </c>
      <c r="AK8" t="s">
        <v>2212</v>
      </c>
      <c r="AL8" t="s">
        <v>2213</v>
      </c>
    </row>
    <row r="9" spans="1:38" x14ac:dyDescent="0.35">
      <c r="A9" s="1" t="s">
        <v>1761</v>
      </c>
      <c r="B9" t="s">
        <v>729</v>
      </c>
      <c r="C9" t="s">
        <v>729</v>
      </c>
      <c r="D9" t="s">
        <v>729</v>
      </c>
      <c r="E9" t="s">
        <v>729</v>
      </c>
      <c r="F9" t="s">
        <v>729</v>
      </c>
      <c r="G9" t="s">
        <v>729</v>
      </c>
      <c r="H9" t="s">
        <v>729</v>
      </c>
      <c r="I9" t="s">
        <v>729</v>
      </c>
      <c r="J9" t="s">
        <v>729</v>
      </c>
      <c r="K9" t="s">
        <v>729</v>
      </c>
      <c r="L9" t="s">
        <v>729</v>
      </c>
      <c r="M9" t="s">
        <v>729</v>
      </c>
      <c r="N9" t="s">
        <v>729</v>
      </c>
      <c r="O9" t="s">
        <v>729</v>
      </c>
      <c r="P9" t="s">
        <v>729</v>
      </c>
      <c r="Q9" t="s">
        <v>729</v>
      </c>
      <c r="R9" t="s">
        <v>729</v>
      </c>
      <c r="S9" t="s">
        <v>729</v>
      </c>
      <c r="T9" t="s">
        <v>729</v>
      </c>
      <c r="U9" t="s">
        <v>729</v>
      </c>
      <c r="V9" t="s">
        <v>729</v>
      </c>
      <c r="W9" t="s">
        <v>729</v>
      </c>
      <c r="X9" t="s">
        <v>729</v>
      </c>
      <c r="Y9" t="s">
        <v>2214</v>
      </c>
      <c r="Z9" t="s">
        <v>2215</v>
      </c>
      <c r="AA9" t="s">
        <v>2216</v>
      </c>
      <c r="AB9" t="s">
        <v>2217</v>
      </c>
      <c r="AC9" t="s">
        <v>2218</v>
      </c>
      <c r="AD9" t="s">
        <v>2219</v>
      </c>
      <c r="AE9" t="s">
        <v>2220</v>
      </c>
      <c r="AF9" t="s">
        <v>2221</v>
      </c>
      <c r="AG9" t="s">
        <v>2222</v>
      </c>
      <c r="AH9" t="s">
        <v>2223</v>
      </c>
      <c r="AI9" t="s">
        <v>805</v>
      </c>
      <c r="AJ9" t="s">
        <v>2224</v>
      </c>
      <c r="AK9" t="s">
        <v>2225</v>
      </c>
      <c r="AL9" t="s">
        <v>2226</v>
      </c>
    </row>
    <row r="10" spans="1:38" x14ac:dyDescent="0.35">
      <c r="A10" s="1" t="s">
        <v>2227</v>
      </c>
      <c r="B10" t="s">
        <v>729</v>
      </c>
      <c r="C10" t="s">
        <v>729</v>
      </c>
      <c r="D10" t="s">
        <v>729</v>
      </c>
      <c r="E10" t="s">
        <v>729</v>
      </c>
      <c r="F10" t="s">
        <v>729</v>
      </c>
      <c r="G10" t="s">
        <v>729</v>
      </c>
      <c r="H10" t="s">
        <v>729</v>
      </c>
      <c r="I10" t="s">
        <v>729</v>
      </c>
      <c r="J10" t="s">
        <v>2228</v>
      </c>
      <c r="K10" t="s">
        <v>2228</v>
      </c>
      <c r="L10" t="s">
        <v>2229</v>
      </c>
      <c r="M10" t="s">
        <v>2230</v>
      </c>
      <c r="N10" t="s">
        <v>2231</v>
      </c>
      <c r="O10" t="s">
        <v>2232</v>
      </c>
      <c r="P10" t="s">
        <v>2233</v>
      </c>
      <c r="Q10" t="s">
        <v>2217</v>
      </c>
      <c r="R10" t="s">
        <v>2234</v>
      </c>
      <c r="S10" t="s">
        <v>2235</v>
      </c>
      <c r="T10" t="s">
        <v>2236</v>
      </c>
      <c r="U10" t="s">
        <v>2237</v>
      </c>
      <c r="V10" t="s">
        <v>2238</v>
      </c>
      <c r="W10" t="s">
        <v>2239</v>
      </c>
      <c r="X10" t="s">
        <v>2240</v>
      </c>
      <c r="Y10" t="s">
        <v>2241</v>
      </c>
      <c r="Z10" t="s">
        <v>2242</v>
      </c>
      <c r="AA10" t="s">
        <v>2243</v>
      </c>
      <c r="AB10" t="s">
        <v>2145</v>
      </c>
      <c r="AC10" t="s">
        <v>2244</v>
      </c>
      <c r="AD10" t="s">
        <v>2245</v>
      </c>
      <c r="AE10" t="s">
        <v>2246</v>
      </c>
      <c r="AF10" t="s">
        <v>2247</v>
      </c>
      <c r="AG10" t="s">
        <v>2248</v>
      </c>
      <c r="AH10" t="s">
        <v>2249</v>
      </c>
      <c r="AI10" t="s">
        <v>731</v>
      </c>
      <c r="AJ10" t="s">
        <v>2250</v>
      </c>
      <c r="AK10" t="s">
        <v>2251</v>
      </c>
      <c r="AL10" t="s">
        <v>2252</v>
      </c>
    </row>
    <row r="11" spans="1:38" x14ac:dyDescent="0.35">
      <c r="A11" s="1" t="s">
        <v>2253</v>
      </c>
      <c r="B11" t="s">
        <v>729</v>
      </c>
      <c r="C11" t="s">
        <v>729</v>
      </c>
      <c r="D11" t="s">
        <v>729</v>
      </c>
      <c r="E11" t="s">
        <v>729</v>
      </c>
      <c r="F11" t="s">
        <v>2254</v>
      </c>
      <c r="G11" t="s">
        <v>2255</v>
      </c>
      <c r="H11" t="s">
        <v>888</v>
      </c>
      <c r="I11" t="s">
        <v>2256</v>
      </c>
      <c r="J11" t="s">
        <v>2257</v>
      </c>
      <c r="K11" t="s">
        <v>1064</v>
      </c>
      <c r="L11" t="s">
        <v>2258</v>
      </c>
      <c r="M11" t="s">
        <v>2259</v>
      </c>
      <c r="N11" t="s">
        <v>2260</v>
      </c>
      <c r="O11" t="s">
        <v>2261</v>
      </c>
      <c r="P11" t="s">
        <v>2262</v>
      </c>
      <c r="Q11" t="s">
        <v>2263</v>
      </c>
      <c r="R11" t="s">
        <v>2264</v>
      </c>
      <c r="S11" t="s">
        <v>2265</v>
      </c>
      <c r="T11" t="s">
        <v>2266</v>
      </c>
      <c r="U11" t="s">
        <v>2267</v>
      </c>
      <c r="V11" t="s">
        <v>2268</v>
      </c>
      <c r="W11" t="s">
        <v>2269</v>
      </c>
      <c r="X11" t="s">
        <v>2270</v>
      </c>
      <c r="Y11" t="s">
        <v>2271</v>
      </c>
      <c r="Z11" t="s">
        <v>2272</v>
      </c>
      <c r="AA11" t="s">
        <v>2273</v>
      </c>
      <c r="AB11" t="s">
        <v>2274</v>
      </c>
      <c r="AC11" t="s">
        <v>2275</v>
      </c>
      <c r="AD11" t="s">
        <v>2276</v>
      </c>
      <c r="AE11" t="s">
        <v>2277</v>
      </c>
      <c r="AF11" t="s">
        <v>2184</v>
      </c>
      <c r="AG11" t="s">
        <v>2278</v>
      </c>
      <c r="AH11" t="s">
        <v>2279</v>
      </c>
      <c r="AI11" t="s">
        <v>2280</v>
      </c>
      <c r="AJ11" t="s">
        <v>2281</v>
      </c>
      <c r="AK11" t="s">
        <v>2282</v>
      </c>
      <c r="AL11" t="s">
        <v>2283</v>
      </c>
    </row>
    <row r="12" spans="1:38" x14ac:dyDescent="0.35">
      <c r="A12" s="1" t="s">
        <v>2284</v>
      </c>
      <c r="B12" t="s">
        <v>729</v>
      </c>
      <c r="C12" t="s">
        <v>729</v>
      </c>
      <c r="D12" t="s">
        <v>729</v>
      </c>
      <c r="E12" t="s">
        <v>729</v>
      </c>
      <c r="F12" t="s">
        <v>2285</v>
      </c>
      <c r="G12" t="s">
        <v>2286</v>
      </c>
      <c r="H12" t="s">
        <v>2287</v>
      </c>
      <c r="I12" t="s">
        <v>2288</v>
      </c>
      <c r="J12" t="s">
        <v>2289</v>
      </c>
      <c r="K12" t="s">
        <v>2290</v>
      </c>
      <c r="L12" t="s">
        <v>2291</v>
      </c>
      <c r="M12" t="s">
        <v>2292</v>
      </c>
      <c r="N12" t="s">
        <v>2293</v>
      </c>
      <c r="O12" t="s">
        <v>1918</v>
      </c>
      <c r="P12" t="s">
        <v>2294</v>
      </c>
      <c r="Q12" t="s">
        <v>2295</v>
      </c>
      <c r="R12" t="s">
        <v>2296</v>
      </c>
      <c r="S12" t="s">
        <v>2297</v>
      </c>
      <c r="T12" t="s">
        <v>2298</v>
      </c>
      <c r="U12" t="s">
        <v>2299</v>
      </c>
      <c r="V12" t="s">
        <v>2300</v>
      </c>
      <c r="W12" t="s">
        <v>2301</v>
      </c>
      <c r="X12" t="s">
        <v>2302</v>
      </c>
      <c r="Y12" t="s">
        <v>1963</v>
      </c>
      <c r="Z12" t="s">
        <v>2303</v>
      </c>
      <c r="AA12" t="s">
        <v>2304</v>
      </c>
      <c r="AB12" t="s">
        <v>2305</v>
      </c>
      <c r="AC12" t="s">
        <v>2306</v>
      </c>
      <c r="AD12" t="s">
        <v>2307</v>
      </c>
      <c r="AE12" t="s">
        <v>2308</v>
      </c>
      <c r="AF12" t="s">
        <v>2309</v>
      </c>
      <c r="AG12" t="s">
        <v>2310</v>
      </c>
      <c r="AH12" t="s">
        <v>2311</v>
      </c>
      <c r="AI12" t="s">
        <v>2312</v>
      </c>
      <c r="AJ12" t="s">
        <v>2313</v>
      </c>
      <c r="AK12" t="s">
        <v>2314</v>
      </c>
      <c r="AL12" t="s">
        <v>2315</v>
      </c>
    </row>
    <row r="13" spans="1:38" x14ac:dyDescent="0.35">
      <c r="A13" s="1" t="s">
        <v>2316</v>
      </c>
      <c r="B13" t="s">
        <v>729</v>
      </c>
      <c r="C13" t="s">
        <v>729</v>
      </c>
      <c r="D13" t="s">
        <v>729</v>
      </c>
      <c r="E13" t="s">
        <v>729</v>
      </c>
      <c r="F13" t="s">
        <v>2317</v>
      </c>
      <c r="G13" t="s">
        <v>2318</v>
      </c>
      <c r="H13" t="s">
        <v>2319</v>
      </c>
      <c r="I13" t="s">
        <v>2320</v>
      </c>
      <c r="J13" t="s">
        <v>2321</v>
      </c>
      <c r="K13" t="s">
        <v>2322</v>
      </c>
      <c r="L13" t="s">
        <v>2323</v>
      </c>
      <c r="M13" t="s">
        <v>2324</v>
      </c>
      <c r="N13" t="s">
        <v>2325</v>
      </c>
      <c r="O13" t="s">
        <v>2326</v>
      </c>
      <c r="P13" t="s">
        <v>2327</v>
      </c>
      <c r="Q13" t="s">
        <v>2328</v>
      </c>
      <c r="R13" t="s">
        <v>2329</v>
      </c>
      <c r="S13" t="s">
        <v>2330</v>
      </c>
      <c r="T13" t="s">
        <v>2331</v>
      </c>
      <c r="U13" t="s">
        <v>2332</v>
      </c>
      <c r="V13" t="s">
        <v>2333</v>
      </c>
      <c r="W13" t="s">
        <v>2334</v>
      </c>
      <c r="X13" t="s">
        <v>2335</v>
      </c>
      <c r="Y13" t="s">
        <v>2336</v>
      </c>
      <c r="Z13" t="s">
        <v>2337</v>
      </c>
      <c r="AA13" t="s">
        <v>2338</v>
      </c>
      <c r="AB13" t="s">
        <v>2339</v>
      </c>
      <c r="AC13" t="s">
        <v>2340</v>
      </c>
      <c r="AD13" t="s">
        <v>2341</v>
      </c>
      <c r="AE13" t="s">
        <v>2342</v>
      </c>
      <c r="AF13" t="s">
        <v>2343</v>
      </c>
      <c r="AG13" t="s">
        <v>2344</v>
      </c>
      <c r="AH13" t="s">
        <v>2345</v>
      </c>
      <c r="AI13" t="s">
        <v>2346</v>
      </c>
      <c r="AJ13" t="s">
        <v>2347</v>
      </c>
      <c r="AK13" t="s">
        <v>2348</v>
      </c>
      <c r="AL13" t="s">
        <v>2349</v>
      </c>
    </row>
    <row r="14" spans="1:38" x14ac:dyDescent="0.35">
      <c r="A14" s="1" t="s">
        <v>2350</v>
      </c>
      <c r="B14" t="s">
        <v>729</v>
      </c>
      <c r="C14" t="s">
        <v>729</v>
      </c>
      <c r="D14" t="s">
        <v>729</v>
      </c>
      <c r="E14" t="s">
        <v>729</v>
      </c>
      <c r="F14" t="s">
        <v>729</v>
      </c>
      <c r="G14" t="s">
        <v>729</v>
      </c>
      <c r="H14" t="s">
        <v>729</v>
      </c>
      <c r="I14" t="s">
        <v>729</v>
      </c>
      <c r="J14" t="s">
        <v>729</v>
      </c>
      <c r="K14" t="s">
        <v>729</v>
      </c>
      <c r="L14" t="s">
        <v>729</v>
      </c>
      <c r="M14" t="s">
        <v>729</v>
      </c>
      <c r="N14" t="s">
        <v>729</v>
      </c>
      <c r="O14" t="s">
        <v>729</v>
      </c>
      <c r="P14" t="s">
        <v>2351</v>
      </c>
      <c r="Q14" t="s">
        <v>2352</v>
      </c>
      <c r="R14" t="s">
        <v>2353</v>
      </c>
      <c r="S14" t="s">
        <v>2049</v>
      </c>
      <c r="T14" t="s">
        <v>2354</v>
      </c>
      <c r="U14" t="s">
        <v>2355</v>
      </c>
      <c r="V14" t="s">
        <v>2356</v>
      </c>
      <c r="W14" t="s">
        <v>2357</v>
      </c>
      <c r="X14" t="s">
        <v>2358</v>
      </c>
      <c r="Y14" t="s">
        <v>2359</v>
      </c>
      <c r="Z14" t="s">
        <v>2360</v>
      </c>
      <c r="AA14" t="s">
        <v>2361</v>
      </c>
      <c r="AB14" t="s">
        <v>2362</v>
      </c>
      <c r="AC14" t="s">
        <v>2363</v>
      </c>
      <c r="AD14" t="s">
        <v>2364</v>
      </c>
      <c r="AE14" t="s">
        <v>2365</v>
      </c>
      <c r="AF14" t="s">
        <v>2366</v>
      </c>
      <c r="AG14" t="s">
        <v>2367</v>
      </c>
      <c r="AH14" t="s">
        <v>2368</v>
      </c>
      <c r="AI14" t="s">
        <v>2369</v>
      </c>
      <c r="AJ14" t="s">
        <v>2370</v>
      </c>
      <c r="AK14" t="s">
        <v>2371</v>
      </c>
      <c r="AL14" t="s">
        <v>2372</v>
      </c>
    </row>
    <row r="15" spans="1:38" x14ac:dyDescent="0.35">
      <c r="A15" s="1" t="s">
        <v>2373</v>
      </c>
      <c r="B15" t="s">
        <v>729</v>
      </c>
      <c r="C15" t="s">
        <v>729</v>
      </c>
      <c r="D15" t="s">
        <v>729</v>
      </c>
      <c r="E15" t="s">
        <v>729</v>
      </c>
      <c r="F15" t="s">
        <v>2374</v>
      </c>
      <c r="G15" t="s">
        <v>2375</v>
      </c>
      <c r="H15" t="s">
        <v>2376</v>
      </c>
      <c r="I15" t="s">
        <v>2377</v>
      </c>
      <c r="J15" t="s">
        <v>2378</v>
      </c>
      <c r="K15" t="s">
        <v>2379</v>
      </c>
      <c r="L15" t="s">
        <v>2380</v>
      </c>
      <c r="M15" t="s">
        <v>2381</v>
      </c>
      <c r="N15" t="s">
        <v>2382</v>
      </c>
      <c r="O15" t="s">
        <v>2383</v>
      </c>
      <c r="P15" t="s">
        <v>2384</v>
      </c>
      <c r="Q15" t="s">
        <v>2385</v>
      </c>
      <c r="R15" t="s">
        <v>2386</v>
      </c>
      <c r="S15" t="s">
        <v>2387</v>
      </c>
      <c r="T15" t="s">
        <v>2388</v>
      </c>
      <c r="U15" t="s">
        <v>2389</v>
      </c>
      <c r="V15" t="s">
        <v>2390</v>
      </c>
      <c r="W15" t="s">
        <v>2391</v>
      </c>
      <c r="X15" t="s">
        <v>2392</v>
      </c>
      <c r="Y15" t="s">
        <v>2393</v>
      </c>
      <c r="Z15" t="s">
        <v>2394</v>
      </c>
      <c r="AA15" t="s">
        <v>2395</v>
      </c>
      <c r="AB15" t="s">
        <v>2396</v>
      </c>
      <c r="AC15" t="s">
        <v>2397</v>
      </c>
      <c r="AD15" t="s">
        <v>2398</v>
      </c>
      <c r="AE15" t="s">
        <v>2399</v>
      </c>
      <c r="AF15" t="s">
        <v>2400</v>
      </c>
      <c r="AG15" t="s">
        <v>2401</v>
      </c>
      <c r="AH15" t="s">
        <v>2402</v>
      </c>
      <c r="AI15" t="s">
        <v>2403</v>
      </c>
      <c r="AJ15" t="s">
        <v>2404</v>
      </c>
      <c r="AK15" t="s">
        <v>2405</v>
      </c>
      <c r="AL15" t="s">
        <v>2406</v>
      </c>
    </row>
    <row r="16" spans="1:38" x14ac:dyDescent="0.35">
      <c r="A16" s="1" t="s">
        <v>2407</v>
      </c>
      <c r="B16" t="s">
        <v>729</v>
      </c>
      <c r="C16" t="s">
        <v>729</v>
      </c>
      <c r="D16" t="s">
        <v>729</v>
      </c>
      <c r="E16" t="s">
        <v>729</v>
      </c>
      <c r="F16" t="s">
        <v>2408</v>
      </c>
      <c r="G16" t="s">
        <v>1801</v>
      </c>
      <c r="H16" t="s">
        <v>2409</v>
      </c>
      <c r="I16" t="s">
        <v>888</v>
      </c>
      <c r="J16" t="s">
        <v>729</v>
      </c>
      <c r="K16" t="s">
        <v>2410</v>
      </c>
      <c r="L16" t="s">
        <v>2411</v>
      </c>
      <c r="M16" t="s">
        <v>2412</v>
      </c>
      <c r="N16" t="s">
        <v>2413</v>
      </c>
      <c r="O16" t="s">
        <v>2414</v>
      </c>
      <c r="P16" t="s">
        <v>2415</v>
      </c>
      <c r="Q16" t="s">
        <v>1849</v>
      </c>
      <c r="R16" t="s">
        <v>2416</v>
      </c>
      <c r="S16" t="s">
        <v>2417</v>
      </c>
      <c r="T16" t="s">
        <v>2418</v>
      </c>
      <c r="U16" t="s">
        <v>2419</v>
      </c>
      <c r="V16" t="s">
        <v>2420</v>
      </c>
      <c r="W16" t="s">
        <v>2421</v>
      </c>
      <c r="X16" t="s">
        <v>2422</v>
      </c>
      <c r="Y16" t="s">
        <v>2423</v>
      </c>
      <c r="Z16" t="s">
        <v>2424</v>
      </c>
      <c r="AA16" t="s">
        <v>2425</v>
      </c>
      <c r="AB16" t="s">
        <v>2426</v>
      </c>
      <c r="AC16" t="s">
        <v>2427</v>
      </c>
      <c r="AD16" t="s">
        <v>2428</v>
      </c>
      <c r="AE16" t="s">
        <v>2429</v>
      </c>
      <c r="AF16" t="s">
        <v>2430</v>
      </c>
      <c r="AG16" t="s">
        <v>2431</v>
      </c>
      <c r="AH16" t="s">
        <v>2432</v>
      </c>
      <c r="AI16" t="s">
        <v>2433</v>
      </c>
      <c r="AJ16" t="s">
        <v>2434</v>
      </c>
      <c r="AK16" t="s">
        <v>2435</v>
      </c>
      <c r="AL16" t="s">
        <v>2436</v>
      </c>
    </row>
    <row r="17" spans="1:38" x14ac:dyDescent="0.35">
      <c r="A17" s="1" t="s">
        <v>2437</v>
      </c>
      <c r="B17" t="s">
        <v>729</v>
      </c>
      <c r="C17" t="s">
        <v>729</v>
      </c>
      <c r="D17" t="s">
        <v>729</v>
      </c>
      <c r="E17" t="s">
        <v>729</v>
      </c>
      <c r="F17" t="s">
        <v>729</v>
      </c>
      <c r="G17" t="s">
        <v>729</v>
      </c>
      <c r="H17" t="s">
        <v>729</v>
      </c>
      <c r="I17" t="s">
        <v>729</v>
      </c>
      <c r="J17" t="s">
        <v>2438</v>
      </c>
      <c r="K17" t="s">
        <v>729</v>
      </c>
      <c r="L17" t="s">
        <v>729</v>
      </c>
      <c r="M17" t="s">
        <v>729</v>
      </c>
      <c r="N17" t="s">
        <v>729</v>
      </c>
      <c r="O17" t="s">
        <v>729</v>
      </c>
      <c r="P17" t="s">
        <v>729</v>
      </c>
      <c r="Q17" t="s">
        <v>2439</v>
      </c>
      <c r="R17" t="s">
        <v>2440</v>
      </c>
      <c r="S17" t="s">
        <v>2441</v>
      </c>
      <c r="T17" t="s">
        <v>2442</v>
      </c>
      <c r="U17" t="s">
        <v>2443</v>
      </c>
      <c r="V17" t="s">
        <v>2444</v>
      </c>
      <c r="W17" t="s">
        <v>2445</v>
      </c>
      <c r="X17" t="s">
        <v>829</v>
      </c>
      <c r="Y17" t="s">
        <v>2446</v>
      </c>
      <c r="Z17" t="s">
        <v>2447</v>
      </c>
      <c r="AA17" t="s">
        <v>2448</v>
      </c>
      <c r="AB17" t="s">
        <v>2449</v>
      </c>
      <c r="AC17" t="s">
        <v>2450</v>
      </c>
      <c r="AD17" t="s">
        <v>879</v>
      </c>
      <c r="AE17" t="s">
        <v>2451</v>
      </c>
      <c r="AF17" t="s">
        <v>2452</v>
      </c>
      <c r="AG17" t="s">
        <v>2453</v>
      </c>
      <c r="AH17" t="s">
        <v>2454</v>
      </c>
      <c r="AI17" t="s">
        <v>2455</v>
      </c>
      <c r="AJ17" t="s">
        <v>2456</v>
      </c>
      <c r="AK17" t="s">
        <v>2457</v>
      </c>
      <c r="AL17" t="s">
        <v>2458</v>
      </c>
    </row>
    <row r="18" spans="1:38" x14ac:dyDescent="0.35">
      <c r="A18" s="1" t="s">
        <v>2459</v>
      </c>
      <c r="B18" t="s">
        <v>729</v>
      </c>
      <c r="C18" t="s">
        <v>729</v>
      </c>
      <c r="D18" t="s">
        <v>729</v>
      </c>
      <c r="E18" t="s">
        <v>729</v>
      </c>
      <c r="F18" t="s">
        <v>2460</v>
      </c>
      <c r="G18" t="s">
        <v>2461</v>
      </c>
      <c r="H18" t="s">
        <v>2462</v>
      </c>
      <c r="I18" t="s">
        <v>2463</v>
      </c>
      <c r="J18" t="s">
        <v>2464</v>
      </c>
      <c r="K18" t="s">
        <v>2465</v>
      </c>
      <c r="L18" t="s">
        <v>2466</v>
      </c>
      <c r="M18" t="s">
        <v>2467</v>
      </c>
      <c r="N18" t="s">
        <v>2468</v>
      </c>
      <c r="O18" t="s">
        <v>2469</v>
      </c>
      <c r="P18" t="s">
        <v>2470</v>
      </c>
      <c r="Q18" t="s">
        <v>2471</v>
      </c>
      <c r="R18" t="s">
        <v>2472</v>
      </c>
      <c r="S18" t="s">
        <v>2473</v>
      </c>
      <c r="T18" t="s">
        <v>2474</v>
      </c>
      <c r="U18" t="s">
        <v>2475</v>
      </c>
      <c r="V18" t="s">
        <v>2476</v>
      </c>
      <c r="W18" t="s">
        <v>2477</v>
      </c>
      <c r="X18" t="s">
        <v>2478</v>
      </c>
      <c r="Y18" t="s">
        <v>2479</v>
      </c>
      <c r="Z18" t="s">
        <v>2480</v>
      </c>
      <c r="AA18" t="s">
        <v>2481</v>
      </c>
      <c r="AB18" t="s">
        <v>2482</v>
      </c>
      <c r="AC18" t="s">
        <v>2483</v>
      </c>
      <c r="AD18" t="s">
        <v>2484</v>
      </c>
      <c r="AE18" t="s">
        <v>2485</v>
      </c>
      <c r="AF18" t="s">
        <v>2486</v>
      </c>
      <c r="AG18" t="s">
        <v>2487</v>
      </c>
      <c r="AH18" t="s">
        <v>2488</v>
      </c>
      <c r="AI18" t="s">
        <v>2489</v>
      </c>
      <c r="AJ18" t="s">
        <v>2490</v>
      </c>
      <c r="AK18" t="s">
        <v>2491</v>
      </c>
      <c r="AL18" t="s">
        <v>2492</v>
      </c>
    </row>
    <row r="19" spans="1:38" x14ac:dyDescent="0.35">
      <c r="A19" s="1" t="s">
        <v>2493</v>
      </c>
      <c r="B19" t="s">
        <v>729</v>
      </c>
      <c r="C19" t="s">
        <v>729</v>
      </c>
      <c r="D19" t="s">
        <v>729</v>
      </c>
      <c r="E19" t="s">
        <v>729</v>
      </c>
      <c r="F19" t="s">
        <v>729</v>
      </c>
      <c r="G19" t="s">
        <v>729</v>
      </c>
      <c r="H19" t="s">
        <v>729</v>
      </c>
      <c r="I19" t="s">
        <v>729</v>
      </c>
      <c r="J19" t="s">
        <v>729</v>
      </c>
      <c r="K19" t="s">
        <v>729</v>
      </c>
      <c r="L19" t="s">
        <v>729</v>
      </c>
      <c r="M19" t="s">
        <v>729</v>
      </c>
      <c r="N19" t="s">
        <v>729</v>
      </c>
      <c r="O19" t="s">
        <v>729</v>
      </c>
      <c r="P19" t="s">
        <v>729</v>
      </c>
      <c r="Q19" t="s">
        <v>729</v>
      </c>
      <c r="R19" t="s">
        <v>729</v>
      </c>
      <c r="S19" t="s">
        <v>729</v>
      </c>
      <c r="T19" t="s">
        <v>729</v>
      </c>
      <c r="U19" t="s">
        <v>729</v>
      </c>
      <c r="V19" t="s">
        <v>729</v>
      </c>
      <c r="W19" t="s">
        <v>729</v>
      </c>
      <c r="X19" t="s">
        <v>729</v>
      </c>
      <c r="Y19" t="s">
        <v>2494</v>
      </c>
      <c r="Z19" t="s">
        <v>2495</v>
      </c>
      <c r="AA19" t="s">
        <v>2496</v>
      </c>
      <c r="AB19" t="s">
        <v>729</v>
      </c>
      <c r="AC19" t="s">
        <v>2497</v>
      </c>
      <c r="AD19" t="s">
        <v>729</v>
      </c>
      <c r="AE19" t="s">
        <v>729</v>
      </c>
      <c r="AF19" t="s">
        <v>729</v>
      </c>
      <c r="AG19" t="s">
        <v>2498</v>
      </c>
      <c r="AH19" t="s">
        <v>2499</v>
      </c>
      <c r="AI19" t="s">
        <v>2500</v>
      </c>
      <c r="AJ19" t="s">
        <v>2501</v>
      </c>
      <c r="AK19" t="s">
        <v>2502</v>
      </c>
      <c r="AL19" t="s">
        <v>2503</v>
      </c>
    </row>
    <row r="20" spans="1:38" x14ac:dyDescent="0.35">
      <c r="A20" s="1" t="s">
        <v>2504</v>
      </c>
      <c r="B20" t="s">
        <v>729</v>
      </c>
      <c r="C20" t="s">
        <v>729</v>
      </c>
      <c r="D20" t="s">
        <v>729</v>
      </c>
      <c r="E20" t="s">
        <v>729</v>
      </c>
      <c r="F20" t="s">
        <v>2505</v>
      </c>
      <c r="G20" t="s">
        <v>2506</v>
      </c>
      <c r="H20" t="s">
        <v>874</v>
      </c>
      <c r="I20" t="s">
        <v>2507</v>
      </c>
      <c r="J20" t="s">
        <v>2508</v>
      </c>
      <c r="K20" t="s">
        <v>2509</v>
      </c>
      <c r="L20" t="s">
        <v>2510</v>
      </c>
      <c r="M20" t="s">
        <v>2511</v>
      </c>
      <c r="N20" t="s">
        <v>2512</v>
      </c>
      <c r="O20" t="s">
        <v>2513</v>
      </c>
      <c r="P20" t="s">
        <v>2206</v>
      </c>
      <c r="Q20" t="s">
        <v>1593</v>
      </c>
      <c r="R20" t="s">
        <v>2514</v>
      </c>
      <c r="S20" t="s">
        <v>2515</v>
      </c>
      <c r="T20" t="s">
        <v>2516</v>
      </c>
      <c r="U20" t="s">
        <v>2517</v>
      </c>
      <c r="V20" t="s">
        <v>2518</v>
      </c>
      <c r="W20" t="s">
        <v>2519</v>
      </c>
      <c r="X20" t="s">
        <v>2520</v>
      </c>
      <c r="Y20" t="s">
        <v>2521</v>
      </c>
      <c r="Z20" t="s">
        <v>1878</v>
      </c>
      <c r="AA20" t="s">
        <v>2522</v>
      </c>
      <c r="AB20" t="s">
        <v>2523</v>
      </c>
      <c r="AC20" t="s">
        <v>729</v>
      </c>
      <c r="AD20" t="s">
        <v>729</v>
      </c>
      <c r="AE20" t="s">
        <v>729</v>
      </c>
      <c r="AF20" t="s">
        <v>729</v>
      </c>
      <c r="AG20" t="s">
        <v>729</v>
      </c>
      <c r="AH20" t="s">
        <v>729</v>
      </c>
      <c r="AI20" t="s">
        <v>729</v>
      </c>
      <c r="AJ20" t="s">
        <v>729</v>
      </c>
      <c r="AK20" t="s">
        <v>729</v>
      </c>
      <c r="AL20" t="s">
        <v>729</v>
      </c>
    </row>
    <row r="21" spans="1:38" x14ac:dyDescent="0.35">
      <c r="A21" s="1" t="s">
        <v>2524</v>
      </c>
      <c r="B21" t="s">
        <v>729</v>
      </c>
      <c r="C21" t="s">
        <v>729</v>
      </c>
      <c r="D21" t="s">
        <v>729</v>
      </c>
      <c r="E21" t="s">
        <v>729</v>
      </c>
      <c r="F21" t="s">
        <v>729</v>
      </c>
      <c r="G21" t="s">
        <v>2525</v>
      </c>
      <c r="H21" t="s">
        <v>729</v>
      </c>
      <c r="I21" t="s">
        <v>729</v>
      </c>
      <c r="J21" t="s">
        <v>729</v>
      </c>
      <c r="K21" t="s">
        <v>2526</v>
      </c>
      <c r="L21" t="s">
        <v>2527</v>
      </c>
      <c r="M21" t="s">
        <v>2528</v>
      </c>
      <c r="N21" t="s">
        <v>2529</v>
      </c>
      <c r="O21" t="s">
        <v>2530</v>
      </c>
      <c r="P21" t="s">
        <v>2531</v>
      </c>
      <c r="Q21" t="s">
        <v>2532</v>
      </c>
      <c r="R21" t="s">
        <v>2533</v>
      </c>
      <c r="S21" t="s">
        <v>2534</v>
      </c>
      <c r="T21" t="s">
        <v>2535</v>
      </c>
      <c r="U21" t="s">
        <v>2536</v>
      </c>
      <c r="V21" t="s">
        <v>2537</v>
      </c>
      <c r="W21" t="s">
        <v>2538</v>
      </c>
      <c r="X21" t="s">
        <v>2539</v>
      </c>
      <c r="Y21" t="s">
        <v>2540</v>
      </c>
      <c r="Z21" t="s">
        <v>2541</v>
      </c>
      <c r="AA21" t="s">
        <v>2542</v>
      </c>
      <c r="AB21" t="s">
        <v>2543</v>
      </c>
      <c r="AC21" t="s">
        <v>2544</v>
      </c>
      <c r="AD21" t="s">
        <v>2545</v>
      </c>
      <c r="AE21" t="s">
        <v>2546</v>
      </c>
      <c r="AF21" t="s">
        <v>2547</v>
      </c>
      <c r="AG21" t="s">
        <v>2548</v>
      </c>
      <c r="AH21" t="s">
        <v>2549</v>
      </c>
      <c r="AI21" t="s">
        <v>2550</v>
      </c>
      <c r="AJ21" t="s">
        <v>2551</v>
      </c>
      <c r="AK21" t="s">
        <v>2552</v>
      </c>
      <c r="AL21" t="s">
        <v>2553</v>
      </c>
    </row>
    <row r="22" spans="1:38" x14ac:dyDescent="0.35">
      <c r="A22" s="1" t="s">
        <v>2554</v>
      </c>
      <c r="B22" t="s">
        <v>729</v>
      </c>
      <c r="C22" t="s">
        <v>729</v>
      </c>
      <c r="D22" t="s">
        <v>729</v>
      </c>
      <c r="E22" t="s">
        <v>729</v>
      </c>
      <c r="F22" t="s">
        <v>729</v>
      </c>
      <c r="G22" t="s">
        <v>729</v>
      </c>
      <c r="H22" t="s">
        <v>729</v>
      </c>
      <c r="I22" t="s">
        <v>2235</v>
      </c>
      <c r="J22" t="s">
        <v>2555</v>
      </c>
      <c r="K22" t="s">
        <v>2556</v>
      </c>
      <c r="L22" t="s">
        <v>2557</v>
      </c>
      <c r="M22" t="s">
        <v>2558</v>
      </c>
      <c r="N22" t="s">
        <v>2559</v>
      </c>
      <c r="O22" t="s">
        <v>2274</v>
      </c>
      <c r="P22" t="s">
        <v>2560</v>
      </c>
      <c r="Q22" t="s">
        <v>2561</v>
      </c>
      <c r="R22" t="s">
        <v>2562</v>
      </c>
      <c r="S22" t="s">
        <v>2563</v>
      </c>
      <c r="T22" t="s">
        <v>2371</v>
      </c>
      <c r="U22" t="s">
        <v>2564</v>
      </c>
      <c r="V22" t="s">
        <v>2565</v>
      </c>
      <c r="W22" t="s">
        <v>2566</v>
      </c>
      <c r="X22" t="s">
        <v>2567</v>
      </c>
      <c r="Y22" t="s">
        <v>2568</v>
      </c>
      <c r="Z22" t="s">
        <v>2569</v>
      </c>
      <c r="AA22" t="s">
        <v>2570</v>
      </c>
      <c r="AB22" t="s">
        <v>2571</v>
      </c>
      <c r="AC22" t="s">
        <v>2572</v>
      </c>
      <c r="AD22" t="s">
        <v>2573</v>
      </c>
      <c r="AE22" t="s">
        <v>2574</v>
      </c>
      <c r="AF22" t="s">
        <v>2575</v>
      </c>
      <c r="AG22" t="s">
        <v>2576</v>
      </c>
      <c r="AH22" t="s">
        <v>2577</v>
      </c>
      <c r="AI22" t="s">
        <v>2578</v>
      </c>
      <c r="AJ22" t="s">
        <v>2579</v>
      </c>
      <c r="AK22" t="s">
        <v>2580</v>
      </c>
      <c r="AL22" t="s">
        <v>2581</v>
      </c>
    </row>
    <row r="23" spans="1:38" x14ac:dyDescent="0.35">
      <c r="A23" s="1" t="s">
        <v>2582</v>
      </c>
      <c r="B23" t="s">
        <v>729</v>
      </c>
      <c r="C23" t="s">
        <v>729</v>
      </c>
      <c r="D23" t="s">
        <v>729</v>
      </c>
      <c r="E23" t="s">
        <v>729</v>
      </c>
      <c r="F23" t="s">
        <v>2583</v>
      </c>
      <c r="G23" t="s">
        <v>2584</v>
      </c>
      <c r="H23" t="s">
        <v>2585</v>
      </c>
      <c r="I23" t="s">
        <v>2586</v>
      </c>
      <c r="J23" t="s">
        <v>2587</v>
      </c>
      <c r="K23" t="s">
        <v>2588</v>
      </c>
      <c r="L23" t="s">
        <v>1200</v>
      </c>
      <c r="M23" t="s">
        <v>2589</v>
      </c>
      <c r="N23" t="s">
        <v>2590</v>
      </c>
      <c r="O23" t="s">
        <v>1815</v>
      </c>
      <c r="P23" t="s">
        <v>2591</v>
      </c>
      <c r="Q23" t="s">
        <v>2192</v>
      </c>
      <c r="R23" t="s">
        <v>2592</v>
      </c>
      <c r="S23" t="s">
        <v>2593</v>
      </c>
      <c r="T23" t="s">
        <v>2594</v>
      </c>
      <c r="U23" t="s">
        <v>1085</v>
      </c>
      <c r="V23" t="s">
        <v>2595</v>
      </c>
      <c r="W23" t="s">
        <v>2596</v>
      </c>
      <c r="X23" t="s">
        <v>2597</v>
      </c>
      <c r="Y23" t="s">
        <v>2598</v>
      </c>
      <c r="Z23" t="s">
        <v>2599</v>
      </c>
      <c r="AA23" t="s">
        <v>2191</v>
      </c>
      <c r="AB23" t="s">
        <v>2600</v>
      </c>
      <c r="AC23" t="s">
        <v>2601</v>
      </c>
      <c r="AD23" t="s">
        <v>2602</v>
      </c>
      <c r="AE23" t="s">
        <v>2603</v>
      </c>
      <c r="AF23" t="s">
        <v>2604</v>
      </c>
      <c r="AG23" t="s">
        <v>2605</v>
      </c>
      <c r="AH23" t="s">
        <v>2606</v>
      </c>
      <c r="AI23" t="s">
        <v>2607</v>
      </c>
      <c r="AJ23" t="s">
        <v>2608</v>
      </c>
      <c r="AK23" t="s">
        <v>2609</v>
      </c>
      <c r="AL23" t="s">
        <v>2610</v>
      </c>
    </row>
    <row r="24" spans="1:38" x14ac:dyDescent="0.35">
      <c r="A24" s="1" t="s">
        <v>2611</v>
      </c>
      <c r="B24" t="s">
        <v>729</v>
      </c>
      <c r="C24" t="s">
        <v>729</v>
      </c>
      <c r="D24" t="s">
        <v>729</v>
      </c>
      <c r="E24" t="s">
        <v>729</v>
      </c>
      <c r="F24" t="s">
        <v>2612</v>
      </c>
      <c r="G24" t="s">
        <v>2613</v>
      </c>
      <c r="H24" t="s">
        <v>1164</v>
      </c>
      <c r="I24" t="s">
        <v>872</v>
      </c>
      <c r="J24" t="s">
        <v>2614</v>
      </c>
      <c r="K24" t="s">
        <v>2615</v>
      </c>
      <c r="L24" t="s">
        <v>2616</v>
      </c>
      <c r="M24" t="s">
        <v>2617</v>
      </c>
      <c r="N24" t="s">
        <v>2618</v>
      </c>
      <c r="O24" t="s">
        <v>2619</v>
      </c>
      <c r="P24" t="s">
        <v>2620</v>
      </c>
      <c r="Q24" t="s">
        <v>2621</v>
      </c>
      <c r="R24" t="s">
        <v>2622</v>
      </c>
      <c r="S24" t="s">
        <v>2623</v>
      </c>
      <c r="T24" t="s">
        <v>2624</v>
      </c>
      <c r="U24" t="s">
        <v>2625</v>
      </c>
      <c r="V24" t="s">
        <v>2626</v>
      </c>
      <c r="W24" t="s">
        <v>2627</v>
      </c>
      <c r="X24" t="s">
        <v>2628</v>
      </c>
      <c r="Y24" t="s">
        <v>2629</v>
      </c>
      <c r="Z24" t="s">
        <v>2630</v>
      </c>
      <c r="AA24" t="s">
        <v>2631</v>
      </c>
      <c r="AB24" t="s">
        <v>2632</v>
      </c>
      <c r="AC24" t="s">
        <v>2633</v>
      </c>
      <c r="AD24" t="s">
        <v>2634</v>
      </c>
      <c r="AE24" t="s">
        <v>2635</v>
      </c>
      <c r="AF24" t="s">
        <v>2636</v>
      </c>
      <c r="AG24" t="s">
        <v>2637</v>
      </c>
      <c r="AH24" t="s">
        <v>2390</v>
      </c>
      <c r="AI24" t="s">
        <v>2638</v>
      </c>
      <c r="AJ24" t="s">
        <v>2639</v>
      </c>
      <c r="AK24" t="s">
        <v>2640</v>
      </c>
      <c r="AL24" t="s">
        <v>2641</v>
      </c>
    </row>
    <row r="25" spans="1:38" x14ac:dyDescent="0.35">
      <c r="A25" s="1" t="s">
        <v>2642</v>
      </c>
      <c r="B25" t="s">
        <v>729</v>
      </c>
      <c r="C25" t="s">
        <v>729</v>
      </c>
      <c r="D25" t="s">
        <v>729</v>
      </c>
      <c r="E25" t="s">
        <v>729</v>
      </c>
      <c r="F25" t="s">
        <v>729</v>
      </c>
      <c r="G25" t="s">
        <v>729</v>
      </c>
      <c r="H25" t="s">
        <v>729</v>
      </c>
      <c r="I25" t="s">
        <v>729</v>
      </c>
      <c r="J25" t="s">
        <v>729</v>
      </c>
      <c r="K25" t="s">
        <v>729</v>
      </c>
      <c r="L25" t="s">
        <v>729</v>
      </c>
      <c r="M25" t="s">
        <v>729</v>
      </c>
      <c r="N25" t="s">
        <v>729</v>
      </c>
      <c r="O25" t="s">
        <v>729</v>
      </c>
      <c r="P25" t="s">
        <v>729</v>
      </c>
      <c r="Q25" t="s">
        <v>729</v>
      </c>
      <c r="R25" t="s">
        <v>729</v>
      </c>
      <c r="S25" t="s">
        <v>729</v>
      </c>
      <c r="T25" t="s">
        <v>729</v>
      </c>
      <c r="U25" t="s">
        <v>729</v>
      </c>
      <c r="V25" t="s">
        <v>729</v>
      </c>
      <c r="W25" t="s">
        <v>729</v>
      </c>
      <c r="X25" t="s">
        <v>729</v>
      </c>
      <c r="Y25" t="s">
        <v>729</v>
      </c>
      <c r="Z25" t="s">
        <v>729</v>
      </c>
      <c r="AA25" t="s">
        <v>729</v>
      </c>
      <c r="AB25" t="s">
        <v>2643</v>
      </c>
      <c r="AC25" t="s">
        <v>2644</v>
      </c>
      <c r="AD25" t="s">
        <v>2645</v>
      </c>
      <c r="AE25" t="s">
        <v>2646</v>
      </c>
      <c r="AF25" t="s">
        <v>887</v>
      </c>
      <c r="AG25" t="s">
        <v>729</v>
      </c>
      <c r="AH25" t="s">
        <v>729</v>
      </c>
      <c r="AI25" t="s">
        <v>729</v>
      </c>
      <c r="AJ25" t="s">
        <v>729</v>
      </c>
      <c r="AK25" t="s">
        <v>729</v>
      </c>
      <c r="AL25" t="s">
        <v>729</v>
      </c>
    </row>
    <row r="26" spans="1:38" x14ac:dyDescent="0.35">
      <c r="A26" s="1" t="s">
        <v>2647</v>
      </c>
      <c r="B26" t="s">
        <v>729</v>
      </c>
      <c r="C26" t="s">
        <v>729</v>
      </c>
      <c r="D26" t="s">
        <v>729</v>
      </c>
      <c r="E26" t="s">
        <v>729</v>
      </c>
      <c r="F26" t="s">
        <v>2612</v>
      </c>
      <c r="G26" t="s">
        <v>2613</v>
      </c>
      <c r="H26" t="s">
        <v>1164</v>
      </c>
      <c r="I26" t="s">
        <v>872</v>
      </c>
      <c r="J26" t="s">
        <v>2614</v>
      </c>
      <c r="K26" t="s">
        <v>2648</v>
      </c>
      <c r="L26" t="s">
        <v>2649</v>
      </c>
      <c r="M26" t="s">
        <v>2650</v>
      </c>
      <c r="N26" t="s">
        <v>2651</v>
      </c>
      <c r="O26" t="s">
        <v>2652</v>
      </c>
      <c r="P26" t="s">
        <v>2653</v>
      </c>
      <c r="Q26" t="s">
        <v>2654</v>
      </c>
      <c r="R26" t="s">
        <v>2655</v>
      </c>
      <c r="S26" t="s">
        <v>2656</v>
      </c>
      <c r="T26" t="s">
        <v>2657</v>
      </c>
      <c r="U26" t="s">
        <v>1793</v>
      </c>
      <c r="V26" t="s">
        <v>2658</v>
      </c>
      <c r="W26" t="s">
        <v>2659</v>
      </c>
      <c r="X26" t="s">
        <v>2660</v>
      </c>
      <c r="Y26" t="s">
        <v>2661</v>
      </c>
      <c r="Z26" t="s">
        <v>2662</v>
      </c>
      <c r="AA26" t="s">
        <v>2663</v>
      </c>
      <c r="AB26" t="s">
        <v>2664</v>
      </c>
      <c r="AC26" t="s">
        <v>2665</v>
      </c>
      <c r="AD26" t="s">
        <v>2666</v>
      </c>
      <c r="AE26" t="s">
        <v>2667</v>
      </c>
      <c r="AF26" t="s">
        <v>2668</v>
      </c>
      <c r="AG26" t="s">
        <v>2669</v>
      </c>
      <c r="AH26" t="s">
        <v>2670</v>
      </c>
      <c r="AI26" t="s">
        <v>2671</v>
      </c>
      <c r="AJ26" t="s">
        <v>2672</v>
      </c>
      <c r="AK26" t="s">
        <v>2673</v>
      </c>
      <c r="AL26" t="s">
        <v>2674</v>
      </c>
    </row>
    <row r="27" spans="1:38" x14ac:dyDescent="0.35">
      <c r="A27" s="1" t="s">
        <v>2675</v>
      </c>
      <c r="B27" t="s">
        <v>729</v>
      </c>
      <c r="C27" t="s">
        <v>729</v>
      </c>
      <c r="D27" t="s">
        <v>729</v>
      </c>
      <c r="E27" t="s">
        <v>729</v>
      </c>
      <c r="F27" t="s">
        <v>729</v>
      </c>
      <c r="G27" t="s">
        <v>729</v>
      </c>
      <c r="H27" t="s">
        <v>729</v>
      </c>
      <c r="I27" t="s">
        <v>729</v>
      </c>
      <c r="J27" t="s">
        <v>729</v>
      </c>
      <c r="K27" t="s">
        <v>1346</v>
      </c>
      <c r="L27" t="s">
        <v>1347</v>
      </c>
      <c r="M27" t="s">
        <v>1348</v>
      </c>
      <c r="N27" t="s">
        <v>1349</v>
      </c>
      <c r="O27" t="s">
        <v>1350</v>
      </c>
      <c r="P27" t="s">
        <v>1351</v>
      </c>
      <c r="Q27" t="s">
        <v>1352</v>
      </c>
      <c r="R27" t="s">
        <v>1353</v>
      </c>
      <c r="S27" t="s">
        <v>1354</v>
      </c>
      <c r="T27" t="s">
        <v>1355</v>
      </c>
      <c r="U27" t="s">
        <v>1356</v>
      </c>
      <c r="V27" t="s">
        <v>1357</v>
      </c>
      <c r="W27" t="s">
        <v>1358</v>
      </c>
      <c r="X27" t="s">
        <v>1359</v>
      </c>
      <c r="Y27" t="s">
        <v>1360</v>
      </c>
      <c r="Z27" t="s">
        <v>1361</v>
      </c>
      <c r="AA27" t="s">
        <v>1362</v>
      </c>
      <c r="AB27" t="s">
        <v>1363</v>
      </c>
      <c r="AC27" t="s">
        <v>1364</v>
      </c>
      <c r="AD27" t="s">
        <v>1365</v>
      </c>
      <c r="AE27" t="s">
        <v>1366</v>
      </c>
      <c r="AF27" t="s">
        <v>1367</v>
      </c>
      <c r="AG27" t="s">
        <v>1368</v>
      </c>
      <c r="AH27" t="s">
        <v>1369</v>
      </c>
      <c r="AI27" t="s">
        <v>1370</v>
      </c>
      <c r="AJ27" t="s">
        <v>1371</v>
      </c>
      <c r="AK27" t="s">
        <v>1372</v>
      </c>
      <c r="AL27" t="s">
        <v>1373</v>
      </c>
    </row>
    <row r="28" spans="1:38" x14ac:dyDescent="0.35">
      <c r="A28" s="1" t="s">
        <v>2676</v>
      </c>
      <c r="B28" t="s">
        <v>729</v>
      </c>
      <c r="C28" t="s">
        <v>729</v>
      </c>
      <c r="D28" t="s">
        <v>729</v>
      </c>
      <c r="E28" t="s">
        <v>729</v>
      </c>
      <c r="F28" t="s">
        <v>2677</v>
      </c>
      <c r="G28" t="s">
        <v>2678</v>
      </c>
      <c r="H28" t="s">
        <v>2679</v>
      </c>
      <c r="I28" t="s">
        <v>2680</v>
      </c>
      <c r="J28" t="s">
        <v>2681</v>
      </c>
      <c r="K28" t="s">
        <v>2681</v>
      </c>
      <c r="L28" t="s">
        <v>1346</v>
      </c>
      <c r="M28" t="s">
        <v>1347</v>
      </c>
      <c r="N28" t="s">
        <v>1348</v>
      </c>
      <c r="O28" t="s">
        <v>1349</v>
      </c>
      <c r="P28" t="s">
        <v>1350</v>
      </c>
      <c r="Q28" t="s">
        <v>1351</v>
      </c>
      <c r="R28" t="s">
        <v>1352</v>
      </c>
      <c r="S28" t="s">
        <v>1353</v>
      </c>
      <c r="T28" t="s">
        <v>1354</v>
      </c>
      <c r="U28" t="s">
        <v>1355</v>
      </c>
      <c r="V28" t="s">
        <v>1356</v>
      </c>
      <c r="W28" t="s">
        <v>1357</v>
      </c>
      <c r="X28" t="s">
        <v>1358</v>
      </c>
      <c r="Y28" t="s">
        <v>1359</v>
      </c>
      <c r="Z28" t="s">
        <v>1360</v>
      </c>
      <c r="AA28" t="s">
        <v>1361</v>
      </c>
      <c r="AB28" t="s">
        <v>1362</v>
      </c>
      <c r="AC28" t="s">
        <v>1363</v>
      </c>
      <c r="AD28" t="s">
        <v>1364</v>
      </c>
      <c r="AE28" t="s">
        <v>1365</v>
      </c>
      <c r="AF28" t="s">
        <v>1366</v>
      </c>
      <c r="AG28" t="s">
        <v>1367</v>
      </c>
      <c r="AH28" t="s">
        <v>1368</v>
      </c>
      <c r="AI28" t="s">
        <v>1369</v>
      </c>
      <c r="AJ28" t="s">
        <v>1370</v>
      </c>
      <c r="AK28" t="s">
        <v>1371</v>
      </c>
      <c r="AL28" t="s">
        <v>1372</v>
      </c>
    </row>
    <row r="29" spans="1:38" x14ac:dyDescent="0.35">
      <c r="A29" s="1" t="s">
        <v>2682</v>
      </c>
      <c r="B29" t="s">
        <v>729</v>
      </c>
      <c r="C29" t="s">
        <v>729</v>
      </c>
      <c r="D29" t="s">
        <v>729</v>
      </c>
      <c r="E29" t="s">
        <v>729</v>
      </c>
      <c r="F29" t="s">
        <v>2683</v>
      </c>
      <c r="G29" t="s">
        <v>2684</v>
      </c>
      <c r="H29" t="s">
        <v>2685</v>
      </c>
      <c r="I29" t="s">
        <v>2216</v>
      </c>
      <c r="J29" t="s">
        <v>2686</v>
      </c>
      <c r="K29" t="s">
        <v>760</v>
      </c>
      <c r="L29" t="s">
        <v>2687</v>
      </c>
      <c r="M29" t="s">
        <v>2688</v>
      </c>
      <c r="N29" t="s">
        <v>2689</v>
      </c>
      <c r="O29" t="s">
        <v>2690</v>
      </c>
      <c r="P29" t="s">
        <v>2691</v>
      </c>
      <c r="Q29" t="s">
        <v>2692</v>
      </c>
      <c r="R29" t="s">
        <v>1898</v>
      </c>
      <c r="S29" t="s">
        <v>2693</v>
      </c>
      <c r="T29" t="s">
        <v>2694</v>
      </c>
      <c r="U29" t="s">
        <v>2695</v>
      </c>
      <c r="V29" t="s">
        <v>2696</v>
      </c>
      <c r="W29" t="s">
        <v>2697</v>
      </c>
      <c r="X29" t="s">
        <v>2698</v>
      </c>
      <c r="Y29" t="s">
        <v>1827</v>
      </c>
      <c r="Z29" t="s">
        <v>2699</v>
      </c>
      <c r="AA29" t="s">
        <v>2700</v>
      </c>
      <c r="AB29" t="s">
        <v>2701</v>
      </c>
      <c r="AC29" t="s">
        <v>2702</v>
      </c>
      <c r="AD29" t="s">
        <v>2703</v>
      </c>
      <c r="AE29" t="s">
        <v>2704</v>
      </c>
      <c r="AF29" t="s">
        <v>2705</v>
      </c>
      <c r="AG29" t="s">
        <v>2706</v>
      </c>
      <c r="AH29" t="s">
        <v>2707</v>
      </c>
      <c r="AI29" t="s">
        <v>2708</v>
      </c>
      <c r="AJ29" t="s">
        <v>2709</v>
      </c>
      <c r="AK29" t="s">
        <v>2710</v>
      </c>
      <c r="AL29" t="s">
        <v>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Info</vt:lpstr>
      <vt:lpstr>Model</vt:lpstr>
      <vt:lpstr>Summary</vt:lpstr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2022-08-22T18:26:49Z</dcterms:created>
  <dcterms:modified xsi:type="dcterms:W3CDTF">2023-09-22T21:12:59Z</dcterms:modified>
</cp:coreProperties>
</file>