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d.docs.live.net/534a1defcf7f9d1a/Company Models CloudSave/BLK/"/>
    </mc:Choice>
  </mc:AlternateContent>
  <xr:revisionPtr revIDLastSave="2602" documentId="11_6D2D6733114F54641538DCA0E6406E40EB0B513D" xr6:coauthVersionLast="47" xr6:coauthVersionMax="47" xr10:uidLastSave="{629E156B-FA3E-4370-9E8F-340466CD3C76}"/>
  <bookViews>
    <workbookView xWindow="-110" yWindow="-110" windowWidth="38620" windowHeight="21220" activeTab="2" xr2:uid="{00000000-000D-0000-FFFF-FFFF00000000}"/>
  </bookViews>
  <sheets>
    <sheet name="Main" sheetId="1" r:id="rId1"/>
    <sheet name="Info" sheetId="2" r:id="rId2"/>
    <sheet name="Model" sheetId="3" r:id="rId3"/>
    <sheet name="Summary" sheetId="4" r:id="rId4"/>
    <sheet name="Income Statement" sheetId="5" r:id="rId5"/>
    <sheet name="Balance Sheet" sheetId="6" r:id="rId6"/>
    <sheet name="Cash Flow"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82" i="3" l="1"/>
  <c r="Q180" i="3"/>
  <c r="R180" i="3"/>
  <c r="S180" i="3"/>
  <c r="T180" i="3"/>
  <c r="U180" i="3"/>
  <c r="V180" i="3"/>
  <c r="W180" i="3"/>
  <c r="X180" i="3"/>
  <c r="Y180" i="3"/>
  <c r="Z180" i="3"/>
  <c r="AA180" i="3"/>
  <c r="AB180" i="3"/>
  <c r="AC180" i="3"/>
  <c r="Q181" i="3"/>
  <c r="R181" i="3"/>
  <c r="S181" i="3"/>
  <c r="T181" i="3"/>
  <c r="U181" i="3"/>
  <c r="V181" i="3"/>
  <c r="W181" i="3"/>
  <c r="X181" i="3"/>
  <c r="Y181" i="3"/>
  <c r="Z181" i="3"/>
  <c r="AA181" i="3"/>
  <c r="AB181" i="3"/>
  <c r="AC181" i="3"/>
  <c r="Q182" i="3"/>
  <c r="R182" i="3"/>
  <c r="S182" i="3"/>
  <c r="U182" i="3"/>
  <c r="V182" i="3"/>
  <c r="W182" i="3"/>
  <c r="X182" i="3"/>
  <c r="Y182" i="3"/>
  <c r="Z182" i="3"/>
  <c r="AA182" i="3"/>
  <c r="AB182" i="3"/>
  <c r="AC182" i="3"/>
  <c r="P182" i="3"/>
  <c r="P181" i="3"/>
  <c r="P180" i="3"/>
  <c r="Q172" i="3"/>
  <c r="R172" i="3"/>
  <c r="S172" i="3"/>
  <c r="T172" i="3"/>
  <c r="U172" i="3"/>
  <c r="V172" i="3"/>
  <c r="W172" i="3"/>
  <c r="X172" i="3"/>
  <c r="Y172" i="3"/>
  <c r="Z172" i="3"/>
  <c r="AA172" i="3"/>
  <c r="AB172" i="3"/>
  <c r="Q173" i="3"/>
  <c r="R173" i="3"/>
  <c r="S173" i="3"/>
  <c r="T173" i="3"/>
  <c r="U173" i="3"/>
  <c r="V173" i="3"/>
  <c r="W173" i="3"/>
  <c r="X173" i="3"/>
  <c r="Y173" i="3"/>
  <c r="Z173" i="3"/>
  <c r="AA173" i="3"/>
  <c r="AB173" i="3"/>
  <c r="Q174" i="3"/>
  <c r="R174" i="3"/>
  <c r="S174" i="3"/>
  <c r="T174" i="3"/>
  <c r="U174" i="3"/>
  <c r="V174" i="3"/>
  <c r="W174" i="3"/>
  <c r="X174" i="3"/>
  <c r="Y174" i="3"/>
  <c r="Z174" i="3"/>
  <c r="AA174" i="3"/>
  <c r="AB174" i="3"/>
  <c r="Q175" i="3"/>
  <c r="R175" i="3"/>
  <c r="S175" i="3"/>
  <c r="T175" i="3"/>
  <c r="U175" i="3"/>
  <c r="V175" i="3"/>
  <c r="W175" i="3"/>
  <c r="X175" i="3"/>
  <c r="Y175" i="3"/>
  <c r="Z175" i="3"/>
  <c r="AA175" i="3"/>
  <c r="AB175" i="3"/>
  <c r="P175" i="3"/>
  <c r="P174" i="3"/>
  <c r="P173" i="3"/>
  <c r="P172" i="3"/>
  <c r="AC175" i="3"/>
  <c r="AC174" i="3"/>
  <c r="AC173" i="3"/>
  <c r="AC172" i="3"/>
  <c r="M170" i="3"/>
  <c r="N170" i="3"/>
  <c r="O170" i="3"/>
  <c r="P170" i="3"/>
  <c r="Q170" i="3"/>
  <c r="R170" i="3"/>
  <c r="S170" i="3"/>
  <c r="T170" i="3"/>
  <c r="U170" i="3"/>
  <c r="V170" i="3"/>
  <c r="W170" i="3"/>
  <c r="X170" i="3"/>
  <c r="Y170" i="3"/>
  <c r="Z170" i="3"/>
  <c r="AA170" i="3"/>
  <c r="AB170" i="3"/>
  <c r="AC170" i="3"/>
  <c r="AD170" i="3"/>
  <c r="AE170" i="3"/>
  <c r="AF170" i="3"/>
  <c r="AG170" i="3"/>
  <c r="AH170" i="3"/>
  <c r="AI170" i="3"/>
  <c r="AJ170" i="3"/>
  <c r="L170" i="3"/>
  <c r="M171" i="3"/>
  <c r="N171" i="3"/>
  <c r="O171" i="3"/>
  <c r="P171" i="3"/>
  <c r="Q171" i="3"/>
  <c r="R171" i="3"/>
  <c r="S171" i="3"/>
  <c r="T171" i="3"/>
  <c r="U171" i="3"/>
  <c r="V171" i="3"/>
  <c r="W171" i="3"/>
  <c r="X171" i="3"/>
  <c r="Y171" i="3"/>
  <c r="Z171" i="3"/>
  <c r="AA171" i="3"/>
  <c r="AB171" i="3"/>
  <c r="AC171" i="3"/>
  <c r="AD171" i="3"/>
  <c r="AE171" i="3"/>
  <c r="AF171" i="3"/>
  <c r="AG171" i="3"/>
  <c r="AH171" i="3"/>
  <c r="AI171" i="3"/>
  <c r="AJ171" i="3"/>
  <c r="L171" i="3"/>
  <c r="AA64" i="3"/>
  <c r="AA65" i="3" s="1"/>
  <c r="AA69" i="3" s="1"/>
  <c r="AA63" i="3"/>
  <c r="AA62" i="3"/>
  <c r="W64" i="3"/>
  <c r="W63" i="3"/>
  <c r="W65" i="3" s="1"/>
  <c r="W67" i="3" s="1"/>
  <c r="W62" i="3"/>
  <c r="AA99" i="3"/>
  <c r="AA97" i="3"/>
  <c r="AA94" i="3"/>
  <c r="AA93" i="3"/>
  <c r="AA92" i="3"/>
  <c r="AA87" i="3"/>
  <c r="AA86" i="3"/>
  <c r="AA85" i="3"/>
  <c r="AA84" i="3"/>
  <c r="AA83" i="3"/>
  <c r="AA82" i="3"/>
  <c r="AA79" i="3"/>
  <c r="AA78" i="3"/>
  <c r="AA77" i="3"/>
  <c r="AA76" i="3"/>
  <c r="AA74" i="3"/>
  <c r="AA75" i="3" s="1"/>
  <c r="AA73" i="3"/>
  <c r="W99" i="3"/>
  <c r="W97" i="3"/>
  <c r="W94" i="3"/>
  <c r="W93" i="3"/>
  <c r="W92" i="3"/>
  <c r="W87" i="3"/>
  <c r="W86" i="3"/>
  <c r="W88" i="3" s="1"/>
  <c r="W85" i="3"/>
  <c r="W84" i="3"/>
  <c r="W83" i="3"/>
  <c r="W82" i="3"/>
  <c r="W79" i="3"/>
  <c r="W78" i="3"/>
  <c r="W77" i="3"/>
  <c r="W76" i="3"/>
  <c r="W74" i="3"/>
  <c r="W73" i="3"/>
  <c r="S99" i="3"/>
  <c r="S97" i="3"/>
  <c r="S94" i="3"/>
  <c r="S95" i="3" s="1"/>
  <c r="S93" i="3"/>
  <c r="S92" i="3"/>
  <c r="S87" i="3"/>
  <c r="S86" i="3"/>
  <c r="S85" i="3"/>
  <c r="S84" i="3"/>
  <c r="S83" i="3"/>
  <c r="S82" i="3"/>
  <c r="S88" i="3" s="1"/>
  <c r="S79" i="3"/>
  <c r="S78" i="3"/>
  <c r="S77" i="3"/>
  <c r="S76" i="3"/>
  <c r="S64" i="3"/>
  <c r="S63" i="3"/>
  <c r="S62" i="3"/>
  <c r="S74" i="3"/>
  <c r="S73" i="3"/>
  <c r="O99" i="3"/>
  <c r="O97" i="3"/>
  <c r="O94" i="3"/>
  <c r="O93" i="3"/>
  <c r="O92" i="3"/>
  <c r="O87" i="3"/>
  <c r="O86" i="3"/>
  <c r="O85" i="3"/>
  <c r="O84" i="3"/>
  <c r="O83" i="3"/>
  <c r="O82" i="3"/>
  <c r="O79" i="3"/>
  <c r="O78" i="3"/>
  <c r="O77" i="3"/>
  <c r="O76" i="3"/>
  <c r="O74" i="3"/>
  <c r="O73" i="3"/>
  <c r="O64" i="3"/>
  <c r="O63" i="3"/>
  <c r="O65" i="3" s="1"/>
  <c r="O69" i="3" s="1"/>
  <c r="O62" i="3"/>
  <c r="AB165" i="3"/>
  <c r="AC165" i="3" s="1"/>
  <c r="AB164" i="3"/>
  <c r="AC164" i="3" s="1"/>
  <c r="AB163" i="3"/>
  <c r="AC163" i="3" s="1"/>
  <c r="AB162" i="3"/>
  <c r="AC162" i="3" s="1"/>
  <c r="X165" i="3"/>
  <c r="Y165" i="3" s="1"/>
  <c r="Z165" i="3" s="1"/>
  <c r="AA165" i="3" s="1"/>
  <c r="X164" i="3"/>
  <c r="Y164" i="3" s="1"/>
  <c r="Z164" i="3" s="1"/>
  <c r="AA164" i="3" s="1"/>
  <c r="X163" i="3"/>
  <c r="Y163" i="3" s="1"/>
  <c r="Z163" i="3" s="1"/>
  <c r="AA163" i="3" s="1"/>
  <c r="X162" i="3"/>
  <c r="Y162" i="3" s="1"/>
  <c r="Z162" i="3" s="1"/>
  <c r="AA162" i="3" s="1"/>
  <c r="T165" i="3"/>
  <c r="U165" i="3" s="1"/>
  <c r="V165" i="3" s="1"/>
  <c r="W165" i="3" s="1"/>
  <c r="T164" i="3"/>
  <c r="U164" i="3" s="1"/>
  <c r="V164" i="3" s="1"/>
  <c r="W164" i="3" s="1"/>
  <c r="U163" i="3"/>
  <c r="V163" i="3" s="1"/>
  <c r="W163" i="3" s="1"/>
  <c r="T163" i="3"/>
  <c r="T162" i="3"/>
  <c r="U162" i="3" s="1"/>
  <c r="V162" i="3" s="1"/>
  <c r="W162" i="3" s="1"/>
  <c r="P165" i="3"/>
  <c r="Q165" i="3" s="1"/>
  <c r="R165" i="3" s="1"/>
  <c r="S165" i="3" s="1"/>
  <c r="P164" i="3"/>
  <c r="Q164" i="3" s="1"/>
  <c r="R164" i="3" s="1"/>
  <c r="S164" i="3" s="1"/>
  <c r="P163" i="3"/>
  <c r="Q163" i="3" s="1"/>
  <c r="R163" i="3" s="1"/>
  <c r="S163" i="3" s="1"/>
  <c r="P162" i="3"/>
  <c r="Q162" i="3" s="1"/>
  <c r="R162" i="3" s="1"/>
  <c r="S162" i="3" s="1"/>
  <c r="O165" i="3"/>
  <c r="O164" i="3"/>
  <c r="O163" i="3"/>
  <c r="O162" i="3"/>
  <c r="N165" i="3"/>
  <c r="N164" i="3"/>
  <c r="N163" i="3"/>
  <c r="N162" i="3"/>
  <c r="M165" i="3"/>
  <c r="M164" i="3"/>
  <c r="M163" i="3"/>
  <c r="M162" i="3"/>
  <c r="L165" i="3"/>
  <c r="L164" i="3"/>
  <c r="L163" i="3"/>
  <c r="L162" i="3"/>
  <c r="AB159" i="3"/>
  <c r="AC159" i="3" s="1"/>
  <c r="AB158" i="3"/>
  <c r="AB160" i="3" s="1"/>
  <c r="X159" i="3"/>
  <c r="Y159" i="3" s="1"/>
  <c r="Z159" i="3" s="1"/>
  <c r="AA159" i="3" s="1"/>
  <c r="X158" i="3"/>
  <c r="X160" i="3" s="1"/>
  <c r="T159" i="3"/>
  <c r="U159" i="3" s="1"/>
  <c r="V159" i="3" s="1"/>
  <c r="W159" i="3" s="1"/>
  <c r="T158" i="3"/>
  <c r="T160" i="3" s="1"/>
  <c r="P159" i="3"/>
  <c r="Q159" i="3" s="1"/>
  <c r="R159" i="3" s="1"/>
  <c r="S159" i="3" s="1"/>
  <c r="P158" i="3"/>
  <c r="Q158" i="3" s="1"/>
  <c r="O159" i="3"/>
  <c r="N159" i="3"/>
  <c r="O158" i="3"/>
  <c r="N158" i="3"/>
  <c r="N160" i="3" s="1"/>
  <c r="M160" i="3"/>
  <c r="O160" i="3"/>
  <c r="P160" i="3"/>
  <c r="AF160" i="3"/>
  <c r="AG160" i="3"/>
  <c r="AH160" i="3"/>
  <c r="AI160" i="3"/>
  <c r="AJ160" i="3"/>
  <c r="M159" i="3"/>
  <c r="M158" i="3"/>
  <c r="L160" i="3"/>
  <c r="L159" i="3"/>
  <c r="L158" i="3"/>
  <c r="L128" i="3"/>
  <c r="L118" i="3"/>
  <c r="L119" i="3" s="1"/>
  <c r="M128" i="3"/>
  <c r="M129" i="3" s="1"/>
  <c r="M118" i="3"/>
  <c r="M119" i="3" s="1"/>
  <c r="N128" i="3"/>
  <c r="N118" i="3"/>
  <c r="O44" i="3"/>
  <c r="O43" i="3"/>
  <c r="O42" i="3"/>
  <c r="O40" i="3"/>
  <c r="O39" i="3"/>
  <c r="O38" i="3"/>
  <c r="O28" i="3"/>
  <c r="O27" i="3"/>
  <c r="O20" i="3"/>
  <c r="O19" i="3"/>
  <c r="O47" i="3" s="1"/>
  <c r="O16" i="3"/>
  <c r="O17" i="3" s="1"/>
  <c r="O15" i="3"/>
  <c r="O12" i="3"/>
  <c r="O11" i="3"/>
  <c r="O152" i="3"/>
  <c r="O151" i="3"/>
  <c r="O150" i="3"/>
  <c r="O149" i="3"/>
  <c r="O146" i="3"/>
  <c r="O145" i="3"/>
  <c r="S152" i="3"/>
  <c r="S151" i="3"/>
  <c r="S150" i="3"/>
  <c r="S149" i="3"/>
  <c r="S146" i="3"/>
  <c r="S145" i="3"/>
  <c r="W152" i="3"/>
  <c r="W151" i="3"/>
  <c r="W150" i="3"/>
  <c r="W149" i="3"/>
  <c r="W146" i="3"/>
  <c r="W145" i="3"/>
  <c r="AA152" i="3"/>
  <c r="AA151" i="3"/>
  <c r="AA150" i="3"/>
  <c r="AA149" i="3"/>
  <c r="AA146" i="3"/>
  <c r="AA147" i="3" s="1"/>
  <c r="AA145" i="3"/>
  <c r="R30" i="3"/>
  <c r="S30" i="3"/>
  <c r="T30" i="3"/>
  <c r="U30" i="3"/>
  <c r="V30" i="3"/>
  <c r="W30" i="3"/>
  <c r="X30" i="3"/>
  <c r="Y30" i="3"/>
  <c r="Z30" i="3"/>
  <c r="AA30" i="3"/>
  <c r="AB30" i="3"/>
  <c r="AC30" i="3"/>
  <c r="AD30" i="3"/>
  <c r="AE30" i="3"/>
  <c r="AF30" i="3"/>
  <c r="AG30" i="3"/>
  <c r="AH30" i="3"/>
  <c r="AI30" i="3"/>
  <c r="AJ30" i="3"/>
  <c r="R31" i="3"/>
  <c r="S31" i="3"/>
  <c r="T31" i="3"/>
  <c r="U31" i="3"/>
  <c r="V31" i="3"/>
  <c r="W31" i="3"/>
  <c r="X31" i="3"/>
  <c r="Y31" i="3"/>
  <c r="Z31" i="3"/>
  <c r="AA31" i="3"/>
  <c r="AB31" i="3"/>
  <c r="AC31" i="3"/>
  <c r="AD31" i="3"/>
  <c r="AE31" i="3"/>
  <c r="AF31" i="3"/>
  <c r="AG31" i="3"/>
  <c r="AH31" i="3"/>
  <c r="AI31" i="3"/>
  <c r="AJ31" i="3"/>
  <c r="S54" i="3"/>
  <c r="S53" i="3"/>
  <c r="S55" i="3" s="1"/>
  <c r="S59" i="3" s="1"/>
  <c r="S52" i="3"/>
  <c r="S44" i="3"/>
  <c r="S43" i="3"/>
  <c r="S42" i="3"/>
  <c r="S40" i="3"/>
  <c r="S39" i="3"/>
  <c r="S38" i="3"/>
  <c r="S28" i="3"/>
  <c r="S27" i="3"/>
  <c r="S29" i="3" s="1"/>
  <c r="S35" i="3" s="1"/>
  <c r="S20" i="3"/>
  <c r="S19" i="3"/>
  <c r="S16" i="3"/>
  <c r="S15" i="3"/>
  <c r="S12" i="3"/>
  <c r="S11" i="3"/>
  <c r="S47" i="3"/>
  <c r="S17" i="3"/>
  <c r="W54" i="3"/>
  <c r="W53" i="3"/>
  <c r="W52" i="3"/>
  <c r="AA54" i="3"/>
  <c r="AA53" i="3"/>
  <c r="AA52" i="3"/>
  <c r="AA44" i="3"/>
  <c r="AA43" i="3"/>
  <c r="AA42" i="3"/>
  <c r="AA40" i="3"/>
  <c r="AA39" i="3"/>
  <c r="AA38" i="3"/>
  <c r="AA28" i="3"/>
  <c r="AA29" i="3" s="1"/>
  <c r="AA35" i="3" s="1"/>
  <c r="AA27" i="3"/>
  <c r="AA20" i="3"/>
  <c r="AA19" i="3"/>
  <c r="AA16" i="3"/>
  <c r="AA15" i="3"/>
  <c r="AA12" i="3"/>
  <c r="AA11" i="3"/>
  <c r="W44" i="3"/>
  <c r="W45" i="3" s="1"/>
  <c r="W43" i="3"/>
  <c r="W42" i="3"/>
  <c r="W40" i="3"/>
  <c r="W39" i="3"/>
  <c r="W38" i="3"/>
  <c r="W28" i="3"/>
  <c r="W29" i="3" s="1"/>
  <c r="W35" i="3" s="1"/>
  <c r="W27" i="3"/>
  <c r="W20" i="3"/>
  <c r="W19" i="3"/>
  <c r="W16" i="3"/>
  <c r="W15" i="3"/>
  <c r="W17" i="3" s="1"/>
  <c r="W12" i="3"/>
  <c r="W13" i="3" s="1"/>
  <c r="W11" i="3"/>
  <c r="AD13" i="3"/>
  <c r="AE13" i="3"/>
  <c r="AF13" i="3"/>
  <c r="AG13" i="3"/>
  <c r="AH13" i="3"/>
  <c r="AI13" i="3"/>
  <c r="AJ13" i="3"/>
  <c r="AD17" i="3"/>
  <c r="AE17" i="3"/>
  <c r="AF17" i="3"/>
  <c r="AG17" i="3"/>
  <c r="AH17" i="3"/>
  <c r="AI17" i="3"/>
  <c r="AJ17" i="3"/>
  <c r="AG18" i="3"/>
  <c r="AG21" i="3" s="1"/>
  <c r="AD29" i="3"/>
  <c r="AD35" i="3" s="1"/>
  <c r="AE29" i="3"/>
  <c r="AE34" i="3" s="1"/>
  <c r="AE36" i="3" s="1"/>
  <c r="AF29" i="3"/>
  <c r="AG29" i="3"/>
  <c r="AG34" i="3" s="1"/>
  <c r="AG36" i="3" s="1"/>
  <c r="AH29" i="3"/>
  <c r="AH35" i="3" s="1"/>
  <c r="AI29" i="3"/>
  <c r="AI34" i="3" s="1"/>
  <c r="AI36" i="3" s="1"/>
  <c r="AJ29" i="3"/>
  <c r="AJ34" i="3" s="1"/>
  <c r="AJ36" i="3" s="1"/>
  <c r="AF34" i="3"/>
  <c r="AF36" i="3" s="1"/>
  <c r="AF35" i="3"/>
  <c r="AD45" i="3"/>
  <c r="AD46" i="3" s="1"/>
  <c r="AE45" i="3"/>
  <c r="AE46" i="3" s="1"/>
  <c r="AF45" i="3"/>
  <c r="AF46" i="3" s="1"/>
  <c r="AG45" i="3"/>
  <c r="AG46" i="3" s="1"/>
  <c r="AH45" i="3"/>
  <c r="AH46" i="3" s="1"/>
  <c r="AI45" i="3"/>
  <c r="AI46" i="3" s="1"/>
  <c r="AJ45" i="3"/>
  <c r="AJ46" i="3" s="1"/>
  <c r="AD47" i="3"/>
  <c r="AE47" i="3"/>
  <c r="AF47" i="3"/>
  <c r="AG47" i="3"/>
  <c r="AH47" i="3"/>
  <c r="AI47" i="3"/>
  <c r="AJ47" i="3"/>
  <c r="AD48" i="3"/>
  <c r="AE48" i="3"/>
  <c r="AF48" i="3"/>
  <c r="AG48" i="3"/>
  <c r="AH48" i="3"/>
  <c r="AI48" i="3"/>
  <c r="AJ48" i="3"/>
  <c r="AD55" i="3"/>
  <c r="AD58" i="3" s="1"/>
  <c r="AE55" i="3"/>
  <c r="AE58" i="3" s="1"/>
  <c r="AF55" i="3"/>
  <c r="AF58" i="3" s="1"/>
  <c r="AG55" i="3"/>
  <c r="AG57" i="3" s="1"/>
  <c r="AG60" i="3" s="1"/>
  <c r="AH55" i="3"/>
  <c r="AH57" i="3" s="1"/>
  <c r="AH60" i="3" s="1"/>
  <c r="AI55" i="3"/>
  <c r="AI58" i="3" s="1"/>
  <c r="AJ55" i="3"/>
  <c r="AJ57" i="3" s="1"/>
  <c r="AJ60" i="3" s="1"/>
  <c r="AI57" i="3"/>
  <c r="AI59" i="3"/>
  <c r="AI60" i="3"/>
  <c r="AD65" i="3"/>
  <c r="AD67" i="3" s="1"/>
  <c r="AD70" i="3" s="1"/>
  <c r="AE65" i="3"/>
  <c r="AE67" i="3" s="1"/>
  <c r="AE70" i="3" s="1"/>
  <c r="AF65" i="3"/>
  <c r="AF68" i="3" s="1"/>
  <c r="AG65" i="3"/>
  <c r="AG67" i="3" s="1"/>
  <c r="AG70" i="3" s="1"/>
  <c r="AH65" i="3"/>
  <c r="AH67" i="3" s="1"/>
  <c r="AH70" i="3" s="1"/>
  <c r="AI65" i="3"/>
  <c r="AI69" i="3" s="1"/>
  <c r="AJ65" i="3"/>
  <c r="AJ69" i="3" s="1"/>
  <c r="AJ68" i="3"/>
  <c r="AD75" i="3"/>
  <c r="AD80" i="3" s="1"/>
  <c r="AE75" i="3"/>
  <c r="AE80" i="3" s="1"/>
  <c r="AF75" i="3"/>
  <c r="AF80" i="3" s="1"/>
  <c r="AG75" i="3"/>
  <c r="AG80" i="3" s="1"/>
  <c r="AH75" i="3"/>
  <c r="AH80" i="3" s="1"/>
  <c r="AI75" i="3"/>
  <c r="AI80" i="3" s="1"/>
  <c r="AJ75" i="3"/>
  <c r="AJ80" i="3" s="1"/>
  <c r="AD88" i="3"/>
  <c r="AE88" i="3"/>
  <c r="AF88" i="3"/>
  <c r="AG88" i="3"/>
  <c r="AH88" i="3"/>
  <c r="AI88" i="3"/>
  <c r="AJ88" i="3"/>
  <c r="AD95" i="3"/>
  <c r="AE95" i="3"/>
  <c r="AF95" i="3"/>
  <c r="AG95" i="3"/>
  <c r="AH95" i="3"/>
  <c r="AI95" i="3"/>
  <c r="AJ95" i="3"/>
  <c r="AD119" i="3"/>
  <c r="AE119" i="3"/>
  <c r="AF119" i="3"/>
  <c r="AG119" i="3"/>
  <c r="AH119" i="3"/>
  <c r="AI119" i="3"/>
  <c r="AJ119" i="3"/>
  <c r="AD129" i="3"/>
  <c r="AE129" i="3"/>
  <c r="AF129" i="3"/>
  <c r="AG129" i="3"/>
  <c r="AH129" i="3"/>
  <c r="AI129" i="3"/>
  <c r="AJ129" i="3"/>
  <c r="AD137" i="3"/>
  <c r="AD139" i="3" s="1"/>
  <c r="AE137" i="3"/>
  <c r="AE139" i="3" s="1"/>
  <c r="AF137" i="3"/>
  <c r="AF139" i="3" s="1"/>
  <c r="AG137" i="3"/>
  <c r="AG139" i="3" s="1"/>
  <c r="AH137" i="3"/>
  <c r="AH139" i="3" s="1"/>
  <c r="AI137" i="3"/>
  <c r="AI139" i="3" s="1"/>
  <c r="AJ137" i="3"/>
  <c r="AJ139" i="3" s="1"/>
  <c r="AD147" i="3"/>
  <c r="AE147" i="3"/>
  <c r="AF147" i="3"/>
  <c r="AG147" i="3"/>
  <c r="AH147" i="3"/>
  <c r="AI147" i="3"/>
  <c r="AJ147" i="3"/>
  <c r="O138" i="3"/>
  <c r="O136" i="3"/>
  <c r="O135" i="3"/>
  <c r="O134" i="3"/>
  <c r="O133" i="3"/>
  <c r="O132" i="3"/>
  <c r="O131" i="3"/>
  <c r="O128" i="3"/>
  <c r="O127" i="3"/>
  <c r="O126" i="3"/>
  <c r="O125" i="3"/>
  <c r="O124" i="3"/>
  <c r="O123" i="3"/>
  <c r="O122" i="3"/>
  <c r="O121" i="3"/>
  <c r="O118" i="3"/>
  <c r="O117" i="3"/>
  <c r="O116" i="3"/>
  <c r="O115" i="3"/>
  <c r="O114" i="3"/>
  <c r="O113" i="3"/>
  <c r="O112" i="3"/>
  <c r="O111" i="3"/>
  <c r="O110" i="3"/>
  <c r="O109" i="3"/>
  <c r="S138" i="3"/>
  <c r="S136" i="3"/>
  <c r="S135" i="3"/>
  <c r="S134" i="3"/>
  <c r="S133" i="3"/>
  <c r="S132" i="3"/>
  <c r="S131" i="3"/>
  <c r="S128" i="3"/>
  <c r="S127" i="3"/>
  <c r="S126" i="3"/>
  <c r="S125" i="3"/>
  <c r="S124" i="3"/>
  <c r="S123" i="3"/>
  <c r="S122" i="3"/>
  <c r="S121" i="3"/>
  <c r="S118" i="3"/>
  <c r="S117" i="3"/>
  <c r="S116" i="3"/>
  <c r="S115" i="3"/>
  <c r="S114" i="3"/>
  <c r="S113" i="3"/>
  <c r="S112" i="3"/>
  <c r="S111" i="3"/>
  <c r="S110" i="3"/>
  <c r="S109" i="3"/>
  <c r="W138" i="3"/>
  <c r="W136" i="3"/>
  <c r="W135" i="3"/>
  <c r="W134" i="3"/>
  <c r="W133" i="3"/>
  <c r="W132" i="3"/>
  <c r="W131" i="3"/>
  <c r="W128" i="3"/>
  <c r="W127" i="3"/>
  <c r="W126" i="3"/>
  <c r="W125" i="3"/>
  <c r="W124" i="3"/>
  <c r="W123" i="3"/>
  <c r="W122" i="3"/>
  <c r="W121" i="3"/>
  <c r="W118" i="3"/>
  <c r="W117" i="3"/>
  <c r="W116" i="3"/>
  <c r="W115" i="3"/>
  <c r="W114" i="3"/>
  <c r="W113" i="3"/>
  <c r="W112" i="3"/>
  <c r="W111" i="3"/>
  <c r="W110" i="3"/>
  <c r="W109" i="3"/>
  <c r="AA138" i="3"/>
  <c r="AA136" i="3"/>
  <c r="AA135" i="3"/>
  <c r="AA134" i="3"/>
  <c r="AA133" i="3"/>
  <c r="AA132" i="3"/>
  <c r="AA131" i="3"/>
  <c r="AA128" i="3"/>
  <c r="AA127" i="3"/>
  <c r="AA126" i="3"/>
  <c r="AA125" i="3"/>
  <c r="AA124" i="3"/>
  <c r="AA123" i="3"/>
  <c r="AA122" i="3"/>
  <c r="AA121" i="3"/>
  <c r="AA118" i="3"/>
  <c r="AA117" i="3"/>
  <c r="AA116" i="3"/>
  <c r="AA115" i="3"/>
  <c r="AA114" i="3"/>
  <c r="AA113" i="3"/>
  <c r="AA112" i="3"/>
  <c r="AA111" i="3"/>
  <c r="AA110" i="3"/>
  <c r="AA109" i="3"/>
  <c r="H147" i="3"/>
  <c r="G147" i="3"/>
  <c r="F147" i="3"/>
  <c r="H137" i="3"/>
  <c r="H139" i="3" s="1"/>
  <c r="G137" i="3"/>
  <c r="G139" i="3" s="1"/>
  <c r="F137" i="3"/>
  <c r="F139" i="3" s="1"/>
  <c r="H129" i="3"/>
  <c r="G129" i="3"/>
  <c r="F129" i="3"/>
  <c r="H119" i="3"/>
  <c r="G119" i="3"/>
  <c r="F119" i="3"/>
  <c r="H95" i="3"/>
  <c r="G95" i="3"/>
  <c r="F95" i="3"/>
  <c r="H88" i="3"/>
  <c r="G88" i="3"/>
  <c r="F88" i="3"/>
  <c r="H75" i="3"/>
  <c r="H80" i="3" s="1"/>
  <c r="G75" i="3"/>
  <c r="G80" i="3" s="1"/>
  <c r="G89" i="3" s="1"/>
  <c r="F75" i="3"/>
  <c r="F80" i="3" s="1"/>
  <c r="H65" i="3"/>
  <c r="H68" i="3" s="1"/>
  <c r="G65" i="3"/>
  <c r="G69" i="3" s="1"/>
  <c r="F65" i="3"/>
  <c r="F69" i="3" s="1"/>
  <c r="H55" i="3"/>
  <c r="H59" i="3" s="1"/>
  <c r="G55" i="3"/>
  <c r="G59" i="3" s="1"/>
  <c r="F55" i="3"/>
  <c r="F59" i="3" s="1"/>
  <c r="H48" i="3"/>
  <c r="G48" i="3"/>
  <c r="F48" i="3"/>
  <c r="H47" i="3"/>
  <c r="G47" i="3"/>
  <c r="F47" i="3"/>
  <c r="H45" i="3"/>
  <c r="H46" i="3" s="1"/>
  <c r="G45" i="3"/>
  <c r="G46" i="3" s="1"/>
  <c r="F45" i="3"/>
  <c r="F46" i="3" s="1"/>
  <c r="H31" i="3"/>
  <c r="G31" i="3"/>
  <c r="F31" i="3"/>
  <c r="H30" i="3"/>
  <c r="G30" i="3"/>
  <c r="F30" i="3"/>
  <c r="H29" i="3"/>
  <c r="H35" i="3" s="1"/>
  <c r="G29" i="3"/>
  <c r="F29" i="3"/>
  <c r="F35" i="3" s="1"/>
  <c r="H17" i="3"/>
  <c r="G17" i="3"/>
  <c r="F17" i="3"/>
  <c r="H13" i="3"/>
  <c r="G13" i="3"/>
  <c r="G18" i="3" s="1"/>
  <c r="G24" i="3" s="1"/>
  <c r="F13" i="3"/>
  <c r="K147" i="3"/>
  <c r="J147" i="3"/>
  <c r="I147" i="3"/>
  <c r="K137" i="3"/>
  <c r="K139" i="3" s="1"/>
  <c r="J137" i="3"/>
  <c r="J139" i="3" s="1"/>
  <c r="I137" i="3"/>
  <c r="I139" i="3" s="1"/>
  <c r="K129" i="3"/>
  <c r="J129" i="3"/>
  <c r="I129" i="3"/>
  <c r="K119" i="3"/>
  <c r="J119" i="3"/>
  <c r="I119" i="3"/>
  <c r="K95" i="3"/>
  <c r="J95" i="3"/>
  <c r="I95" i="3"/>
  <c r="K88" i="3"/>
  <c r="J88" i="3"/>
  <c r="I88" i="3"/>
  <c r="K75" i="3"/>
  <c r="K80" i="3" s="1"/>
  <c r="J75" i="3"/>
  <c r="J80" i="3" s="1"/>
  <c r="I75" i="3"/>
  <c r="I80" i="3" s="1"/>
  <c r="I89" i="3" s="1"/>
  <c r="K65" i="3"/>
  <c r="K69" i="3" s="1"/>
  <c r="J65" i="3"/>
  <c r="J69" i="3" s="1"/>
  <c r="I65" i="3"/>
  <c r="I69" i="3" s="1"/>
  <c r="K55" i="3"/>
  <c r="K59" i="3" s="1"/>
  <c r="J55" i="3"/>
  <c r="J59" i="3" s="1"/>
  <c r="I55" i="3"/>
  <c r="I59" i="3" s="1"/>
  <c r="K48" i="3"/>
  <c r="J48" i="3"/>
  <c r="I48" i="3"/>
  <c r="K47" i="3"/>
  <c r="J47" i="3"/>
  <c r="I47" i="3"/>
  <c r="K45" i="3"/>
  <c r="K46" i="3" s="1"/>
  <c r="J45" i="3"/>
  <c r="J46" i="3" s="1"/>
  <c r="I45" i="3"/>
  <c r="I46" i="3" s="1"/>
  <c r="J35" i="3"/>
  <c r="K31" i="3"/>
  <c r="J31" i="3"/>
  <c r="I31" i="3"/>
  <c r="K30" i="3"/>
  <c r="J30" i="3"/>
  <c r="I30" i="3"/>
  <c r="K29" i="3"/>
  <c r="K34" i="3" s="1"/>
  <c r="K36" i="3" s="1"/>
  <c r="J29" i="3"/>
  <c r="J34" i="3" s="1"/>
  <c r="J36" i="3" s="1"/>
  <c r="I29" i="3"/>
  <c r="I35" i="3" s="1"/>
  <c r="K17" i="3"/>
  <c r="J17" i="3"/>
  <c r="I17" i="3"/>
  <c r="K13" i="3"/>
  <c r="J13" i="3"/>
  <c r="I13" i="3"/>
  <c r="N147" i="3"/>
  <c r="M147" i="3"/>
  <c r="L147" i="3"/>
  <c r="N137" i="3"/>
  <c r="N139" i="3" s="1"/>
  <c r="M137" i="3"/>
  <c r="M139" i="3" s="1"/>
  <c r="L137" i="3"/>
  <c r="L139" i="3" s="1"/>
  <c r="N129" i="3"/>
  <c r="L129" i="3"/>
  <c r="N119" i="3"/>
  <c r="N95" i="3"/>
  <c r="M95" i="3"/>
  <c r="L95" i="3"/>
  <c r="N88" i="3"/>
  <c r="M88" i="3"/>
  <c r="L88" i="3"/>
  <c r="N75" i="3"/>
  <c r="N80" i="3" s="1"/>
  <c r="M75" i="3"/>
  <c r="M80" i="3" s="1"/>
  <c r="L75" i="3"/>
  <c r="L80" i="3" s="1"/>
  <c r="N65" i="3"/>
  <c r="N69" i="3" s="1"/>
  <c r="M65" i="3"/>
  <c r="M69" i="3" s="1"/>
  <c r="L65" i="3"/>
  <c r="L69" i="3" s="1"/>
  <c r="N55" i="3"/>
  <c r="N59" i="3" s="1"/>
  <c r="M55" i="3"/>
  <c r="M59" i="3" s="1"/>
  <c r="L55" i="3"/>
  <c r="L59" i="3" s="1"/>
  <c r="N48" i="3"/>
  <c r="M48" i="3"/>
  <c r="L48" i="3"/>
  <c r="N47" i="3"/>
  <c r="M47" i="3"/>
  <c r="L47" i="3"/>
  <c r="N45" i="3"/>
  <c r="N46" i="3" s="1"/>
  <c r="M45" i="3"/>
  <c r="M46" i="3" s="1"/>
  <c r="L45" i="3"/>
  <c r="L46" i="3" s="1"/>
  <c r="N31" i="3"/>
  <c r="M31" i="3"/>
  <c r="L31" i="3"/>
  <c r="N30" i="3"/>
  <c r="M30" i="3"/>
  <c r="L30" i="3"/>
  <c r="N29" i="3"/>
  <c r="N35" i="3" s="1"/>
  <c r="M29" i="3"/>
  <c r="M35" i="3" s="1"/>
  <c r="L29" i="3"/>
  <c r="L35" i="3" s="1"/>
  <c r="N17" i="3"/>
  <c r="M17" i="3"/>
  <c r="L17" i="3"/>
  <c r="N13" i="3"/>
  <c r="M13" i="3"/>
  <c r="L13" i="3"/>
  <c r="Q147" i="3"/>
  <c r="P147" i="3"/>
  <c r="O147" i="3"/>
  <c r="Q137" i="3"/>
  <c r="Q139" i="3" s="1"/>
  <c r="P137" i="3"/>
  <c r="P139" i="3" s="1"/>
  <c r="Q129" i="3"/>
  <c r="P129" i="3"/>
  <c r="Q119" i="3"/>
  <c r="P119" i="3"/>
  <c r="Q95" i="3"/>
  <c r="P95" i="3"/>
  <c r="Q88" i="3"/>
  <c r="P88" i="3"/>
  <c r="Q75" i="3"/>
  <c r="Q80" i="3" s="1"/>
  <c r="P75" i="3"/>
  <c r="P80" i="3" s="1"/>
  <c r="O75" i="3"/>
  <c r="Q65" i="3"/>
  <c r="Q69" i="3" s="1"/>
  <c r="P65" i="3"/>
  <c r="P68" i="3" s="1"/>
  <c r="Q55" i="3"/>
  <c r="Q59" i="3" s="1"/>
  <c r="P55" i="3"/>
  <c r="P59" i="3" s="1"/>
  <c r="O55" i="3"/>
  <c r="O59" i="3" s="1"/>
  <c r="Q48" i="3"/>
  <c r="P48" i="3"/>
  <c r="O48" i="3"/>
  <c r="Q47" i="3"/>
  <c r="P47" i="3"/>
  <c r="Q45" i="3"/>
  <c r="Q46" i="3" s="1"/>
  <c r="P45" i="3"/>
  <c r="P46" i="3" s="1"/>
  <c r="O45" i="3"/>
  <c r="Q31" i="3"/>
  <c r="P31" i="3"/>
  <c r="O31" i="3"/>
  <c r="Q30" i="3"/>
  <c r="P30" i="3"/>
  <c r="Q29" i="3"/>
  <c r="Q35" i="3" s="1"/>
  <c r="P29" i="3"/>
  <c r="P35" i="3" s="1"/>
  <c r="O29" i="3"/>
  <c r="O35" i="3" s="1"/>
  <c r="Q17" i="3"/>
  <c r="P17" i="3"/>
  <c r="Q13" i="3"/>
  <c r="P13" i="3"/>
  <c r="O13" i="3"/>
  <c r="T147" i="3"/>
  <c r="S147" i="3"/>
  <c r="R147" i="3"/>
  <c r="T137" i="3"/>
  <c r="T139" i="3" s="1"/>
  <c r="R137" i="3"/>
  <c r="R139" i="3" s="1"/>
  <c r="T129" i="3"/>
  <c r="R129" i="3"/>
  <c r="T119" i="3"/>
  <c r="R119" i="3"/>
  <c r="T95" i="3"/>
  <c r="R95" i="3"/>
  <c r="T88" i="3"/>
  <c r="R88" i="3"/>
  <c r="T75" i="3"/>
  <c r="T80" i="3" s="1"/>
  <c r="R75" i="3"/>
  <c r="R80" i="3" s="1"/>
  <c r="T65" i="3"/>
  <c r="T69" i="3" s="1"/>
  <c r="S65" i="3"/>
  <c r="S67" i="3" s="1"/>
  <c r="R65" i="3"/>
  <c r="R67" i="3" s="1"/>
  <c r="T55" i="3"/>
  <c r="T58" i="3" s="1"/>
  <c r="R55" i="3"/>
  <c r="R59" i="3" s="1"/>
  <c r="T48" i="3"/>
  <c r="S48" i="3"/>
  <c r="R48" i="3"/>
  <c r="T47" i="3"/>
  <c r="R47" i="3"/>
  <c r="T45" i="3"/>
  <c r="T46" i="3" s="1"/>
  <c r="S45" i="3"/>
  <c r="R45" i="3"/>
  <c r="R46" i="3" s="1"/>
  <c r="T29" i="3"/>
  <c r="T35" i="3" s="1"/>
  <c r="R29" i="3"/>
  <c r="R35" i="3" s="1"/>
  <c r="T17" i="3"/>
  <c r="R17" i="3"/>
  <c r="T13" i="3"/>
  <c r="R13" i="3"/>
  <c r="W147" i="3"/>
  <c r="V147" i="3"/>
  <c r="U147" i="3"/>
  <c r="V137" i="3"/>
  <c r="V139" i="3" s="1"/>
  <c r="U137" i="3"/>
  <c r="U139" i="3" s="1"/>
  <c r="V129" i="3"/>
  <c r="U129" i="3"/>
  <c r="V119" i="3"/>
  <c r="U119" i="3"/>
  <c r="W95" i="3"/>
  <c r="V95" i="3"/>
  <c r="U95" i="3"/>
  <c r="V88" i="3"/>
  <c r="U88" i="3"/>
  <c r="W75" i="3"/>
  <c r="W80" i="3" s="1"/>
  <c r="V75" i="3"/>
  <c r="V80" i="3" s="1"/>
  <c r="U75" i="3"/>
  <c r="U80" i="3" s="1"/>
  <c r="V65" i="3"/>
  <c r="V67" i="3" s="1"/>
  <c r="U65" i="3"/>
  <c r="U67" i="3" s="1"/>
  <c r="V55" i="3"/>
  <c r="V59" i="3" s="1"/>
  <c r="U55" i="3"/>
  <c r="U57" i="3" s="1"/>
  <c r="U60" i="3" s="1"/>
  <c r="W48" i="3"/>
  <c r="V48" i="3"/>
  <c r="U48" i="3"/>
  <c r="W47" i="3"/>
  <c r="V47" i="3"/>
  <c r="U47" i="3"/>
  <c r="V45" i="3"/>
  <c r="V46" i="3" s="1"/>
  <c r="U45" i="3"/>
  <c r="U46" i="3" s="1"/>
  <c r="V29" i="3"/>
  <c r="V35" i="3" s="1"/>
  <c r="U29" i="3"/>
  <c r="U35" i="3" s="1"/>
  <c r="V17" i="3"/>
  <c r="U17" i="3"/>
  <c r="V13" i="3"/>
  <c r="U13" i="3"/>
  <c r="U18" i="3" s="1"/>
  <c r="Z147" i="3"/>
  <c r="Y147" i="3"/>
  <c r="X147" i="3"/>
  <c r="Z137" i="3"/>
  <c r="Z139" i="3" s="1"/>
  <c r="Y137" i="3"/>
  <c r="Y139" i="3" s="1"/>
  <c r="X137" i="3"/>
  <c r="X139" i="3" s="1"/>
  <c r="Z129" i="3"/>
  <c r="Y129" i="3"/>
  <c r="X129" i="3"/>
  <c r="Z119" i="3"/>
  <c r="Y119" i="3"/>
  <c r="X119" i="3"/>
  <c r="Z95" i="3"/>
  <c r="Y95" i="3"/>
  <c r="X95" i="3"/>
  <c r="Z88" i="3"/>
  <c r="Y88" i="3"/>
  <c r="X88" i="3"/>
  <c r="Z75" i="3"/>
  <c r="Z80" i="3" s="1"/>
  <c r="Y75" i="3"/>
  <c r="Y80" i="3" s="1"/>
  <c r="X75" i="3"/>
  <c r="X80" i="3" s="1"/>
  <c r="Z65" i="3"/>
  <c r="Z69" i="3" s="1"/>
  <c r="Y65" i="3"/>
  <c r="Y67" i="3" s="1"/>
  <c r="X65" i="3"/>
  <c r="X68" i="3" s="1"/>
  <c r="Z55" i="3"/>
  <c r="Z58" i="3" s="1"/>
  <c r="Y55" i="3"/>
  <c r="Y59" i="3" s="1"/>
  <c r="X55" i="3"/>
  <c r="X59" i="3" s="1"/>
  <c r="Z48" i="3"/>
  <c r="Y48" i="3"/>
  <c r="X48" i="3"/>
  <c r="Z47" i="3"/>
  <c r="Y47" i="3"/>
  <c r="X47" i="3"/>
  <c r="Z45" i="3"/>
  <c r="Z46" i="3" s="1"/>
  <c r="Y45" i="3"/>
  <c r="Y46" i="3" s="1"/>
  <c r="X45" i="3"/>
  <c r="X46" i="3" s="1"/>
  <c r="Z29" i="3"/>
  <c r="Z35" i="3" s="1"/>
  <c r="Y29" i="3"/>
  <c r="Y34" i="3" s="1"/>
  <c r="X29" i="3"/>
  <c r="X35" i="3" s="1"/>
  <c r="Z17" i="3"/>
  <c r="Y17" i="3"/>
  <c r="X17" i="3"/>
  <c r="Z13" i="3"/>
  <c r="Y13" i="3"/>
  <c r="X13" i="3"/>
  <c r="AC147" i="3"/>
  <c r="AB147" i="3"/>
  <c r="AC137" i="3"/>
  <c r="AC139" i="3" s="1"/>
  <c r="AB137" i="3"/>
  <c r="AB139" i="3" s="1"/>
  <c r="AC129" i="3"/>
  <c r="AB129" i="3"/>
  <c r="AC119" i="3"/>
  <c r="AB119" i="3"/>
  <c r="AC95" i="3"/>
  <c r="AB95" i="3"/>
  <c r="AA95" i="3"/>
  <c r="AC88" i="3"/>
  <c r="AB88" i="3"/>
  <c r="AC75" i="3"/>
  <c r="AC80" i="3" s="1"/>
  <c r="AB75" i="3"/>
  <c r="AB80" i="3" s="1"/>
  <c r="AC65" i="3"/>
  <c r="AC68" i="3" s="1"/>
  <c r="AB65" i="3"/>
  <c r="AB69" i="3" s="1"/>
  <c r="AC55" i="3"/>
  <c r="AC57" i="3" s="1"/>
  <c r="AB55" i="3"/>
  <c r="AB57" i="3" s="1"/>
  <c r="AB60" i="3" s="1"/>
  <c r="AA55" i="3"/>
  <c r="AA59" i="3" s="1"/>
  <c r="AC48" i="3"/>
  <c r="AB48" i="3"/>
  <c r="AA48" i="3"/>
  <c r="AC47" i="3"/>
  <c r="AB47" i="3"/>
  <c r="AA47" i="3"/>
  <c r="AC45" i="3"/>
  <c r="AC46" i="3" s="1"/>
  <c r="AB45" i="3"/>
  <c r="AB46" i="3" s="1"/>
  <c r="AA45" i="3"/>
  <c r="AA46" i="3" s="1"/>
  <c r="AC29" i="3"/>
  <c r="AC35" i="3" s="1"/>
  <c r="AB29" i="3"/>
  <c r="AB35" i="3" s="1"/>
  <c r="AC17" i="3"/>
  <c r="AB17" i="3"/>
  <c r="AA17" i="3"/>
  <c r="AC13" i="3"/>
  <c r="AB13" i="3"/>
  <c r="AA13" i="3"/>
  <c r="BP170" i="3" a="1"/>
  <c r="BP170" i="3" s="1"/>
  <c r="BP175" i="3" s="1"/>
  <c r="BI171" i="3"/>
  <c r="BI170" i="3" s="1"/>
  <c r="BJ171" i="3"/>
  <c r="BJ170" i="3" s="1"/>
  <c r="BK171" i="3"/>
  <c r="BK170" i="3" s="1"/>
  <c r="BL171" i="3"/>
  <c r="BL170" i="3" s="1"/>
  <c r="BM171" i="3"/>
  <c r="BM170" i="3" s="1"/>
  <c r="BN171" i="3"/>
  <c r="BN170" i="3" s="1"/>
  <c r="AW171" i="3"/>
  <c r="AW170" i="3" s="1"/>
  <c r="AX171" i="3"/>
  <c r="AX170" i="3" s="1"/>
  <c r="AY171" i="3"/>
  <c r="AY170" i="3" s="1"/>
  <c r="AZ171" i="3"/>
  <c r="AZ170" i="3" s="1"/>
  <c r="BA171" i="3"/>
  <c r="BA170" i="3" s="1"/>
  <c r="BB171" i="3"/>
  <c r="BB180" i="3" s="1"/>
  <c r="BC171" i="3"/>
  <c r="BC180" i="3" s="1"/>
  <c r="BD171" i="3"/>
  <c r="BD180" i="3" s="1"/>
  <c r="BE171" i="3"/>
  <c r="BE170" i="3" s="1"/>
  <c r="BF171" i="3"/>
  <c r="BF170" i="3" s="1"/>
  <c r="AV171" i="3"/>
  <c r="AV170" i="3" s="1"/>
  <c r="BH171" i="3"/>
  <c r="BH180" i="3" s="1"/>
  <c r="AX138" i="3"/>
  <c r="AX135" i="3"/>
  <c r="AX137" i="3" s="1"/>
  <c r="AY138" i="3"/>
  <c r="AY135" i="3"/>
  <c r="AY137" i="3" s="1"/>
  <c r="AX128" i="3"/>
  <c r="AY128" i="3"/>
  <c r="AX118" i="3"/>
  <c r="AY118" i="3"/>
  <c r="AW94" i="3"/>
  <c r="AW87" i="3"/>
  <c r="AX99" i="3"/>
  <c r="AX94" i="3"/>
  <c r="AX87" i="3"/>
  <c r="AZ99" i="3"/>
  <c r="AZ94" i="3"/>
  <c r="AY87" i="3"/>
  <c r="AZ87" i="3"/>
  <c r="AZ135" i="3"/>
  <c r="AZ137" i="3" s="1"/>
  <c r="AZ128" i="3"/>
  <c r="AZ118" i="3"/>
  <c r="BA128" i="3"/>
  <c r="BA118" i="3"/>
  <c r="AV3" i="3"/>
  <c r="AW3" i="3" s="1"/>
  <c r="AX3" i="3" s="1"/>
  <c r="AY3" i="3" s="1"/>
  <c r="AZ3" i="3" s="1"/>
  <c r="BA87" i="3"/>
  <c r="BB128" i="3"/>
  <c r="BB118" i="3"/>
  <c r="AS65" i="3"/>
  <c r="AS67" i="3" s="1"/>
  <c r="AS70" i="3" s="1"/>
  <c r="AT65" i="3"/>
  <c r="AT67" i="3" s="1"/>
  <c r="AT70" i="3" s="1"/>
  <c r="AU65" i="3"/>
  <c r="AU67" i="3" s="1"/>
  <c r="AU70" i="3" s="1"/>
  <c r="AV65" i="3"/>
  <c r="AV67" i="3" s="1"/>
  <c r="AV70" i="3" s="1"/>
  <c r="AW65" i="3"/>
  <c r="AW69" i="3" s="1"/>
  <c r="AX65" i="3"/>
  <c r="AX69" i="3" s="1"/>
  <c r="AY65" i="3"/>
  <c r="AY69" i="3" s="1"/>
  <c r="AZ65" i="3"/>
  <c r="AZ69" i="3" s="1"/>
  <c r="BA65" i="3"/>
  <c r="BA69" i="3" s="1"/>
  <c r="BB65" i="3"/>
  <c r="BB67" i="3" s="1"/>
  <c r="BC65" i="3"/>
  <c r="BC68" i="3" s="1"/>
  <c r="BD65" i="3"/>
  <c r="BD68" i="3" s="1"/>
  <c r="BE65" i="3"/>
  <c r="BE68" i="3" s="1"/>
  <c r="BF65" i="3"/>
  <c r="BF68" i="3" s="1"/>
  <c r="BG65" i="3"/>
  <c r="BG68" i="3" s="1"/>
  <c r="BH65" i="3"/>
  <c r="BH68" i="3" s="1"/>
  <c r="BI65" i="3"/>
  <c r="BI67" i="3" s="1"/>
  <c r="BI70" i="3" s="1"/>
  <c r="BJ65" i="3"/>
  <c r="BJ67" i="3" s="1"/>
  <c r="BJ70" i="3" s="1"/>
  <c r="BK65" i="3"/>
  <c r="BK67" i="3" s="1"/>
  <c r="BK70" i="3" s="1"/>
  <c r="BL65" i="3"/>
  <c r="BL67" i="3" s="1"/>
  <c r="BL70" i="3" s="1"/>
  <c r="BM65" i="3"/>
  <c r="BM69" i="3" s="1"/>
  <c r="BN65" i="3"/>
  <c r="BN69" i="3" s="1"/>
  <c r="AR65" i="3"/>
  <c r="AR67" i="3" s="1"/>
  <c r="AR70" i="3" s="1"/>
  <c r="BC128" i="3"/>
  <c r="BC118" i="3"/>
  <c r="BD128" i="3"/>
  <c r="AS137" i="3"/>
  <c r="AT137" i="3"/>
  <c r="AU137" i="3"/>
  <c r="AV137" i="3"/>
  <c r="AW137" i="3"/>
  <c r="BA137" i="3"/>
  <c r="BB137" i="3"/>
  <c r="BC137" i="3"/>
  <c r="BD137" i="3"/>
  <c r="BE137" i="3"/>
  <c r="BF137" i="3"/>
  <c r="BG137" i="3"/>
  <c r="BH137" i="3"/>
  <c r="BH139" i="3" s="1"/>
  <c r="BI137" i="3"/>
  <c r="BI139" i="3" s="1"/>
  <c r="BJ137" i="3"/>
  <c r="BJ139" i="3" s="1"/>
  <c r="BK137" i="3"/>
  <c r="BK139" i="3" s="1"/>
  <c r="BL137" i="3"/>
  <c r="BL139" i="3" s="1"/>
  <c r="BM137" i="3"/>
  <c r="BM139" i="3" s="1"/>
  <c r="BN137" i="3"/>
  <c r="BN139" i="3" s="1"/>
  <c r="AR137" i="3"/>
  <c r="BH147" i="3"/>
  <c r="BI147" i="3"/>
  <c r="BJ147" i="3"/>
  <c r="BK147" i="3"/>
  <c r="BL147" i="3"/>
  <c r="BM147" i="3"/>
  <c r="BN147" i="3"/>
  <c r="BH95" i="3"/>
  <c r="BI95" i="3"/>
  <c r="BJ95" i="3"/>
  <c r="BK95" i="3"/>
  <c r="BL95" i="3"/>
  <c r="BM95" i="3"/>
  <c r="BN95" i="3"/>
  <c r="BH88" i="3"/>
  <c r="BI88" i="3"/>
  <c r="BJ88" i="3"/>
  <c r="BK88" i="3"/>
  <c r="BL88" i="3"/>
  <c r="BM88" i="3"/>
  <c r="BN88" i="3"/>
  <c r="AS75" i="3"/>
  <c r="AS80" i="3" s="1"/>
  <c r="AT75" i="3"/>
  <c r="AT80" i="3" s="1"/>
  <c r="AU75" i="3"/>
  <c r="AU80" i="3" s="1"/>
  <c r="AV75" i="3"/>
  <c r="AV80" i="3" s="1"/>
  <c r="AW75" i="3"/>
  <c r="AW80" i="3" s="1"/>
  <c r="AX75" i="3"/>
  <c r="AX80" i="3" s="1"/>
  <c r="AY75" i="3"/>
  <c r="AY80" i="3" s="1"/>
  <c r="AZ75" i="3"/>
  <c r="AZ80" i="3" s="1"/>
  <c r="BA75" i="3"/>
  <c r="BA80" i="3" s="1"/>
  <c r="BB75" i="3"/>
  <c r="BB80" i="3" s="1"/>
  <c r="BC75" i="3"/>
  <c r="BC80" i="3" s="1"/>
  <c r="BD75" i="3"/>
  <c r="BD80" i="3" s="1"/>
  <c r="BE75" i="3"/>
  <c r="BE80" i="3" s="1"/>
  <c r="BF75" i="3"/>
  <c r="BF80" i="3" s="1"/>
  <c r="BG75" i="3"/>
  <c r="BG80" i="3" s="1"/>
  <c r="BH75" i="3"/>
  <c r="BH80" i="3" s="1"/>
  <c r="BI75" i="3"/>
  <c r="BI80" i="3" s="1"/>
  <c r="BJ75" i="3"/>
  <c r="BJ80" i="3" s="1"/>
  <c r="BK75" i="3"/>
  <c r="BK80" i="3" s="1"/>
  <c r="BL75" i="3"/>
  <c r="BL80" i="3" s="1"/>
  <c r="BM75" i="3"/>
  <c r="BM80" i="3" s="1"/>
  <c r="BN75" i="3"/>
  <c r="BN80" i="3" s="1"/>
  <c r="AR75" i="3"/>
  <c r="AR80" i="3" s="1"/>
  <c r="BH129" i="3"/>
  <c r="BI129" i="3"/>
  <c r="BJ129" i="3"/>
  <c r="BK129" i="3"/>
  <c r="BL129" i="3"/>
  <c r="BM129" i="3"/>
  <c r="BN129" i="3"/>
  <c r="BI119" i="3"/>
  <c r="BH119" i="3"/>
  <c r="BJ119" i="3"/>
  <c r="BK119" i="3"/>
  <c r="BL119" i="3"/>
  <c r="BM119" i="3"/>
  <c r="BN119" i="3"/>
  <c r="AA88" i="3" l="1"/>
  <c r="AA80" i="3"/>
  <c r="S75" i="3"/>
  <c r="S80" i="3" s="1"/>
  <c r="S89" i="3" s="1"/>
  <c r="S90" i="3" s="1"/>
  <c r="O95" i="3"/>
  <c r="O88" i="3"/>
  <c r="O89" i="3" s="1"/>
  <c r="O80" i="3"/>
  <c r="AC158" i="3"/>
  <c r="Y158" i="3"/>
  <c r="U158" i="3"/>
  <c r="Q160" i="3"/>
  <c r="R158" i="3"/>
  <c r="M89" i="3"/>
  <c r="O46" i="3"/>
  <c r="O49" i="3" s="1"/>
  <c r="O30" i="3"/>
  <c r="O32" i="3" s="1"/>
  <c r="P89" i="3"/>
  <c r="P90" i="3" s="1"/>
  <c r="S46" i="3"/>
  <c r="S49" i="3" s="1"/>
  <c r="S13" i="3"/>
  <c r="S18" i="3" s="1"/>
  <c r="S21" i="3" s="1"/>
  <c r="S32" i="3"/>
  <c r="W55" i="3"/>
  <c r="W57" i="3" s="1"/>
  <c r="W46" i="3"/>
  <c r="W49" i="3" s="1"/>
  <c r="AF18" i="3"/>
  <c r="AF23" i="3" s="1"/>
  <c r="AF25" i="3" s="1"/>
  <c r="F49" i="3"/>
  <c r="AJ59" i="3"/>
  <c r="X89" i="3"/>
  <c r="X90" i="3" s="1"/>
  <c r="K18" i="3"/>
  <c r="K21" i="3" s="1"/>
  <c r="F89" i="3"/>
  <c r="AJ89" i="3"/>
  <c r="AE140" i="3"/>
  <c r="AA18" i="3"/>
  <c r="AA21" i="3" s="1"/>
  <c r="Z89" i="3"/>
  <c r="Z96" i="3" s="1"/>
  <c r="Z98" i="3" s="1"/>
  <c r="Z100" i="3" s="1"/>
  <c r="S119" i="3"/>
  <c r="AB18" i="3"/>
  <c r="AB23" i="3" s="1"/>
  <c r="Y18" i="3"/>
  <c r="Y21" i="3" s="1"/>
  <c r="U89" i="3"/>
  <c r="U96" i="3" s="1"/>
  <c r="U98" i="3" s="1"/>
  <c r="U100" i="3" s="1"/>
  <c r="R89" i="3"/>
  <c r="R96" i="3" s="1"/>
  <c r="R98" i="3" s="1"/>
  <c r="R100" i="3" s="1"/>
  <c r="AJ49" i="3"/>
  <c r="AC34" i="3"/>
  <c r="AC36" i="3" s="1"/>
  <c r="G49" i="3"/>
  <c r="Z34" i="3"/>
  <c r="Z36" i="3" s="1"/>
  <c r="Y89" i="3"/>
  <c r="Y90" i="3" s="1"/>
  <c r="AH59" i="3"/>
  <c r="L140" i="3"/>
  <c r="AH58" i="3"/>
  <c r="G32" i="3"/>
  <c r="N89" i="3"/>
  <c r="N90" i="3" s="1"/>
  <c r="Y35" i="3"/>
  <c r="Y36" i="3" s="1"/>
  <c r="K35" i="3"/>
  <c r="J67" i="3"/>
  <c r="J70" i="3" s="1"/>
  <c r="L58" i="3"/>
  <c r="K89" i="3"/>
  <c r="K90" i="3" s="1"/>
  <c r="G58" i="3"/>
  <c r="AH69" i="3"/>
  <c r="AH34" i="3"/>
  <c r="AH36" i="3" s="1"/>
  <c r="L34" i="3"/>
  <c r="L36" i="3" s="1"/>
  <c r="AG69" i="3"/>
  <c r="F140" i="3"/>
  <c r="AF69" i="3"/>
  <c r="H49" i="3"/>
  <c r="AI140" i="3"/>
  <c r="AJ67" i="3"/>
  <c r="AJ70" i="3" s="1"/>
  <c r="M140" i="3"/>
  <c r="H89" i="3"/>
  <c r="H90" i="3" s="1"/>
  <c r="AH140" i="3"/>
  <c r="AF67" i="3"/>
  <c r="AF70" i="3" s="1"/>
  <c r="N140" i="3"/>
  <c r="K32" i="3"/>
  <c r="AG140" i="3"/>
  <c r="I32" i="3"/>
  <c r="J32" i="3"/>
  <c r="H18" i="3"/>
  <c r="H24" i="3" s="1"/>
  <c r="AI68" i="3"/>
  <c r="AG24" i="3"/>
  <c r="AI89" i="3"/>
  <c r="AI96" i="3" s="1"/>
  <c r="AI98" i="3" s="1"/>
  <c r="AI100" i="3" s="1"/>
  <c r="AE35" i="3"/>
  <c r="AF24" i="3"/>
  <c r="L57" i="3"/>
  <c r="L60" i="3" s="1"/>
  <c r="AF140" i="3"/>
  <c r="AH89" i="3"/>
  <c r="AE32" i="3"/>
  <c r="AG89" i="3"/>
  <c r="AG96" i="3" s="1"/>
  <c r="AG98" i="3" s="1"/>
  <c r="AG100" i="3" s="1"/>
  <c r="AF49" i="3"/>
  <c r="AD32" i="3"/>
  <c r="M34" i="3"/>
  <c r="M36" i="3" s="1"/>
  <c r="I49" i="3"/>
  <c r="AD140" i="3"/>
  <c r="AE49" i="3"/>
  <c r="J49" i="3"/>
  <c r="J89" i="3"/>
  <c r="J90" i="3" s="1"/>
  <c r="J140" i="3"/>
  <c r="AG49" i="3"/>
  <c r="K140" i="3"/>
  <c r="M49" i="3"/>
  <c r="L68" i="3"/>
  <c r="N49" i="3"/>
  <c r="H57" i="3"/>
  <c r="H60" i="3" s="1"/>
  <c r="AF89" i="3"/>
  <c r="AF90" i="3" s="1"/>
  <c r="AA34" i="3"/>
  <c r="AA36" i="3" s="1"/>
  <c r="F18" i="3"/>
  <c r="F21" i="3" s="1"/>
  <c r="AE69" i="3"/>
  <c r="AB34" i="3"/>
  <c r="AB36" i="3" s="1"/>
  <c r="N34" i="3"/>
  <c r="N36" i="3" s="1"/>
  <c r="AD69" i="3"/>
  <c r="N18" i="3"/>
  <c r="I140" i="3"/>
  <c r="I57" i="3"/>
  <c r="I60" i="3" s="1"/>
  <c r="AA137" i="3"/>
  <c r="AA139" i="3" s="1"/>
  <c r="I58" i="3"/>
  <c r="AE68" i="3"/>
  <c r="L49" i="3"/>
  <c r="J18" i="3"/>
  <c r="J24" i="3" s="1"/>
  <c r="G67" i="3"/>
  <c r="G70" i="3" s="1"/>
  <c r="AD68" i="3"/>
  <c r="L67" i="3"/>
  <c r="L70" i="3" s="1"/>
  <c r="H67" i="3"/>
  <c r="H70" i="3" s="1"/>
  <c r="S137" i="3"/>
  <c r="S139" i="3" s="1"/>
  <c r="AG59" i="3"/>
  <c r="AI49" i="3"/>
  <c r="M67" i="3"/>
  <c r="M70" i="3" s="1"/>
  <c r="I18" i="3"/>
  <c r="I24" i="3" s="1"/>
  <c r="AH49" i="3"/>
  <c r="AG58" i="3"/>
  <c r="AG32" i="3"/>
  <c r="M68" i="3"/>
  <c r="K49" i="3"/>
  <c r="I67" i="3"/>
  <c r="I70" i="3" s="1"/>
  <c r="G140" i="3"/>
  <c r="AE89" i="3"/>
  <c r="AE90" i="3" s="1"/>
  <c r="AF32" i="3"/>
  <c r="AI18" i="3"/>
  <c r="AI21" i="3" s="1"/>
  <c r="G34" i="3"/>
  <c r="G36" i="3" s="1"/>
  <c r="H140" i="3"/>
  <c r="AD89" i="3"/>
  <c r="AD96" i="3" s="1"/>
  <c r="AD98" i="3" s="1"/>
  <c r="AD100" i="3" s="1"/>
  <c r="AH18" i="3"/>
  <c r="AH23" i="3" s="1"/>
  <c r="AH25" i="3" s="1"/>
  <c r="N32" i="3"/>
  <c r="I68" i="3"/>
  <c r="G35" i="3"/>
  <c r="AD49" i="3"/>
  <c r="O18" i="3"/>
  <c r="O21" i="3" s="1"/>
  <c r="L18" i="3"/>
  <c r="L21" i="3" s="1"/>
  <c r="L32" i="3"/>
  <c r="J68" i="3"/>
  <c r="F57" i="3"/>
  <c r="F60" i="3" s="1"/>
  <c r="T18" i="3"/>
  <c r="T21" i="3" s="1"/>
  <c r="Q49" i="3"/>
  <c r="M18" i="3"/>
  <c r="M23" i="3" s="1"/>
  <c r="M32" i="3"/>
  <c r="G57" i="3"/>
  <c r="G60" i="3" s="1"/>
  <c r="L89" i="3"/>
  <c r="L96" i="3" s="1"/>
  <c r="L98" i="3" s="1"/>
  <c r="L100" i="3" s="1"/>
  <c r="S129" i="3"/>
  <c r="AJ140" i="3"/>
  <c r="AG35" i="3"/>
  <c r="AF21" i="3"/>
  <c r="AD18" i="3"/>
  <c r="AD21" i="3" s="1"/>
  <c r="AJ96" i="3"/>
  <c r="AJ98" i="3" s="1"/>
  <c r="AJ100" i="3" s="1"/>
  <c r="AJ90" i="3"/>
  <c r="AH96" i="3"/>
  <c r="AH98" i="3" s="1"/>
  <c r="AH100" i="3" s="1"/>
  <c r="AH90" i="3"/>
  <c r="AG23" i="3"/>
  <c r="AG25" i="3" s="1"/>
  <c r="AE18" i="3"/>
  <c r="AE23" i="3" s="1"/>
  <c r="AE25" i="3" s="1"/>
  <c r="AF57" i="3"/>
  <c r="AF60" i="3" s="1"/>
  <c r="AE57" i="3"/>
  <c r="AE60" i="3" s="1"/>
  <c r="AD34" i="3"/>
  <c r="AD36" i="3" s="1"/>
  <c r="AF59" i="3"/>
  <c r="AD57" i="3"/>
  <c r="AD60" i="3" s="1"/>
  <c r="AJ32" i="3"/>
  <c r="AE59" i="3"/>
  <c r="AI32" i="3"/>
  <c r="AH68" i="3"/>
  <c r="AD59" i="3"/>
  <c r="AJ35" i="3"/>
  <c r="AH32" i="3"/>
  <c r="AG68" i="3"/>
  <c r="AJ58" i="3"/>
  <c r="AI35" i="3"/>
  <c r="AI67" i="3"/>
  <c r="AI70" i="3" s="1"/>
  <c r="AJ18" i="3"/>
  <c r="AJ21" i="3" s="1"/>
  <c r="O137" i="3"/>
  <c r="O139" i="3" s="1"/>
  <c r="O129" i="3"/>
  <c r="O119" i="3"/>
  <c r="W137" i="3"/>
  <c r="W139" i="3" s="1"/>
  <c r="W129" i="3"/>
  <c r="W119" i="3"/>
  <c r="AA129" i="3"/>
  <c r="AA119" i="3"/>
  <c r="G90" i="3"/>
  <c r="G96" i="3"/>
  <c r="G98" i="3" s="1"/>
  <c r="G100" i="3" s="1"/>
  <c r="F96" i="3"/>
  <c r="F98" i="3" s="1"/>
  <c r="F100" i="3" s="1"/>
  <c r="F90" i="3"/>
  <c r="G21" i="3"/>
  <c r="F67" i="3"/>
  <c r="F70" i="3" s="1"/>
  <c r="F32" i="3"/>
  <c r="F68" i="3"/>
  <c r="F58" i="3"/>
  <c r="G68" i="3"/>
  <c r="H32" i="3"/>
  <c r="F34" i="3"/>
  <c r="F36" i="3" s="1"/>
  <c r="H58" i="3"/>
  <c r="H34" i="3"/>
  <c r="H36" i="3" s="1"/>
  <c r="H69" i="3"/>
  <c r="G23" i="3"/>
  <c r="G25" i="3" s="1"/>
  <c r="I96" i="3"/>
  <c r="I98" i="3" s="1"/>
  <c r="I100" i="3" s="1"/>
  <c r="I90" i="3"/>
  <c r="J96" i="3"/>
  <c r="J98" i="3" s="1"/>
  <c r="J100" i="3" s="1"/>
  <c r="K24" i="3"/>
  <c r="K23" i="3"/>
  <c r="K25" i="3" s="1"/>
  <c r="K57" i="3"/>
  <c r="K60" i="3" s="1"/>
  <c r="K67" i="3"/>
  <c r="K70" i="3" s="1"/>
  <c r="J57" i="3"/>
  <c r="J60" i="3" s="1"/>
  <c r="J58" i="3"/>
  <c r="K68" i="3"/>
  <c r="I34" i="3"/>
  <c r="I36" i="3" s="1"/>
  <c r="K58" i="3"/>
  <c r="M96" i="3"/>
  <c r="M98" i="3" s="1"/>
  <c r="M100" i="3" s="1"/>
  <c r="M90" i="3"/>
  <c r="M57" i="3"/>
  <c r="M60" i="3" s="1"/>
  <c r="N67" i="3"/>
  <c r="N57" i="3"/>
  <c r="N60" i="3" s="1"/>
  <c r="M58" i="3"/>
  <c r="N68" i="3"/>
  <c r="N58" i="3"/>
  <c r="AC18" i="3"/>
  <c r="AC23" i="3" s="1"/>
  <c r="R34" i="3"/>
  <c r="R36" i="3" s="1"/>
  <c r="R68" i="3"/>
  <c r="R69" i="3"/>
  <c r="T89" i="3"/>
  <c r="T90" i="3" s="1"/>
  <c r="X34" i="3"/>
  <c r="X36" i="3" s="1"/>
  <c r="X18" i="3"/>
  <c r="X23" i="3" s="1"/>
  <c r="P34" i="3"/>
  <c r="P36" i="3" s="1"/>
  <c r="P49" i="3"/>
  <c r="O57" i="3"/>
  <c r="O60" i="3" s="1"/>
  <c r="AB32" i="3"/>
  <c r="Y68" i="3"/>
  <c r="X69" i="3"/>
  <c r="Y69" i="3"/>
  <c r="O67" i="3"/>
  <c r="O68" i="3"/>
  <c r="AB68" i="3"/>
  <c r="AA49" i="3"/>
  <c r="W34" i="3"/>
  <c r="W36" i="3" s="1"/>
  <c r="U68" i="3"/>
  <c r="U70" i="3" s="1"/>
  <c r="AB49" i="3"/>
  <c r="AB89" i="3"/>
  <c r="AB90" i="3" s="1"/>
  <c r="AB140" i="3"/>
  <c r="Z32" i="3"/>
  <c r="U49" i="3"/>
  <c r="Q89" i="3"/>
  <c r="Q90" i="3" s="1"/>
  <c r="Q140" i="3"/>
  <c r="AC89" i="3"/>
  <c r="AC90" i="3" s="1"/>
  <c r="V18" i="3"/>
  <c r="V24" i="3" s="1"/>
  <c r="V49" i="3"/>
  <c r="V89" i="3"/>
  <c r="V96" i="3" s="1"/>
  <c r="V98" i="3" s="1"/>
  <c r="V100" i="3" s="1"/>
  <c r="W89" i="3"/>
  <c r="W90" i="3" s="1"/>
  <c r="U69" i="3"/>
  <c r="S68" i="3"/>
  <c r="AA57" i="3"/>
  <c r="AC140" i="3"/>
  <c r="X32" i="3"/>
  <c r="U140" i="3"/>
  <c r="S69" i="3"/>
  <c r="P67" i="3"/>
  <c r="P70" i="3" s="1"/>
  <c r="AA58" i="3"/>
  <c r="Y32" i="3"/>
  <c r="V140" i="3"/>
  <c r="T32" i="3"/>
  <c r="V32" i="3"/>
  <c r="Y140" i="3"/>
  <c r="W32" i="3"/>
  <c r="R140" i="3"/>
  <c r="X57" i="3"/>
  <c r="X60" i="3" s="1"/>
  <c r="Z140" i="3"/>
  <c r="U32" i="3"/>
  <c r="Q32" i="3"/>
  <c r="P69" i="3"/>
  <c r="R32" i="3"/>
  <c r="X58" i="3"/>
  <c r="R57" i="3"/>
  <c r="R60" i="3" s="1"/>
  <c r="T140" i="3"/>
  <c r="AC49" i="3"/>
  <c r="AA67" i="3"/>
  <c r="Z18" i="3"/>
  <c r="Z23" i="3" s="1"/>
  <c r="R18" i="3"/>
  <c r="R21" i="3" s="1"/>
  <c r="S34" i="3"/>
  <c r="S36" i="3" s="1"/>
  <c r="R58" i="3"/>
  <c r="P32" i="3"/>
  <c r="X140" i="3"/>
  <c r="AB67" i="3"/>
  <c r="U34" i="3"/>
  <c r="U36" i="3" s="1"/>
  <c r="T34" i="3"/>
  <c r="T36" i="3" s="1"/>
  <c r="AA68" i="3"/>
  <c r="X49" i="3"/>
  <c r="V34" i="3"/>
  <c r="V36" i="3" s="1"/>
  <c r="O34" i="3"/>
  <c r="O36" i="3" s="1"/>
  <c r="P140" i="3"/>
  <c r="Z49" i="3"/>
  <c r="X67" i="3"/>
  <c r="W18" i="3"/>
  <c r="W23" i="3" s="1"/>
  <c r="P18" i="3"/>
  <c r="P24" i="3" s="1"/>
  <c r="Q34" i="3"/>
  <c r="Q36" i="3" s="1"/>
  <c r="O58" i="3"/>
  <c r="AC32" i="3"/>
  <c r="T49" i="3"/>
  <c r="Q18" i="3"/>
  <c r="Q21" i="3" s="1"/>
  <c r="Y49" i="3"/>
  <c r="R49" i="3"/>
  <c r="AA32" i="3"/>
  <c r="P57" i="3"/>
  <c r="P60" i="3" s="1"/>
  <c r="Q67" i="3"/>
  <c r="Q57" i="3"/>
  <c r="Q60" i="3" s="1"/>
  <c r="P58" i="3"/>
  <c r="Q68" i="3"/>
  <c r="Q58" i="3"/>
  <c r="S57" i="3"/>
  <c r="S58" i="3"/>
  <c r="T68" i="3"/>
  <c r="T67" i="3"/>
  <c r="T59" i="3"/>
  <c r="T57" i="3"/>
  <c r="T60" i="3" s="1"/>
  <c r="U21" i="3"/>
  <c r="U24" i="3"/>
  <c r="U23" i="3"/>
  <c r="V57" i="3"/>
  <c r="V60" i="3" s="1"/>
  <c r="U58" i="3"/>
  <c r="V68" i="3"/>
  <c r="V70" i="3" s="1"/>
  <c r="V58" i="3"/>
  <c r="W68" i="3"/>
  <c r="U59" i="3"/>
  <c r="V69" i="3"/>
  <c r="W69" i="3"/>
  <c r="Z67" i="3"/>
  <c r="Z68" i="3"/>
  <c r="Y57" i="3"/>
  <c r="Y60" i="3" s="1"/>
  <c r="Y58" i="3"/>
  <c r="Z59" i="3"/>
  <c r="Z57" i="3"/>
  <c r="Z60" i="3" s="1"/>
  <c r="AC58" i="3"/>
  <c r="AC67" i="3"/>
  <c r="AB59" i="3"/>
  <c r="AC69" i="3"/>
  <c r="AB58" i="3"/>
  <c r="AC59" i="3"/>
  <c r="BB170" i="3"/>
  <c r="BB172" i="3" s="1"/>
  <c r="BI180" i="3"/>
  <c r="BJ180" i="3"/>
  <c r="BL182" i="3"/>
  <c r="BH182" i="3"/>
  <c r="BM181" i="3"/>
  <c r="BI182" i="3"/>
  <c r="BJ181" i="3"/>
  <c r="BH170" i="3"/>
  <c r="BH175" i="3" s="1"/>
  <c r="BI181" i="3"/>
  <c r="BM180" i="3"/>
  <c r="BD170" i="3"/>
  <c r="BD172" i="3" s="1"/>
  <c r="BL180" i="3"/>
  <c r="BL181" i="3"/>
  <c r="BC170" i="3"/>
  <c r="BC172" i="3" s="1"/>
  <c r="BK181" i="3"/>
  <c r="BH181" i="3"/>
  <c r="BN180" i="3"/>
  <c r="BK180" i="3"/>
  <c r="BK182" i="3"/>
  <c r="BJ182" i="3"/>
  <c r="AX180" i="3"/>
  <c r="BE172" i="3"/>
  <c r="BF172" i="3"/>
  <c r="BF182" i="3"/>
  <c r="BE182" i="3"/>
  <c r="BF181" i="3"/>
  <c r="BD182" i="3"/>
  <c r="BE181" i="3"/>
  <c r="BF180" i="3"/>
  <c r="BC182" i="3"/>
  <c r="BD181" i="3"/>
  <c r="BE180" i="3"/>
  <c r="BB182" i="3"/>
  <c r="BC181" i="3"/>
  <c r="AW180" i="3"/>
  <c r="BA182" i="3"/>
  <c r="BB181" i="3"/>
  <c r="AW181" i="3"/>
  <c r="AZ182" i="3"/>
  <c r="BA181" i="3"/>
  <c r="AW182" i="3"/>
  <c r="AY182" i="3"/>
  <c r="AZ181" i="3"/>
  <c r="BA180" i="3"/>
  <c r="BN182" i="3"/>
  <c r="AX182" i="3"/>
  <c r="AY181" i="3"/>
  <c r="AZ180" i="3"/>
  <c r="BM182" i="3"/>
  <c r="BN181" i="3"/>
  <c r="AX181" i="3"/>
  <c r="AY180" i="3"/>
  <c r="BP174" i="3"/>
  <c r="BP172" i="3"/>
  <c r="BN172" i="3"/>
  <c r="BN175" i="3"/>
  <c r="BN174" i="3"/>
  <c r="BM172" i="3"/>
  <c r="BM175" i="3"/>
  <c r="BM174" i="3"/>
  <c r="BL175" i="3"/>
  <c r="BL172" i="3"/>
  <c r="BL174" i="3"/>
  <c r="BK175" i="3"/>
  <c r="BK172" i="3"/>
  <c r="BK174" i="3"/>
  <c r="BJ175" i="3"/>
  <c r="BJ174" i="3"/>
  <c r="BJ172" i="3"/>
  <c r="BI172" i="3"/>
  <c r="BI174" i="3"/>
  <c r="BI175" i="3"/>
  <c r="BA172" i="3"/>
  <c r="AZ172" i="3"/>
  <c r="AX172" i="3"/>
  <c r="AY172" i="3"/>
  <c r="AW172" i="3"/>
  <c r="AV172" i="3"/>
  <c r="AZ67" i="3"/>
  <c r="AS69" i="3"/>
  <c r="BB68" i="3"/>
  <c r="BA68" i="3"/>
  <c r="AZ68" i="3"/>
  <c r="AR69" i="3"/>
  <c r="BK69" i="3"/>
  <c r="AY68" i="3"/>
  <c r="AX68" i="3"/>
  <c r="BN67" i="3"/>
  <c r="BN70" i="3" s="1"/>
  <c r="BJ69" i="3"/>
  <c r="BH69" i="3"/>
  <c r="BF69" i="3"/>
  <c r="BF67" i="3"/>
  <c r="BD69" i="3"/>
  <c r="BE67" i="3"/>
  <c r="BB69" i="3"/>
  <c r="BD67" i="3"/>
  <c r="BH67" i="3"/>
  <c r="BG67" i="3"/>
  <c r="AV69" i="3"/>
  <c r="BC67" i="3"/>
  <c r="AU69" i="3"/>
  <c r="BL69" i="3"/>
  <c r="BI69" i="3"/>
  <c r="BG69" i="3"/>
  <c r="AT69" i="3"/>
  <c r="BA67" i="3"/>
  <c r="AR68" i="3"/>
  <c r="BN68" i="3"/>
  <c r="AX67" i="3"/>
  <c r="AW68" i="3"/>
  <c r="BL68" i="3"/>
  <c r="AV68" i="3"/>
  <c r="BE69" i="3"/>
  <c r="BK68" i="3"/>
  <c r="AU68" i="3"/>
  <c r="BJ68" i="3"/>
  <c r="AT68" i="3"/>
  <c r="BC69" i="3"/>
  <c r="BI68" i="3"/>
  <c r="AS68" i="3"/>
  <c r="AY67" i="3"/>
  <c r="BM67" i="3"/>
  <c r="BM70" i="3" s="1"/>
  <c r="AW67" i="3"/>
  <c r="BM68" i="3"/>
  <c r="BJ140" i="3"/>
  <c r="BK140" i="3"/>
  <c r="BM140" i="3"/>
  <c r="BI140" i="3"/>
  <c r="BN140" i="3"/>
  <c r="BL140" i="3"/>
  <c r="BK89" i="3"/>
  <c r="BK96" i="3" s="1"/>
  <c r="BK98" i="3" s="1"/>
  <c r="BK100" i="3" s="1"/>
  <c r="BJ89" i="3"/>
  <c r="BJ96" i="3" s="1"/>
  <c r="BJ98" i="3" s="1"/>
  <c r="BJ100" i="3" s="1"/>
  <c r="BL89" i="3"/>
  <c r="BL90" i="3" s="1"/>
  <c r="BI89" i="3"/>
  <c r="BI96" i="3" s="1"/>
  <c r="BI98" i="3" s="1"/>
  <c r="BI100" i="3" s="1"/>
  <c r="BI154" i="3" s="1"/>
  <c r="BN89" i="3"/>
  <c r="BN96" i="3" s="1"/>
  <c r="BN98" i="3" s="1"/>
  <c r="BN100" i="3" s="1"/>
  <c r="BN173" i="3" s="1"/>
  <c r="BM89" i="3"/>
  <c r="BM96" i="3" s="1"/>
  <c r="BM98" i="3" s="1"/>
  <c r="BM100" i="3" s="1"/>
  <c r="BM154" i="3" s="1"/>
  <c r="BH140" i="3"/>
  <c r="BH89" i="3"/>
  <c r="AS13" i="3"/>
  <c r="AT13" i="3"/>
  <c r="AU13" i="3"/>
  <c r="AV13" i="3"/>
  <c r="AW13" i="3"/>
  <c r="AX13" i="3"/>
  <c r="AY13" i="3"/>
  <c r="AZ13" i="3"/>
  <c r="BA13" i="3"/>
  <c r="BB13" i="3"/>
  <c r="BC13" i="3"/>
  <c r="BD13" i="3"/>
  <c r="BE13" i="3"/>
  <c r="BF13" i="3"/>
  <c r="BG13" i="3"/>
  <c r="BH13" i="3"/>
  <c r="BI13" i="3"/>
  <c r="BJ13" i="3"/>
  <c r="BK13" i="3"/>
  <c r="BL13" i="3"/>
  <c r="BM13" i="3"/>
  <c r="BN13" i="3"/>
  <c r="AR13" i="3"/>
  <c r="BH47" i="3"/>
  <c r="BI47" i="3"/>
  <c r="BJ47" i="3"/>
  <c r="BK47" i="3"/>
  <c r="BL47" i="3"/>
  <c r="BM47" i="3"/>
  <c r="BN47" i="3"/>
  <c r="BH48" i="3"/>
  <c r="BI48" i="3"/>
  <c r="BJ48" i="3"/>
  <c r="BK48" i="3"/>
  <c r="BL48" i="3"/>
  <c r="BM48" i="3"/>
  <c r="BN48" i="3"/>
  <c r="AT147" i="3"/>
  <c r="AS147" i="3"/>
  <c r="AR147" i="3"/>
  <c r="AT139" i="3"/>
  <c r="AS139" i="3"/>
  <c r="AR139" i="3"/>
  <c r="AT129" i="3"/>
  <c r="AS129" i="3"/>
  <c r="AR129" i="3"/>
  <c r="AT119" i="3"/>
  <c r="AS119" i="3"/>
  <c r="AR119" i="3"/>
  <c r="AT95" i="3"/>
  <c r="AS95" i="3"/>
  <c r="AR95" i="3"/>
  <c r="AT88" i="3"/>
  <c r="AT89" i="3" s="1"/>
  <c r="AS88" i="3"/>
  <c r="AS89" i="3" s="1"/>
  <c r="AS90" i="3" s="1"/>
  <c r="AR88" i="3"/>
  <c r="AR89" i="3" s="1"/>
  <c r="AR90" i="3" s="1"/>
  <c r="AT55" i="3"/>
  <c r="AS55" i="3"/>
  <c r="AR55" i="3"/>
  <c r="AT48" i="3"/>
  <c r="AS48" i="3"/>
  <c r="AR48" i="3"/>
  <c r="AT47" i="3"/>
  <c r="AS47" i="3"/>
  <c r="AR47" i="3"/>
  <c r="AT45" i="3"/>
  <c r="AT46" i="3" s="1"/>
  <c r="AS45" i="3"/>
  <c r="AS46" i="3" s="1"/>
  <c r="AR45" i="3"/>
  <c r="AR46" i="3" s="1"/>
  <c r="AT31" i="3"/>
  <c r="AS31" i="3"/>
  <c r="AR31" i="3"/>
  <c r="AT30" i="3"/>
  <c r="AS30" i="3"/>
  <c r="AR30" i="3"/>
  <c r="AT29" i="3"/>
  <c r="AT34" i="3" s="1"/>
  <c r="AT36" i="3" s="1"/>
  <c r="AS29" i="3"/>
  <c r="AS34" i="3" s="1"/>
  <c r="AS36" i="3" s="1"/>
  <c r="AR29" i="3"/>
  <c r="AR34" i="3" s="1"/>
  <c r="AR36" i="3" s="1"/>
  <c r="AT17" i="3"/>
  <c r="AS17" i="3"/>
  <c r="AR17" i="3"/>
  <c r="AV147" i="3"/>
  <c r="AV175" i="3" s="1"/>
  <c r="AU147" i="3"/>
  <c r="AV139" i="3"/>
  <c r="AV174" i="3" s="1"/>
  <c r="AU139" i="3"/>
  <c r="AV129" i="3"/>
  <c r="AU129" i="3"/>
  <c r="AV119" i="3"/>
  <c r="AU119" i="3"/>
  <c r="AV95" i="3"/>
  <c r="AU95" i="3"/>
  <c r="AV88" i="3"/>
  <c r="AV89" i="3" s="1"/>
  <c r="AV90" i="3" s="1"/>
  <c r="AU88" i="3"/>
  <c r="AU89" i="3" s="1"/>
  <c r="AU90" i="3" s="1"/>
  <c r="AV55" i="3"/>
  <c r="AU55" i="3"/>
  <c r="AV48" i="3"/>
  <c r="AU48" i="3"/>
  <c r="AV47" i="3"/>
  <c r="AU47" i="3"/>
  <c r="AV45" i="3"/>
  <c r="AV46" i="3" s="1"/>
  <c r="AU45" i="3"/>
  <c r="AU46" i="3" s="1"/>
  <c r="AV31" i="3"/>
  <c r="AU31" i="3"/>
  <c r="AV30" i="3"/>
  <c r="AU30" i="3"/>
  <c r="AV29" i="3"/>
  <c r="AV34" i="3" s="1"/>
  <c r="AV36" i="3" s="1"/>
  <c r="AU29" i="3"/>
  <c r="AU34" i="3" s="1"/>
  <c r="AU36" i="3" s="1"/>
  <c r="AV17" i="3"/>
  <c r="AU17" i="3"/>
  <c r="AX147" i="3"/>
  <c r="AX175" i="3" s="1"/>
  <c r="AW147" i="3"/>
  <c r="AW175" i="3" s="1"/>
  <c r="AX139" i="3"/>
  <c r="AX174" i="3" s="1"/>
  <c r="AW139" i="3"/>
  <c r="AW174" i="3" s="1"/>
  <c r="AX129" i="3"/>
  <c r="AW129" i="3"/>
  <c r="AX119" i="3"/>
  <c r="AW119" i="3"/>
  <c r="AX95" i="3"/>
  <c r="AW95" i="3"/>
  <c r="AX88" i="3"/>
  <c r="AX89" i="3" s="1"/>
  <c r="AX90" i="3" s="1"/>
  <c r="AW88" i="3"/>
  <c r="AW89" i="3" s="1"/>
  <c r="AW90" i="3" s="1"/>
  <c r="AX55" i="3"/>
  <c r="AW55" i="3"/>
  <c r="AX48" i="3"/>
  <c r="AW48" i="3"/>
  <c r="AX47" i="3"/>
  <c r="AW47" i="3"/>
  <c r="AX45" i="3"/>
  <c r="AX46" i="3" s="1"/>
  <c r="AW45" i="3"/>
  <c r="AW46" i="3" s="1"/>
  <c r="AX31" i="3"/>
  <c r="AW31" i="3"/>
  <c r="AX30" i="3"/>
  <c r="AW30" i="3"/>
  <c r="AX29" i="3"/>
  <c r="AX34" i="3" s="1"/>
  <c r="AW29" i="3"/>
  <c r="AW34" i="3" s="1"/>
  <c r="AW36" i="3" s="1"/>
  <c r="AX17" i="3"/>
  <c r="AW17" i="3"/>
  <c r="AZ147" i="3"/>
  <c r="AZ175" i="3" s="1"/>
  <c r="AY147" i="3"/>
  <c r="AY175" i="3" s="1"/>
  <c r="AZ139" i="3"/>
  <c r="AZ174" i="3" s="1"/>
  <c r="AY139" i="3"/>
  <c r="AY174" i="3" s="1"/>
  <c r="AZ129" i="3"/>
  <c r="AY129" i="3"/>
  <c r="AZ119" i="3"/>
  <c r="AY119" i="3"/>
  <c r="AZ95" i="3"/>
  <c r="AY95" i="3"/>
  <c r="AZ88" i="3"/>
  <c r="AZ89" i="3" s="1"/>
  <c r="AZ90" i="3" s="1"/>
  <c r="AY88" i="3"/>
  <c r="AY89" i="3" s="1"/>
  <c r="AY90" i="3" s="1"/>
  <c r="AZ55" i="3"/>
  <c r="AY55" i="3"/>
  <c r="AZ48" i="3"/>
  <c r="AY48" i="3"/>
  <c r="AZ47" i="3"/>
  <c r="AY47" i="3"/>
  <c r="AZ45" i="3"/>
  <c r="AZ46" i="3" s="1"/>
  <c r="AY45" i="3"/>
  <c r="AY46" i="3" s="1"/>
  <c r="AZ31" i="3"/>
  <c r="AY31" i="3"/>
  <c r="AZ30" i="3"/>
  <c r="AY30" i="3"/>
  <c r="AZ29" i="3"/>
  <c r="AZ34" i="3" s="1"/>
  <c r="AY29" i="3"/>
  <c r="AY34" i="3" s="1"/>
  <c r="AZ17" i="3"/>
  <c r="AY17" i="3"/>
  <c r="BB55" i="3"/>
  <c r="BC55" i="3"/>
  <c r="BD55" i="3"/>
  <c r="BE55" i="3"/>
  <c r="BF55" i="3"/>
  <c r="BG55" i="3"/>
  <c r="BH55" i="3"/>
  <c r="BI55" i="3"/>
  <c r="BJ55" i="3"/>
  <c r="BK55" i="3"/>
  <c r="BL55" i="3"/>
  <c r="BM55" i="3"/>
  <c r="BN55" i="3"/>
  <c r="BA55" i="3"/>
  <c r="BH29" i="3"/>
  <c r="BH32" i="3" s="1"/>
  <c r="BI29" i="3"/>
  <c r="BI32" i="3" s="1"/>
  <c r="BJ29" i="3"/>
  <c r="BJ32" i="3" s="1"/>
  <c r="BK29" i="3"/>
  <c r="BK32" i="3" s="1"/>
  <c r="BL29" i="3"/>
  <c r="BL32" i="3" s="1"/>
  <c r="BM29" i="3"/>
  <c r="BM32" i="3" s="1"/>
  <c r="BN29" i="3"/>
  <c r="BN32" i="3" s="1"/>
  <c r="BH45" i="3"/>
  <c r="BH46" i="3" s="1"/>
  <c r="BI45" i="3"/>
  <c r="BI46" i="3" s="1"/>
  <c r="BJ45" i="3"/>
  <c r="BJ46" i="3" s="1"/>
  <c r="BK45" i="3"/>
  <c r="BK46" i="3" s="1"/>
  <c r="BL45" i="3"/>
  <c r="BL46" i="3" s="1"/>
  <c r="BM45" i="3"/>
  <c r="BM46" i="3" s="1"/>
  <c r="BN45" i="3"/>
  <c r="BN46" i="3" s="1"/>
  <c r="BH17" i="3"/>
  <c r="BI17" i="3"/>
  <c r="BJ17" i="3"/>
  <c r="BK17" i="3"/>
  <c r="BL17" i="3"/>
  <c r="BM17" i="3"/>
  <c r="BN17" i="3"/>
  <c r="BG147" i="3"/>
  <c r="BF147" i="3"/>
  <c r="BF175" i="3" s="1"/>
  <c r="BE147" i="3"/>
  <c r="BE175" i="3" s="1"/>
  <c r="BD147" i="3"/>
  <c r="BC147" i="3"/>
  <c r="BB147" i="3"/>
  <c r="BA147" i="3"/>
  <c r="BA175" i="3" s="1"/>
  <c r="BG139" i="3"/>
  <c r="BF139" i="3"/>
  <c r="BF174" i="3" s="1"/>
  <c r="BE139" i="3"/>
  <c r="BE174" i="3" s="1"/>
  <c r="BD139" i="3"/>
  <c r="BC139" i="3"/>
  <c r="BB139" i="3"/>
  <c r="BA139" i="3"/>
  <c r="BA174" i="3" s="1"/>
  <c r="BG129" i="3"/>
  <c r="BF129" i="3"/>
  <c r="BE129" i="3"/>
  <c r="BD129" i="3"/>
  <c r="BC129" i="3"/>
  <c r="BB129" i="3"/>
  <c r="BA129" i="3"/>
  <c r="BG119" i="3"/>
  <c r="BF119" i="3"/>
  <c r="BE119" i="3"/>
  <c r="BD119" i="3"/>
  <c r="BC119" i="3"/>
  <c r="BB119" i="3"/>
  <c r="BA119" i="3"/>
  <c r="BG104" i="3"/>
  <c r="BG103" i="3"/>
  <c r="BG171" i="3" s="1"/>
  <c r="BG95" i="3"/>
  <c r="BF95" i="3"/>
  <c r="BE95" i="3"/>
  <c r="BD95" i="3"/>
  <c r="BC95" i="3"/>
  <c r="BB95" i="3"/>
  <c r="BA95" i="3"/>
  <c r="BG88" i="3"/>
  <c r="BG89" i="3" s="1"/>
  <c r="BG90" i="3" s="1"/>
  <c r="BF88" i="3"/>
  <c r="BF89" i="3" s="1"/>
  <c r="BF90" i="3" s="1"/>
  <c r="BE88" i="3"/>
  <c r="BE89" i="3" s="1"/>
  <c r="BE90" i="3" s="1"/>
  <c r="BD88" i="3"/>
  <c r="BD89" i="3" s="1"/>
  <c r="BD90" i="3" s="1"/>
  <c r="BC88" i="3"/>
  <c r="BC89" i="3" s="1"/>
  <c r="BC90" i="3" s="1"/>
  <c r="BB88" i="3"/>
  <c r="BB89" i="3" s="1"/>
  <c r="BB90" i="3" s="1"/>
  <c r="BA88" i="3"/>
  <c r="BA89" i="3" s="1"/>
  <c r="BA90" i="3" s="1"/>
  <c r="BG48" i="3"/>
  <c r="BF48" i="3"/>
  <c r="BE48" i="3"/>
  <c r="BD48" i="3"/>
  <c r="BC48" i="3"/>
  <c r="BB48" i="3"/>
  <c r="BA48" i="3"/>
  <c r="BG47" i="3"/>
  <c r="BF47" i="3"/>
  <c r="BE47" i="3"/>
  <c r="BD47" i="3"/>
  <c r="BC47" i="3"/>
  <c r="BB47" i="3"/>
  <c r="BA47" i="3"/>
  <c r="BG45" i="3"/>
  <c r="BG46" i="3" s="1"/>
  <c r="BF45" i="3"/>
  <c r="BF46" i="3" s="1"/>
  <c r="BE45" i="3"/>
  <c r="BE46" i="3" s="1"/>
  <c r="BD45" i="3"/>
  <c r="BD46" i="3" s="1"/>
  <c r="BC45" i="3"/>
  <c r="BC46" i="3" s="1"/>
  <c r="BB45" i="3"/>
  <c r="BB46" i="3" s="1"/>
  <c r="BA45" i="3"/>
  <c r="BA46" i="3" s="1"/>
  <c r="BG31" i="3"/>
  <c r="BF31" i="3"/>
  <c r="BE31" i="3"/>
  <c r="BD31" i="3"/>
  <c r="BC31" i="3"/>
  <c r="BB31" i="3"/>
  <c r="BA31" i="3"/>
  <c r="BG30" i="3"/>
  <c r="BF30" i="3"/>
  <c r="BE30" i="3"/>
  <c r="BD30" i="3"/>
  <c r="BC30" i="3"/>
  <c r="BB30" i="3"/>
  <c r="BA30" i="3"/>
  <c r="BG29" i="3"/>
  <c r="BG35" i="3" s="1"/>
  <c r="BF29" i="3"/>
  <c r="BF35" i="3" s="1"/>
  <c r="BE29" i="3"/>
  <c r="BE35" i="3" s="1"/>
  <c r="BD29" i="3"/>
  <c r="BD35" i="3" s="1"/>
  <c r="BC29" i="3"/>
  <c r="BC35" i="3" s="1"/>
  <c r="BB29" i="3"/>
  <c r="BB34" i="3" s="1"/>
  <c r="BA29" i="3"/>
  <c r="BA34" i="3" s="1"/>
  <c r="BG17" i="3"/>
  <c r="BF17" i="3"/>
  <c r="BE17" i="3"/>
  <c r="BD17" i="3"/>
  <c r="BC17" i="3"/>
  <c r="BB17" i="3"/>
  <c r="BA17" i="3"/>
  <c r="BB3" i="3"/>
  <c r="BC3" i="3" s="1"/>
  <c r="BD3" i="3" s="1"/>
  <c r="BE3" i="3" s="1"/>
  <c r="BF3" i="3" s="1"/>
  <c r="BG3" i="3" s="1"/>
  <c r="BH3" i="3" s="1"/>
  <c r="BI3" i="3" s="1"/>
  <c r="B3" i="1" a="1"/>
  <c r="B3" i="1" s="1"/>
  <c r="B2" i="1" a="1"/>
  <c r="B2" i="1" s="1"/>
  <c r="B4" i="1" s="1"/>
  <c r="AA70" i="3" l="1"/>
  <c r="W70" i="3"/>
  <c r="AA89" i="3"/>
  <c r="S70" i="3"/>
  <c r="O96" i="3"/>
  <c r="O98" i="3" s="1"/>
  <c r="O100" i="3" s="1"/>
  <c r="O101" i="3" s="1"/>
  <c r="O70" i="3"/>
  <c r="AC160" i="3"/>
  <c r="Y160" i="3"/>
  <c r="Z158" i="3"/>
  <c r="U160" i="3"/>
  <c r="V158" i="3"/>
  <c r="R160" i="3"/>
  <c r="S158" i="3"/>
  <c r="S160" i="3" s="1"/>
  <c r="N70" i="3"/>
  <c r="N96" i="3"/>
  <c r="N98" i="3" s="1"/>
  <c r="N100" i="3" s="1"/>
  <c r="N102" i="3" s="1"/>
  <c r="P96" i="3"/>
  <c r="P98" i="3" s="1"/>
  <c r="P100" i="3" s="1"/>
  <c r="P101" i="3" s="1"/>
  <c r="Q70" i="3"/>
  <c r="Q96" i="3"/>
  <c r="Q98" i="3" s="1"/>
  <c r="Q100" i="3" s="1"/>
  <c r="Q102" i="3" s="1"/>
  <c r="R70" i="3"/>
  <c r="T70" i="3"/>
  <c r="U25" i="3"/>
  <c r="U90" i="3"/>
  <c r="Z70" i="3"/>
  <c r="X70" i="3"/>
  <c r="AB70" i="3"/>
  <c r="X96" i="3"/>
  <c r="X98" i="3" s="1"/>
  <c r="X100" i="3" s="1"/>
  <c r="X102" i="3" s="1"/>
  <c r="S60" i="3"/>
  <c r="S23" i="3"/>
  <c r="S24" i="3"/>
  <c r="W59" i="3"/>
  <c r="W60" i="3" s="1"/>
  <c r="W58" i="3"/>
  <c r="AA60" i="3"/>
  <c r="AA23" i="3"/>
  <c r="AA24" i="3"/>
  <c r="AB21" i="3"/>
  <c r="AB24" i="3"/>
  <c r="AB25" i="3" s="1"/>
  <c r="Y70" i="3"/>
  <c r="AC70" i="3"/>
  <c r="AC60" i="3"/>
  <c r="Y24" i="3"/>
  <c r="Y23" i="3"/>
  <c r="Y25" i="3" s="1"/>
  <c r="Z90" i="3"/>
  <c r="R90" i="3"/>
  <c r="S96" i="3"/>
  <c r="S98" i="3" s="1"/>
  <c r="S100" i="3" s="1"/>
  <c r="S101" i="3" s="1"/>
  <c r="Y96" i="3"/>
  <c r="Y98" i="3" s="1"/>
  <c r="Y100" i="3" s="1"/>
  <c r="Y102" i="3" s="1"/>
  <c r="BH172" i="3"/>
  <c r="O24" i="3"/>
  <c r="H96" i="3"/>
  <c r="H98" i="3" s="1"/>
  <c r="H100" i="3" s="1"/>
  <c r="H101" i="3" s="1"/>
  <c r="O140" i="3"/>
  <c r="K96" i="3"/>
  <c r="K98" i="3" s="1"/>
  <c r="K100" i="3" s="1"/>
  <c r="O23" i="3"/>
  <c r="O25" i="3" s="1"/>
  <c r="I21" i="3"/>
  <c r="AG90" i="3"/>
  <c r="AD90" i="3"/>
  <c r="S140" i="3"/>
  <c r="V90" i="3"/>
  <c r="AF96" i="3"/>
  <c r="AF98" i="3" s="1"/>
  <c r="AF100" i="3" s="1"/>
  <c r="AF101" i="3" s="1"/>
  <c r="AA140" i="3"/>
  <c r="H23" i="3"/>
  <c r="H25" i="3" s="1"/>
  <c r="H21" i="3"/>
  <c r="T23" i="3"/>
  <c r="F24" i="3"/>
  <c r="AI90" i="3"/>
  <c r="T24" i="3"/>
  <c r="AH21" i="3"/>
  <c r="AH24" i="3"/>
  <c r="X21" i="3"/>
  <c r="O90" i="3"/>
  <c r="AI24" i="3"/>
  <c r="X24" i="3"/>
  <c r="X25" i="3" s="1"/>
  <c r="AE96" i="3"/>
  <c r="AE98" i="3" s="1"/>
  <c r="AE100" i="3" s="1"/>
  <c r="AE102" i="3" s="1"/>
  <c r="T96" i="3"/>
  <c r="T98" i="3" s="1"/>
  <c r="T100" i="3" s="1"/>
  <c r="T102" i="3" s="1"/>
  <c r="F23" i="3"/>
  <c r="F25" i="3" s="1"/>
  <c r="AI23" i="3"/>
  <c r="AI25" i="3" s="1"/>
  <c r="M21" i="3"/>
  <c r="L24" i="3"/>
  <c r="J23" i="3"/>
  <c r="J25" i="3" s="1"/>
  <c r="J21" i="3"/>
  <c r="AD24" i="3"/>
  <c r="AC24" i="3"/>
  <c r="AC25" i="3" s="1"/>
  <c r="N23" i="3"/>
  <c r="N21" i="3"/>
  <c r="AC21" i="3"/>
  <c r="AJ23" i="3"/>
  <c r="AJ25" i="3" s="1"/>
  <c r="L23" i="3"/>
  <c r="L90" i="3"/>
  <c r="AD23" i="3"/>
  <c r="AD25" i="3" s="1"/>
  <c r="Q24" i="3"/>
  <c r="N24" i="3"/>
  <c r="M24" i="3"/>
  <c r="M25" i="3" s="1"/>
  <c r="I23" i="3"/>
  <c r="I25" i="3" s="1"/>
  <c r="AH102" i="3"/>
  <c r="AH101" i="3"/>
  <c r="AD101" i="3"/>
  <c r="AD102" i="3"/>
  <c r="AE21" i="3"/>
  <c r="AE24" i="3"/>
  <c r="AG102" i="3"/>
  <c r="AG101" i="3"/>
  <c r="AJ101" i="3"/>
  <c r="AJ102" i="3"/>
  <c r="AJ24" i="3"/>
  <c r="AI102" i="3"/>
  <c r="AI101" i="3"/>
  <c r="W140" i="3"/>
  <c r="F102" i="3"/>
  <c r="F101" i="3"/>
  <c r="G102" i="3"/>
  <c r="G101" i="3"/>
  <c r="I102" i="3"/>
  <c r="I101" i="3"/>
  <c r="J102" i="3"/>
  <c r="J101" i="3"/>
  <c r="M102" i="3"/>
  <c r="M101" i="3"/>
  <c r="L102" i="3"/>
  <c r="L101" i="3"/>
  <c r="BB174" i="3"/>
  <c r="Q23" i="3"/>
  <c r="W24" i="3"/>
  <c r="W25" i="3" s="1"/>
  <c r="W21" i="3"/>
  <c r="V21" i="3"/>
  <c r="AC96" i="3"/>
  <c r="AC98" i="3" s="1"/>
  <c r="AC100" i="3" s="1"/>
  <c r="AC101" i="3" s="1"/>
  <c r="V23" i="3"/>
  <c r="V25" i="3" s="1"/>
  <c r="AB96" i="3"/>
  <c r="AB98" i="3" s="1"/>
  <c r="AB100" i="3" s="1"/>
  <c r="AB102" i="3" s="1"/>
  <c r="P23" i="3"/>
  <c r="P25" i="3" s="1"/>
  <c r="P21" i="3"/>
  <c r="W96" i="3"/>
  <c r="W98" i="3" s="1"/>
  <c r="W100" i="3" s="1"/>
  <c r="W102" i="3" s="1"/>
  <c r="Z21" i="3"/>
  <c r="Z24" i="3"/>
  <c r="Z25" i="3" s="1"/>
  <c r="R23" i="3"/>
  <c r="R24" i="3"/>
  <c r="R101" i="3"/>
  <c r="R102" i="3"/>
  <c r="V102" i="3"/>
  <c r="V101" i="3"/>
  <c r="U102" i="3"/>
  <c r="U101" i="3"/>
  <c r="Z102" i="3"/>
  <c r="Z101" i="3"/>
  <c r="BH174" i="3"/>
  <c r="BB175" i="3"/>
  <c r="BB70" i="3"/>
  <c r="BD174" i="3"/>
  <c r="BD175" i="3"/>
  <c r="BF70" i="3"/>
  <c r="BM173" i="3"/>
  <c r="BI173" i="3"/>
  <c r="AX70" i="3"/>
  <c r="BC175" i="3"/>
  <c r="BC174" i="3"/>
  <c r="BN101" i="3"/>
  <c r="BN154" i="3"/>
  <c r="BJ173" i="3"/>
  <c r="BJ154" i="3"/>
  <c r="BK173" i="3"/>
  <c r="BK154" i="3"/>
  <c r="BG170" i="3"/>
  <c r="BG180" i="3"/>
  <c r="BG181" i="3"/>
  <c r="BG182" i="3"/>
  <c r="BJ90" i="3"/>
  <c r="AY70" i="3"/>
  <c r="BA70" i="3"/>
  <c r="BD70" i="3"/>
  <c r="BN102" i="3"/>
  <c r="AZ70" i="3"/>
  <c r="BM59" i="3"/>
  <c r="BM58" i="3"/>
  <c r="BM57" i="3"/>
  <c r="BM60" i="3" s="1"/>
  <c r="BJ57" i="3"/>
  <c r="BJ60" i="3" s="1"/>
  <c r="BJ59" i="3"/>
  <c r="BJ58" i="3"/>
  <c r="AV57" i="3"/>
  <c r="AV60" i="3" s="1"/>
  <c r="AV58" i="3"/>
  <c r="AV59" i="3"/>
  <c r="BL57" i="3"/>
  <c r="BL60" i="3" s="1"/>
  <c r="BL59" i="3"/>
  <c r="BL58" i="3"/>
  <c r="BI57" i="3"/>
  <c r="BI60" i="3" s="1"/>
  <c r="BI59" i="3"/>
  <c r="BI58" i="3"/>
  <c r="BG58" i="3"/>
  <c r="BG59" i="3"/>
  <c r="BG57" i="3"/>
  <c r="AW59" i="3"/>
  <c r="AW57" i="3"/>
  <c r="AW60" i="3" s="1"/>
  <c r="AW58" i="3"/>
  <c r="AS57" i="3"/>
  <c r="AS60" i="3" s="1"/>
  <c r="AS59" i="3"/>
  <c r="AS58" i="3"/>
  <c r="BF58" i="3"/>
  <c r="BF59" i="3"/>
  <c r="BF57" i="3"/>
  <c r="AX59" i="3"/>
  <c r="AX57" i="3"/>
  <c r="AX58" i="3"/>
  <c r="AT57" i="3"/>
  <c r="AT60" i="3" s="1"/>
  <c r="AT58" i="3"/>
  <c r="AT59" i="3"/>
  <c r="BK57" i="3"/>
  <c r="BK60" i="3" s="1"/>
  <c r="BK59" i="3"/>
  <c r="BK58" i="3"/>
  <c r="BE58" i="3"/>
  <c r="BE59" i="3"/>
  <c r="BE57" i="3"/>
  <c r="BD58" i="3"/>
  <c r="BD59" i="3"/>
  <c r="BD57" i="3"/>
  <c r="BN59" i="3"/>
  <c r="BN57" i="3"/>
  <c r="BN60" i="3" s="1"/>
  <c r="BN58" i="3"/>
  <c r="BH57" i="3"/>
  <c r="BH58" i="3"/>
  <c r="BH59" i="3"/>
  <c r="BC58" i="3"/>
  <c r="BC57" i="3"/>
  <c r="BC59" i="3"/>
  <c r="AY59" i="3"/>
  <c r="AY58" i="3"/>
  <c r="AY57" i="3"/>
  <c r="AU57" i="3"/>
  <c r="AU60" i="3" s="1"/>
  <c r="AU58" i="3"/>
  <c r="AU59" i="3"/>
  <c r="AR59" i="3"/>
  <c r="AR58" i="3"/>
  <c r="AR57" i="3"/>
  <c r="AR60" i="3" s="1"/>
  <c r="BB59" i="3"/>
  <c r="BB58" i="3"/>
  <c r="BB57" i="3"/>
  <c r="AZ59" i="3"/>
  <c r="AZ57" i="3"/>
  <c r="AZ58" i="3"/>
  <c r="BA57" i="3"/>
  <c r="BA59" i="3"/>
  <c r="BA58" i="3"/>
  <c r="BH70" i="3"/>
  <c r="AW70" i="3"/>
  <c r="BE70" i="3"/>
  <c r="BG70" i="3"/>
  <c r="BC70" i="3"/>
  <c r="BK90" i="3"/>
  <c r="BL96" i="3"/>
  <c r="BL98" i="3" s="1"/>
  <c r="BL100" i="3" s="1"/>
  <c r="BL154" i="3" s="1"/>
  <c r="BM90" i="3"/>
  <c r="AU140" i="3"/>
  <c r="AV140" i="3"/>
  <c r="BE140" i="3"/>
  <c r="BD140" i="3"/>
  <c r="BF140" i="3"/>
  <c r="BN90" i="3"/>
  <c r="BG140" i="3"/>
  <c r="BI90" i="3"/>
  <c r="BH90" i="3"/>
  <c r="BH96" i="3"/>
  <c r="BH98" i="3" s="1"/>
  <c r="BH100" i="3" s="1"/>
  <c r="BH154" i="3" s="1"/>
  <c r="AX140" i="3"/>
  <c r="BI101" i="3"/>
  <c r="BI102" i="3"/>
  <c r="AR140" i="3"/>
  <c r="BK102" i="3"/>
  <c r="BK101" i="3"/>
  <c r="AZ140" i="3"/>
  <c r="AS140" i="3"/>
  <c r="AT140" i="3"/>
  <c r="BC140" i="3"/>
  <c r="BM102" i="3"/>
  <c r="BM101" i="3"/>
  <c r="AW140" i="3"/>
  <c r="BJ102" i="3"/>
  <c r="BJ101" i="3"/>
  <c r="AT96" i="3"/>
  <c r="AT98" i="3" s="1"/>
  <c r="AT100" i="3" s="1"/>
  <c r="AT101" i="3" s="1"/>
  <c r="AT90" i="3"/>
  <c r="BA140" i="3"/>
  <c r="AY140" i="3"/>
  <c r="BB140" i="3"/>
  <c r="BM35" i="3"/>
  <c r="BA35" i="3"/>
  <c r="BA36" i="3" s="1"/>
  <c r="AZ35" i="3"/>
  <c r="AZ36" i="3" s="1"/>
  <c r="AY35" i="3"/>
  <c r="AY36" i="3" s="1"/>
  <c r="AU35" i="3"/>
  <c r="AT35" i="3"/>
  <c r="AS35" i="3"/>
  <c r="BM34" i="3"/>
  <c r="BM36" i="3" s="1"/>
  <c r="BI34" i="3"/>
  <c r="BI36" i="3" s="1"/>
  <c r="BF34" i="3"/>
  <c r="BF36" i="3" s="1"/>
  <c r="AR35" i="3"/>
  <c r="BB35" i="3"/>
  <c r="BB36" i="3" s="1"/>
  <c r="BH34" i="3"/>
  <c r="BG34" i="3"/>
  <c r="BG36" i="3" s="1"/>
  <c r="BE34" i="3"/>
  <c r="BE36" i="3" s="1"/>
  <c r="BN35" i="3"/>
  <c r="AX35" i="3"/>
  <c r="AX36" i="3" s="1"/>
  <c r="BD34" i="3"/>
  <c r="BD36" i="3" s="1"/>
  <c r="AW35" i="3"/>
  <c r="BL35" i="3"/>
  <c r="AV35" i="3"/>
  <c r="BC34" i="3"/>
  <c r="BC36" i="3" s="1"/>
  <c r="BK35" i="3"/>
  <c r="BJ35" i="3"/>
  <c r="BI35" i="3"/>
  <c r="BH35" i="3"/>
  <c r="BN34" i="3"/>
  <c r="BN36" i="3" s="1"/>
  <c r="BL34" i="3"/>
  <c r="BL36" i="3" s="1"/>
  <c r="BK34" i="3"/>
  <c r="BK36" i="3" s="1"/>
  <c r="BJ34" i="3"/>
  <c r="BJ36" i="3" s="1"/>
  <c r="AU96" i="3"/>
  <c r="AU98" i="3" s="1"/>
  <c r="AU100" i="3" s="1"/>
  <c r="AU102" i="3" s="1"/>
  <c r="AZ18" i="3"/>
  <c r="AZ24" i="3" s="1"/>
  <c r="AR18" i="3"/>
  <c r="AR23" i="3" s="1"/>
  <c r="AR25" i="3" s="1"/>
  <c r="AW18" i="3"/>
  <c r="AW23" i="3" s="1"/>
  <c r="AY96" i="3"/>
  <c r="AY98" i="3" s="1"/>
  <c r="AY100" i="3" s="1"/>
  <c r="AY154" i="3" s="1"/>
  <c r="BH18" i="3"/>
  <c r="BH24" i="3" s="1"/>
  <c r="BN18" i="3"/>
  <c r="BN21" i="3" s="1"/>
  <c r="BM18" i="3"/>
  <c r="BM21" i="3" s="1"/>
  <c r="BE18" i="3"/>
  <c r="BE23" i="3" s="1"/>
  <c r="BL18" i="3"/>
  <c r="BL21" i="3" s="1"/>
  <c r="BD18" i="3"/>
  <c r="BD24" i="3" s="1"/>
  <c r="AY18" i="3"/>
  <c r="AY24" i="3" s="1"/>
  <c r="AX18" i="3"/>
  <c r="AX24" i="3" s="1"/>
  <c r="BB18" i="3"/>
  <c r="BB24" i="3" s="1"/>
  <c r="AU18" i="3"/>
  <c r="AU23" i="3" s="1"/>
  <c r="AU25" i="3" s="1"/>
  <c r="BC18" i="3"/>
  <c r="BC24" i="3" s="1"/>
  <c r="BA18" i="3"/>
  <c r="BA24" i="3" s="1"/>
  <c r="AV18" i="3"/>
  <c r="AV23" i="3" s="1"/>
  <c r="AV25" i="3" s="1"/>
  <c r="BK18" i="3"/>
  <c r="BK21" i="3" s="1"/>
  <c r="BJ18" i="3"/>
  <c r="BJ21" i="3" s="1"/>
  <c r="AT18" i="3"/>
  <c r="AT23" i="3" s="1"/>
  <c r="AT25" i="3" s="1"/>
  <c r="BI18" i="3"/>
  <c r="BI21" i="3" s="1"/>
  <c r="AS18" i="3"/>
  <c r="AS21" i="3" s="1"/>
  <c r="BG18" i="3"/>
  <c r="BG21" i="3" s="1"/>
  <c r="BF18" i="3"/>
  <c r="BF24" i="3" s="1"/>
  <c r="BF96" i="3"/>
  <c r="BF98" i="3" s="1"/>
  <c r="BF100" i="3" s="1"/>
  <c r="BF154" i="3" s="1"/>
  <c r="BG96" i="3"/>
  <c r="BG98" i="3" s="1"/>
  <c r="BG100" i="3" s="1"/>
  <c r="AR96" i="3"/>
  <c r="AR98" i="3" s="1"/>
  <c r="AR100" i="3" s="1"/>
  <c r="AR101" i="3" s="1"/>
  <c r="AS96" i="3"/>
  <c r="AS98" i="3" s="1"/>
  <c r="AS100" i="3" s="1"/>
  <c r="AS102" i="3" s="1"/>
  <c r="AZ96" i="3"/>
  <c r="AZ98" i="3" s="1"/>
  <c r="AZ100" i="3" s="1"/>
  <c r="AZ154" i="3" s="1"/>
  <c r="AV96" i="3"/>
  <c r="AV98" i="3" s="1"/>
  <c r="AV100" i="3" s="1"/>
  <c r="AY49" i="3"/>
  <c r="BK49" i="3"/>
  <c r="AR32" i="3"/>
  <c r="BJ49" i="3"/>
  <c r="AZ49" i="3"/>
  <c r="AS32" i="3"/>
  <c r="AU32" i="3"/>
  <c r="BL49" i="3"/>
  <c r="AV32" i="3"/>
  <c r="BN49" i="3"/>
  <c r="BC96" i="3"/>
  <c r="BC98" i="3" s="1"/>
  <c r="BC100" i="3" s="1"/>
  <c r="BC154" i="3" s="1"/>
  <c r="AW96" i="3"/>
  <c r="AW98" i="3" s="1"/>
  <c r="AW100" i="3" s="1"/>
  <c r="AW154" i="3" s="1"/>
  <c r="BI49" i="3"/>
  <c r="BH49" i="3"/>
  <c r="BM49" i="3"/>
  <c r="AX96" i="3"/>
  <c r="AX98" i="3" s="1"/>
  <c r="AX100" i="3" s="1"/>
  <c r="AX154" i="3" s="1"/>
  <c r="AT32" i="3"/>
  <c r="AR49" i="3"/>
  <c r="AW49" i="3"/>
  <c r="AS49" i="3"/>
  <c r="AX49" i="3"/>
  <c r="AT49" i="3"/>
  <c r="BA49" i="3"/>
  <c r="AW32" i="3"/>
  <c r="AX32" i="3"/>
  <c r="AU49" i="3"/>
  <c r="AV49" i="3"/>
  <c r="AY32" i="3"/>
  <c r="AZ32" i="3"/>
  <c r="BE32" i="3"/>
  <c r="BG32" i="3"/>
  <c r="BF32" i="3"/>
  <c r="BA96" i="3"/>
  <c r="BA98" i="3" s="1"/>
  <c r="BA100" i="3" s="1"/>
  <c r="BA154" i="3" s="1"/>
  <c r="BB96" i="3"/>
  <c r="BB98" i="3" s="1"/>
  <c r="BB100" i="3" s="1"/>
  <c r="BB154" i="3" s="1"/>
  <c r="BD96" i="3"/>
  <c r="BD98" i="3" s="1"/>
  <c r="BD100" i="3" s="1"/>
  <c r="BD154" i="3" s="1"/>
  <c r="BD32" i="3"/>
  <c r="BE96" i="3"/>
  <c r="BE98" i="3" s="1"/>
  <c r="BE100" i="3" s="1"/>
  <c r="BE154" i="3" s="1"/>
  <c r="BD49" i="3"/>
  <c r="BB49" i="3"/>
  <c r="BC49" i="3"/>
  <c r="BE49" i="3"/>
  <c r="BF49" i="3"/>
  <c r="BA32" i="3"/>
  <c r="BG49" i="3"/>
  <c r="BB32" i="3"/>
  <c r="BC32" i="3"/>
  <c r="AA90" i="3" l="1"/>
  <c r="AA96" i="3"/>
  <c r="AA98" i="3" s="1"/>
  <c r="AA100" i="3" s="1"/>
  <c r="S102" i="3"/>
  <c r="O102" i="3"/>
  <c r="AE160" i="3"/>
  <c r="AD160" i="3"/>
  <c r="AA158" i="3"/>
  <c r="AA160" i="3" s="1"/>
  <c r="Z160" i="3"/>
  <c r="V160" i="3"/>
  <c r="W158" i="3"/>
  <c r="W160" i="3" s="1"/>
  <c r="L25" i="3"/>
  <c r="N25" i="3"/>
  <c r="N101" i="3"/>
  <c r="P102" i="3"/>
  <c r="Q25" i="3"/>
  <c r="Q101" i="3"/>
  <c r="R25" i="3"/>
  <c r="T25" i="3"/>
  <c r="X101" i="3"/>
  <c r="S25" i="3"/>
  <c r="AA25" i="3"/>
  <c r="Y101" i="3"/>
  <c r="AF102" i="3"/>
  <c r="AC102" i="3"/>
  <c r="H102" i="3"/>
  <c r="T101" i="3"/>
  <c r="K102" i="3"/>
  <c r="K101" i="3"/>
  <c r="AE101" i="3"/>
  <c r="W101" i="3"/>
  <c r="AB101" i="3"/>
  <c r="BF60" i="3"/>
  <c r="BG102" i="3"/>
  <c r="BG154" i="3"/>
  <c r="AY101" i="3"/>
  <c r="AY173" i="3"/>
  <c r="BL102" i="3"/>
  <c r="BL173" i="3"/>
  <c r="BF102" i="3"/>
  <c r="BF173" i="3"/>
  <c r="BD102" i="3"/>
  <c r="BD173" i="3"/>
  <c r="BA101" i="3"/>
  <c r="BA173" i="3"/>
  <c r="AW101" i="3"/>
  <c r="AW173" i="3"/>
  <c r="BB101" i="3"/>
  <c r="BB173" i="3"/>
  <c r="AX102" i="3"/>
  <c r="AX173" i="3"/>
  <c r="AV102" i="3"/>
  <c r="AV173" i="3"/>
  <c r="BC102" i="3"/>
  <c r="BC173" i="3"/>
  <c r="BE102" i="3"/>
  <c r="BE173" i="3"/>
  <c r="AZ102" i="3"/>
  <c r="AZ173" i="3"/>
  <c r="BP173" i="3"/>
  <c r="BH173" i="3"/>
  <c r="BG172" i="3"/>
  <c r="BG173" i="3"/>
  <c r="BG174" i="3"/>
  <c r="BG175" i="3"/>
  <c r="BD60" i="3"/>
  <c r="BE60" i="3"/>
  <c r="BL101" i="3"/>
  <c r="AX60" i="3"/>
  <c r="BB60" i="3"/>
  <c r="BH60" i="3"/>
  <c r="BA60" i="3"/>
  <c r="AY60" i="3"/>
  <c r="AZ60" i="3"/>
  <c r="BC60" i="3"/>
  <c r="BG60" i="3"/>
  <c r="AT102" i="3"/>
  <c r="BH102" i="3"/>
  <c r="BH101" i="3"/>
  <c r="AZ21" i="3"/>
  <c r="AR21" i="3"/>
  <c r="AU24" i="3"/>
  <c r="AR24" i="3"/>
  <c r="AZ23" i="3"/>
  <c r="AZ25" i="3" s="1"/>
  <c r="BA23" i="3"/>
  <c r="BA25" i="3" s="1"/>
  <c r="AU21" i="3"/>
  <c r="AW24" i="3"/>
  <c r="AW25" i="3" s="1"/>
  <c r="AY102" i="3"/>
  <c r="AW21" i="3"/>
  <c r="BH36" i="3"/>
  <c r="BB23" i="3"/>
  <c r="BB25" i="3" s="1"/>
  <c r="AU101" i="3"/>
  <c r="AS24" i="3"/>
  <c r="BB21" i="3"/>
  <c r="AX21" i="3"/>
  <c r="AT24" i="3"/>
  <c r="BI23" i="3"/>
  <c r="BI25" i="3" s="1"/>
  <c r="BF101" i="3"/>
  <c r="BD23" i="3"/>
  <c r="BD25" i="3" s="1"/>
  <c r="AY23" i="3"/>
  <c r="AY25" i="3" s="1"/>
  <c r="BF23" i="3"/>
  <c r="BF25" i="3" s="1"/>
  <c r="AV24" i="3"/>
  <c r="BK23" i="3"/>
  <c r="BK25" i="3" s="1"/>
  <c r="AV21" i="3"/>
  <c r="BK24" i="3"/>
  <c r="AY21" i="3"/>
  <c r="BD21" i="3"/>
  <c r="BE24" i="3"/>
  <c r="BE25" i="3" s="1"/>
  <c r="AT21" i="3"/>
  <c r="BC23" i="3"/>
  <c r="BC25" i="3" s="1"/>
  <c r="BM23" i="3"/>
  <c r="BM25" i="3" s="1"/>
  <c r="BM24" i="3"/>
  <c r="BL24" i="3"/>
  <c r="BA21" i="3"/>
  <c r="AX23" i="3"/>
  <c r="AX25" i="3" s="1"/>
  <c r="BE21" i="3"/>
  <c r="BL23" i="3"/>
  <c r="BL25" i="3" s="1"/>
  <c r="BH21" i="3"/>
  <c r="BC21" i="3"/>
  <c r="BH23" i="3"/>
  <c r="BH25" i="3" s="1"/>
  <c r="BN23" i="3"/>
  <c r="BN25" i="3" s="1"/>
  <c r="BF21" i="3"/>
  <c r="BN24" i="3"/>
  <c r="BG24" i="3"/>
  <c r="BG23" i="3"/>
  <c r="AS23" i="3"/>
  <c r="AS25" i="3" s="1"/>
  <c r="BJ24" i="3"/>
  <c r="AV101" i="3"/>
  <c r="BI24" i="3"/>
  <c r="BG101" i="3"/>
  <c r="BJ23" i="3"/>
  <c r="BJ25" i="3" s="1"/>
  <c r="AR102" i="3"/>
  <c r="AS101" i="3"/>
  <c r="BC101" i="3"/>
  <c r="AZ101" i="3"/>
  <c r="AW102" i="3"/>
  <c r="BB102" i="3"/>
  <c r="AX101" i="3"/>
  <c r="BA102" i="3"/>
  <c r="BD101" i="3"/>
  <c r="BE101" i="3"/>
  <c r="AA101" i="3" l="1"/>
  <c r="AA102" i="3"/>
  <c r="BG25"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5"/>
        </ext>
      </extLst>
    </bk>
  </futureMetadata>
  <cellMetadata count="1">
    <bk>
      <rc t="1" v="0"/>
    </bk>
  </cellMetadata>
  <valueMetadata count="4">
    <bk>
      <rc t="2" v="0"/>
    </bk>
    <bk>
      <rc t="2" v="1"/>
    </bk>
    <bk>
      <rc t="2" v="2"/>
    </bk>
    <bk>
      <rc t="2" v="3"/>
    </bk>
  </valueMetadata>
</metadata>
</file>

<file path=xl/sharedStrings.xml><?xml version="1.0" encoding="utf-8"?>
<sst xmlns="http://schemas.openxmlformats.org/spreadsheetml/2006/main" count="3132" uniqueCount="1835">
  <si>
    <t>Price</t>
  </si>
  <si>
    <t>Shares</t>
  </si>
  <si>
    <t>MC</t>
  </si>
  <si>
    <t>Cash</t>
  </si>
  <si>
    <t>Debt</t>
  </si>
  <si>
    <t>EV</t>
  </si>
  <si>
    <t>Company Name</t>
  </si>
  <si>
    <t>BlackRock, Inc.</t>
  </si>
  <si>
    <t>Ticker</t>
  </si>
  <si>
    <t>BLK</t>
  </si>
  <si>
    <t>Country</t>
  </si>
  <si>
    <t>USA</t>
  </si>
  <si>
    <t>Sector</t>
  </si>
  <si>
    <t>Finacial</t>
  </si>
  <si>
    <t>Industry</t>
  </si>
  <si>
    <t>Asset Management</t>
  </si>
  <si>
    <t>Notes</t>
  </si>
  <si>
    <t>Quarter</t>
  </si>
  <si>
    <t>Filing Date</t>
  </si>
  <si>
    <t>Period of Report</t>
  </si>
  <si>
    <t xml:space="preserve">  </t>
  </si>
  <si>
    <t>Retail</t>
  </si>
  <si>
    <t>ETFs</t>
  </si>
  <si>
    <t xml:space="preserve">Institutional </t>
  </si>
  <si>
    <t>Active</t>
  </si>
  <si>
    <t>Index</t>
  </si>
  <si>
    <t>Institutional subtotal</t>
  </si>
  <si>
    <t>Long-term</t>
  </si>
  <si>
    <t>Cash management</t>
  </si>
  <si>
    <t>Advisory</t>
  </si>
  <si>
    <t>AUM by Investment Style &amp; Product Type</t>
  </si>
  <si>
    <t>Index and ETFs</t>
  </si>
  <si>
    <t>AUM by Product Type</t>
  </si>
  <si>
    <t>Equity</t>
  </si>
  <si>
    <t>Fixed income</t>
  </si>
  <si>
    <t>Multi-asset</t>
  </si>
  <si>
    <t>Alternatives</t>
  </si>
  <si>
    <t>Illiquid alternatives</t>
  </si>
  <si>
    <t>Liquid alternatives</t>
  </si>
  <si>
    <t>Currency and commodities</t>
  </si>
  <si>
    <t>Alternatives subtotal</t>
  </si>
  <si>
    <t>Income Statement</t>
  </si>
  <si>
    <t>Revenue</t>
  </si>
  <si>
    <t>Expenses</t>
  </si>
  <si>
    <t>Employee compensation and benefits</t>
  </si>
  <si>
    <t>Distribution and servicing costs</t>
  </si>
  <si>
    <t>Direct fund expense</t>
  </si>
  <si>
    <t>G&amp;A</t>
  </si>
  <si>
    <t>Restructuring charge</t>
  </si>
  <si>
    <t>Amortization of intangible assets</t>
  </si>
  <si>
    <t>Total Expense</t>
  </si>
  <si>
    <t>Operating Income</t>
  </si>
  <si>
    <t>Non-operating income (expense)</t>
  </si>
  <si>
    <t>Net gain (loss) on investments</t>
  </si>
  <si>
    <t>Interest and dividend income</t>
  </si>
  <si>
    <t>Interest expense</t>
  </si>
  <si>
    <t>Total Non-operating income</t>
  </si>
  <si>
    <t>Income Before Taxes</t>
  </si>
  <si>
    <t>Taxes</t>
  </si>
  <si>
    <t>Net Income</t>
  </si>
  <si>
    <t>Less: Net income (loss) attributable to noncontrolling interests</t>
  </si>
  <si>
    <t>Net Income attributable to BlackRock, Inc.</t>
  </si>
  <si>
    <t>EPS - Basic</t>
  </si>
  <si>
    <t>EPS - Diluted</t>
  </si>
  <si>
    <t>Shares - Basic</t>
  </si>
  <si>
    <t>Shares - Diluted</t>
  </si>
  <si>
    <t>Balance Sheets</t>
  </si>
  <si>
    <t>Assets</t>
  </si>
  <si>
    <t>Cash &amp; cash equivalents</t>
  </si>
  <si>
    <t>AR</t>
  </si>
  <si>
    <t>Investments</t>
  </si>
  <si>
    <t>Separate account assets</t>
  </si>
  <si>
    <t>Separate account collateral held under securities lending program</t>
  </si>
  <si>
    <t>PP&amp;E</t>
  </si>
  <si>
    <t>Intangible assets</t>
  </si>
  <si>
    <t>Goodwill</t>
  </si>
  <si>
    <t>Operating lease right-of-use assets</t>
  </si>
  <si>
    <t>Other assets</t>
  </si>
  <si>
    <t>Total Assets</t>
  </si>
  <si>
    <t>Liabilities</t>
  </si>
  <si>
    <t>Accrued compensation and benefits</t>
  </si>
  <si>
    <t>Accounts payable and accrued liabilities</t>
  </si>
  <si>
    <t>Borrowings</t>
  </si>
  <si>
    <t>Separate account liabilities</t>
  </si>
  <si>
    <t>Separate account collateral liabilities under securities lending agreements</t>
  </si>
  <si>
    <t>Deferred income tax liabilities</t>
  </si>
  <si>
    <t>Operating lease liabilities</t>
  </si>
  <si>
    <t>Other liabilities</t>
  </si>
  <si>
    <t>Total Liabilities</t>
  </si>
  <si>
    <t>Redeemable noncontrolling interests</t>
  </si>
  <si>
    <t>Common stock</t>
  </si>
  <si>
    <t>Additional paid-in capital</t>
  </si>
  <si>
    <t>Retained earnings</t>
  </si>
  <si>
    <t>Accumulated other comprehensive income</t>
  </si>
  <si>
    <t>Treasury stock</t>
  </si>
  <si>
    <t>Total BlackRock, Inc. Equity</t>
  </si>
  <si>
    <t xml:space="preserve">Nonredeemable noncontrolling interests </t>
  </si>
  <si>
    <t>Total Permanent Equity</t>
  </si>
  <si>
    <t>Total Liabilities, temporary equity, &amp; permanent equity</t>
  </si>
  <si>
    <t>Operating Cashflow</t>
  </si>
  <si>
    <t>CapEx</t>
  </si>
  <si>
    <t>FCF</t>
  </si>
  <si>
    <t>2006</t>
  </si>
  <si>
    <t>2007</t>
  </si>
  <si>
    <t>2008</t>
  </si>
  <si>
    <t>2009</t>
  </si>
  <si>
    <t>2010</t>
  </si>
  <si>
    <t>2011</t>
  </si>
  <si>
    <t>2012</t>
  </si>
  <si>
    <t>2013</t>
  </si>
  <si>
    <t>2014</t>
  </si>
  <si>
    <t>2015</t>
  </si>
  <si>
    <t>2016</t>
  </si>
  <si>
    <t>2017</t>
  </si>
  <si>
    <t>2018</t>
  </si>
  <si>
    <t>2019</t>
  </si>
  <si>
    <t>2020</t>
  </si>
  <si>
    <t>2021</t>
  </si>
  <si>
    <t>TTM</t>
  </si>
  <si>
    <t>Revenue per share</t>
  </si>
  <si>
    <t>26.02</t>
  </si>
  <si>
    <t>37.70</t>
  </si>
  <si>
    <t>39.09</t>
  </si>
  <si>
    <t>34.39</t>
  </si>
  <si>
    <t>45.19</t>
  </si>
  <si>
    <t>49.28</t>
  </si>
  <si>
    <t>53.37</t>
  </si>
  <si>
    <t>59.82</t>
  </si>
  <si>
    <t>65.87</t>
  </si>
  <si>
    <t>68.52</t>
  </si>
  <si>
    <t>67.84</t>
  </si>
  <si>
    <t>77.03</t>
  </si>
  <si>
    <t>88.57</t>
  </si>
  <si>
    <t>93.19</t>
  </si>
  <si>
    <t>105.58</t>
  </si>
  <si>
    <t>126.22</t>
  </si>
  <si>
    <t>123.16</t>
  </si>
  <si>
    <t>Earnings per share</t>
  </si>
  <si>
    <t>4.00</t>
  </si>
  <si>
    <t>7.75</t>
  </si>
  <si>
    <t>6.07</t>
  </si>
  <si>
    <t>6.40</t>
  </si>
  <si>
    <t>10.83</t>
  </si>
  <si>
    <t>12.68</t>
  </si>
  <si>
    <t>14.05</t>
  </si>
  <si>
    <t>17.23</t>
  </si>
  <si>
    <t>19.58</t>
  </si>
  <si>
    <t>20.10</t>
  </si>
  <si>
    <t>19.29</t>
  </si>
  <si>
    <t>30.65</t>
  </si>
  <si>
    <t>26.86</t>
  </si>
  <si>
    <t>28.69</t>
  </si>
  <si>
    <t>32.13</t>
  </si>
  <si>
    <t>38.45</t>
  </si>
  <si>
    <t>36.74</t>
  </si>
  <si>
    <t>FCF per share</t>
  </si>
  <si>
    <t>7.90</t>
  </si>
  <si>
    <t>3.71</t>
  </si>
  <si>
    <t>14.20</t>
  </si>
  <si>
    <t>9.75</t>
  </si>
  <si>
    <t>12.36</t>
  </si>
  <si>
    <t>14.00</t>
  </si>
  <si>
    <t>11.95</t>
  </si>
  <si>
    <t>20.85</t>
  </si>
  <si>
    <t>17.92</t>
  </si>
  <si>
    <t>16.73</t>
  </si>
  <si>
    <t>12.38</t>
  </si>
  <si>
    <t>22.65</t>
  </si>
  <si>
    <t>17.91</t>
  </si>
  <si>
    <t>16.86</t>
  </si>
  <si>
    <t>23.12</t>
  </si>
  <si>
    <t>29.99</t>
  </si>
  <si>
    <t>28.90</t>
  </si>
  <si>
    <t>Dividends per share</t>
  </si>
  <si>
    <t>1.68</t>
  </si>
  <si>
    <t>2.75</t>
  </si>
  <si>
    <t>3.23</t>
  </si>
  <si>
    <t>2.90</t>
  </si>
  <si>
    <t>4.07</t>
  </si>
  <si>
    <t>5.50</t>
  </si>
  <si>
    <t>6.06</t>
  </si>
  <si>
    <t>6.86</t>
  </si>
  <si>
    <t>7.95</t>
  </si>
  <si>
    <t>8.87</t>
  </si>
  <si>
    <t>9.40</t>
  </si>
  <si>
    <t>10.25</t>
  </si>
  <si>
    <t>12.28</t>
  </si>
  <si>
    <t>13.43</t>
  </si>
  <si>
    <t>14.72</t>
  </si>
  <si>
    <t>16.59</t>
  </si>
  <si>
    <t>19.07</t>
  </si>
  <si>
    <t>CAPEX per share</t>
  </si>
  <si>
    <t>1.04</t>
  </si>
  <si>
    <t>0.87</t>
  </si>
  <si>
    <t>0.59</t>
  </si>
  <si>
    <t>0.49</t>
  </si>
  <si>
    <t>0.69</t>
  </si>
  <si>
    <t>1.34</t>
  </si>
  <si>
    <t>0.86</t>
  </si>
  <si>
    <t>0.55</t>
  </si>
  <si>
    <t>0.39</t>
  </si>
  <si>
    <t>1.33</t>
  </si>
  <si>
    <t>0.72</t>
  </si>
  <si>
    <t>0.96</t>
  </si>
  <si>
    <t>1.27</t>
  </si>
  <si>
    <t>1.63</t>
  </si>
  <si>
    <t>1.26</t>
  </si>
  <si>
    <t>2.22</t>
  </si>
  <si>
    <t>3.47</t>
  </si>
  <si>
    <t>Book Value per sh.</t>
  </si>
  <si>
    <t>133.71</t>
  </si>
  <si>
    <t>90.26</t>
  </si>
  <si>
    <t>93.14</t>
  </si>
  <si>
    <t>178.01</t>
  </si>
  <si>
    <t>136.94</t>
  </si>
  <si>
    <t>135.93</t>
  </si>
  <si>
    <t>145.19</t>
  </si>
  <si>
    <t>155.48</t>
  </si>
  <si>
    <t>162.67</t>
  </si>
  <si>
    <t>171.30</t>
  </si>
  <si>
    <t>176.97</t>
  </si>
  <si>
    <t>196.27</t>
  </si>
  <si>
    <t>201.96</t>
  </si>
  <si>
    <t>215.03</t>
  </si>
  <si>
    <t>229.87</t>
  </si>
  <si>
    <t>246.31</t>
  </si>
  <si>
    <t>247.00</t>
  </si>
  <si>
    <t>Comm.Shares outs.</t>
  </si>
  <si>
    <t>81</t>
  </si>
  <si>
    <t>128</t>
  </si>
  <si>
    <t>130</t>
  </si>
  <si>
    <t>137</t>
  </si>
  <si>
    <t>191</t>
  </si>
  <si>
    <t>184</t>
  </si>
  <si>
    <t>175</t>
  </si>
  <si>
    <t>170</t>
  </si>
  <si>
    <t>168</t>
  </si>
  <si>
    <t>166</t>
  </si>
  <si>
    <t>164</t>
  </si>
  <si>
    <t>162</t>
  </si>
  <si>
    <t>160</t>
  </si>
  <si>
    <t>156</t>
  </si>
  <si>
    <t>153</t>
  </si>
  <si>
    <t>151</t>
  </si>
  <si>
    <t>Avg. annual P/E ratio</t>
  </si>
  <si>
    <t>34.8</t>
  </si>
  <si>
    <t>21.8</t>
  </si>
  <si>
    <t>30.8</t>
  </si>
  <si>
    <t>26.9</t>
  </si>
  <si>
    <t>16.6</t>
  </si>
  <si>
    <t>14.2</t>
  </si>
  <si>
    <t>13.2</t>
  </si>
  <si>
    <t>15.6</t>
  </si>
  <si>
    <t>16.2</t>
  </si>
  <si>
    <t>17.2</t>
  </si>
  <si>
    <t>18.0</t>
  </si>
  <si>
    <t>13.8</t>
  </si>
  <si>
    <t>18.4</t>
  </si>
  <si>
    <t>17.3</t>
  </si>
  <si>
    <t>21.9</t>
  </si>
  <si>
    <t>19.5</t>
  </si>
  <si>
    <t>P/E to S&amp;P500</t>
  </si>
  <si>
    <t>1.9</t>
  </si>
  <si>
    <t>1.3</t>
  </si>
  <si>
    <t>1.4</t>
  </si>
  <si>
    <t>0.4</t>
  </si>
  <si>
    <t>0.8</t>
  </si>
  <si>
    <t>0.9</t>
  </si>
  <si>
    <t>0.6</t>
  </si>
  <si>
    <t>0.7</t>
  </si>
  <si>
    <t>0.5</t>
  </si>
  <si>
    <t>Avg. annual div. yield</t>
  </si>
  <si>
    <t>1.2%</t>
  </si>
  <si>
    <t>1.6%</t>
  </si>
  <si>
    <t>1.7%</t>
  </si>
  <si>
    <t>2.3%</t>
  </si>
  <si>
    <t>3.0%</t>
  </si>
  <si>
    <t>3.3%</t>
  </si>
  <si>
    <t>2.6%</t>
  </si>
  <si>
    <t>2.5%</t>
  </si>
  <si>
    <t>2.7%</t>
  </si>
  <si>
    <t>2.4%</t>
  </si>
  <si>
    <t>2.0%</t>
  </si>
  <si>
    <t>2.8%</t>
  </si>
  <si>
    <t>Revenue (m)</t>
  </si>
  <si>
    <t>2,098</t>
  </si>
  <si>
    <t>4,845</t>
  </si>
  <si>
    <t>5,064</t>
  </si>
  <si>
    <t>4,700</t>
  </si>
  <si>
    <t>8,612</t>
  </si>
  <si>
    <t>9,081</t>
  </si>
  <si>
    <t>9,337</t>
  </si>
  <si>
    <t>10,180</t>
  </si>
  <si>
    <t>11,081</t>
  </si>
  <si>
    <t>11,401</t>
  </si>
  <si>
    <t>11,155</t>
  </si>
  <si>
    <t>12,491</t>
  </si>
  <si>
    <t>14,198</t>
  </si>
  <si>
    <t>14,539</t>
  </si>
  <si>
    <t>16,205</t>
  </si>
  <si>
    <t>19,374</t>
  </si>
  <si>
    <t>18,642</t>
  </si>
  <si>
    <t>Operating margin</t>
  </si>
  <si>
    <t>22.5%</t>
  </si>
  <si>
    <t>26.7%</t>
  </si>
  <si>
    <t>31.5%</t>
  </si>
  <si>
    <t>27.2%</t>
  </si>
  <si>
    <t>34.8%</t>
  </si>
  <si>
    <t>35.8%</t>
  </si>
  <si>
    <t>37.7%</t>
  </si>
  <si>
    <t>37.9%</t>
  </si>
  <si>
    <t>40.4%</t>
  </si>
  <si>
    <t>40.9%</t>
  </si>
  <si>
    <t>41.0%</t>
  </si>
  <si>
    <t>42.2%</t>
  </si>
  <si>
    <t>38.4%</t>
  </si>
  <si>
    <t>38.2%</t>
  </si>
  <si>
    <t>35.1%</t>
  </si>
  <si>
    <t>38.5%</t>
  </si>
  <si>
    <t>37.4%</t>
  </si>
  <si>
    <t>Depreciation (m)</t>
  </si>
  <si>
    <t>73</t>
  </si>
  <si>
    <t>199</t>
  </si>
  <si>
    <t>232</t>
  </si>
  <si>
    <t>239</t>
  </si>
  <si>
    <t>310</t>
  </si>
  <si>
    <t>299</t>
  </si>
  <si>
    <t>295</t>
  </si>
  <si>
    <t>291</t>
  </si>
  <si>
    <t>278</t>
  </si>
  <si>
    <t>247</t>
  </si>
  <si>
    <t>229</t>
  </si>
  <si>
    <t>240</t>
  </si>
  <si>
    <t>220</t>
  </si>
  <si>
    <t>405</t>
  </si>
  <si>
    <t>358</t>
  </si>
  <si>
    <t>415</t>
  </si>
  <si>
    <t>418</t>
  </si>
  <si>
    <t>Net profit (m)</t>
  </si>
  <si>
    <t>323</t>
  </si>
  <si>
    <t>995</t>
  </si>
  <si>
    <t>786</t>
  </si>
  <si>
    <t>875</t>
  </si>
  <si>
    <t>2,063</t>
  </si>
  <si>
    <t>2,337</t>
  </si>
  <si>
    <t>2,458</t>
  </si>
  <si>
    <t>2,932</t>
  </si>
  <si>
    <t>3,294</t>
  </si>
  <si>
    <t>3,345</t>
  </si>
  <si>
    <t>3,172</t>
  </si>
  <si>
    <t>4,970</t>
  </si>
  <si>
    <t>4,305</t>
  </si>
  <si>
    <t>4,476</t>
  </si>
  <si>
    <t>4,932</t>
  </si>
  <si>
    <t>5,901</t>
  </si>
  <si>
    <t>5,562</t>
  </si>
  <si>
    <t>Income tax rate</t>
  </si>
  <si>
    <t>35.9%</t>
  </si>
  <si>
    <t>25.4%</t>
  </si>
  <si>
    <t>38.1%</t>
  </si>
  <si>
    <t>29.5%</t>
  </si>
  <si>
    <t>32.1%</t>
  </si>
  <si>
    <t>29.7%</t>
  </si>
  <si>
    <t>25.7%</t>
  </si>
  <si>
    <t>28.9%</t>
  </si>
  <si>
    <t>5.1%</t>
  </si>
  <si>
    <t>20.0%</t>
  </si>
  <si>
    <t>21.8%</t>
  </si>
  <si>
    <t>19.0%</t>
  </si>
  <si>
    <t>24.1%</t>
  </si>
  <si>
    <t>21.4%</t>
  </si>
  <si>
    <t>Net profit margin</t>
  </si>
  <si>
    <t>15.4%</t>
  </si>
  <si>
    <t>20.5%</t>
  </si>
  <si>
    <t>15.5%</t>
  </si>
  <si>
    <t>18.6%</t>
  </si>
  <si>
    <t>24.0%</t>
  </si>
  <si>
    <t>26.3%</t>
  </si>
  <si>
    <t>28.8%</t>
  </si>
  <si>
    <t>29.3%</t>
  </si>
  <si>
    <t>28.4%</t>
  </si>
  <si>
    <t>39.8%</t>
  </si>
  <si>
    <t>30.3%</t>
  </si>
  <si>
    <t>30.8%</t>
  </si>
  <si>
    <t>30.4%</t>
  </si>
  <si>
    <t>30.5%</t>
  </si>
  <si>
    <t>29.8%</t>
  </si>
  <si>
    <t>Working capital (m)</t>
  </si>
  <si>
    <t>(7,310)</t>
  </si>
  <si>
    <t>952</t>
  </si>
  <si>
    <t>1,568</t>
  </si>
  <si>
    <t>1,627</t>
  </si>
  <si>
    <t>2,960</t>
  </si>
  <si>
    <t>3,234</t>
  </si>
  <si>
    <t>6,061</t>
  </si>
  <si>
    <t>5,714</t>
  </si>
  <si>
    <t>7,086</t>
  </si>
  <si>
    <t>7,400</t>
  </si>
  <si>
    <t>7,431</t>
  </si>
  <si>
    <t>8,576</t>
  </si>
  <si>
    <t>7,853</t>
  </si>
  <si>
    <t>6,841</t>
  </si>
  <si>
    <t>11,171</t>
  </si>
  <si>
    <t>12,886</t>
  </si>
  <si>
    <t>15,292</t>
  </si>
  <si>
    <t>Long-term debt (m)</t>
  </si>
  <si>
    <t>497</t>
  </si>
  <si>
    <t>947</t>
  </si>
  <si>
    <t>946</t>
  </si>
  <si>
    <t>3,434</t>
  </si>
  <si>
    <t>4,537</t>
  </si>
  <si>
    <t>6,264</t>
  </si>
  <si>
    <t>8,089</t>
  </si>
  <si>
    <t>7,308</t>
  </si>
  <si>
    <t>8,327</t>
  </si>
  <si>
    <t>4,930</t>
  </si>
  <si>
    <t>4,915</t>
  </si>
  <si>
    <t>5,014</t>
  </si>
  <si>
    <t>5,063</t>
  </si>
  <si>
    <t>4,955</t>
  </si>
  <si>
    <t>7,264</t>
  </si>
  <si>
    <t>- -</t>
  </si>
  <si>
    <t>Equity (m)</t>
  </si>
  <si>
    <t>10,782</t>
  </si>
  <si>
    <t>11,597</t>
  </si>
  <si>
    <t>12,066</t>
  </si>
  <si>
    <t>24,329</t>
  </si>
  <si>
    <t>26,094</t>
  </si>
  <si>
    <t>25,048</t>
  </si>
  <si>
    <t>25,403</t>
  </si>
  <si>
    <t>26,460</t>
  </si>
  <si>
    <t>27,366</t>
  </si>
  <si>
    <t>28,503</t>
  </si>
  <si>
    <t>29,098</t>
  </si>
  <si>
    <t>31,825</t>
  </si>
  <si>
    <t>32,374</t>
  </si>
  <si>
    <t>33,547</t>
  </si>
  <si>
    <t>35,283</t>
  </si>
  <si>
    <t>37,806</t>
  </si>
  <si>
    <t>37,162</t>
  </si>
  <si>
    <t>ROIC</t>
  </si>
  <si>
    <t>5.7%</t>
  </si>
  <si>
    <t>4.3%</t>
  </si>
  <si>
    <t>0.5%</t>
  </si>
  <si>
    <t>1.4%</t>
  </si>
  <si>
    <t>1.3%</t>
  </si>
  <si>
    <t>1.5%</t>
  </si>
  <si>
    <t>2.9%</t>
  </si>
  <si>
    <t>5.0%</t>
  </si>
  <si>
    <t>Return on capital</t>
  </si>
  <si>
    <t>6.9%</t>
  </si>
  <si>
    <t>6.4%</t>
  </si>
  <si>
    <t>0.7%</t>
  </si>
  <si>
    <t>1.8%</t>
  </si>
  <si>
    <t>1.9%</t>
  </si>
  <si>
    <t>2.1%</t>
  </si>
  <si>
    <t>3.5%</t>
  </si>
  <si>
    <t>3.6%</t>
  </si>
  <si>
    <t>5.3%</t>
  </si>
  <si>
    <t>6.3%</t>
  </si>
  <si>
    <t>Return on equity</t>
  </si>
  <si>
    <t>8.6%</t>
  </si>
  <si>
    <t>6.5%</t>
  </si>
  <si>
    <t>7.9%</t>
  </si>
  <si>
    <t>9.3%</t>
  </si>
  <si>
    <t>9.7%</t>
  </si>
  <si>
    <t>11.1%</t>
  </si>
  <si>
    <t>12.0%</t>
  </si>
  <si>
    <t>11.7%</t>
  </si>
  <si>
    <t>10.9%</t>
  </si>
  <si>
    <t>15.6%</t>
  </si>
  <si>
    <t>13.3%</t>
  </si>
  <si>
    <t>14.0%</t>
  </si>
  <si>
    <t>15.0%</t>
  </si>
  <si>
    <t>Plowback ratio</t>
  </si>
  <si>
    <t>57.9%</t>
  </si>
  <si>
    <t>64.5%</t>
  </si>
  <si>
    <t>46.7%</t>
  </si>
  <si>
    <t>54.6%</t>
  </si>
  <si>
    <t>62.4%</t>
  </si>
  <si>
    <t>56.6%</t>
  </si>
  <si>
    <t>56.9%</t>
  </si>
  <si>
    <t>60.2%</t>
  </si>
  <si>
    <t>59.4%</t>
  </si>
  <si>
    <t>55.9%</t>
  </si>
  <si>
    <t>51.3%</t>
  </si>
  <si>
    <t>66.6%</t>
  </si>
  <si>
    <t>54.3%</t>
  </si>
  <si>
    <t>53.2%</t>
  </si>
  <si>
    <t>54.2%</t>
  </si>
  <si>
    <t>56.8%</t>
  </si>
  <si>
    <t>45.9%</t>
  </si>
  <si>
    <t>Div.&amp;Repurch./FCF</t>
  </si>
  <si>
    <t>24.7%</t>
  </si>
  <si>
    <t>138.6%</t>
  </si>
  <si>
    <t>25.0%</t>
  </si>
  <si>
    <t>(177.3)%</t>
  </si>
  <si>
    <t>43.9%</t>
  </si>
  <si>
    <t>151.0%</t>
  </si>
  <si>
    <t>129.1%</t>
  </si>
  <si>
    <t>67.8%</t>
  </si>
  <si>
    <t>89.0%</t>
  </si>
  <si>
    <t>100.9%</t>
  </si>
  <si>
    <t>144.7%</t>
  </si>
  <si>
    <t>83.9%</t>
  </si>
  <si>
    <t>141.2%</t>
  </si>
  <si>
    <t>152.4%</t>
  </si>
  <si>
    <t>114.7%</t>
  </si>
  <si>
    <t>79.2%</t>
  </si>
  <si>
    <t>92.8%</t>
  </si>
  <si>
    <t>1998</t>
  </si>
  <si>
    <t>1999</t>
  </si>
  <si>
    <t>2000</t>
  </si>
  <si>
    <t>2001</t>
  </si>
  <si>
    <t>2002</t>
  </si>
  <si>
    <t>2003</t>
  </si>
  <si>
    <t>2004</t>
  </si>
  <si>
    <t>2005</t>
  </si>
  <si>
    <t>342</t>
  </si>
  <si>
    <t>381</t>
  </si>
  <si>
    <t>477</t>
  </si>
  <si>
    <t>533</t>
  </si>
  <si>
    <t>577</t>
  </si>
  <si>
    <t>598</t>
  </si>
  <si>
    <t>725</t>
  </si>
  <si>
    <t>1,191</t>
  </si>
  <si>
    <t>COGS</t>
  </si>
  <si>
    <t>548</t>
  </si>
  <si>
    <t>597</t>
  </si>
  <si>
    <t>408</t>
  </si>
  <si>
    <t>386</t>
  </si>
  <si>
    <t>4,297</t>
  </si>
  <si>
    <t>4,622</t>
  </si>
  <si>
    <t>4,997</t>
  </si>
  <si>
    <t>5,229</t>
  </si>
  <si>
    <t>5,109</t>
  </si>
  <si>
    <t>5,668</t>
  </si>
  <si>
    <t>6,993</t>
  </si>
  <si>
    <t>7,133</t>
  </si>
  <si>
    <t>7,939</t>
  </si>
  <si>
    <t>9,556</t>
  </si>
  <si>
    <t>Gross Profit</t>
  </si>
  <si>
    <t>4,467</t>
  </si>
  <si>
    <t>4,223</t>
  </si>
  <si>
    <t>8,204</t>
  </si>
  <si>
    <t>8,695</t>
  </si>
  <si>
    <t>5,040</t>
  </si>
  <si>
    <t>5,558</t>
  </si>
  <si>
    <t>6,084</t>
  </si>
  <si>
    <t>6,172</t>
  </si>
  <si>
    <t>6,046</t>
  </si>
  <si>
    <t>6,823</t>
  </si>
  <si>
    <t>7,205</t>
  </si>
  <si>
    <t>7,406</t>
  </si>
  <si>
    <t>8,266</t>
  </si>
  <si>
    <t>9,818</t>
  </si>
  <si>
    <t>Gross Profit Ratio</t>
  </si>
  <si>
    <t>88.70%</t>
  </si>
  <si>
    <t>88.21%</t>
  </si>
  <si>
    <t>89.85%</t>
  </si>
  <si>
    <t>95.26%</t>
  </si>
  <si>
    <t>95.75%</t>
  </si>
  <si>
    <t>53.98%</t>
  </si>
  <si>
    <t>54.60%</t>
  </si>
  <si>
    <t>54.90%</t>
  </si>
  <si>
    <t>54.14%</t>
  </si>
  <si>
    <t>54.20%</t>
  </si>
  <si>
    <t>54.62%</t>
  </si>
  <si>
    <t>50.75%</t>
  </si>
  <si>
    <t>50.94%</t>
  </si>
  <si>
    <t>51.01%</t>
  </si>
  <si>
    <t>50.68%</t>
  </si>
  <si>
    <t>Operating Expenses</t>
  </si>
  <si>
    <t>(108)</t>
  </si>
  <si>
    <t>270</t>
  </si>
  <si>
    <t>334</t>
  </si>
  <si>
    <t>363</t>
  </si>
  <si>
    <t>362</t>
  </si>
  <si>
    <t>370</t>
  </si>
  <si>
    <t>553</t>
  </si>
  <si>
    <t>851</t>
  </si>
  <si>
    <t>1,626</t>
  </si>
  <si>
    <t>3,003</t>
  </si>
  <si>
    <t>2,836</t>
  </si>
  <si>
    <t>2,923</t>
  </si>
  <si>
    <t>5,206</t>
  </si>
  <si>
    <t>5,414</t>
  </si>
  <si>
    <t>1,516</t>
  </si>
  <si>
    <t>1,701</t>
  </si>
  <si>
    <t>1,560</t>
  </si>
  <si>
    <t>1,508</t>
  </si>
  <si>
    <t>1,400</t>
  </si>
  <si>
    <t>1,551</t>
  </si>
  <si>
    <t>1,607</t>
  </si>
  <si>
    <t>1,771</t>
  </si>
  <si>
    <t>1,953</t>
  </si>
  <si>
    <t>2,330</t>
  </si>
  <si>
    <t>R&amp;D Expenses</t>
  </si>
  <si>
    <t>Selling, G&amp;A Exp.</t>
  </si>
  <si>
    <t>148</t>
  </si>
  <si>
    <t>49</t>
  </si>
  <si>
    <t>58</t>
  </si>
  <si>
    <t>77</t>
  </si>
  <si>
    <t>90</t>
  </si>
  <si>
    <t>107</t>
  </si>
  <si>
    <t>129</t>
  </si>
  <si>
    <t>205</t>
  </si>
  <si>
    <t>443</t>
  </si>
  <si>
    <t>2,766</t>
  </si>
  <si>
    <t>2,560</t>
  </si>
  <si>
    <t>2,676</t>
  </si>
  <si>
    <t>4,944</t>
  </si>
  <si>
    <t>5,177</t>
  </si>
  <si>
    <t>1,359</t>
  </si>
  <si>
    <t>1,540</t>
  </si>
  <si>
    <t>1,403</t>
  </si>
  <si>
    <t>1,380</t>
  </si>
  <si>
    <t>1,301</t>
  </si>
  <si>
    <t>1,462</t>
  </si>
  <si>
    <t>1,557</t>
  </si>
  <si>
    <t>1,674</t>
  </si>
  <si>
    <t>1,847</t>
  </si>
  <si>
    <t>2,183</t>
  </si>
  <si>
    <t>General and Admin. Exp.</t>
  </si>
  <si>
    <t>990</t>
  </si>
  <si>
    <t>1,015</t>
  </si>
  <si>
    <t>976</t>
  </si>
  <si>
    <t>1,129</t>
  </si>
  <si>
    <t>1,196</t>
  </si>
  <si>
    <t>1,324</t>
  </si>
  <si>
    <t>1,618</t>
  </si>
  <si>
    <t>1,945</t>
  </si>
  <si>
    <t>Selling and Marketing Exp.</t>
  </si>
  <si>
    <t>413</t>
  </si>
  <si>
    <t>365</t>
  </si>
  <si>
    <t>325</t>
  </si>
  <si>
    <t>333</t>
  </si>
  <si>
    <t>361</t>
  </si>
  <si>
    <t>350</t>
  </si>
  <si>
    <t>238</t>
  </si>
  <si>
    <t>Other Expenses</t>
  </si>
  <si>
    <t>(256)</t>
  </si>
  <si>
    <t>221</t>
  </si>
  <si>
    <t>276</t>
  </si>
  <si>
    <t>286</t>
  </si>
  <si>
    <t>272</t>
  </si>
  <si>
    <t>263</t>
  </si>
  <si>
    <t>425</t>
  </si>
  <si>
    <t>646</t>
  </si>
  <si>
    <t>1,183</t>
  </si>
  <si>
    <t>262</t>
  </si>
  <si>
    <t>237</t>
  </si>
  <si>
    <t>157</t>
  </si>
  <si>
    <t>161</t>
  </si>
  <si>
    <t>99</t>
  </si>
  <si>
    <t>89</t>
  </si>
  <si>
    <t>50</t>
  </si>
  <si>
    <t>97</t>
  </si>
  <si>
    <t>106</t>
  </si>
  <si>
    <t>147</t>
  </si>
  <si>
    <t>COGS and Expenses</t>
  </si>
  <si>
    <t>3,551</t>
  </si>
  <si>
    <t>3,433</t>
  </si>
  <si>
    <t>3,400</t>
  </si>
  <si>
    <t>5,614</t>
  </si>
  <si>
    <t>5,800</t>
  </si>
  <si>
    <t>5,813</t>
  </si>
  <si>
    <t>6,323</t>
  </si>
  <si>
    <t>6,557</t>
  </si>
  <si>
    <t>6,737</t>
  </si>
  <si>
    <t>6,509</t>
  </si>
  <si>
    <t>7,219</t>
  </si>
  <si>
    <t>8,600</t>
  </si>
  <si>
    <t>8,904</t>
  </si>
  <si>
    <t>9,892</t>
  </si>
  <si>
    <t>11,886</t>
  </si>
  <si>
    <t>Interest Income</t>
  </si>
  <si>
    <t>74</t>
  </si>
  <si>
    <t>65</t>
  </si>
  <si>
    <t>20</t>
  </si>
  <si>
    <t>29</t>
  </si>
  <si>
    <t>34</t>
  </si>
  <si>
    <t>36</t>
  </si>
  <si>
    <t>22</t>
  </si>
  <si>
    <t>26</t>
  </si>
  <si>
    <t>40</t>
  </si>
  <si>
    <t>104</t>
  </si>
  <si>
    <t>62</t>
  </si>
  <si>
    <t>87</t>
  </si>
  <si>
    <t>Interest Expense</t>
  </si>
  <si>
    <t>66</t>
  </si>
  <si>
    <t>68</t>
  </si>
  <si>
    <t>150</t>
  </si>
  <si>
    <t>176</t>
  </si>
  <si>
    <t>215</t>
  </si>
  <si>
    <t>211</t>
  </si>
  <si>
    <t>204</t>
  </si>
  <si>
    <t>203</t>
  </si>
  <si>
    <t>Depreciation and Amortization</t>
  </si>
  <si>
    <t>13</t>
  </si>
  <si>
    <t>18</t>
  </si>
  <si>
    <t>21</t>
  </si>
  <si>
    <t>31</t>
  </si>
  <si>
    <t>EBITDA</t>
  </si>
  <si>
    <t>122</t>
  </si>
  <si>
    <t>207</t>
  </si>
  <si>
    <t>244</t>
  </si>
  <si>
    <t>216</t>
  </si>
  <si>
    <t>403</t>
  </si>
  <si>
    <t>585</t>
  </si>
  <si>
    <t>1,707</t>
  </si>
  <si>
    <t>1,472</t>
  </si>
  <si>
    <t>3,494</t>
  </si>
  <si>
    <t>3,608</t>
  </si>
  <si>
    <t>3,998</t>
  </si>
  <si>
    <t>4,456</t>
  </si>
  <si>
    <t>4,935</t>
  </si>
  <si>
    <t>5,046</t>
  </si>
  <si>
    <t>4,896</t>
  </si>
  <si>
    <t>5,685</t>
  </si>
  <si>
    <t>5,785</t>
  </si>
  <si>
    <t>6,345</t>
  </si>
  <si>
    <t>6,733</t>
  </si>
  <si>
    <t>8,489</t>
  </si>
  <si>
    <t>EBITDA ratio</t>
  </si>
  <si>
    <t>23.69%</t>
  </si>
  <si>
    <t>31.92%</t>
  </si>
  <si>
    <t>35.63%</t>
  </si>
  <si>
    <t>38.83%</t>
  </si>
  <si>
    <t>42.32%</t>
  </si>
  <si>
    <t>45.47%</t>
  </si>
  <si>
    <t>29.79%</t>
  </si>
  <si>
    <t>33.86%</t>
  </si>
  <si>
    <t>27.88%</t>
  </si>
  <si>
    <t>35.24%</t>
  </si>
  <si>
    <t>29.07%</t>
  </si>
  <si>
    <t>33.13%</t>
  </si>
  <si>
    <t>40.57%</t>
  </si>
  <si>
    <t>39.73%</t>
  </si>
  <si>
    <t>42.82%</t>
  </si>
  <si>
    <t>43.77%</t>
  </si>
  <si>
    <t>44.54%</t>
  </si>
  <si>
    <t>44.26%</t>
  </si>
  <si>
    <t>43.89%</t>
  </si>
  <si>
    <t>45.51%</t>
  </si>
  <si>
    <t>40.75%</t>
  </si>
  <si>
    <t>43.64%</t>
  </si>
  <si>
    <t>41.55%</t>
  </si>
  <si>
    <t>43.82%</t>
  </si>
  <si>
    <t>449</t>
  </si>
  <si>
    <t>111</t>
  </si>
  <si>
    <t>143</t>
  </si>
  <si>
    <t>228</t>
  </si>
  <si>
    <t>341</t>
  </si>
  <si>
    <t>472</t>
  </si>
  <si>
    <t>1,294</t>
  </si>
  <si>
    <t>1,593</t>
  </si>
  <si>
    <t>1,278</t>
  </si>
  <si>
    <t>2,998</t>
  </si>
  <si>
    <t>3,249</t>
  </si>
  <si>
    <t>3,524</t>
  </si>
  <si>
    <t>3,857</t>
  </si>
  <si>
    <t>4,474</t>
  </si>
  <si>
    <t>4,664</t>
  </si>
  <si>
    <t>4,570</t>
  </si>
  <si>
    <t>5,272</t>
  </si>
  <si>
    <t>5,457</t>
  </si>
  <si>
    <t>5,551</t>
  </si>
  <si>
    <t>5,695</t>
  </si>
  <si>
    <t>7,450</t>
  </si>
  <si>
    <t>Operating Income ratio</t>
  </si>
  <si>
    <t>131.48%</t>
  </si>
  <si>
    <t>29.12%</t>
  </si>
  <si>
    <t>30.00%</t>
  </si>
  <si>
    <t>37.29%</t>
  </si>
  <si>
    <t>38.16%</t>
  </si>
  <si>
    <t>22.86%</t>
  </si>
  <si>
    <t>28.58%</t>
  </si>
  <si>
    <t>22.49%</t>
  </si>
  <si>
    <t>26.70%</t>
  </si>
  <si>
    <t>31.46%</t>
  </si>
  <si>
    <t>27.19%</t>
  </si>
  <si>
    <t>34.81%</t>
  </si>
  <si>
    <t>35.78%</t>
  </si>
  <si>
    <t>37.74%</t>
  </si>
  <si>
    <t>37.89%</t>
  </si>
  <si>
    <t>40.38%</t>
  </si>
  <si>
    <t>40.91%</t>
  </si>
  <si>
    <t>40.97%</t>
  </si>
  <si>
    <t>42.21%</t>
  </si>
  <si>
    <t>38.43%</t>
  </si>
  <si>
    <t>38.18%</t>
  </si>
  <si>
    <t>35.14%</t>
  </si>
  <si>
    <t>38.45%</t>
  </si>
  <si>
    <t>Total Other Income Exp.(Gains)</t>
  </si>
  <si>
    <t>(381)</t>
  </si>
  <si>
    <t>(7)</t>
  </si>
  <si>
    <t>7</t>
  </si>
  <si>
    <t>11</t>
  </si>
  <si>
    <t>9</t>
  </si>
  <si>
    <t>23</t>
  </si>
  <si>
    <t>35</t>
  </si>
  <si>
    <t>56</t>
  </si>
  <si>
    <t>529</t>
  </si>
  <si>
    <t>(574)</t>
  </si>
  <si>
    <t>(6)</t>
  </si>
  <si>
    <t>(114)</t>
  </si>
  <si>
    <t>(54)</t>
  </si>
  <si>
    <t>116</t>
  </si>
  <si>
    <t>(79)</t>
  </si>
  <si>
    <t>(62)</t>
  </si>
  <si>
    <t>(110)</t>
  </si>
  <si>
    <t>5</t>
  </si>
  <si>
    <t>236</t>
  </si>
  <si>
    <t>829</t>
  </si>
  <si>
    <t>723</t>
  </si>
  <si>
    <t>Income Before Tax</t>
  </si>
  <si>
    <t>103</t>
  </si>
  <si>
    <t>181</t>
  </si>
  <si>
    <t>224</t>
  </si>
  <si>
    <t>251</t>
  </si>
  <si>
    <t>200</t>
  </si>
  <si>
    <t>376</t>
  </si>
  <si>
    <t>528</t>
  </si>
  <si>
    <t>1,823</t>
  </si>
  <si>
    <t>1,019</t>
  </si>
  <si>
    <t>1,272</t>
  </si>
  <si>
    <t>3,021</t>
  </si>
  <si>
    <t>3,135</t>
  </si>
  <si>
    <t>3,470</t>
  </si>
  <si>
    <t>3,973</t>
  </si>
  <si>
    <t>4,395</t>
  </si>
  <si>
    <t>4,602</t>
  </si>
  <si>
    <t>4,460</t>
  </si>
  <si>
    <t>5,277</t>
  </si>
  <si>
    <t>5,378</t>
  </si>
  <si>
    <t>5,787</t>
  </si>
  <si>
    <t>6,524</t>
  </si>
  <si>
    <t>8,173</t>
  </si>
  <si>
    <t>Income Before Tax ratio</t>
  </si>
  <si>
    <t>19.91%</t>
  </si>
  <si>
    <t>27.15%</t>
  </si>
  <si>
    <t>31.44%</t>
  </si>
  <si>
    <t>33.95%</t>
  </si>
  <si>
    <t>38.81%</t>
  </si>
  <si>
    <t>41.94%</t>
  </si>
  <si>
    <t>27.63%</t>
  </si>
  <si>
    <t>31.54%</t>
  </si>
  <si>
    <t>25.18%</t>
  </si>
  <si>
    <t>37.62%</t>
  </si>
  <si>
    <t>20.12%</t>
  </si>
  <si>
    <t>27.06%</t>
  </si>
  <si>
    <t>35.08%</t>
  </si>
  <si>
    <t>34.52%</t>
  </si>
  <si>
    <t>37.16%</t>
  </si>
  <si>
    <t>39.03%</t>
  </si>
  <si>
    <t>39.66%</t>
  </si>
  <si>
    <t>40.36%</t>
  </si>
  <si>
    <t>39.98%</t>
  </si>
  <si>
    <t>42.25%</t>
  </si>
  <si>
    <t>37.88%</t>
  </si>
  <si>
    <t>39.80%</t>
  </si>
  <si>
    <t>40.26%</t>
  </si>
  <si>
    <t>42.19%</t>
  </si>
  <si>
    <t>Income Tax Expense (Gain)</t>
  </si>
  <si>
    <t>32</t>
  </si>
  <si>
    <t>44</t>
  </si>
  <si>
    <t>63</t>
  </si>
  <si>
    <t>91</t>
  </si>
  <si>
    <t>95</t>
  </si>
  <si>
    <t>52</t>
  </si>
  <si>
    <t>139</t>
  </si>
  <si>
    <t>189</t>
  </si>
  <si>
    <t>464</t>
  </si>
  <si>
    <t>388</t>
  </si>
  <si>
    <t>375</t>
  </si>
  <si>
    <t>971</t>
  </si>
  <si>
    <t>796</t>
  </si>
  <si>
    <t>1,030</t>
  </si>
  <si>
    <t>1,022</t>
  </si>
  <si>
    <t>1,131</t>
  </si>
  <si>
    <t>1,250</t>
  </si>
  <si>
    <t>1,290</t>
  </si>
  <si>
    <t>1,076</t>
  </si>
  <si>
    <t>1,261</t>
  </si>
  <si>
    <t>1,238</t>
  </si>
  <si>
    <t>1,968</t>
  </si>
  <si>
    <t>59</t>
  </si>
  <si>
    <t>133</t>
  </si>
  <si>
    <t>155</t>
  </si>
  <si>
    <t>234</t>
  </si>
  <si>
    <t>Net Income Ratio</t>
  </si>
  <si>
    <t>10.42%</t>
  </si>
  <si>
    <t>15.60%</t>
  </si>
  <si>
    <t>18.32%</t>
  </si>
  <si>
    <t>20.15%</t>
  </si>
  <si>
    <t>23.09%</t>
  </si>
  <si>
    <t>25.98%</t>
  </si>
  <si>
    <t>19.74%</t>
  </si>
  <si>
    <t>19.63%</t>
  </si>
  <si>
    <t>15.38%</t>
  </si>
  <si>
    <t>20.54%</t>
  </si>
  <si>
    <t>15.52%</t>
  </si>
  <si>
    <t>18.62%</t>
  </si>
  <si>
    <t>23.95%</t>
  </si>
  <si>
    <t>25.74%</t>
  </si>
  <si>
    <t>26.33%</t>
  </si>
  <si>
    <t>28.80%</t>
  </si>
  <si>
    <t>29.73%</t>
  </si>
  <si>
    <t>29.34%</t>
  </si>
  <si>
    <t>28.44%</t>
  </si>
  <si>
    <t>39.79%</t>
  </si>
  <si>
    <t>30.32%</t>
  </si>
  <si>
    <t>30.79%</t>
  </si>
  <si>
    <t>30.44%</t>
  </si>
  <si>
    <t>30.46%</t>
  </si>
  <si>
    <t>EPS</t>
  </si>
  <si>
    <t>0.67</t>
  </si>
  <si>
    <t>1.37</t>
  </si>
  <si>
    <t>1.67</t>
  </si>
  <si>
    <t>2.06</t>
  </si>
  <si>
    <t>2.40</t>
  </si>
  <si>
    <t>2.25</t>
  </si>
  <si>
    <t>3.64</t>
  </si>
  <si>
    <t>6.24</t>
  </si>
  <si>
    <t>10.67</t>
  </si>
  <si>
    <t>12.56</t>
  </si>
  <si>
    <t>14.03</t>
  </si>
  <si>
    <t>30.54</t>
  </si>
  <si>
    <t>EPS Diluted</t>
  </si>
  <si>
    <t>1.35</t>
  </si>
  <si>
    <t>1.65</t>
  </si>
  <si>
    <t>2.04</t>
  </si>
  <si>
    <t>2.36</t>
  </si>
  <si>
    <t>2.17</t>
  </si>
  <si>
    <t>3.50</t>
  </si>
  <si>
    <t>3.87</t>
  </si>
  <si>
    <t>7.53</t>
  </si>
  <si>
    <t>5.91</t>
  </si>
  <si>
    <t>6.11</t>
  </si>
  <si>
    <t>10.55</t>
  </si>
  <si>
    <t>12.37</t>
  </si>
  <si>
    <t>13.79</t>
  </si>
  <si>
    <t>16.87</t>
  </si>
  <si>
    <t>19.25</t>
  </si>
  <si>
    <t>19.79</t>
  </si>
  <si>
    <t>19.04</t>
  </si>
  <si>
    <t>30.12</t>
  </si>
  <si>
    <t>26.58</t>
  </si>
  <si>
    <t>28.43</t>
  </si>
  <si>
    <t>31.85</t>
  </si>
  <si>
    <t>38.11</t>
  </si>
  <si>
    <t>Weighted Avg. Shares Outs.</t>
  </si>
  <si>
    <t>54</t>
  </si>
  <si>
    <t>57</t>
  </si>
  <si>
    <t>64</t>
  </si>
  <si>
    <t>Weighted Avg. Shares Outs. Dil.</t>
  </si>
  <si>
    <t>67</t>
  </si>
  <si>
    <t>83</t>
  </si>
  <si>
    <t>132</t>
  </si>
  <si>
    <t>193</t>
  </si>
  <si>
    <t>187</t>
  </si>
  <si>
    <t>178</t>
  </si>
  <si>
    <t>174</t>
  </si>
  <si>
    <t>171</t>
  </si>
  <si>
    <t>169</t>
  </si>
  <si>
    <t>167</t>
  </si>
  <si>
    <t>Cash and Cash Equivalents</t>
  </si>
  <si>
    <t>186</t>
  </si>
  <si>
    <t>255</t>
  </si>
  <si>
    <t>316</t>
  </si>
  <si>
    <t>458</t>
  </si>
  <si>
    <t>484</t>
  </si>
  <si>
    <t>1,160</t>
  </si>
  <si>
    <t>1,656</t>
  </si>
  <si>
    <t>2,032</t>
  </si>
  <si>
    <t>4,708</t>
  </si>
  <si>
    <t>3,460</t>
  </si>
  <si>
    <t>3,560</t>
  </si>
  <si>
    <t>4,903</t>
  </si>
  <si>
    <t>4,551</t>
  </si>
  <si>
    <t>6,001</t>
  </si>
  <si>
    <t>6,231</t>
  </si>
  <si>
    <t>6,175</t>
  </si>
  <si>
    <t>7,038</t>
  </si>
  <si>
    <t>6,488</t>
  </si>
  <si>
    <t>4,829</t>
  </si>
  <si>
    <t>8,664</t>
  </si>
  <si>
    <t>9,323</t>
  </si>
  <si>
    <t>Short-Term Investments</t>
  </si>
  <si>
    <t>3</t>
  </si>
  <si>
    <t>2</t>
  </si>
  <si>
    <t>209</t>
  </si>
  <si>
    <t>235</t>
  </si>
  <si>
    <t>227</t>
  </si>
  <si>
    <t>7,262</t>
  </si>
  <si>
    <t>Cash &amp; Short-Term Investments</t>
  </si>
  <si>
    <t>159</t>
  </si>
  <si>
    <t>206</t>
  </si>
  <si>
    <t>326</t>
  </si>
  <si>
    <t>551</t>
  </si>
  <si>
    <t>685</t>
  </si>
  <si>
    <t>783</t>
  </si>
  <si>
    <t>3,258</t>
  </si>
  <si>
    <t>16,585</t>
  </si>
  <si>
    <t>Net Receivables</t>
  </si>
  <si>
    <t>114</t>
  </si>
  <si>
    <t>127</t>
  </si>
  <si>
    <t>165</t>
  </si>
  <si>
    <t>340</t>
  </si>
  <si>
    <t>1,078</t>
  </si>
  <si>
    <t>1,411</t>
  </si>
  <si>
    <t>1,210</t>
  </si>
  <si>
    <t>1,919</t>
  </si>
  <si>
    <t>2,245</t>
  </si>
  <si>
    <t>2,102</t>
  </si>
  <si>
    <t>2,327</t>
  </si>
  <si>
    <t>2,247</t>
  </si>
  <si>
    <t>2,120</t>
  </si>
  <si>
    <t>2,237</t>
  </si>
  <si>
    <t>2,350</t>
  </si>
  <si>
    <t>2,699</t>
  </si>
  <si>
    <t>2,657</t>
  </si>
  <si>
    <t>3,179</t>
  </si>
  <si>
    <t>3,535</t>
  </si>
  <si>
    <t>3,789</t>
  </si>
  <si>
    <t>Inventory</t>
  </si>
  <si>
    <t>Other Current Assets</t>
  </si>
  <si>
    <t>222</t>
  </si>
  <si>
    <t>69</t>
  </si>
  <si>
    <t>10</t>
  </si>
  <si>
    <t>17</t>
  </si>
  <si>
    <t>112</t>
  </si>
  <si>
    <t>(2,211)</t>
  </si>
  <si>
    <t>Total Current Assets</t>
  </si>
  <si>
    <t>225</t>
  </si>
  <si>
    <t>231</t>
  </si>
  <si>
    <t>432</t>
  </si>
  <si>
    <t>587</t>
  </si>
  <si>
    <t>688</t>
  </si>
  <si>
    <t>867</t>
  </si>
  <si>
    <t>1,235</t>
  </si>
  <si>
    <t>2,125</t>
  </si>
  <si>
    <t>3,242</t>
  </si>
  <si>
    <t>6,627</t>
  </si>
  <si>
    <t>5,705</t>
  </si>
  <si>
    <t>5,662</t>
  </si>
  <si>
    <t>7,230</t>
  </si>
  <si>
    <t>6,798</t>
  </si>
  <si>
    <t>8,121</t>
  </si>
  <si>
    <t>8,468</t>
  </si>
  <si>
    <t>8,525</t>
  </si>
  <si>
    <t>9,737</t>
  </si>
  <si>
    <t>9,145</t>
  </si>
  <si>
    <t>8,008</t>
  </si>
  <si>
    <t>12,199</t>
  </si>
  <si>
    <t>20,374</t>
  </si>
  <si>
    <t>12</t>
  </si>
  <si>
    <t>46</t>
  </si>
  <si>
    <t>71</t>
  </si>
  <si>
    <t>94</t>
  </si>
  <si>
    <t>266</t>
  </si>
  <si>
    <t>260</t>
  </si>
  <si>
    <t>445</t>
  </si>
  <si>
    <t>428</t>
  </si>
  <si>
    <t>537</t>
  </si>
  <si>
    <t>557</t>
  </si>
  <si>
    <t>525</t>
  </si>
  <si>
    <t>467</t>
  </si>
  <si>
    <t>581</t>
  </si>
  <si>
    <t>559</t>
  </si>
  <si>
    <t>592</t>
  </si>
  <si>
    <t>643</t>
  </si>
  <si>
    <t>715</t>
  </si>
  <si>
    <t>681</t>
  </si>
  <si>
    <t>2,383</t>
  </si>
  <si>
    <t>194</t>
  </si>
  <si>
    <t>5,257</t>
  </si>
  <si>
    <t>5,520</t>
  </si>
  <si>
    <t>5,533</t>
  </si>
  <si>
    <t>12,570</t>
  </si>
  <si>
    <t>12,805</t>
  </si>
  <si>
    <t>12,792</t>
  </si>
  <si>
    <t>12,910</t>
  </si>
  <si>
    <t>12,980</t>
  </si>
  <si>
    <t>12,961</t>
  </si>
  <si>
    <t>13,123</t>
  </si>
  <si>
    <t>13,118</t>
  </si>
  <si>
    <t>13,220</t>
  </si>
  <si>
    <t>13,526</t>
  </si>
  <si>
    <t>14,562</t>
  </si>
  <si>
    <t>14,551</t>
  </si>
  <si>
    <t>15,351</t>
  </si>
  <si>
    <t>Intangible Assets</t>
  </si>
  <si>
    <t>192</t>
  </si>
  <si>
    <t>182</t>
  </si>
  <si>
    <t>183</t>
  </si>
  <si>
    <t>5,882</t>
  </si>
  <si>
    <t>6,553</t>
  </si>
  <si>
    <t>6,441</t>
  </si>
  <si>
    <t>17,648</t>
  </si>
  <si>
    <t>17,512</t>
  </si>
  <si>
    <t>17,356</t>
  </si>
  <si>
    <t>17,402</t>
  </si>
  <si>
    <t>17,501</t>
  </si>
  <si>
    <t>17,344</t>
  </si>
  <si>
    <t>17,372</t>
  </si>
  <si>
    <t>17,363</t>
  </si>
  <si>
    <t>17,389</t>
  </si>
  <si>
    <t>17,839</t>
  </si>
  <si>
    <t>18,369</t>
  </si>
  <si>
    <t>18,263</t>
  </si>
  <si>
    <t>18,453</t>
  </si>
  <si>
    <t>Goodwill and Intangible Assets</t>
  </si>
  <si>
    <t>11,139</t>
  </si>
  <si>
    <t>12,073</t>
  </si>
  <si>
    <t>11,974</t>
  </si>
  <si>
    <t>30,218</t>
  </si>
  <si>
    <t>30,317</t>
  </si>
  <si>
    <t>30,148</t>
  </si>
  <si>
    <t>30,312</t>
  </si>
  <si>
    <t>30,481</t>
  </si>
  <si>
    <t>30,305</t>
  </si>
  <si>
    <t>30,495</t>
  </si>
  <si>
    <t>30,609</t>
  </si>
  <si>
    <t>31,365</t>
  </si>
  <si>
    <t>32,931</t>
  </si>
  <si>
    <t>32,814</t>
  </si>
  <si>
    <t>33,804</t>
  </si>
  <si>
    <t>2,000</t>
  </si>
  <si>
    <t>1,429</t>
  </si>
  <si>
    <t>1,049</t>
  </si>
  <si>
    <t>2,852</t>
  </si>
  <si>
    <t>3,270</t>
  </si>
  <si>
    <t>1,750</t>
  </si>
  <si>
    <t>2,151</t>
  </si>
  <si>
    <t>1,921</t>
  </si>
  <si>
    <t>1,578</t>
  </si>
  <si>
    <t>1,595</t>
  </si>
  <si>
    <t>1,981</t>
  </si>
  <si>
    <t>1,796</t>
  </si>
  <si>
    <t>5,489</t>
  </si>
  <si>
    <t>6,919</t>
  </si>
  <si>
    <t>Tax Assets</t>
  </si>
  <si>
    <t>Other Non-Current Assets</t>
  </si>
  <si>
    <t>(209)</t>
  </si>
  <si>
    <t>(235)</t>
  </si>
  <si>
    <t>(227)</t>
  </si>
  <si>
    <t>(299)</t>
  </si>
  <si>
    <t>(2,098)</t>
  </si>
  <si>
    <t>4,980</t>
  </si>
  <si>
    <t>3,019</t>
  </si>
  <si>
    <t>139,655</t>
  </si>
  <si>
    <t>139,157</t>
  </si>
  <si>
    <t>140,279</t>
  </si>
  <si>
    <t>160,602</t>
  </si>
  <si>
    <t>179,918</t>
  </si>
  <si>
    <t>198,994</t>
  </si>
  <si>
    <t>184,139</t>
  </si>
  <si>
    <t>179,017</t>
  </si>
  <si>
    <t>177,298</t>
  </si>
  <si>
    <t>116,624</t>
  </si>
  <si>
    <t>121,479</t>
  </si>
  <si>
    <t>124,369</t>
  </si>
  <si>
    <t>Total Non-Current Assets</t>
  </si>
  <si>
    <t>217</t>
  </si>
  <si>
    <t>252</t>
  </si>
  <si>
    <t>277</t>
  </si>
  <si>
    <t>279</t>
  </si>
  <si>
    <t>613</t>
  </si>
  <si>
    <t>11,354</t>
  </si>
  <si>
    <t>19,320</t>
  </si>
  <si>
    <t>16,682</t>
  </si>
  <si>
    <t>171,367</t>
  </si>
  <si>
    <t>172,754</t>
  </si>
  <si>
    <t>174,234</t>
  </si>
  <si>
    <t>193,221</t>
  </si>
  <si>
    <t>213,075</t>
  </si>
  <si>
    <t>231,687</t>
  </si>
  <si>
    <t>216,793</t>
  </si>
  <si>
    <t>211,652</t>
  </si>
  <si>
    <t>210,480</t>
  </si>
  <si>
    <t>150,428</t>
  </si>
  <si>
    <t>160,614</t>
  </si>
  <si>
    <t>164,783</t>
  </si>
  <si>
    <t>36,187</t>
  </si>
  <si>
    <t>Other Assets</t>
  </si>
  <si>
    <t>168,461</t>
  </si>
  <si>
    <t>441</t>
  </si>
  <si>
    <t>448</t>
  </si>
  <si>
    <t>684</t>
  </si>
  <si>
    <t>864</t>
  </si>
  <si>
    <t>967</t>
  </si>
  <si>
    <t>1,145</t>
  </si>
  <si>
    <t>1,848</t>
  </si>
  <si>
    <t>13,479</t>
  </si>
  <si>
    <t>22,562</t>
  </si>
  <si>
    <t>19,924</t>
  </si>
  <si>
    <t>177,994</t>
  </si>
  <si>
    <t>178,459</t>
  </si>
  <si>
    <t>179,896</t>
  </si>
  <si>
    <t>200,451</t>
  </si>
  <si>
    <t>219,873</t>
  </si>
  <si>
    <t>239,808</t>
  </si>
  <si>
    <t>225,261</t>
  </si>
  <si>
    <t>220,177</t>
  </si>
  <si>
    <t>220,217</t>
  </si>
  <si>
    <t>159,573</t>
  </si>
  <si>
    <t>168,622</t>
  </si>
  <si>
    <t>176,982</t>
  </si>
  <si>
    <t>152,648</t>
  </si>
  <si>
    <t>Accounts Payable</t>
  </si>
  <si>
    <t>1</t>
  </si>
  <si>
    <t>789</t>
  </si>
  <si>
    <t>545</t>
  </si>
  <si>
    <t>845</t>
  </si>
  <si>
    <t>1,068</t>
  </si>
  <si>
    <t>923</t>
  </si>
  <si>
    <t>1,055</t>
  </si>
  <si>
    <t>1,084</t>
  </si>
  <si>
    <t>1,035</t>
  </si>
  <si>
    <t>1,094</t>
  </si>
  <si>
    <t>1,161</t>
  </si>
  <si>
    <t>1,292</t>
  </si>
  <si>
    <t>1,167</t>
  </si>
  <si>
    <t>1,028</t>
  </si>
  <si>
    <t>Short-Term Debt</t>
  </si>
  <si>
    <t>19</t>
  </si>
  <si>
    <t>28</t>
  </si>
  <si>
    <t>300</t>
  </si>
  <si>
    <t>2,234</t>
  </si>
  <si>
    <t>100</t>
  </si>
  <si>
    <t>7,488</t>
  </si>
  <si>
    <t>Tax Payable</t>
  </si>
  <si>
    <t>Deferred Revenue</t>
  </si>
  <si>
    <t>Other Current Liabilities</t>
  </si>
  <si>
    <t>9,435</t>
  </si>
  <si>
    <t>1,201</t>
  </si>
  <si>
    <t>929</t>
  </si>
  <si>
    <t>1,577</t>
  </si>
  <si>
    <t>1,405</t>
  </si>
  <si>
    <t>14</t>
  </si>
  <si>
    <t>(3,673)</t>
  </si>
  <si>
    <t>Total Current Liabilities</t>
  </si>
  <si>
    <t>2,290</t>
  </si>
  <si>
    <t>5,000</t>
  </si>
  <si>
    <t>2,745</t>
  </si>
  <si>
    <t>2,428</t>
  </si>
  <si>
    <t>1,169</t>
  </si>
  <si>
    <t>Long-Term Debt</t>
  </si>
  <si>
    <t>254</t>
  </si>
  <si>
    <t>Deferred Tax Liabilities</t>
  </si>
  <si>
    <t>1,739</t>
  </si>
  <si>
    <t>2,060</t>
  </si>
  <si>
    <t>1,825</t>
  </si>
  <si>
    <t>5,526</t>
  </si>
  <si>
    <t>5,477</t>
  </si>
  <si>
    <t>5,323</t>
  </si>
  <si>
    <t>5,293</t>
  </si>
  <si>
    <t>5,085</t>
  </si>
  <si>
    <t>4,989</t>
  </si>
  <si>
    <t>4,851</t>
  </si>
  <si>
    <t>4,840</t>
  </si>
  <si>
    <t>3,538</t>
  </si>
  <si>
    <t>3,571</t>
  </si>
  <si>
    <t>3,734</t>
  </si>
  <si>
    <t>3,673</t>
  </si>
  <si>
    <t>2,758</t>
  </si>
  <si>
    <t>Other Non-Current Liabilities</t>
  </si>
  <si>
    <t>(1,983)</t>
  </si>
  <si>
    <t>5,089</t>
  </si>
  <si>
    <t>2,922</t>
  </si>
  <si>
    <t>139,432</t>
  </si>
  <si>
    <t>139,366</t>
  </si>
  <si>
    <t>140,519</t>
  </si>
  <si>
    <t>160,315</t>
  </si>
  <si>
    <t>179,780</t>
  </si>
  <si>
    <t>197,972</t>
  </si>
  <si>
    <t>185,832</t>
  </si>
  <si>
    <t>180,178</t>
  </si>
  <si>
    <t>178,629</t>
  </si>
  <si>
    <t>117,214</t>
  </si>
  <si>
    <t>125,153</t>
  </si>
  <si>
    <t>129,683</t>
  </si>
  <si>
    <t>103,509</t>
  </si>
  <si>
    <t>Total Non-Current Liabilities</t>
  </si>
  <si>
    <t>253</t>
  </si>
  <si>
    <t>8,096</t>
  </si>
  <si>
    <t>5,693</t>
  </si>
  <si>
    <t>148,392</t>
  </si>
  <si>
    <t>149,380</t>
  </si>
  <si>
    <t>152,106</t>
  </si>
  <si>
    <t>173,697</t>
  </si>
  <si>
    <t>192,173</t>
  </si>
  <si>
    <t>211,288</t>
  </si>
  <si>
    <t>195,613</t>
  </si>
  <si>
    <t>189,933</t>
  </si>
  <si>
    <t>187,181</t>
  </si>
  <si>
    <t>125,848</t>
  </si>
  <si>
    <t>133,842</t>
  </si>
  <si>
    <t>140,620</t>
  </si>
  <si>
    <t>106,267</t>
  </si>
  <si>
    <t>Other Liabilities</t>
  </si>
  <si>
    <t>494</t>
  </si>
  <si>
    <t>198</t>
  </si>
  <si>
    <t>230</t>
  </si>
  <si>
    <t>360</t>
  </si>
  <si>
    <t>1,170</t>
  </si>
  <si>
    <t>Capital Lease Obligations</t>
  </si>
  <si>
    <t>335</t>
  </si>
  <si>
    <t>916</t>
  </si>
  <si>
    <t>8,579</t>
  </si>
  <si>
    <t>10,386</t>
  </si>
  <si>
    <t>7,367</t>
  </si>
  <si>
    <t>153,392</t>
  </si>
  <si>
    <t>152,125</t>
  </si>
  <si>
    <t>154,534</t>
  </si>
  <si>
    <t>174,866</t>
  </si>
  <si>
    <t>193,257</t>
  </si>
  <si>
    <t>212,323</t>
  </si>
  <si>
    <t>196,681</t>
  </si>
  <si>
    <t>191,027</t>
  </si>
  <si>
    <t>188,342</t>
  </si>
  <si>
    <t>127,140</t>
  </si>
  <si>
    <t>135,009</t>
  </si>
  <si>
    <t>141,648</t>
  </si>
  <si>
    <t>113,755</t>
  </si>
  <si>
    <t>Preferred Stock</t>
  </si>
  <si>
    <t>0</t>
  </si>
  <si>
    <t>Common Stock</t>
  </si>
  <si>
    <t>Retained Earnings</t>
  </si>
  <si>
    <t>53</t>
  </si>
  <si>
    <t>113</t>
  </si>
  <si>
    <t>307</t>
  </si>
  <si>
    <t>571</t>
  </si>
  <si>
    <t>650</t>
  </si>
  <si>
    <t>807</t>
  </si>
  <si>
    <t>994</t>
  </si>
  <si>
    <t>1,622</t>
  </si>
  <si>
    <t>1,991</t>
  </si>
  <si>
    <t>2,436</t>
  </si>
  <si>
    <t>3,798</t>
  </si>
  <si>
    <t>5,118</t>
  </si>
  <si>
    <t>6,473</t>
  </si>
  <si>
    <t>8,230</t>
  </si>
  <si>
    <t>10,145</t>
  </si>
  <si>
    <t>12,033</t>
  </si>
  <si>
    <t>13,660</t>
  </si>
  <si>
    <t>16,966</t>
  </si>
  <si>
    <t>19,282</t>
  </si>
  <si>
    <t>21,662</t>
  </si>
  <si>
    <t>24,334</t>
  </si>
  <si>
    <t>27,688</t>
  </si>
  <si>
    <t>Other Compreh. Income(Loss)</t>
  </si>
  <si>
    <t>6</t>
  </si>
  <si>
    <t>8</t>
  </si>
  <si>
    <t>45</t>
  </si>
  <si>
    <t>(186)</t>
  </si>
  <si>
    <t>(96)</t>
  </si>
  <si>
    <t>(127)</t>
  </si>
  <si>
    <t>(59)</t>
  </si>
  <si>
    <t>(35)</t>
  </si>
  <si>
    <t>(273)</t>
  </si>
  <si>
    <t>(448)</t>
  </si>
  <si>
    <t>(716)</t>
  </si>
  <si>
    <t>(432)</t>
  </si>
  <si>
    <t>(691)</t>
  </si>
  <si>
    <t>(571)</t>
  </si>
  <si>
    <t>(337)</t>
  </si>
  <si>
    <t>(550)</t>
  </si>
  <si>
    <t>Other Total Stockhold. Equity</t>
  </si>
  <si>
    <t>136</t>
  </si>
  <si>
    <t>109</t>
  </si>
  <si>
    <t>9,742</t>
  </si>
  <si>
    <t>9,903</t>
  </si>
  <si>
    <t>10,260</t>
  </si>
  <si>
    <t>21,987</t>
  </si>
  <si>
    <t>22,390</t>
  </si>
  <si>
    <t>20,056</t>
  </si>
  <si>
    <t>18,987</t>
  </si>
  <si>
    <t>17,492</t>
  </si>
  <si>
    <t>16,916</t>
  </si>
  <si>
    <t>16,152</t>
  </si>
  <si>
    <t>15,289</t>
  </si>
  <si>
    <t>13,781</t>
  </si>
  <si>
    <t>12,454</t>
  </si>
  <si>
    <t>11,284</t>
  </si>
  <si>
    <t>10,666</t>
  </si>
  <si>
    <t>Total Stockholders Equity</t>
  </si>
  <si>
    <t>281</t>
  </si>
  <si>
    <t>368</t>
  </si>
  <si>
    <t>486</t>
  </si>
  <si>
    <t>635</t>
  </si>
  <si>
    <t>713</t>
  </si>
  <si>
    <t>768</t>
  </si>
  <si>
    <t>922</t>
  </si>
  <si>
    <t>Total Liab.&amp;Stockhold. Equity</t>
  </si>
  <si>
    <t>966</t>
  </si>
  <si>
    <t>1,128</t>
  </si>
  <si>
    <t>1,838</t>
  </si>
  <si>
    <t>19,360</t>
  </si>
  <si>
    <t>21,983</t>
  </si>
  <si>
    <t>19,433</t>
  </si>
  <si>
    <t>177,721</t>
  </si>
  <si>
    <t>178,219</t>
  </si>
  <si>
    <t>179,582</t>
  </si>
  <si>
    <t>200,269</t>
  </si>
  <si>
    <t>219,717</t>
  </si>
  <si>
    <t>239,689</t>
  </si>
  <si>
    <t>225,184</t>
  </si>
  <si>
    <t>220,125</t>
  </si>
  <si>
    <t>220,167</t>
  </si>
  <si>
    <t>159,514</t>
  </si>
  <si>
    <t>168,556</t>
  </si>
  <si>
    <t>176,931</t>
  </si>
  <si>
    <t>151,561</t>
  </si>
  <si>
    <t>Minority Interest</t>
  </si>
  <si>
    <t>(5,881)</t>
  </si>
  <si>
    <t>578</t>
  </si>
  <si>
    <t>491</t>
  </si>
  <si>
    <t>273</t>
  </si>
  <si>
    <t>314</t>
  </si>
  <si>
    <t>119</t>
  </si>
  <si>
    <t>51</t>
  </si>
  <si>
    <t>1,087</t>
  </si>
  <si>
    <t>Total Liabilities &amp; Equity</t>
  </si>
  <si>
    <t>Deferred Income Tax</t>
  </si>
  <si>
    <t>(8)</t>
  </si>
  <si>
    <t>(2)</t>
  </si>
  <si>
    <t>(25)</t>
  </si>
  <si>
    <t>(43)</t>
  </si>
  <si>
    <t>(105)</t>
  </si>
  <si>
    <t>(232)</t>
  </si>
  <si>
    <t>(89)</t>
  </si>
  <si>
    <t>(137)</t>
  </si>
  <si>
    <t>(61)</t>
  </si>
  <si>
    <t>(193)</t>
  </si>
  <si>
    <t>(104)</t>
  </si>
  <si>
    <t>(156)</t>
  </si>
  <si>
    <t>(14)</t>
  </si>
  <si>
    <t>(1,221)</t>
  </si>
  <si>
    <t>(226)</t>
  </si>
  <si>
    <t>(157)</t>
  </si>
  <si>
    <t>(865)</t>
  </si>
  <si>
    <t>Stock Based Compensation</t>
  </si>
  <si>
    <t>188</t>
  </si>
  <si>
    <t>317</t>
  </si>
  <si>
    <t>451</t>
  </si>
  <si>
    <t>453</t>
  </si>
  <si>
    <t>514</t>
  </si>
  <si>
    <t>521</t>
  </si>
  <si>
    <t>542</t>
  </si>
  <si>
    <t>564</t>
  </si>
  <si>
    <t>567</t>
  </si>
  <si>
    <t>622</t>
  </si>
  <si>
    <t>734</t>
  </si>
  <si>
    <t>Change in Working Capital</t>
  </si>
  <si>
    <t>39</t>
  </si>
  <si>
    <t>(0)</t>
  </si>
  <si>
    <t>(5)</t>
  </si>
  <si>
    <t>(107)</t>
  </si>
  <si>
    <t>(380)</t>
  </si>
  <si>
    <t>(280)</t>
  </si>
  <si>
    <t>(294)</t>
  </si>
  <si>
    <t>(383)</t>
  </si>
  <si>
    <t>(559)</t>
  </si>
  <si>
    <t>(320)</t>
  </si>
  <si>
    <t>(542)</t>
  </si>
  <si>
    <t>(753)</t>
  </si>
  <si>
    <t>(152)</t>
  </si>
  <si>
    <t>(158)</t>
  </si>
  <si>
    <t>(608)</t>
  </si>
  <si>
    <t>658</t>
  </si>
  <si>
    <t>Accounts Receivable</t>
  </si>
  <si>
    <t>(69)</t>
  </si>
  <si>
    <t>37</t>
  </si>
  <si>
    <t>(22)</t>
  </si>
  <si>
    <t>(13)</t>
  </si>
  <si>
    <t>(28)</t>
  </si>
  <si>
    <t>(205)</t>
  </si>
  <si>
    <t>339</t>
  </si>
  <si>
    <t>(223)</t>
  </si>
  <si>
    <t>(364)</t>
  </si>
  <si>
    <t>124</t>
  </si>
  <si>
    <t>(292)</t>
  </si>
  <si>
    <t>78</t>
  </si>
  <si>
    <t>(154)</t>
  </si>
  <si>
    <t>(86)</t>
  </si>
  <si>
    <t>(521)</t>
  </si>
  <si>
    <t>4</t>
  </si>
  <si>
    <t>(433)</t>
  </si>
  <si>
    <t>(313)</t>
  </si>
  <si>
    <t>(322)</t>
  </si>
  <si>
    <t>72</t>
  </si>
  <si>
    <t>(18)</t>
  </si>
  <si>
    <t>(3)</t>
  </si>
  <si>
    <t>25</t>
  </si>
  <si>
    <t>308</t>
  </si>
  <si>
    <t>43</t>
  </si>
  <si>
    <t>Other Working Capital</t>
  </si>
  <si>
    <t>(60)</t>
  </si>
  <si>
    <t>(26)</t>
  </si>
  <si>
    <t>(12)</t>
  </si>
  <si>
    <t>(10)</t>
  </si>
  <si>
    <t>(202)</t>
  </si>
  <si>
    <t>76</t>
  </si>
  <si>
    <t>(100)</t>
  </si>
  <si>
    <t>(174)</t>
  </si>
  <si>
    <t>101</t>
  </si>
  <si>
    <t>98</t>
  </si>
  <si>
    <t>(230)</t>
  </si>
  <si>
    <t>487</t>
  </si>
  <si>
    <t>412</t>
  </si>
  <si>
    <t>Other Non-Cash Items</t>
  </si>
  <si>
    <t>(310)</t>
  </si>
  <si>
    <t>741</t>
  </si>
  <si>
    <t>337</t>
  </si>
  <si>
    <t>(39)</t>
  </si>
  <si>
    <t>213</t>
  </si>
  <si>
    <t>(344)</t>
  </si>
  <si>
    <t>(520)</t>
  </si>
  <si>
    <t>(404)</t>
  </si>
  <si>
    <t>(1,001)</t>
  </si>
  <si>
    <t>(551)</t>
  </si>
  <si>
    <t>(1,630)</t>
  </si>
  <si>
    <t>(1,973)</t>
  </si>
  <si>
    <t>(2,181)</t>
  </si>
  <si>
    <t>(1,899)</t>
  </si>
  <si>
    <t>Cash Provided by Operating Activities</t>
  </si>
  <si>
    <t>172</t>
  </si>
  <si>
    <t>180</t>
  </si>
  <si>
    <t>721</t>
  </si>
  <si>
    <t>1,916</t>
  </si>
  <si>
    <t>1,399</t>
  </si>
  <si>
    <t>2,488</t>
  </si>
  <si>
    <t>2,826</t>
  </si>
  <si>
    <t>2,240</t>
  </si>
  <si>
    <t>3,642</t>
  </si>
  <si>
    <t>3,081</t>
  </si>
  <si>
    <t>3,004</t>
  </si>
  <si>
    <t>2,154</t>
  </si>
  <si>
    <t>3,828</t>
  </si>
  <si>
    <t>3,075</t>
  </si>
  <si>
    <t>2,884</t>
  </si>
  <si>
    <t>3,743</t>
  </si>
  <si>
    <t>CAPEX</t>
  </si>
  <si>
    <t>(19)</t>
  </si>
  <si>
    <t>(33)</t>
  </si>
  <si>
    <t>(40)</t>
  </si>
  <si>
    <t>(55)</t>
  </si>
  <si>
    <t>(84)</t>
  </si>
  <si>
    <t>(111)</t>
  </si>
  <si>
    <t>(77)</t>
  </si>
  <si>
    <t>(67)</t>
  </si>
  <si>
    <t>(132)</t>
  </si>
  <si>
    <t>(247)</t>
  </si>
  <si>
    <t>(150)</t>
  </si>
  <si>
    <t>(94)</t>
  </si>
  <si>
    <t>(66)</t>
  </si>
  <si>
    <t>(221)</t>
  </si>
  <si>
    <t>(119)</t>
  </si>
  <si>
    <t>(155)</t>
  </si>
  <si>
    <t>(204)</t>
  </si>
  <si>
    <t>(254)</t>
  </si>
  <si>
    <t>(194)</t>
  </si>
  <si>
    <t>(341)</t>
  </si>
  <si>
    <t>Acquisitions Net</t>
  </si>
  <si>
    <t>(9)</t>
  </si>
  <si>
    <t>(275)</t>
  </si>
  <si>
    <t>(272)</t>
  </si>
  <si>
    <t>(592)</t>
  </si>
  <si>
    <t>(34)</t>
  </si>
  <si>
    <t>(5,755)</t>
  </si>
  <si>
    <t>(21)</t>
  </si>
  <si>
    <t>(267)</t>
  </si>
  <si>
    <t>(298)</t>
  </si>
  <si>
    <t>(30)</t>
  </si>
  <si>
    <t>(102)</t>
  </si>
  <si>
    <t>(699)</t>
  </si>
  <si>
    <t>(1,510)</t>
  </si>
  <si>
    <t>(1,106)</t>
  </si>
  <si>
    <t>Purchases of Investments</t>
  </si>
  <si>
    <t>(52)</t>
  </si>
  <si>
    <t>(178)</t>
  </si>
  <si>
    <t>(98)</t>
  </si>
  <si>
    <t>(213)</t>
  </si>
  <si>
    <t>(638)</t>
  </si>
  <si>
    <t>(420)</t>
  </si>
  <si>
    <t>(73)</t>
  </si>
  <si>
    <t>(708)</t>
  </si>
  <si>
    <t>(617)</t>
  </si>
  <si>
    <t>(460)</t>
  </si>
  <si>
    <t>(492)</t>
  </si>
  <si>
    <t>(493)</t>
  </si>
  <si>
    <t>(451)</t>
  </si>
  <si>
    <t>(528)</t>
  </si>
  <si>
    <t>(378)</t>
  </si>
  <si>
    <t>(803)</t>
  </si>
  <si>
    <t>(430)</t>
  </si>
  <si>
    <t>(910)</t>
  </si>
  <si>
    <t>Sales/Maturities of Investments</t>
  </si>
  <si>
    <t>287</t>
  </si>
  <si>
    <t>695</t>
  </si>
  <si>
    <t>654</t>
  </si>
  <si>
    <t>456</t>
  </si>
  <si>
    <t>378</t>
  </si>
  <si>
    <t>417</t>
  </si>
  <si>
    <t>429</t>
  </si>
  <si>
    <t>Other Investing Activities</t>
  </si>
  <si>
    <t>547</t>
  </si>
  <si>
    <t>15</t>
  </si>
  <si>
    <t>24</t>
  </si>
  <si>
    <t>Cash Used for Investing Activities</t>
  </si>
  <si>
    <t>(46)</t>
  </si>
  <si>
    <t>(167)</t>
  </si>
  <si>
    <t>(97)</t>
  </si>
  <si>
    <t>(20)</t>
  </si>
  <si>
    <t>(220)</t>
  </si>
  <si>
    <t>(1,069)</t>
  </si>
  <si>
    <t>(394)</t>
  </si>
  <si>
    <t>(5,519)</t>
  </si>
  <si>
    <t>(627)</t>
  </si>
  <si>
    <t>(266)</t>
  </si>
  <si>
    <t>(483)</t>
  </si>
  <si>
    <t>(465)</t>
  </si>
  <si>
    <t>(188)</t>
  </si>
  <si>
    <t>(587)</t>
  </si>
  <si>
    <t>(808)</t>
  </si>
  <si>
    <t>(2,014)</t>
  </si>
  <si>
    <t>(1,937)</t>
  </si>
  <si>
    <t>Debt Repayment</t>
  </si>
  <si>
    <t>(169)</t>
  </si>
  <si>
    <t>(1)</t>
  </si>
  <si>
    <t>(524)</t>
  </si>
  <si>
    <t>(401)</t>
  </si>
  <si>
    <t>(2,310)</t>
  </si>
  <si>
    <t>(792)</t>
  </si>
  <si>
    <t>(500)</t>
  </si>
  <si>
    <t>(1,260)</t>
  </si>
  <si>
    <t>(488)</t>
  </si>
  <si>
    <t>(750)</t>
  </si>
  <si>
    <t>(700)</t>
  </si>
  <si>
    <t>(1,000)</t>
  </si>
  <si>
    <t>Common Stock Issued</t>
  </si>
  <si>
    <t>118</t>
  </si>
  <si>
    <t>16</t>
  </si>
  <si>
    <t>2,804</t>
  </si>
  <si>
    <t>387</t>
  </si>
  <si>
    <t>Common Stock Repurchased</t>
  </si>
  <si>
    <t>(83)</t>
  </si>
  <si>
    <t>(58)</t>
  </si>
  <si>
    <t>(31)</t>
  </si>
  <si>
    <t>(264)</t>
  </si>
  <si>
    <t>(2,885)</t>
  </si>
  <si>
    <t>(1,645)</t>
  </si>
  <si>
    <t>(1,243)</t>
  </si>
  <si>
    <t>(1,344)</t>
  </si>
  <si>
    <t>(1,331)</t>
  </si>
  <si>
    <t>(1,399)</t>
  </si>
  <si>
    <t>(1,421)</t>
  </si>
  <si>
    <t>(2,087)</t>
  </si>
  <si>
    <t>(1,911)</t>
  </si>
  <si>
    <t>(1,809)</t>
  </si>
  <si>
    <t>(1,485)</t>
  </si>
  <si>
    <t>Dividends Paid</t>
  </si>
  <si>
    <t>(64)</t>
  </si>
  <si>
    <t>(136)</t>
  </si>
  <si>
    <t>(353)</t>
  </si>
  <si>
    <t>(419)</t>
  </si>
  <si>
    <t>(397)</t>
  </si>
  <si>
    <t>(776)</t>
  </si>
  <si>
    <t>(1,014)</t>
  </si>
  <si>
    <t>(1,060)</t>
  </si>
  <si>
    <t>(1,168)</t>
  </si>
  <si>
    <t>(1,338)</t>
  </si>
  <si>
    <t>(1,476)</t>
  </si>
  <si>
    <t>(1,545)</t>
  </si>
  <si>
    <t>(1,662)</t>
  </si>
  <si>
    <t>(1,968)</t>
  </si>
  <si>
    <t>(2,096)</t>
  </si>
  <si>
    <t>(2,260)</t>
  </si>
  <si>
    <t>(2,547)</t>
  </si>
  <si>
    <t>Other Financing Activities</t>
  </si>
  <si>
    <t>1,619</t>
  </si>
  <si>
    <t>(27)</t>
  </si>
  <si>
    <t>2,201</t>
  </si>
  <si>
    <t>2,254</t>
  </si>
  <si>
    <t>1,315</t>
  </si>
  <si>
    <t>1,493</t>
  </si>
  <si>
    <t>1,259</t>
  </si>
  <si>
    <t>1,153</t>
  </si>
  <si>
    <t>2,424</t>
  </si>
  <si>
    <t>4,313</t>
  </si>
  <si>
    <t>2,108</t>
  </si>
  <si>
    <t>Cash Used/Provided by Financing Activities</t>
  </si>
  <si>
    <t>(4)</t>
  </si>
  <si>
    <t>(85)</t>
  </si>
  <si>
    <t>959</t>
  </si>
  <si>
    <t>(887)</t>
  </si>
  <si>
    <t>6,749</t>
  </si>
  <si>
    <t>(3,170)</t>
  </si>
  <si>
    <t>(2,485)</t>
  </si>
  <si>
    <t>(944)</t>
  </si>
  <si>
    <t>(3,392)</t>
  </si>
  <si>
    <t>(1,855)</t>
  </si>
  <si>
    <t>(2,064)</t>
  </si>
  <si>
    <t>(1,685)</t>
  </si>
  <si>
    <t>(2,630)</t>
  </si>
  <si>
    <t>(2,765)</t>
  </si>
  <si>
    <t>(2,583)</t>
  </si>
  <si>
    <t>(2,287)</t>
  </si>
  <si>
    <t>Effect of Forex Changes on Cash</t>
  </si>
  <si>
    <t>(259)</t>
  </si>
  <si>
    <t>47</t>
  </si>
  <si>
    <t>(32)</t>
  </si>
  <si>
    <t>70</t>
  </si>
  <si>
    <t>(115)</t>
  </si>
  <si>
    <t>(93)</t>
  </si>
  <si>
    <t>102</t>
  </si>
  <si>
    <t>Net Change In Cash</t>
  </si>
  <si>
    <t>61</t>
  </si>
  <si>
    <t>142</t>
  </si>
  <si>
    <t>27</t>
  </si>
  <si>
    <t>676</t>
  </si>
  <si>
    <t>496</t>
  </si>
  <si>
    <t>(1,341)</t>
  </si>
  <si>
    <t>1,100</t>
  </si>
  <si>
    <t>(216)</t>
  </si>
  <si>
    <t>1,333</t>
  </si>
  <si>
    <t>803</t>
  </si>
  <si>
    <t>(591)</t>
  </si>
  <si>
    <t>(1,659)</t>
  </si>
  <si>
    <t>3,835</t>
  </si>
  <si>
    <t>659</t>
  </si>
  <si>
    <t>Cash at the End of Period</t>
  </si>
  <si>
    <t>3,367</t>
  </si>
  <si>
    <t>3,506</t>
  </si>
  <si>
    <t>4,606</t>
  </si>
  <si>
    <t>4,390</t>
  </si>
  <si>
    <t>5,723</t>
  </si>
  <si>
    <t>6,083</t>
  </si>
  <si>
    <t>6,091</t>
  </si>
  <si>
    <t>6,894</t>
  </si>
  <si>
    <t>6,505</t>
  </si>
  <si>
    <t>4,846</t>
  </si>
  <si>
    <t>8,681</t>
  </si>
  <si>
    <t>9,340</t>
  </si>
  <si>
    <t>Cash at the Beginning of Period</t>
  </si>
  <si>
    <t>7,096</t>
  </si>
  <si>
    <t>Free Cash Flow</t>
  </si>
  <si>
    <t>637</t>
  </si>
  <si>
    <t>476</t>
  </si>
  <si>
    <t>1,839</t>
  </si>
  <si>
    <t>1,332</t>
  </si>
  <si>
    <t>2,356</t>
  </si>
  <si>
    <t>2,579</t>
  </si>
  <si>
    <t>2,090</t>
  </si>
  <si>
    <t>3,548</t>
  </si>
  <si>
    <t>3,015</t>
  </si>
  <si>
    <t>2,783</t>
  </si>
  <si>
    <t>2,035</t>
  </si>
  <si>
    <t>2,871</t>
  </si>
  <si>
    <t>2,630</t>
  </si>
  <si>
    <t>3,549</t>
  </si>
  <si>
    <t>4,603</t>
  </si>
  <si>
    <t>AUM by Client Type &amp; Product Type *in millions, USD</t>
  </si>
  <si>
    <t>AUM by Region *in millions, USD</t>
  </si>
  <si>
    <t>Americas</t>
  </si>
  <si>
    <t>EMEA</t>
  </si>
  <si>
    <t>Asia-Pacific</t>
  </si>
  <si>
    <t>Total AUM</t>
  </si>
  <si>
    <t>Retail Subtotal</t>
  </si>
  <si>
    <t>Client Mix (Long-term)</t>
  </si>
  <si>
    <t>Investment Style Mix</t>
  </si>
  <si>
    <t>Index and ETFs (passive)</t>
  </si>
  <si>
    <t>Revenues</t>
  </si>
  <si>
    <t>Related parties</t>
  </si>
  <si>
    <t>Other third parties</t>
  </si>
  <si>
    <t>Total investment advisory, administration fees and securities lending revenue</t>
  </si>
  <si>
    <t>Investment advisory performance fees</t>
  </si>
  <si>
    <t>Technology services revenue</t>
  </si>
  <si>
    <t>Distribution fees</t>
  </si>
  <si>
    <t>Advisory and other revenue</t>
  </si>
  <si>
    <t>Operating Margin</t>
  </si>
  <si>
    <t>SBI</t>
  </si>
  <si>
    <t>SBC</t>
  </si>
  <si>
    <t>SBB</t>
  </si>
  <si>
    <t>Dividends</t>
  </si>
  <si>
    <t>Cash Flow *in millions, USD</t>
  </si>
  <si>
    <t>Revenue by Region *in millions, USD</t>
  </si>
  <si>
    <t>Total Revenue</t>
  </si>
  <si>
    <t>-</t>
  </si>
  <si>
    <t>Region Revenue Mix</t>
  </si>
  <si>
    <t>Total Revenue %</t>
  </si>
  <si>
    <t>Total AUM %</t>
  </si>
  <si>
    <t>Region AUM Mix</t>
  </si>
  <si>
    <t>Stock Statistics</t>
  </si>
  <si>
    <t>Marketcap</t>
  </si>
  <si>
    <t>P/S</t>
  </si>
  <si>
    <t>P/E</t>
  </si>
  <si>
    <t>P/B</t>
  </si>
  <si>
    <t>P/FCF</t>
  </si>
  <si>
    <t>Per/Share</t>
  </si>
  <si>
    <t>Stock Prices</t>
  </si>
  <si>
    <t>High</t>
  </si>
  <si>
    <t>Low</t>
  </si>
  <si>
    <t>Average</t>
  </si>
  <si>
    <t>Current</t>
  </si>
  <si>
    <t>Cash/Share</t>
  </si>
  <si>
    <t>Debt/Share</t>
  </si>
  <si>
    <t>Div/Share</t>
  </si>
  <si>
    <t>Payout %</t>
  </si>
  <si>
    <t>3-month Adjusted</t>
  </si>
  <si>
    <t>3 month</t>
  </si>
  <si>
    <t>6 month</t>
  </si>
  <si>
    <t>9 month</t>
  </si>
  <si>
    <t>12 month</t>
  </si>
  <si>
    <t>Q123</t>
  </si>
  <si>
    <t>Q223</t>
  </si>
  <si>
    <t>Q422</t>
  </si>
  <si>
    <t>Q322</t>
  </si>
  <si>
    <t>Q222</t>
  </si>
  <si>
    <t>Q122</t>
  </si>
  <si>
    <t>Q421</t>
  </si>
  <si>
    <t>Q321</t>
  </si>
  <si>
    <t>Q221</t>
  </si>
  <si>
    <t>Q121</t>
  </si>
  <si>
    <t>Q420</t>
  </si>
  <si>
    <t>Q320</t>
  </si>
  <si>
    <t>Q220</t>
  </si>
  <si>
    <t>Q120</t>
  </si>
  <si>
    <t>Q119</t>
  </si>
  <si>
    <t>Q219</t>
  </si>
  <si>
    <t>Q319</t>
  </si>
  <si>
    <t>Q419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</si>
</sst>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5" formatCode="#,##0.0"/>
    <numFmt numFmtId="166" formatCode="&quot;$&quot;#,##0.00"/>
  </numFmts>
  <fonts count="8" x14ac:knownFonts="1">
    <font>
      <sz val="11"/>
      <color theme="1"/>
      <name val="Calibri"/>
      <family val="2"/>
      <scheme val="minor"/>
    </font>
    <font>
      <b/>
      <sz val="11"/>
      <name val="Calibri"/>
      <family val="2"/>
    </font>
    <font>
      <b/>
      <sz val="11"/>
      <color theme="0"/>
      <name val="Calibri"/>
      <family val="2"/>
      <scheme val="minor"/>
    </font>
    <font>
      <b/>
      <sz val="11"/>
      <color theme="1"/>
      <name val="Calibri"/>
      <family val="2"/>
      <scheme val="minor"/>
    </font>
    <font>
      <i/>
      <u/>
      <sz val="11"/>
      <color theme="1"/>
      <name val="Calibri"/>
      <family val="2"/>
      <scheme val="minor"/>
    </font>
    <font>
      <sz val="11"/>
      <name val="Calibri"/>
      <family val="2"/>
      <scheme val="minor"/>
    </font>
    <font>
      <i/>
      <u/>
      <sz val="11"/>
      <name val="Calibri"/>
      <family val="2"/>
      <scheme val="minor"/>
    </font>
    <font>
      <b/>
      <i/>
      <u/>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38">
    <xf numFmtId="0" fontId="0" fillId="0" borderId="0" xfId="0"/>
    <xf numFmtId="0" fontId="1" fillId="0" borderId="1" xfId="0" applyFont="1" applyBorder="1" applyAlignment="1">
      <alignment horizontal="center" vertical="top"/>
    </xf>
    <xf numFmtId="0" fontId="0" fillId="2" borderId="0" xfId="0" applyFill="1"/>
    <xf numFmtId="0" fontId="2" fillId="2" borderId="0" xfId="0" applyFont="1" applyFill="1"/>
    <xf numFmtId="164" fontId="0" fillId="0" borderId="0" xfId="0" applyNumberFormat="1"/>
    <xf numFmtId="3" fontId="0" fillId="0" borderId="0" xfId="0" applyNumberFormat="1"/>
    <xf numFmtId="14" fontId="0" fillId="0" borderId="0" xfId="0" applyNumberFormat="1"/>
    <xf numFmtId="0" fontId="0" fillId="0" borderId="2" xfId="0" applyBorder="1"/>
    <xf numFmtId="0" fontId="4" fillId="3" borderId="0" xfId="0" applyFont="1" applyFill="1"/>
    <xf numFmtId="0" fontId="0" fillId="3" borderId="0" xfId="0" applyFill="1"/>
    <xf numFmtId="0" fontId="0" fillId="0" borderId="3" xfId="0" applyBorder="1"/>
    <xf numFmtId="0" fontId="3" fillId="0" borderId="0" xfId="0" applyFont="1"/>
    <xf numFmtId="3" fontId="0" fillId="2" borderId="0" xfId="0" applyNumberFormat="1" applyFill="1"/>
    <xf numFmtId="3" fontId="0" fillId="3" borderId="0" xfId="0" applyNumberFormat="1" applyFill="1"/>
    <xf numFmtId="3" fontId="0" fillId="0" borderId="2" xfId="0" applyNumberFormat="1" applyBorder="1"/>
    <xf numFmtId="3" fontId="0" fillId="0" borderId="3" xfId="0" applyNumberFormat="1" applyBorder="1"/>
    <xf numFmtId="3" fontId="3" fillId="0" borderId="0" xfId="0" applyNumberFormat="1" applyFont="1"/>
    <xf numFmtId="14" fontId="0" fillId="0" borderId="0" xfId="0" applyNumberFormat="1" applyAlignment="1">
      <alignment wrapText="1"/>
    </xf>
    <xf numFmtId="3" fontId="2" fillId="2" borderId="0" xfId="0" applyNumberFormat="1" applyFont="1" applyFill="1"/>
    <xf numFmtId="3" fontId="4" fillId="3" borderId="0" xfId="0" applyNumberFormat="1" applyFont="1" applyFill="1"/>
    <xf numFmtId="10" fontId="0" fillId="0" borderId="0" xfId="0" applyNumberFormat="1"/>
    <xf numFmtId="10" fontId="0" fillId="0" borderId="2" xfId="0" applyNumberFormat="1" applyBorder="1"/>
    <xf numFmtId="0" fontId="6" fillId="3" borderId="0" xfId="0" applyFont="1" applyFill="1"/>
    <xf numFmtId="3" fontId="6" fillId="3" borderId="0" xfId="0" applyNumberFormat="1" applyFont="1" applyFill="1"/>
    <xf numFmtId="0" fontId="7" fillId="3" borderId="0" xfId="0" applyFont="1" applyFill="1"/>
    <xf numFmtId="3" fontId="7" fillId="3" borderId="0" xfId="0" applyNumberFormat="1" applyFont="1" applyFill="1"/>
    <xf numFmtId="0" fontId="5" fillId="0" borderId="0" xfId="0" applyFont="1"/>
    <xf numFmtId="3" fontId="5" fillId="0" borderId="0" xfId="0" applyNumberFormat="1" applyFont="1"/>
    <xf numFmtId="0" fontId="5" fillId="0" borderId="2" xfId="0" applyFont="1" applyBorder="1"/>
    <xf numFmtId="3" fontId="5" fillId="0" borderId="2" xfId="0" applyNumberFormat="1" applyFont="1" applyBorder="1"/>
    <xf numFmtId="4" fontId="0" fillId="0" borderId="0" xfId="0" applyNumberFormat="1"/>
    <xf numFmtId="165" fontId="0" fillId="0" borderId="0" xfId="0" applyNumberFormat="1"/>
    <xf numFmtId="3" fontId="3" fillId="0" borderId="3" xfId="0" applyNumberFormat="1" applyFont="1" applyBorder="1"/>
    <xf numFmtId="166" fontId="0" fillId="0" borderId="0" xfId="0" applyNumberFormat="1"/>
    <xf numFmtId="166" fontId="3" fillId="0" borderId="0" xfId="0" applyNumberFormat="1" applyFont="1"/>
    <xf numFmtId="2" fontId="0" fillId="0" borderId="0" xfId="0" applyNumberFormat="1"/>
    <xf numFmtId="9" fontId="0" fillId="0" borderId="0" xfId="0" applyNumberFormat="1"/>
    <xf numFmtId="9" fontId="4" fillId="3" borderId="0" xfId="0" applyNumberFormat="1"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12</v>
    <v>Price</v>
    <v>0</v>
  </rv>
  <rv s="0">
    <v>12</v>
    <v>Shares outstanding</v>
    <v>0</v>
  </rv>
  <rv s="1">
    <v>12</v>
    <v>1</v>
  </rv>
  <rv s="2">
    <v>https://www.bing.com/financeapi/forcetrigger?t=a1om4c&amp;q=XNYS%3aBLK&amp;form=skydnc</v>
    <v>Learn more on Bing</v>
  </rv>
  <rv s="3">
    <v>en-US</v>
    <v>a1om4c</v>
    <v>268435456</v>
    <v>1</v>
    <v>Powered by Refinitiv</v>
    <v>0</v>
    <v>BLACKROCK, INC. (XNYS:BLK)</v>
    <v>2</v>
    <v>3</v>
    <v>Finance</v>
    <v>4</v>
    <v>785.65</v>
    <v>503.12360000000001</v>
    <v>1.2879</v>
    <v>-6.3449999999999998</v>
    <v>-9.8729999999999998E-3</v>
    <v>USD</v>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19300</v>
    <v>New York Stock Exchange</v>
    <v>XNYS</v>
    <v>XNYS</v>
    <v>50 Hudson Yards, NEW YORK, NY, 10001 US</v>
    <v>644.27250000000004</v>
    <v>Investment Banking &amp; Investment Services</v>
    <v>Stock</v>
    <v>45211.792662360938</v>
    <v>3</v>
    <v>632.05999999999995</v>
    <v>95004976945</v>
    <v>BLACKROCK, INC.</v>
    <v>BLACKROCK, INC.</v>
    <v>643.73500000000001</v>
    <v>18.766100000000002</v>
    <v>642.66999999999996</v>
    <v>636.32500000000005</v>
    <v>149302600</v>
    <v>BLK</v>
    <v>BLACKROCK, INC. (XNYS:BLK)</v>
    <v>442054</v>
    <v>623078</v>
    <v>2006</v>
  </rv>
  <rv s="4">
    <v>4</v>
  </rv>
</rvData>
</file>

<file path=xl/richData/rdrichvaluestructure.xml><?xml version="1.0" encoding="utf-8"?>
<rvStructures xmlns="http://schemas.microsoft.com/office/spreadsheetml/2017/richdata" count="5">
  <s t="_error">
    <k n="errorType" t="i"/>
    <k n="field" t="s"/>
    <k n="subType" t="i"/>
  </s>
  <s t="_error">
    <k n="errorType" t="i"/>
    <k n="propagated" t="b"/>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5" sqref="B5"/>
    </sheetView>
  </sheetViews>
  <sheetFormatPr defaultRowHeight="14.5" x14ac:dyDescent="0.35"/>
  <cols>
    <col min="2" max="2" width="12.08984375" bestFit="1" customWidth="1"/>
  </cols>
  <sheetData>
    <row r="1" spans="1:2" x14ac:dyDescent="0.35">
      <c r="A1" t="e">
        <v>#VALUE!</v>
      </c>
    </row>
    <row r="2" spans="1:2" x14ac:dyDescent="0.35">
      <c r="A2" s="1" t="s">
        <v>0</v>
      </c>
      <c r="B2" s="4" t="e" vm="1">
        <f t="array" ref="B2">_FV(A1,"Price")</f>
        <v>#VALUE!</v>
      </c>
    </row>
    <row r="3" spans="1:2" x14ac:dyDescent="0.35">
      <c r="A3" s="1" t="s">
        <v>1</v>
      </c>
      <c r="B3" s="5" t="e" vm="2">
        <f t="array" ref="B3">_FV(A1,"Shares outstanding",TRUE)/1000000</f>
        <v>#VALUE!</v>
      </c>
    </row>
    <row r="4" spans="1:2" x14ac:dyDescent="0.35">
      <c r="A4" s="1" t="s">
        <v>2</v>
      </c>
      <c r="B4" s="4" t="e" vm="3">
        <f>B2*B3</f>
        <v>#VALUE!</v>
      </c>
    </row>
    <row r="5" spans="1:2" x14ac:dyDescent="0.35">
      <c r="A5" s="1" t="s">
        <v>3</v>
      </c>
    </row>
    <row r="6" spans="1:2" x14ac:dyDescent="0.35">
      <c r="A6" s="1" t="s">
        <v>4</v>
      </c>
    </row>
    <row r="7" spans="1:2" x14ac:dyDescent="0.35">
      <c r="A7" s="1" t="s">
        <v>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A11" sqref="A11"/>
    </sheetView>
  </sheetViews>
  <sheetFormatPr defaultRowHeight="14.5" x14ac:dyDescent="0.35"/>
  <cols>
    <col min="1" max="1" width="16.08984375" customWidth="1"/>
  </cols>
  <sheetData>
    <row r="1" spans="1:2" x14ac:dyDescent="0.35">
      <c r="A1" t="s">
        <v>6</v>
      </c>
      <c r="B1" t="s">
        <v>7</v>
      </c>
    </row>
    <row r="2" spans="1:2" x14ac:dyDescent="0.35">
      <c r="A2" t="s">
        <v>8</v>
      </c>
      <c r="B2" t="s">
        <v>9</v>
      </c>
    </row>
    <row r="3" spans="1:2" x14ac:dyDescent="0.35">
      <c r="A3" t="s">
        <v>10</v>
      </c>
      <c r="B3" t="s">
        <v>11</v>
      </c>
    </row>
    <row r="4" spans="1:2" x14ac:dyDescent="0.35">
      <c r="A4" t="s">
        <v>12</v>
      </c>
      <c r="B4" t="s">
        <v>13</v>
      </c>
    </row>
    <row r="5" spans="1:2" x14ac:dyDescent="0.35">
      <c r="A5" t="s">
        <v>14</v>
      </c>
      <c r="B5" t="s">
        <v>15</v>
      </c>
    </row>
    <row r="6" spans="1:2" x14ac:dyDescent="0.35">
      <c r="A6" s="3" t="s">
        <v>16</v>
      </c>
    </row>
    <row r="12" spans="1:2" s="2" customFormat="1" x14ac:dyDescent="0.35"/>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R182"/>
  <sheetViews>
    <sheetView tabSelected="1" zoomScale="70" zoomScaleNormal="70" workbookViewId="0">
      <pane xSplit="2" ySplit="7" topLeftCell="E125" activePane="bottomRight" state="frozen"/>
      <selection pane="topRight" activeCell="C1" sqref="C1"/>
      <selection pane="bottomLeft" activeCell="A5" sqref="A5"/>
      <selection pane="bottomRight" activeCell="P188" sqref="P188"/>
    </sheetView>
  </sheetViews>
  <sheetFormatPr defaultRowHeight="14.5" x14ac:dyDescent="0.35"/>
  <cols>
    <col min="2" max="2" width="43.6328125" customWidth="1"/>
    <col min="12" max="14" width="9.453125" bestFit="1" customWidth="1"/>
    <col min="15" max="15" width="10.453125" bestFit="1" customWidth="1"/>
    <col min="16" max="18" width="9.453125" bestFit="1" customWidth="1"/>
    <col min="19" max="19" width="10.453125" bestFit="1" customWidth="1"/>
    <col min="20" max="22" width="9.453125" bestFit="1" customWidth="1"/>
    <col min="23" max="23" width="10.453125" bestFit="1" customWidth="1"/>
    <col min="24" max="26" width="9.453125" bestFit="1" customWidth="1"/>
    <col min="27" max="27" width="10.453125" bestFit="1" customWidth="1"/>
    <col min="28" max="29" width="9.453125" bestFit="1" customWidth="1"/>
    <col min="43" max="68" width="10.6328125" customWidth="1"/>
  </cols>
  <sheetData>
    <row r="1" spans="2:70" x14ac:dyDescent="0.35">
      <c r="B1" t="s">
        <v>17</v>
      </c>
      <c r="L1" t="s">
        <v>1831</v>
      </c>
      <c r="M1" t="s">
        <v>1832</v>
      </c>
      <c r="N1" t="s">
        <v>1833</v>
      </c>
      <c r="O1" t="s">
        <v>1834</v>
      </c>
      <c r="P1" t="s">
        <v>1830</v>
      </c>
      <c r="Q1" t="s">
        <v>1829</v>
      </c>
      <c r="R1" t="s">
        <v>1828</v>
      </c>
      <c r="S1" t="s">
        <v>1827</v>
      </c>
      <c r="T1" t="s">
        <v>1826</v>
      </c>
      <c r="U1" t="s">
        <v>1825</v>
      </c>
      <c r="V1" t="s">
        <v>1824</v>
      </c>
      <c r="W1" t="s">
        <v>1823</v>
      </c>
      <c r="X1" t="s">
        <v>1822</v>
      </c>
      <c r="Y1" t="s">
        <v>1821</v>
      </c>
      <c r="Z1" t="s">
        <v>1820</v>
      </c>
      <c r="AA1" t="s">
        <v>1819</v>
      </c>
      <c r="AB1" t="s">
        <v>1817</v>
      </c>
      <c r="AC1" t="s">
        <v>1818</v>
      </c>
    </row>
    <row r="2" spans="2:70" x14ac:dyDescent="0.35">
      <c r="B2" t="s">
        <v>18</v>
      </c>
      <c r="L2" s="6">
        <v>43594</v>
      </c>
      <c r="M2" s="6">
        <v>43685</v>
      </c>
      <c r="N2" s="6">
        <v>43777</v>
      </c>
      <c r="O2" s="6">
        <v>43889</v>
      </c>
      <c r="P2" s="6">
        <v>43959</v>
      </c>
      <c r="Q2" s="6">
        <v>44050</v>
      </c>
      <c r="R2" s="6">
        <v>44140</v>
      </c>
      <c r="S2" s="6">
        <v>44252</v>
      </c>
      <c r="T2" s="6">
        <v>44322</v>
      </c>
      <c r="U2" s="6">
        <v>44413</v>
      </c>
      <c r="V2" s="6">
        <v>44505</v>
      </c>
      <c r="W2" s="6">
        <v>44617</v>
      </c>
      <c r="X2" s="6">
        <v>44687</v>
      </c>
      <c r="Y2" s="6">
        <v>44778</v>
      </c>
      <c r="Z2" s="6">
        <v>44869</v>
      </c>
      <c r="AA2" s="6">
        <v>44981</v>
      </c>
      <c r="AB2" s="6">
        <v>45051</v>
      </c>
      <c r="AC2" s="6">
        <v>45142</v>
      </c>
      <c r="AU2" s="6">
        <v>40247</v>
      </c>
      <c r="AV2" s="6">
        <v>40602</v>
      </c>
      <c r="AW2" s="6">
        <v>40967</v>
      </c>
      <c r="AX2" s="6">
        <v>41334</v>
      </c>
      <c r="AY2" s="6">
        <v>41698</v>
      </c>
      <c r="AZ2" s="6">
        <v>42062</v>
      </c>
      <c r="BA2" s="6">
        <v>42426</v>
      </c>
      <c r="BB2" s="6">
        <v>42794</v>
      </c>
      <c r="BC2" s="6">
        <v>43159</v>
      </c>
      <c r="BD2" s="6">
        <v>43524</v>
      </c>
      <c r="BE2" s="6">
        <v>43889</v>
      </c>
      <c r="BF2" s="6">
        <v>44252</v>
      </c>
      <c r="BG2" s="6">
        <v>44617</v>
      </c>
      <c r="BH2" s="17">
        <v>44981</v>
      </c>
    </row>
    <row r="3" spans="2:70" x14ac:dyDescent="0.35">
      <c r="B3" t="s">
        <v>19</v>
      </c>
      <c r="L3" s="6">
        <v>43555</v>
      </c>
      <c r="M3" s="6">
        <v>43646</v>
      </c>
      <c r="N3" s="6">
        <v>43738</v>
      </c>
      <c r="O3" s="6">
        <v>43830</v>
      </c>
      <c r="P3" s="6">
        <v>43921</v>
      </c>
      <c r="Q3" s="6">
        <v>44012</v>
      </c>
      <c r="R3" s="6">
        <v>44104</v>
      </c>
      <c r="S3" s="6">
        <v>44196</v>
      </c>
      <c r="T3" s="6">
        <v>44286</v>
      </c>
      <c r="U3" s="6">
        <v>44377</v>
      </c>
      <c r="V3" s="6">
        <v>44469</v>
      </c>
      <c r="W3" s="6">
        <v>44561</v>
      </c>
      <c r="X3" s="6">
        <v>44651</v>
      </c>
      <c r="Y3" s="6">
        <v>44742</v>
      </c>
      <c r="Z3" s="6">
        <v>44834</v>
      </c>
      <c r="AA3" s="6">
        <v>44926</v>
      </c>
      <c r="AB3" s="6">
        <v>45016</v>
      </c>
      <c r="AC3" s="6">
        <v>45107</v>
      </c>
      <c r="AU3">
        <v>2009</v>
      </c>
      <c r="AV3">
        <f>AU3+1</f>
        <v>2010</v>
      </c>
      <c r="AW3">
        <f t="shared" ref="AW3:AZ3" si="0">AV3+1</f>
        <v>2011</v>
      </c>
      <c r="AX3">
        <f t="shared" si="0"/>
        <v>2012</v>
      </c>
      <c r="AY3">
        <f t="shared" si="0"/>
        <v>2013</v>
      </c>
      <c r="AZ3">
        <f t="shared" si="0"/>
        <v>2014</v>
      </c>
      <c r="BA3">
        <v>2015</v>
      </c>
      <c r="BB3">
        <f t="shared" ref="BB3:BI3" si="1">BA3+1</f>
        <v>2016</v>
      </c>
      <c r="BC3">
        <f t="shared" si="1"/>
        <v>2017</v>
      </c>
      <c r="BD3">
        <f t="shared" si="1"/>
        <v>2018</v>
      </c>
      <c r="BE3">
        <f t="shared" si="1"/>
        <v>2019</v>
      </c>
      <c r="BF3">
        <f t="shared" si="1"/>
        <v>2020</v>
      </c>
      <c r="BG3">
        <f t="shared" si="1"/>
        <v>2021</v>
      </c>
      <c r="BH3">
        <f t="shared" si="1"/>
        <v>2022</v>
      </c>
      <c r="BI3">
        <f t="shared" si="1"/>
        <v>2023</v>
      </c>
    </row>
    <row r="4" spans="2:70" s="3" customFormat="1" x14ac:dyDescent="0.35">
      <c r="B4" s="3" t="s">
        <v>1803</v>
      </c>
    </row>
    <row r="5" spans="2:70" s="33" customFormat="1" x14ac:dyDescent="0.35">
      <c r="B5" s="33" t="s">
        <v>1804</v>
      </c>
      <c r="L5" s="33">
        <v>451.92</v>
      </c>
      <c r="M5" s="33">
        <v>487.45</v>
      </c>
      <c r="N5" s="33">
        <v>483.49</v>
      </c>
      <c r="O5" s="33">
        <v>506.81</v>
      </c>
      <c r="P5" s="33">
        <v>576.80999999999995</v>
      </c>
      <c r="Q5" s="33">
        <v>567.58000000000004</v>
      </c>
      <c r="R5" s="33">
        <v>609.69000000000005</v>
      </c>
      <c r="S5" s="33">
        <v>721.82</v>
      </c>
      <c r="T5" s="33">
        <v>788</v>
      </c>
      <c r="U5" s="33">
        <v>890</v>
      </c>
      <c r="V5" s="33">
        <v>959.89</v>
      </c>
      <c r="W5" s="33">
        <v>973.16</v>
      </c>
      <c r="X5" s="33">
        <v>927.48</v>
      </c>
      <c r="Y5" s="33">
        <v>788.65</v>
      </c>
      <c r="Z5" s="33">
        <v>763.67</v>
      </c>
      <c r="AA5" s="33">
        <v>785.65</v>
      </c>
      <c r="AB5" s="33">
        <v>781.77</v>
      </c>
      <c r="AC5" s="33">
        <v>716.36</v>
      </c>
      <c r="AV5" s="33">
        <v>243.8</v>
      </c>
      <c r="AW5" s="33">
        <v>209.77</v>
      </c>
      <c r="AX5" s="33">
        <v>209.91</v>
      </c>
      <c r="AY5" s="33">
        <v>323</v>
      </c>
      <c r="AZ5" s="33">
        <v>368.64</v>
      </c>
      <c r="BA5" s="33">
        <v>382.84</v>
      </c>
      <c r="BB5" s="33">
        <v>399.46</v>
      </c>
      <c r="BC5" s="33">
        <v>520.74</v>
      </c>
      <c r="BD5" s="33">
        <v>594.52</v>
      </c>
      <c r="BE5" s="33">
        <v>506.81</v>
      </c>
      <c r="BF5" s="33">
        <v>721.82</v>
      </c>
      <c r="BG5" s="33">
        <v>973.16</v>
      </c>
      <c r="BH5" s="33">
        <v>927.48</v>
      </c>
    </row>
    <row r="6" spans="2:70" s="33" customFormat="1" x14ac:dyDescent="0.35">
      <c r="B6" s="33" t="s">
        <v>1805</v>
      </c>
      <c r="L6" s="33">
        <v>371.28</v>
      </c>
      <c r="M6" s="33">
        <v>403.27</v>
      </c>
      <c r="N6" s="33">
        <v>400.05</v>
      </c>
      <c r="O6" s="33">
        <v>411.21</v>
      </c>
      <c r="P6" s="33">
        <v>323.98</v>
      </c>
      <c r="Q6" s="33">
        <v>401.9</v>
      </c>
      <c r="R6" s="33">
        <v>527.42999999999995</v>
      </c>
      <c r="S6" s="33">
        <v>559.17999999999995</v>
      </c>
      <c r="T6" s="33">
        <v>670.28</v>
      </c>
      <c r="U6" s="33">
        <v>757.6</v>
      </c>
      <c r="V6" s="33">
        <v>839.28</v>
      </c>
      <c r="W6" s="33">
        <v>818.73</v>
      </c>
      <c r="X6" s="33">
        <v>660.15</v>
      </c>
      <c r="Y6" s="33">
        <v>575.6</v>
      </c>
      <c r="Z6" s="33">
        <v>559.70000000000005</v>
      </c>
      <c r="AA6" s="33">
        <v>503.12</v>
      </c>
      <c r="AB6" s="33">
        <v>620</v>
      </c>
      <c r="AC6" s="33">
        <v>624.5</v>
      </c>
      <c r="AV6" s="33">
        <v>127.6</v>
      </c>
      <c r="AW6" s="33">
        <v>129.81</v>
      </c>
      <c r="AX6" s="33">
        <v>138.69</v>
      </c>
      <c r="AY6" s="33">
        <v>207.86</v>
      </c>
      <c r="AZ6" s="33">
        <v>284.77999999999997</v>
      </c>
      <c r="BA6" s="33">
        <v>275</v>
      </c>
      <c r="BB6" s="33">
        <v>280.55</v>
      </c>
      <c r="BC6" s="33">
        <v>365.83</v>
      </c>
      <c r="BD6" s="33">
        <v>360.79</v>
      </c>
      <c r="BE6" s="33">
        <v>377.28</v>
      </c>
      <c r="BF6" s="33">
        <v>323.98</v>
      </c>
      <c r="BG6" s="33">
        <v>670.28</v>
      </c>
      <c r="BH6" s="33">
        <v>503.12</v>
      </c>
    </row>
    <row r="7" spans="2:70" s="34" customFormat="1" x14ac:dyDescent="0.35">
      <c r="B7" s="34" t="s">
        <v>1806</v>
      </c>
      <c r="L7" s="34">
        <v>377.28</v>
      </c>
      <c r="M7" s="34">
        <v>415.02</v>
      </c>
      <c r="N7" s="34">
        <v>403.54</v>
      </c>
      <c r="O7" s="34">
        <v>429.08</v>
      </c>
      <c r="P7" s="34">
        <v>449.9</v>
      </c>
      <c r="Q7" s="34">
        <v>463.21</v>
      </c>
      <c r="R7" s="34">
        <v>531.39</v>
      </c>
      <c r="S7" s="34">
        <v>615.72</v>
      </c>
      <c r="T7" s="34">
        <v>677.61</v>
      </c>
      <c r="U7" s="34">
        <v>793.39</v>
      </c>
      <c r="V7" s="34">
        <v>846.83</v>
      </c>
      <c r="W7" s="34">
        <v>865.27</v>
      </c>
      <c r="X7" s="34">
        <v>744.95</v>
      </c>
      <c r="Y7" s="34">
        <v>625.54</v>
      </c>
      <c r="Z7" s="34">
        <v>634.27</v>
      </c>
      <c r="AA7" s="34">
        <v>650.27</v>
      </c>
      <c r="AB7" s="34">
        <v>691.23</v>
      </c>
      <c r="AC7" s="34">
        <v>661.06</v>
      </c>
      <c r="AV7" s="34">
        <v>138.41999999999999</v>
      </c>
      <c r="AW7" s="34">
        <v>137</v>
      </c>
      <c r="AX7" s="34">
        <v>160.25</v>
      </c>
      <c r="AY7" s="34">
        <v>208.77</v>
      </c>
      <c r="AZ7" s="34">
        <v>252.02</v>
      </c>
      <c r="BA7" s="34">
        <v>290.66000000000003</v>
      </c>
      <c r="BB7" s="34">
        <v>290.66000000000003</v>
      </c>
      <c r="BC7" s="34">
        <v>360.71</v>
      </c>
      <c r="BD7" s="34">
        <v>428.83</v>
      </c>
      <c r="BE7" s="34">
        <v>401.16</v>
      </c>
      <c r="BF7" s="34">
        <v>514.33000000000004</v>
      </c>
      <c r="BG7" s="34">
        <v>796.95</v>
      </c>
      <c r="BH7" s="34">
        <v>662.87</v>
      </c>
    </row>
    <row r="8" spans="2:70" x14ac:dyDescent="0.35">
      <c r="BA8" t="s">
        <v>20</v>
      </c>
    </row>
    <row r="9" spans="2:70" s="2" customFormat="1" x14ac:dyDescent="0.35">
      <c r="B9" s="3" t="s">
        <v>1765</v>
      </c>
      <c r="AU9" s="12"/>
      <c r="AV9" s="12"/>
      <c r="AW9" s="12"/>
      <c r="AX9" s="12"/>
      <c r="AY9" s="12"/>
      <c r="AZ9" s="12"/>
      <c r="BA9" s="12"/>
      <c r="BB9" s="12"/>
      <c r="BC9" s="12"/>
      <c r="BD9" s="12"/>
      <c r="BE9" s="12"/>
      <c r="BF9" s="12"/>
      <c r="BG9" s="12"/>
      <c r="BH9" s="12"/>
      <c r="BI9" s="12"/>
      <c r="BJ9" s="12"/>
      <c r="BK9" s="12"/>
      <c r="BL9" s="12"/>
      <c r="BM9" s="12"/>
      <c r="BN9" s="12"/>
      <c r="BO9" s="12"/>
      <c r="BP9" s="12"/>
      <c r="BQ9" s="12"/>
      <c r="BR9" s="12"/>
    </row>
    <row r="10" spans="2:70" s="22" customFormat="1" x14ac:dyDescent="0.35">
      <c r="B10" s="22" t="s">
        <v>21</v>
      </c>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row>
    <row r="11" spans="2:70" x14ac:dyDescent="0.35">
      <c r="B11" t="s">
        <v>21</v>
      </c>
      <c r="F11" s="5"/>
      <c r="G11" s="5"/>
      <c r="H11" s="5"/>
      <c r="I11" s="5"/>
      <c r="J11" s="5"/>
      <c r="K11" s="5"/>
      <c r="L11" s="5">
        <v>646355</v>
      </c>
      <c r="M11" s="5">
        <v>664906</v>
      </c>
      <c r="N11" s="5">
        <v>668118</v>
      </c>
      <c r="O11" s="5">
        <f>BE11</f>
        <v>703297</v>
      </c>
      <c r="P11" s="5">
        <v>608824</v>
      </c>
      <c r="Q11" s="5">
        <v>695154</v>
      </c>
      <c r="R11" s="5">
        <v>746264</v>
      </c>
      <c r="S11" s="5">
        <f>BF11</f>
        <v>845917</v>
      </c>
      <c r="T11" s="5">
        <v>934177</v>
      </c>
      <c r="U11" s="5">
        <v>995483</v>
      </c>
      <c r="V11" s="5">
        <v>1000627</v>
      </c>
      <c r="W11" s="5">
        <f>BG11</f>
        <v>1040053</v>
      </c>
      <c r="X11" s="5">
        <v>989123</v>
      </c>
      <c r="Y11" s="5">
        <v>863425</v>
      </c>
      <c r="Z11" s="5">
        <v>806498</v>
      </c>
      <c r="AA11" s="5">
        <f>BH11</f>
        <v>843475</v>
      </c>
      <c r="AB11" s="5">
        <v>876979</v>
      </c>
      <c r="AC11" s="5">
        <v>903630</v>
      </c>
      <c r="AD11" s="5"/>
      <c r="AE11" s="5"/>
      <c r="AF11" s="5"/>
      <c r="AG11" s="5"/>
      <c r="AH11" s="5"/>
      <c r="AI11" s="5"/>
      <c r="AJ11" s="5"/>
      <c r="AR11" s="5"/>
      <c r="AS11" s="5"/>
      <c r="AT11" s="5"/>
      <c r="AU11" s="5"/>
      <c r="AV11" s="5"/>
      <c r="AW11" s="5">
        <v>363359</v>
      </c>
      <c r="AX11" s="5">
        <v>403484</v>
      </c>
      <c r="AY11" s="5">
        <v>487777</v>
      </c>
      <c r="AZ11" s="5">
        <v>534329</v>
      </c>
      <c r="BA11" s="5">
        <v>541125</v>
      </c>
      <c r="BB11" s="5">
        <v>541952</v>
      </c>
      <c r="BC11" s="5">
        <v>628377</v>
      </c>
      <c r="BD11" s="5">
        <v>610850</v>
      </c>
      <c r="BE11" s="5">
        <v>703297</v>
      </c>
      <c r="BF11" s="5">
        <v>845917</v>
      </c>
      <c r="BG11" s="5">
        <v>1040053</v>
      </c>
      <c r="BH11" s="5">
        <v>843475</v>
      </c>
      <c r="BI11" s="5"/>
      <c r="BJ11" s="5"/>
      <c r="BK11" s="5"/>
      <c r="BL11" s="5"/>
      <c r="BM11" s="5"/>
      <c r="BN11" s="5"/>
      <c r="BO11" s="5"/>
      <c r="BP11" s="5"/>
      <c r="BQ11" s="5"/>
      <c r="BR11" s="5"/>
    </row>
    <row r="12" spans="2:70" s="7" customFormat="1" x14ac:dyDescent="0.35">
      <c r="B12" s="7" t="s">
        <v>22</v>
      </c>
      <c r="F12" s="14"/>
      <c r="G12" s="14"/>
      <c r="H12" s="14"/>
      <c r="I12" s="14"/>
      <c r="J12" s="14"/>
      <c r="K12" s="14"/>
      <c r="L12" s="14">
        <v>1924710</v>
      </c>
      <c r="M12" s="14">
        <v>2008867</v>
      </c>
      <c r="N12" s="14">
        <v>2046818</v>
      </c>
      <c r="O12" s="14">
        <f>BE12</f>
        <v>2240065</v>
      </c>
      <c r="P12" s="14">
        <v>1852190</v>
      </c>
      <c r="Q12" s="14">
        <v>2162597</v>
      </c>
      <c r="R12" s="14">
        <v>2321335</v>
      </c>
      <c r="S12" s="14">
        <f>BF12</f>
        <v>2669007</v>
      </c>
      <c r="T12" s="14">
        <v>2813524</v>
      </c>
      <c r="U12" s="14">
        <v>3031505</v>
      </c>
      <c r="V12" s="14">
        <v>3038751</v>
      </c>
      <c r="W12" s="14">
        <f>BG12</f>
        <v>3267354</v>
      </c>
      <c r="X12" s="14">
        <v>3150496</v>
      </c>
      <c r="Y12" s="14">
        <v>2784296</v>
      </c>
      <c r="Z12" s="14">
        <v>2621410</v>
      </c>
      <c r="AA12" s="14">
        <f>BH12</f>
        <v>2909610</v>
      </c>
      <c r="AB12" s="14">
        <v>3074303</v>
      </c>
      <c r="AC12" s="14">
        <v>3215932</v>
      </c>
      <c r="AD12" s="14"/>
      <c r="AE12" s="14"/>
      <c r="AF12" s="14"/>
      <c r="AG12" s="14"/>
      <c r="AH12" s="14"/>
      <c r="AI12" s="14"/>
      <c r="AJ12" s="14"/>
      <c r="AR12" s="14"/>
      <c r="AS12" s="14"/>
      <c r="AT12" s="14"/>
      <c r="AU12" s="14"/>
      <c r="AV12" s="14"/>
      <c r="AW12" s="14">
        <v>593356</v>
      </c>
      <c r="AX12" s="14">
        <v>752706</v>
      </c>
      <c r="AY12" s="14">
        <v>914372</v>
      </c>
      <c r="AZ12" s="14">
        <v>1024228</v>
      </c>
      <c r="BA12" s="14">
        <v>1092561</v>
      </c>
      <c r="BB12" s="14">
        <v>1287879</v>
      </c>
      <c r="BC12" s="14">
        <v>1752239</v>
      </c>
      <c r="BD12" s="14">
        <v>1731425</v>
      </c>
      <c r="BE12" s="14">
        <v>2240065</v>
      </c>
      <c r="BF12" s="14">
        <v>2669007</v>
      </c>
      <c r="BG12" s="14">
        <v>3267354</v>
      </c>
      <c r="BH12" s="14">
        <v>2909610</v>
      </c>
      <c r="BI12" s="14"/>
      <c r="BJ12" s="14"/>
      <c r="BK12" s="14"/>
      <c r="BL12" s="14"/>
      <c r="BM12" s="14"/>
      <c r="BN12" s="14"/>
      <c r="BO12" s="14"/>
      <c r="BP12" s="14"/>
      <c r="BQ12" s="14"/>
      <c r="BR12" s="14"/>
    </row>
    <row r="13" spans="2:70" x14ac:dyDescent="0.35">
      <c r="B13" t="s">
        <v>1771</v>
      </c>
      <c r="F13" s="5">
        <f>SUM(F11:F12)</f>
        <v>0</v>
      </c>
      <c r="G13" s="5">
        <f t="shared" ref="G13:H13" si="2">SUM(G11:G12)</f>
        <v>0</v>
      </c>
      <c r="H13" s="5">
        <f t="shared" si="2"/>
        <v>0</v>
      </c>
      <c r="I13" s="5">
        <f>SUM(I11:I12)</f>
        <v>0</v>
      </c>
      <c r="J13" s="5">
        <f t="shared" ref="J13:K13" si="3">SUM(J11:J12)</f>
        <v>0</v>
      </c>
      <c r="K13" s="5">
        <f t="shared" si="3"/>
        <v>0</v>
      </c>
      <c r="L13" s="5">
        <f>SUM(L11:L12)</f>
        <v>2571065</v>
      </c>
      <c r="M13" s="5">
        <f t="shared" ref="M13:N13" si="4">SUM(M11:M12)</f>
        <v>2673773</v>
      </c>
      <c r="N13" s="5">
        <f t="shared" si="4"/>
        <v>2714936</v>
      </c>
      <c r="O13" s="5">
        <f>SUM(O11:O12)</f>
        <v>2943362</v>
      </c>
      <c r="P13" s="5">
        <f t="shared" ref="P13:Q13" si="5">SUM(P11:P12)</f>
        <v>2461014</v>
      </c>
      <c r="Q13" s="5">
        <f t="shared" si="5"/>
        <v>2857751</v>
      </c>
      <c r="R13" s="5">
        <f>SUM(R11:R12)</f>
        <v>3067599</v>
      </c>
      <c r="S13" s="5">
        <f t="shared" ref="S13:T13" si="6">SUM(S11:S12)</f>
        <v>3514924</v>
      </c>
      <c r="T13" s="5">
        <f t="shared" si="6"/>
        <v>3747701</v>
      </c>
      <c r="U13" s="5">
        <f>SUM(U11:U12)</f>
        <v>4026988</v>
      </c>
      <c r="V13" s="5">
        <f t="shared" ref="V13:W13" si="7">SUM(V11:V12)</f>
        <v>4039378</v>
      </c>
      <c r="W13" s="5">
        <f t="shared" si="7"/>
        <v>4307407</v>
      </c>
      <c r="X13" s="5">
        <f>SUM(X11:X12)</f>
        <v>4139619</v>
      </c>
      <c r="Y13" s="5">
        <f t="shared" ref="Y13:Z13" si="8">SUM(Y11:Y12)</f>
        <v>3647721</v>
      </c>
      <c r="Z13" s="5">
        <f t="shared" si="8"/>
        <v>3427908</v>
      </c>
      <c r="AA13" s="5">
        <f>SUM(AA11:AA12)</f>
        <v>3753085</v>
      </c>
      <c r="AB13" s="5">
        <f t="shared" ref="AB13:AC13" si="9">SUM(AB11:AB12)</f>
        <v>3951282</v>
      </c>
      <c r="AC13" s="5">
        <f t="shared" si="9"/>
        <v>4119562</v>
      </c>
      <c r="AD13" s="5">
        <f t="shared" ref="AD13:AJ13" si="10">SUM(AD11:AD12)</f>
        <v>0</v>
      </c>
      <c r="AE13" s="5">
        <f t="shared" si="10"/>
        <v>0</v>
      </c>
      <c r="AF13" s="5">
        <f t="shared" si="10"/>
        <v>0</v>
      </c>
      <c r="AG13" s="5">
        <f t="shared" si="10"/>
        <v>0</v>
      </c>
      <c r="AH13" s="5">
        <f t="shared" si="10"/>
        <v>0</v>
      </c>
      <c r="AI13" s="5">
        <f t="shared" si="10"/>
        <v>0</v>
      </c>
      <c r="AJ13" s="5">
        <f t="shared" si="10"/>
        <v>0</v>
      </c>
      <c r="AR13" s="5">
        <f>SUM(AR11:AR12)</f>
        <v>0</v>
      </c>
      <c r="AS13" s="5">
        <f t="shared" ref="AS13:BN13" si="11">SUM(AS11:AS12)</f>
        <v>0</v>
      </c>
      <c r="AT13" s="5">
        <f t="shared" si="11"/>
        <v>0</v>
      </c>
      <c r="AU13" s="5">
        <f t="shared" si="11"/>
        <v>0</v>
      </c>
      <c r="AV13" s="5">
        <f t="shared" si="11"/>
        <v>0</v>
      </c>
      <c r="AW13" s="5">
        <f t="shared" si="11"/>
        <v>956715</v>
      </c>
      <c r="AX13" s="5">
        <f t="shared" si="11"/>
        <v>1156190</v>
      </c>
      <c r="AY13" s="5">
        <f t="shared" si="11"/>
        <v>1402149</v>
      </c>
      <c r="AZ13" s="5">
        <f t="shared" si="11"/>
        <v>1558557</v>
      </c>
      <c r="BA13" s="5">
        <f t="shared" si="11"/>
        <v>1633686</v>
      </c>
      <c r="BB13" s="5">
        <f t="shared" si="11"/>
        <v>1829831</v>
      </c>
      <c r="BC13" s="5">
        <f t="shared" si="11"/>
        <v>2380616</v>
      </c>
      <c r="BD13" s="5">
        <f t="shared" si="11"/>
        <v>2342275</v>
      </c>
      <c r="BE13" s="5">
        <f t="shared" si="11"/>
        <v>2943362</v>
      </c>
      <c r="BF13" s="5">
        <f t="shared" si="11"/>
        <v>3514924</v>
      </c>
      <c r="BG13" s="5">
        <f t="shared" si="11"/>
        <v>4307407</v>
      </c>
      <c r="BH13" s="5">
        <f t="shared" si="11"/>
        <v>3753085</v>
      </c>
      <c r="BI13" s="5">
        <f t="shared" si="11"/>
        <v>0</v>
      </c>
      <c r="BJ13" s="5">
        <f t="shared" si="11"/>
        <v>0</v>
      </c>
      <c r="BK13" s="5">
        <f t="shared" si="11"/>
        <v>0</v>
      </c>
      <c r="BL13" s="5">
        <f t="shared" si="11"/>
        <v>0</v>
      </c>
      <c r="BM13" s="5">
        <f t="shared" si="11"/>
        <v>0</v>
      </c>
      <c r="BN13" s="5">
        <f t="shared" si="11"/>
        <v>0</v>
      </c>
      <c r="BO13" s="5"/>
      <c r="BP13" s="5"/>
      <c r="BQ13" s="5"/>
      <c r="BR13" s="5"/>
    </row>
    <row r="14" spans="2:70" s="9" customFormat="1" x14ac:dyDescent="0.35">
      <c r="B14" s="8" t="s">
        <v>23</v>
      </c>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row>
    <row r="15" spans="2:70" x14ac:dyDescent="0.35">
      <c r="B15" t="s">
        <v>24</v>
      </c>
      <c r="F15" s="5"/>
      <c r="G15" s="5"/>
      <c r="H15" s="5"/>
      <c r="I15" s="5"/>
      <c r="J15" s="5"/>
      <c r="K15" s="5"/>
      <c r="L15" s="5">
        <v>1160150</v>
      </c>
      <c r="M15" s="5">
        <v>1272532</v>
      </c>
      <c r="N15" s="5">
        <v>1283064</v>
      </c>
      <c r="O15" s="5">
        <f>BE15</f>
        <v>1338670</v>
      </c>
      <c r="P15" s="5">
        <v>1230092</v>
      </c>
      <c r="Q15" s="5">
        <v>1341610</v>
      </c>
      <c r="R15" s="5">
        <v>1427122</v>
      </c>
      <c r="S15" s="5">
        <f>BF15</f>
        <v>1524462</v>
      </c>
      <c r="T15" s="5">
        <v>1524430</v>
      </c>
      <c r="U15" s="5">
        <v>1624049</v>
      </c>
      <c r="V15" s="5">
        <v>1638545</v>
      </c>
      <c r="W15" s="5">
        <f>BG15</f>
        <v>1756717</v>
      </c>
      <c r="X15" s="5">
        <v>1676167</v>
      </c>
      <c r="Y15" s="5">
        <v>1510862</v>
      </c>
      <c r="Z15" s="5">
        <v>1487285</v>
      </c>
      <c r="AA15" s="5">
        <f>BH15</f>
        <v>1641591</v>
      </c>
      <c r="AB15" s="5">
        <v>1778340</v>
      </c>
      <c r="AC15" s="5">
        <v>1812719</v>
      </c>
      <c r="AD15" s="5"/>
      <c r="AE15" s="5"/>
      <c r="AF15" s="5"/>
      <c r="AG15" s="5"/>
      <c r="AH15" s="5"/>
      <c r="AI15" s="5"/>
      <c r="AJ15" s="5"/>
      <c r="AR15" s="5"/>
      <c r="AS15" s="5"/>
      <c r="AT15" s="5"/>
      <c r="AU15" s="5"/>
      <c r="AV15" s="5"/>
      <c r="AW15" s="5">
        <v>831275</v>
      </c>
      <c r="AX15" s="5">
        <v>884695</v>
      </c>
      <c r="AY15" s="5">
        <v>932410</v>
      </c>
      <c r="AZ15" s="5">
        <v>959160</v>
      </c>
      <c r="BA15" s="5">
        <v>962852</v>
      </c>
      <c r="BB15" s="5">
        <v>1009974</v>
      </c>
      <c r="BC15" s="5">
        <v>1139308</v>
      </c>
      <c r="BD15" s="5">
        <v>1079979</v>
      </c>
      <c r="BE15" s="5">
        <v>1338670</v>
      </c>
      <c r="BF15" s="5">
        <v>1524462</v>
      </c>
      <c r="BG15" s="5">
        <v>1756717</v>
      </c>
      <c r="BH15" s="5">
        <v>1641591</v>
      </c>
      <c r="BI15" s="5"/>
      <c r="BJ15" s="5"/>
      <c r="BK15" s="5"/>
      <c r="BL15" s="5"/>
      <c r="BM15" s="5"/>
      <c r="BN15" s="5"/>
      <c r="BO15" s="5"/>
      <c r="BP15" s="5"/>
      <c r="BQ15" s="5"/>
      <c r="BR15" s="5"/>
    </row>
    <row r="16" spans="2:70" s="7" customFormat="1" x14ac:dyDescent="0.35">
      <c r="B16" s="7" t="s">
        <v>25</v>
      </c>
      <c r="F16" s="14"/>
      <c r="G16" s="14"/>
      <c r="H16" s="14"/>
      <c r="I16" s="14"/>
      <c r="J16" s="14"/>
      <c r="K16" s="14"/>
      <c r="L16" s="14">
        <v>2327080</v>
      </c>
      <c r="M16" s="14">
        <v>2413191</v>
      </c>
      <c r="N16" s="14">
        <v>2453181</v>
      </c>
      <c r="O16" s="5">
        <f>BE16</f>
        <v>2599882</v>
      </c>
      <c r="P16" s="14">
        <v>2178499</v>
      </c>
      <c r="Q16" s="14">
        <v>2482336</v>
      </c>
      <c r="R16" s="14">
        <v>2641408</v>
      </c>
      <c r="S16" s="5">
        <f>BF16</f>
        <v>2948683</v>
      </c>
      <c r="T16" s="14">
        <v>3009150</v>
      </c>
      <c r="U16" s="14">
        <v>3097073</v>
      </c>
      <c r="V16" s="14">
        <v>3063692</v>
      </c>
      <c r="W16" s="5">
        <f>BG16</f>
        <v>3181652</v>
      </c>
      <c r="X16" s="14">
        <v>3019763</v>
      </c>
      <c r="Y16" s="14">
        <v>2580603</v>
      </c>
      <c r="Z16" s="14">
        <v>2352061</v>
      </c>
      <c r="AA16" s="5">
        <f>BH16</f>
        <v>2528615</v>
      </c>
      <c r="AB16" s="14">
        <v>2677711</v>
      </c>
      <c r="AC16" s="14">
        <v>2782790</v>
      </c>
      <c r="AD16" s="14"/>
      <c r="AE16" s="14"/>
      <c r="AF16" s="14"/>
      <c r="AG16" s="14"/>
      <c r="AH16" s="14"/>
      <c r="AI16" s="14"/>
      <c r="AJ16" s="14"/>
      <c r="AR16" s="14"/>
      <c r="AS16" s="14"/>
      <c r="AT16" s="14"/>
      <c r="AU16" s="14"/>
      <c r="AV16" s="14"/>
      <c r="AW16" s="14">
        <v>1349956</v>
      </c>
      <c r="AX16" s="14">
        <v>1441481</v>
      </c>
      <c r="AY16" s="14">
        <v>1677650</v>
      </c>
      <c r="AZ16" s="14">
        <v>1816124</v>
      </c>
      <c r="BA16" s="14">
        <v>1738777</v>
      </c>
      <c r="BB16" s="14">
        <v>1901681</v>
      </c>
      <c r="BC16" s="14">
        <v>2316807</v>
      </c>
      <c r="BD16" s="14">
        <v>2103230</v>
      </c>
      <c r="BE16" s="14">
        <v>2599882</v>
      </c>
      <c r="BF16" s="14">
        <v>2948683</v>
      </c>
      <c r="BG16" s="14">
        <v>3181652</v>
      </c>
      <c r="BH16" s="14">
        <v>2528615</v>
      </c>
      <c r="BI16" s="14"/>
      <c r="BJ16" s="14"/>
      <c r="BK16" s="14"/>
      <c r="BL16" s="14"/>
      <c r="BM16" s="14"/>
      <c r="BN16" s="14"/>
      <c r="BO16" s="14"/>
      <c r="BP16" s="14"/>
      <c r="BQ16" s="14"/>
      <c r="BR16" s="14"/>
    </row>
    <row r="17" spans="2:70" s="10" customFormat="1" x14ac:dyDescent="0.35">
      <c r="B17" s="10" t="s">
        <v>26</v>
      </c>
      <c r="F17" s="15">
        <f t="shared" ref="F17:H17" si="12">SUM(F15:F16)</f>
        <v>0</v>
      </c>
      <c r="G17" s="15">
        <f t="shared" si="12"/>
        <v>0</v>
      </c>
      <c r="H17" s="15">
        <f t="shared" si="12"/>
        <v>0</v>
      </c>
      <c r="I17" s="15">
        <f t="shared" ref="I17:K17" si="13">SUM(I15:I16)</f>
        <v>0</v>
      </c>
      <c r="J17" s="15">
        <f t="shared" si="13"/>
        <v>0</v>
      </c>
      <c r="K17" s="15">
        <f t="shared" si="13"/>
        <v>0</v>
      </c>
      <c r="L17" s="15">
        <f t="shared" ref="L17:N17" si="14">SUM(L15:L16)</f>
        <v>3487230</v>
      </c>
      <c r="M17" s="15">
        <f t="shared" si="14"/>
        <v>3685723</v>
      </c>
      <c r="N17" s="15">
        <f t="shared" si="14"/>
        <v>3736245</v>
      </c>
      <c r="O17" s="15">
        <f t="shared" ref="O17:Q17" si="15">SUM(O15:O16)</f>
        <v>3938552</v>
      </c>
      <c r="P17" s="15">
        <f t="shared" si="15"/>
        <v>3408591</v>
      </c>
      <c r="Q17" s="15">
        <f t="shared" si="15"/>
        <v>3823946</v>
      </c>
      <c r="R17" s="15">
        <f t="shared" ref="R17:T17" si="16">SUM(R15:R16)</f>
        <v>4068530</v>
      </c>
      <c r="S17" s="15">
        <f t="shared" si="16"/>
        <v>4473145</v>
      </c>
      <c r="T17" s="15">
        <f t="shared" si="16"/>
        <v>4533580</v>
      </c>
      <c r="U17" s="15">
        <f t="shared" ref="U17:W17" si="17">SUM(U15:U16)</f>
        <v>4721122</v>
      </c>
      <c r="V17" s="15">
        <f t="shared" si="17"/>
        <v>4702237</v>
      </c>
      <c r="W17" s="15">
        <f t="shared" si="17"/>
        <v>4938369</v>
      </c>
      <c r="X17" s="15">
        <f t="shared" ref="X17:Z17" si="18">SUM(X15:X16)</f>
        <v>4695930</v>
      </c>
      <c r="Y17" s="15">
        <f t="shared" si="18"/>
        <v>4091465</v>
      </c>
      <c r="Z17" s="15">
        <f t="shared" si="18"/>
        <v>3839346</v>
      </c>
      <c r="AA17" s="15">
        <f t="shared" ref="AA17:AC17" si="19">SUM(AA15:AA16)</f>
        <v>4170206</v>
      </c>
      <c r="AB17" s="15">
        <f t="shared" si="19"/>
        <v>4456051</v>
      </c>
      <c r="AC17" s="15">
        <f t="shared" si="19"/>
        <v>4595509</v>
      </c>
      <c r="AD17" s="15">
        <f t="shared" ref="AD17:AJ17" si="20">SUM(AD15:AD16)</f>
        <v>0</v>
      </c>
      <c r="AE17" s="15">
        <f t="shared" si="20"/>
        <v>0</v>
      </c>
      <c r="AF17" s="15">
        <f t="shared" si="20"/>
        <v>0</v>
      </c>
      <c r="AG17" s="15">
        <f t="shared" si="20"/>
        <v>0</v>
      </c>
      <c r="AH17" s="15">
        <f t="shared" si="20"/>
        <v>0</v>
      </c>
      <c r="AI17" s="15">
        <f t="shared" si="20"/>
        <v>0</v>
      </c>
      <c r="AJ17" s="15">
        <f t="shared" si="20"/>
        <v>0</v>
      </c>
      <c r="AR17" s="15">
        <f t="shared" ref="AR17" si="21">SUM(AR15:AR16)</f>
        <v>0</v>
      </c>
      <c r="AS17" s="15">
        <f t="shared" ref="AS17" si="22">SUM(AS15:AS16)</f>
        <v>0</v>
      </c>
      <c r="AT17" s="15">
        <f t="shared" ref="AT17" si="23">SUM(AT15:AT16)</f>
        <v>0</v>
      </c>
      <c r="AU17" s="15">
        <f t="shared" ref="AU17" si="24">SUM(AU15:AU16)</f>
        <v>0</v>
      </c>
      <c r="AV17" s="15">
        <f t="shared" ref="AV17" si="25">SUM(AV15:AV16)</f>
        <v>0</v>
      </c>
      <c r="AW17" s="15">
        <f t="shared" ref="AW17" si="26">SUM(AW15:AW16)</f>
        <v>2181231</v>
      </c>
      <c r="AX17" s="15">
        <f t="shared" ref="AX17" si="27">SUM(AX15:AX16)</f>
        <v>2326176</v>
      </c>
      <c r="AY17" s="15">
        <f t="shared" ref="AY17" si="28">SUM(AY15:AY16)</f>
        <v>2610060</v>
      </c>
      <c r="AZ17" s="15">
        <f t="shared" ref="AZ17" si="29">SUM(AZ15:AZ16)</f>
        <v>2775284</v>
      </c>
      <c r="BA17" s="15">
        <f t="shared" ref="BA17:BG17" si="30">SUM(BA15:BA16)</f>
        <v>2701629</v>
      </c>
      <c r="BB17" s="15">
        <f t="shared" si="30"/>
        <v>2911655</v>
      </c>
      <c r="BC17" s="15">
        <f t="shared" si="30"/>
        <v>3456115</v>
      </c>
      <c r="BD17" s="15">
        <f t="shared" si="30"/>
        <v>3183209</v>
      </c>
      <c r="BE17" s="15">
        <f t="shared" si="30"/>
        <v>3938552</v>
      </c>
      <c r="BF17" s="15">
        <f t="shared" si="30"/>
        <v>4473145</v>
      </c>
      <c r="BG17" s="15">
        <f t="shared" si="30"/>
        <v>4938369</v>
      </c>
      <c r="BH17" s="15">
        <f t="shared" ref="BH17" si="31">SUM(BH15:BH16)</f>
        <v>4170206</v>
      </c>
      <c r="BI17" s="15">
        <f t="shared" ref="BI17" si="32">SUM(BI15:BI16)</f>
        <v>0</v>
      </c>
      <c r="BJ17" s="15">
        <f t="shared" ref="BJ17" si="33">SUM(BJ15:BJ16)</f>
        <v>0</v>
      </c>
      <c r="BK17" s="15">
        <f t="shared" ref="BK17" si="34">SUM(BK15:BK16)</f>
        <v>0</v>
      </c>
      <c r="BL17" s="15">
        <f t="shared" ref="BL17" si="35">SUM(BL15:BL16)</f>
        <v>0</v>
      </c>
      <c r="BM17" s="15">
        <f t="shared" ref="BM17" si="36">SUM(BM15:BM16)</f>
        <v>0</v>
      </c>
      <c r="BN17" s="15">
        <f t="shared" ref="BN17" si="37">SUM(BN15:BN16)</f>
        <v>0</v>
      </c>
      <c r="BO17" s="15"/>
      <c r="BP17" s="15"/>
      <c r="BQ17" s="15"/>
      <c r="BR17" s="15"/>
    </row>
    <row r="18" spans="2:70" x14ac:dyDescent="0.35">
      <c r="B18" t="s">
        <v>27</v>
      </c>
      <c r="F18" s="5">
        <f>F13+F17</f>
        <v>0</v>
      </c>
      <c r="G18" s="5">
        <f t="shared" ref="G18:H18" si="38">G13+G17</f>
        <v>0</v>
      </c>
      <c r="H18" s="5">
        <f t="shared" si="38"/>
        <v>0</v>
      </c>
      <c r="I18" s="5">
        <f>I13+I17</f>
        <v>0</v>
      </c>
      <c r="J18" s="5">
        <f t="shared" ref="J18:K18" si="39">J13+J17</f>
        <v>0</v>
      </c>
      <c r="K18" s="5">
        <f t="shared" si="39"/>
        <v>0</v>
      </c>
      <c r="L18" s="5">
        <f>L13+L17</f>
        <v>6058295</v>
      </c>
      <c r="M18" s="5">
        <f t="shared" ref="M18:N18" si="40">M13+M17</f>
        <v>6359496</v>
      </c>
      <c r="N18" s="5">
        <f t="shared" si="40"/>
        <v>6451181</v>
      </c>
      <c r="O18" s="5">
        <f>O13+O17</f>
        <v>6881914</v>
      </c>
      <c r="P18" s="5">
        <f t="shared" ref="P18:Q18" si="41">P13+P17</f>
        <v>5869605</v>
      </c>
      <c r="Q18" s="5">
        <f t="shared" si="41"/>
        <v>6681697</v>
      </c>
      <c r="R18" s="5">
        <f>R13+R17</f>
        <v>7136129</v>
      </c>
      <c r="S18" s="5">
        <f t="shared" ref="S18:T18" si="42">S13+S17</f>
        <v>7988069</v>
      </c>
      <c r="T18" s="5">
        <f t="shared" si="42"/>
        <v>8281281</v>
      </c>
      <c r="U18" s="5">
        <f>U13+U17</f>
        <v>8748110</v>
      </c>
      <c r="V18" s="5">
        <f t="shared" ref="V18:W18" si="43">V13+V17</f>
        <v>8741615</v>
      </c>
      <c r="W18" s="5">
        <f t="shared" si="43"/>
        <v>9245776</v>
      </c>
      <c r="X18" s="5">
        <f>X13+X17</f>
        <v>8835549</v>
      </c>
      <c r="Y18" s="5">
        <f t="shared" ref="Y18:Z18" si="44">Y13+Y17</f>
        <v>7739186</v>
      </c>
      <c r="Z18" s="5">
        <f t="shared" si="44"/>
        <v>7267254</v>
      </c>
      <c r="AA18" s="5">
        <f>AA13+AA17</f>
        <v>7923291</v>
      </c>
      <c r="AB18" s="5">
        <f t="shared" ref="AB18:AC18" si="45">AB13+AB17</f>
        <v>8407333</v>
      </c>
      <c r="AC18" s="5">
        <f t="shared" si="45"/>
        <v>8715071</v>
      </c>
      <c r="AD18" s="5">
        <f t="shared" ref="AD18:AJ18" si="46">AD13+AD17</f>
        <v>0</v>
      </c>
      <c r="AE18" s="5">
        <f t="shared" si="46"/>
        <v>0</v>
      </c>
      <c r="AF18" s="5">
        <f t="shared" si="46"/>
        <v>0</v>
      </c>
      <c r="AG18" s="5">
        <f t="shared" si="46"/>
        <v>0</v>
      </c>
      <c r="AH18" s="5">
        <f t="shared" si="46"/>
        <v>0</v>
      </c>
      <c r="AI18" s="5">
        <f t="shared" si="46"/>
        <v>0</v>
      </c>
      <c r="AJ18" s="5">
        <f t="shared" si="46"/>
        <v>0</v>
      </c>
      <c r="AR18" s="5">
        <f>AR13+AR17</f>
        <v>0</v>
      </c>
      <c r="AS18" s="5">
        <f t="shared" ref="AS18:BN18" si="47">AS13+AS17</f>
        <v>0</v>
      </c>
      <c r="AT18" s="5">
        <f t="shared" si="47"/>
        <v>0</v>
      </c>
      <c r="AU18" s="5">
        <f t="shared" si="47"/>
        <v>0</v>
      </c>
      <c r="AV18" s="5">
        <f t="shared" si="47"/>
        <v>0</v>
      </c>
      <c r="AW18" s="5">
        <f t="shared" si="47"/>
        <v>3137946</v>
      </c>
      <c r="AX18" s="5">
        <f t="shared" si="47"/>
        <v>3482366</v>
      </c>
      <c r="AY18" s="5">
        <f t="shared" si="47"/>
        <v>4012209</v>
      </c>
      <c r="AZ18" s="5">
        <f t="shared" si="47"/>
        <v>4333841</v>
      </c>
      <c r="BA18" s="5">
        <f t="shared" si="47"/>
        <v>4335315</v>
      </c>
      <c r="BB18" s="5">
        <f t="shared" si="47"/>
        <v>4741486</v>
      </c>
      <c r="BC18" s="5">
        <f t="shared" si="47"/>
        <v>5836731</v>
      </c>
      <c r="BD18" s="5">
        <f t="shared" si="47"/>
        <v>5525484</v>
      </c>
      <c r="BE18" s="5">
        <f t="shared" si="47"/>
        <v>6881914</v>
      </c>
      <c r="BF18" s="5">
        <f t="shared" si="47"/>
        <v>7988069</v>
      </c>
      <c r="BG18" s="5">
        <f t="shared" si="47"/>
        <v>9245776</v>
      </c>
      <c r="BH18" s="5">
        <f t="shared" si="47"/>
        <v>7923291</v>
      </c>
      <c r="BI18" s="5">
        <f t="shared" si="47"/>
        <v>0</v>
      </c>
      <c r="BJ18" s="5">
        <f t="shared" si="47"/>
        <v>0</v>
      </c>
      <c r="BK18" s="5">
        <f t="shared" si="47"/>
        <v>0</v>
      </c>
      <c r="BL18" s="5">
        <f t="shared" si="47"/>
        <v>0</v>
      </c>
      <c r="BM18" s="5">
        <f t="shared" si="47"/>
        <v>0</v>
      </c>
      <c r="BN18" s="5">
        <f t="shared" si="47"/>
        <v>0</v>
      </c>
      <c r="BO18" s="5"/>
      <c r="BP18" s="5"/>
      <c r="BQ18" s="5"/>
      <c r="BR18" s="5"/>
    </row>
    <row r="19" spans="2:70" x14ac:dyDescent="0.35">
      <c r="B19" t="s">
        <v>28</v>
      </c>
      <c r="F19" s="5"/>
      <c r="G19" s="5"/>
      <c r="H19" s="5"/>
      <c r="I19" s="5"/>
      <c r="J19" s="5"/>
      <c r="K19" s="5"/>
      <c r="L19" s="5">
        <v>455271</v>
      </c>
      <c r="M19" s="5">
        <v>481208</v>
      </c>
      <c r="N19" s="5">
        <v>510984</v>
      </c>
      <c r="O19" s="5">
        <f>BE19</f>
        <v>545949</v>
      </c>
      <c r="P19" s="5">
        <v>594089</v>
      </c>
      <c r="Q19" s="5">
        <v>619351</v>
      </c>
      <c r="R19" s="5">
        <v>652002</v>
      </c>
      <c r="S19" s="5">
        <f>BF19</f>
        <v>666252</v>
      </c>
      <c r="T19" s="5">
        <v>703916</v>
      </c>
      <c r="U19" s="5">
        <v>727603</v>
      </c>
      <c r="V19" s="5">
        <v>712015</v>
      </c>
      <c r="W19" s="5">
        <f>BG19</f>
        <v>755057</v>
      </c>
      <c r="X19" s="5">
        <v>724939</v>
      </c>
      <c r="Y19" s="5">
        <v>739457</v>
      </c>
      <c r="Z19" s="5">
        <v>694116</v>
      </c>
      <c r="AA19" s="5">
        <f>BH19</f>
        <v>671194</v>
      </c>
      <c r="AB19" s="5">
        <v>682938</v>
      </c>
      <c r="AC19" s="5">
        <v>710141</v>
      </c>
      <c r="AD19" s="5"/>
      <c r="AE19" s="5"/>
      <c r="AF19" s="5"/>
      <c r="AG19" s="5"/>
      <c r="AH19" s="5"/>
      <c r="AI19" s="5"/>
      <c r="AJ19" s="5"/>
      <c r="AR19" s="5"/>
      <c r="AS19" s="5"/>
      <c r="AT19" s="5"/>
      <c r="AU19" s="5"/>
      <c r="AV19" s="5"/>
      <c r="AW19" s="5">
        <v>254665</v>
      </c>
      <c r="AX19" s="5">
        <v>263743</v>
      </c>
      <c r="AY19" s="5">
        <v>275554</v>
      </c>
      <c r="AZ19" s="5">
        <v>296353</v>
      </c>
      <c r="BA19" s="5">
        <v>299884</v>
      </c>
      <c r="BB19" s="5">
        <v>403584</v>
      </c>
      <c r="BC19" s="5">
        <v>449949</v>
      </c>
      <c r="BD19" s="5">
        <v>448565</v>
      </c>
      <c r="BE19" s="5">
        <v>545949</v>
      </c>
      <c r="BF19" s="5">
        <v>666252</v>
      </c>
      <c r="BG19" s="5">
        <v>755057</v>
      </c>
      <c r="BH19" s="5">
        <v>671194</v>
      </c>
      <c r="BI19" s="5"/>
      <c r="BJ19" s="5"/>
      <c r="BK19" s="5"/>
      <c r="BL19" s="5"/>
      <c r="BM19" s="5"/>
      <c r="BN19" s="5"/>
      <c r="BO19" s="5"/>
      <c r="BP19" s="5"/>
      <c r="BQ19" s="5"/>
      <c r="BR19" s="5"/>
    </row>
    <row r="20" spans="2:70" s="7" customFormat="1" x14ac:dyDescent="0.35">
      <c r="B20" s="7" t="s">
        <v>29</v>
      </c>
      <c r="F20" s="14"/>
      <c r="G20" s="14"/>
      <c r="H20" s="14"/>
      <c r="I20" s="14"/>
      <c r="J20" s="14"/>
      <c r="K20" s="14"/>
      <c r="L20" s="14">
        <v>1779</v>
      </c>
      <c r="M20" s="14">
        <v>1778</v>
      </c>
      <c r="N20" s="14">
        <v>1767</v>
      </c>
      <c r="O20" s="14">
        <f>BE20</f>
        <v>1770</v>
      </c>
      <c r="P20" s="14">
        <v>2974</v>
      </c>
      <c r="Q20" s="14">
        <v>16901</v>
      </c>
      <c r="R20" s="14">
        <v>20366</v>
      </c>
      <c r="S20" s="14">
        <f>BF20</f>
        <v>22359</v>
      </c>
      <c r="T20" s="14">
        <v>22214</v>
      </c>
      <c r="U20" s="14">
        <v>20280</v>
      </c>
      <c r="V20" s="14">
        <v>10032</v>
      </c>
      <c r="W20" s="14">
        <f>BG20</f>
        <v>9310</v>
      </c>
      <c r="X20" s="14">
        <v>9025</v>
      </c>
      <c r="Y20" s="14">
        <v>8767</v>
      </c>
      <c r="Z20" s="14">
        <v>3</v>
      </c>
      <c r="AA20" s="14">
        <f>BH20</f>
        <v>0</v>
      </c>
      <c r="AB20" s="14">
        <v>0</v>
      </c>
      <c r="AC20" s="14">
        <v>0</v>
      </c>
      <c r="AD20" s="14"/>
      <c r="AE20" s="14"/>
      <c r="AF20" s="14"/>
      <c r="AG20" s="14"/>
      <c r="AH20" s="14"/>
      <c r="AI20" s="14"/>
      <c r="AJ20" s="14"/>
      <c r="AR20" s="14"/>
      <c r="AS20" s="14"/>
      <c r="AT20" s="14"/>
      <c r="AU20" s="14"/>
      <c r="AV20" s="14"/>
      <c r="AW20" s="14">
        <v>120070</v>
      </c>
      <c r="AX20" s="14">
        <v>45479</v>
      </c>
      <c r="AY20" s="14">
        <v>36325</v>
      </c>
      <c r="AZ20" s="14">
        <v>21701</v>
      </c>
      <c r="BA20" s="14">
        <v>10213</v>
      </c>
      <c r="BB20" s="14">
        <v>2782</v>
      </c>
      <c r="BC20" s="14">
        <v>1515</v>
      </c>
      <c r="BD20" s="14">
        <v>1769</v>
      </c>
      <c r="BE20" s="14">
        <v>1770</v>
      </c>
      <c r="BF20" s="14">
        <v>22359</v>
      </c>
      <c r="BG20" s="14">
        <v>9310</v>
      </c>
      <c r="BH20" s="14">
        <v>0</v>
      </c>
      <c r="BI20" s="14"/>
      <c r="BJ20" s="14"/>
      <c r="BK20" s="14"/>
      <c r="BL20" s="14"/>
      <c r="BM20" s="14"/>
      <c r="BN20" s="14"/>
      <c r="BO20" s="14"/>
      <c r="BP20" s="14"/>
      <c r="BQ20" s="14"/>
      <c r="BR20" s="14"/>
    </row>
    <row r="21" spans="2:70" s="11" customFormat="1" x14ac:dyDescent="0.35">
      <c r="B21" s="11" t="s">
        <v>1770</v>
      </c>
      <c r="F21" s="16">
        <f t="shared" ref="F21:H21" si="48">SUM(F18:F20)</f>
        <v>0</v>
      </c>
      <c r="G21" s="16">
        <f t="shared" si="48"/>
        <v>0</v>
      </c>
      <c r="H21" s="16">
        <f t="shared" si="48"/>
        <v>0</v>
      </c>
      <c r="I21" s="16">
        <f t="shared" ref="I21:K21" si="49">SUM(I18:I20)</f>
        <v>0</v>
      </c>
      <c r="J21" s="16">
        <f t="shared" si="49"/>
        <v>0</v>
      </c>
      <c r="K21" s="16">
        <f t="shared" si="49"/>
        <v>0</v>
      </c>
      <c r="L21" s="16">
        <f t="shared" ref="L21:N21" si="50">SUM(L18:L20)</f>
        <v>6515345</v>
      </c>
      <c r="M21" s="16">
        <f t="shared" si="50"/>
        <v>6842482</v>
      </c>
      <c r="N21" s="16">
        <f t="shared" si="50"/>
        <v>6963932</v>
      </c>
      <c r="O21" s="16">
        <f t="shared" ref="O21:Q21" si="51">SUM(O18:O20)</f>
        <v>7429633</v>
      </c>
      <c r="P21" s="16">
        <f t="shared" si="51"/>
        <v>6466668</v>
      </c>
      <c r="Q21" s="16">
        <f t="shared" si="51"/>
        <v>7317949</v>
      </c>
      <c r="R21" s="16">
        <f t="shared" ref="R21:T21" si="52">SUM(R18:R20)</f>
        <v>7808497</v>
      </c>
      <c r="S21" s="16">
        <f t="shared" si="52"/>
        <v>8676680</v>
      </c>
      <c r="T21" s="16">
        <f t="shared" si="52"/>
        <v>9007411</v>
      </c>
      <c r="U21" s="16">
        <f t="shared" ref="U21:W21" si="53">SUM(U18:U20)</f>
        <v>9495993</v>
      </c>
      <c r="V21" s="16">
        <f t="shared" si="53"/>
        <v>9463662</v>
      </c>
      <c r="W21" s="16">
        <f t="shared" si="53"/>
        <v>10010143</v>
      </c>
      <c r="X21" s="16">
        <f t="shared" ref="X21:Z21" si="54">SUM(X18:X20)</f>
        <v>9569513</v>
      </c>
      <c r="Y21" s="16">
        <f t="shared" si="54"/>
        <v>8487410</v>
      </c>
      <c r="Z21" s="16">
        <f t="shared" si="54"/>
        <v>7961373</v>
      </c>
      <c r="AA21" s="16">
        <f t="shared" ref="AA21:AC21" si="55">SUM(AA18:AA20)</f>
        <v>8594485</v>
      </c>
      <c r="AB21" s="16">
        <f t="shared" si="55"/>
        <v>9090271</v>
      </c>
      <c r="AC21" s="16">
        <f t="shared" si="55"/>
        <v>9425212</v>
      </c>
      <c r="AD21" s="16">
        <f t="shared" ref="AD21:AJ21" si="56">SUM(AD18:AD20)</f>
        <v>0</v>
      </c>
      <c r="AE21" s="16">
        <f t="shared" si="56"/>
        <v>0</v>
      </c>
      <c r="AF21" s="16">
        <f t="shared" si="56"/>
        <v>0</v>
      </c>
      <c r="AG21" s="16">
        <f t="shared" si="56"/>
        <v>0</v>
      </c>
      <c r="AH21" s="16">
        <f t="shared" si="56"/>
        <v>0</v>
      </c>
      <c r="AI21" s="16">
        <f t="shared" si="56"/>
        <v>0</v>
      </c>
      <c r="AJ21" s="16">
        <f t="shared" si="56"/>
        <v>0</v>
      </c>
      <c r="AR21" s="16">
        <f t="shared" ref="AR21" si="57">SUM(AR18:AR20)</f>
        <v>0</v>
      </c>
      <c r="AS21" s="16">
        <f t="shared" ref="AS21" si="58">SUM(AS18:AS20)</f>
        <v>0</v>
      </c>
      <c r="AT21" s="16">
        <f t="shared" ref="AT21" si="59">SUM(AT18:AT20)</f>
        <v>0</v>
      </c>
      <c r="AU21" s="16">
        <f t="shared" ref="AU21" si="60">SUM(AU18:AU20)</f>
        <v>0</v>
      </c>
      <c r="AV21" s="16">
        <f t="shared" ref="AV21" si="61">SUM(AV18:AV20)</f>
        <v>0</v>
      </c>
      <c r="AW21" s="16">
        <f t="shared" ref="AW21" si="62">SUM(AW18:AW20)</f>
        <v>3512681</v>
      </c>
      <c r="AX21" s="16">
        <f t="shared" ref="AX21" si="63">SUM(AX18:AX20)</f>
        <v>3791588</v>
      </c>
      <c r="AY21" s="16">
        <f t="shared" ref="AY21" si="64">SUM(AY18:AY20)</f>
        <v>4324088</v>
      </c>
      <c r="AZ21" s="16">
        <f t="shared" ref="AZ21" si="65">SUM(AZ18:AZ20)</f>
        <v>4651895</v>
      </c>
      <c r="BA21" s="16">
        <f t="shared" ref="BA21:BG21" si="66">SUM(BA18:BA20)</f>
        <v>4645412</v>
      </c>
      <c r="BB21" s="16">
        <f t="shared" si="66"/>
        <v>5147852</v>
      </c>
      <c r="BC21" s="16">
        <f t="shared" si="66"/>
        <v>6288195</v>
      </c>
      <c r="BD21" s="16">
        <f t="shared" si="66"/>
        <v>5975818</v>
      </c>
      <c r="BE21" s="16">
        <f t="shared" si="66"/>
        <v>7429633</v>
      </c>
      <c r="BF21" s="16">
        <f t="shared" si="66"/>
        <v>8676680</v>
      </c>
      <c r="BG21" s="16">
        <f t="shared" si="66"/>
        <v>10010143</v>
      </c>
      <c r="BH21" s="16">
        <f t="shared" ref="BH21" si="67">SUM(BH18:BH20)</f>
        <v>8594485</v>
      </c>
      <c r="BI21" s="16">
        <f t="shared" ref="BI21" si="68">SUM(BI18:BI20)</f>
        <v>0</v>
      </c>
      <c r="BJ21" s="16">
        <f t="shared" ref="BJ21" si="69">SUM(BJ18:BJ20)</f>
        <v>0</v>
      </c>
      <c r="BK21" s="16">
        <f t="shared" ref="BK21" si="70">SUM(BK18:BK20)</f>
        <v>0</v>
      </c>
      <c r="BL21" s="16">
        <f t="shared" ref="BL21" si="71">SUM(BL18:BL20)</f>
        <v>0</v>
      </c>
      <c r="BM21" s="16">
        <f t="shared" ref="BM21" si="72">SUM(BM18:BM20)</f>
        <v>0</v>
      </c>
      <c r="BN21" s="16">
        <f t="shared" ref="BN21" si="73">SUM(BN18:BN20)</f>
        <v>0</v>
      </c>
      <c r="BO21" s="16"/>
      <c r="BP21" s="16"/>
      <c r="BQ21" s="16"/>
      <c r="BR21" s="16"/>
    </row>
    <row r="22" spans="2:70" s="8" customFormat="1" x14ac:dyDescent="0.35">
      <c r="B22" s="8" t="s">
        <v>1772</v>
      </c>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R22" s="19"/>
      <c r="AS22" s="19"/>
      <c r="AT22" s="19"/>
      <c r="AU22" s="19"/>
      <c r="AV22" s="19"/>
      <c r="AW22" s="19"/>
      <c r="AX22" s="19"/>
      <c r="AY22" s="19"/>
      <c r="AZ22" s="19"/>
      <c r="BA22" s="19"/>
      <c r="BB22" s="19"/>
      <c r="BC22" s="19"/>
      <c r="BD22" s="19"/>
      <c r="BE22" s="19"/>
      <c r="BF22" s="19"/>
      <c r="BG22" s="19"/>
      <c r="BH22" s="19"/>
      <c r="BI22" s="19"/>
      <c r="BJ22" s="19"/>
      <c r="BK22" s="19"/>
      <c r="BL22" s="19"/>
      <c r="BM22" s="19"/>
      <c r="BN22" s="19"/>
      <c r="BO22" s="19"/>
      <c r="BP22" s="19"/>
      <c r="BQ22" s="19"/>
      <c r="BR22" s="19"/>
    </row>
    <row r="23" spans="2:70" s="20" customFormat="1" x14ac:dyDescent="0.35">
      <c r="B23" s="20" t="s">
        <v>21</v>
      </c>
      <c r="F23" s="20" t="e">
        <f>F13/F18</f>
        <v>#DIV/0!</v>
      </c>
      <c r="G23" s="20" t="e">
        <f t="shared" ref="G23:H23" si="74">G13/G18</f>
        <v>#DIV/0!</v>
      </c>
      <c r="H23" s="20" t="e">
        <f t="shared" si="74"/>
        <v>#DIV/0!</v>
      </c>
      <c r="I23" s="20" t="e">
        <f>I13/I18</f>
        <v>#DIV/0!</v>
      </c>
      <c r="J23" s="20" t="e">
        <f t="shared" ref="J23:K23" si="75">J13/J18</f>
        <v>#DIV/0!</v>
      </c>
      <c r="K23" s="20" t="e">
        <f t="shared" si="75"/>
        <v>#DIV/0!</v>
      </c>
      <c r="L23" s="20">
        <f>L13/L18</f>
        <v>0.42438755458425181</v>
      </c>
      <c r="M23" s="20">
        <f t="shared" ref="M23:N23" si="76">M13/M18</f>
        <v>0.42043787746701938</v>
      </c>
      <c r="N23" s="20">
        <f t="shared" si="76"/>
        <v>0.42084325335159561</v>
      </c>
      <c r="O23" s="20">
        <f>O13/O18</f>
        <v>0.4276952603592547</v>
      </c>
      <c r="P23" s="20">
        <f t="shared" ref="P23:Q23" si="77">P13/P18</f>
        <v>0.41928102487305363</v>
      </c>
      <c r="Q23" s="20">
        <f t="shared" si="77"/>
        <v>0.4276983826114833</v>
      </c>
      <c r="R23" s="20">
        <f>R13/R18</f>
        <v>0.4298687705897693</v>
      </c>
      <c r="S23" s="20">
        <f t="shared" ref="S23:T23" si="78">S13/S18</f>
        <v>0.44002173741864276</v>
      </c>
      <c r="T23" s="20">
        <f t="shared" si="78"/>
        <v>0.45255087950765105</v>
      </c>
      <c r="U23" s="20">
        <f>U13/U18</f>
        <v>0.4603266305521993</v>
      </c>
      <c r="V23" s="20">
        <f t="shared" ref="V23:W23" si="79">V13/V18</f>
        <v>0.4620860104225592</v>
      </c>
      <c r="W23" s="20">
        <f t="shared" si="79"/>
        <v>0.46587836434713537</v>
      </c>
      <c r="X23" s="20">
        <f>X13/X18</f>
        <v>0.4685185946000639</v>
      </c>
      <c r="Y23" s="20">
        <f t="shared" ref="Y23:Z23" si="80">Y13/Y18</f>
        <v>0.4713313519018667</v>
      </c>
      <c r="Z23" s="20">
        <f t="shared" si="80"/>
        <v>0.47169233385815329</v>
      </c>
      <c r="AA23" s="20">
        <f>AA13/AA18</f>
        <v>0.47367754131458761</v>
      </c>
      <c r="AB23" s="20">
        <f t="shared" ref="AB23:AC23" si="81">AB13/AB18</f>
        <v>0.46998043255810135</v>
      </c>
      <c r="AC23" s="20">
        <f t="shared" si="81"/>
        <v>0.47269402624488083</v>
      </c>
      <c r="AD23" s="20" t="e">
        <f t="shared" ref="AD23:AJ23" si="82">AD13/AD18</f>
        <v>#DIV/0!</v>
      </c>
      <c r="AE23" s="20" t="e">
        <f t="shared" si="82"/>
        <v>#DIV/0!</v>
      </c>
      <c r="AF23" s="20" t="e">
        <f t="shared" si="82"/>
        <v>#DIV/0!</v>
      </c>
      <c r="AG23" s="20" t="e">
        <f t="shared" si="82"/>
        <v>#DIV/0!</v>
      </c>
      <c r="AH23" s="20" t="e">
        <f t="shared" si="82"/>
        <v>#DIV/0!</v>
      </c>
      <c r="AI23" s="20" t="e">
        <f t="shared" si="82"/>
        <v>#DIV/0!</v>
      </c>
      <c r="AJ23" s="20" t="e">
        <f t="shared" si="82"/>
        <v>#DIV/0!</v>
      </c>
      <c r="AR23" s="20" t="e">
        <f>AR13/AR18</f>
        <v>#DIV/0!</v>
      </c>
      <c r="AS23" s="20" t="e">
        <f t="shared" ref="AS23:BN23" si="83">AS13/AS18</f>
        <v>#DIV/0!</v>
      </c>
      <c r="AT23" s="20" t="e">
        <f t="shared" si="83"/>
        <v>#DIV/0!</v>
      </c>
      <c r="AU23" s="20" t="e">
        <f t="shared" si="83"/>
        <v>#DIV/0!</v>
      </c>
      <c r="AV23" s="20" t="e">
        <f t="shared" si="83"/>
        <v>#DIV/0!</v>
      </c>
      <c r="AW23" s="20">
        <f t="shared" si="83"/>
        <v>0.30488574373172772</v>
      </c>
      <c r="AX23" s="20">
        <f t="shared" si="83"/>
        <v>0.33201277522236317</v>
      </c>
      <c r="AY23" s="20">
        <f t="shared" si="83"/>
        <v>0.34947057842699619</v>
      </c>
      <c r="AZ23" s="20">
        <f t="shared" si="83"/>
        <v>0.3596248685634752</v>
      </c>
      <c r="BA23" s="20">
        <f t="shared" si="83"/>
        <v>0.37683213330519233</v>
      </c>
      <c r="BB23" s="20">
        <f t="shared" si="83"/>
        <v>0.38591930884115233</v>
      </c>
      <c r="BC23" s="20">
        <f t="shared" si="83"/>
        <v>0.4078680343500497</v>
      </c>
      <c r="BD23" s="20">
        <f t="shared" si="83"/>
        <v>0.42390404170928736</v>
      </c>
      <c r="BE23" s="20">
        <f t="shared" si="83"/>
        <v>0.4276952603592547</v>
      </c>
      <c r="BF23" s="20">
        <f t="shared" si="83"/>
        <v>0.44002173741864276</v>
      </c>
      <c r="BG23" s="20">
        <f t="shared" si="83"/>
        <v>0.46587836434713537</v>
      </c>
      <c r="BH23" s="20">
        <f t="shared" si="83"/>
        <v>0.47367754131458761</v>
      </c>
      <c r="BI23" s="20" t="e">
        <f t="shared" si="83"/>
        <v>#DIV/0!</v>
      </c>
      <c r="BJ23" s="20" t="e">
        <f t="shared" si="83"/>
        <v>#DIV/0!</v>
      </c>
      <c r="BK23" s="20" t="e">
        <f t="shared" si="83"/>
        <v>#DIV/0!</v>
      </c>
      <c r="BL23" s="20" t="e">
        <f t="shared" si="83"/>
        <v>#DIV/0!</v>
      </c>
      <c r="BM23" s="20" t="e">
        <f t="shared" si="83"/>
        <v>#DIV/0!</v>
      </c>
      <c r="BN23" s="20" t="e">
        <f t="shared" si="83"/>
        <v>#DIV/0!</v>
      </c>
    </row>
    <row r="24" spans="2:70" s="21" customFormat="1" x14ac:dyDescent="0.35">
      <c r="B24" s="21" t="s">
        <v>23</v>
      </c>
      <c r="F24" s="21" t="e">
        <f>F17/F18</f>
        <v>#DIV/0!</v>
      </c>
      <c r="G24" s="21" t="e">
        <f t="shared" ref="G24:H24" si="84">G17/G18</f>
        <v>#DIV/0!</v>
      </c>
      <c r="H24" s="21" t="e">
        <f t="shared" si="84"/>
        <v>#DIV/0!</v>
      </c>
      <c r="I24" s="21" t="e">
        <f>I17/I18</f>
        <v>#DIV/0!</v>
      </c>
      <c r="J24" s="21" t="e">
        <f t="shared" ref="J24:K24" si="85">J17/J18</f>
        <v>#DIV/0!</v>
      </c>
      <c r="K24" s="21" t="e">
        <f t="shared" si="85"/>
        <v>#DIV/0!</v>
      </c>
      <c r="L24" s="21">
        <f>L17/L18</f>
        <v>0.57561244541574819</v>
      </c>
      <c r="M24" s="21">
        <f t="shared" ref="M24:N24" si="86">M17/M18</f>
        <v>0.57956212253298056</v>
      </c>
      <c r="N24" s="21">
        <f t="shared" si="86"/>
        <v>0.57915674664840433</v>
      </c>
      <c r="O24" s="21">
        <f>O17/O18</f>
        <v>0.57230473964074524</v>
      </c>
      <c r="P24" s="21">
        <f t="shared" ref="P24:Q24" si="87">P17/P18</f>
        <v>0.58071897512694637</v>
      </c>
      <c r="Q24" s="21">
        <f t="shared" si="87"/>
        <v>0.5723016173885167</v>
      </c>
      <c r="R24" s="21">
        <f>R17/R18</f>
        <v>0.57013122941023064</v>
      </c>
      <c r="S24" s="21">
        <f t="shared" ref="S24:T24" si="88">S17/S18</f>
        <v>0.5599782625813573</v>
      </c>
      <c r="T24" s="21">
        <f t="shared" si="88"/>
        <v>0.54744912049234895</v>
      </c>
      <c r="U24" s="21">
        <f>U17/U18</f>
        <v>0.53967336944780075</v>
      </c>
      <c r="V24" s="21">
        <f t="shared" ref="V24:W24" si="89">V17/V18</f>
        <v>0.53791398957744074</v>
      </c>
      <c r="W24" s="21">
        <f t="shared" si="89"/>
        <v>0.53412163565286463</v>
      </c>
      <c r="X24" s="21">
        <f>X17/X18</f>
        <v>0.53148140539993605</v>
      </c>
      <c r="Y24" s="21">
        <f t="shared" ref="Y24:Z24" si="90">Y17/Y18</f>
        <v>0.5286686480981333</v>
      </c>
      <c r="Z24" s="21">
        <f t="shared" si="90"/>
        <v>0.52830766614184665</v>
      </c>
      <c r="AA24" s="21">
        <f>AA17/AA18</f>
        <v>0.52632245868541239</v>
      </c>
      <c r="AB24" s="21">
        <f t="shared" ref="AB24:AC24" si="91">AB17/AB18</f>
        <v>0.5300195674418986</v>
      </c>
      <c r="AC24" s="21">
        <f t="shared" si="91"/>
        <v>0.52730597375511912</v>
      </c>
      <c r="AD24" s="21" t="e">
        <f t="shared" ref="AD24:AJ24" si="92">AD17/AD18</f>
        <v>#DIV/0!</v>
      </c>
      <c r="AE24" s="21" t="e">
        <f t="shared" si="92"/>
        <v>#DIV/0!</v>
      </c>
      <c r="AF24" s="21" t="e">
        <f t="shared" si="92"/>
        <v>#DIV/0!</v>
      </c>
      <c r="AG24" s="21" t="e">
        <f t="shared" si="92"/>
        <v>#DIV/0!</v>
      </c>
      <c r="AH24" s="21" t="e">
        <f t="shared" si="92"/>
        <v>#DIV/0!</v>
      </c>
      <c r="AI24" s="21" t="e">
        <f t="shared" si="92"/>
        <v>#DIV/0!</v>
      </c>
      <c r="AJ24" s="21" t="e">
        <f t="shared" si="92"/>
        <v>#DIV/0!</v>
      </c>
      <c r="AR24" s="21" t="e">
        <f>AR17/AR18</f>
        <v>#DIV/0!</v>
      </c>
      <c r="AS24" s="21" t="e">
        <f t="shared" ref="AS24:BN24" si="93">AS17/AS18</f>
        <v>#DIV/0!</v>
      </c>
      <c r="AT24" s="21" t="e">
        <f t="shared" si="93"/>
        <v>#DIV/0!</v>
      </c>
      <c r="AU24" s="21" t="e">
        <f t="shared" si="93"/>
        <v>#DIV/0!</v>
      </c>
      <c r="AV24" s="21" t="e">
        <f t="shared" si="93"/>
        <v>#DIV/0!</v>
      </c>
      <c r="AW24" s="21">
        <f t="shared" si="93"/>
        <v>0.69511425626827228</v>
      </c>
      <c r="AX24" s="21">
        <f t="shared" si="93"/>
        <v>0.66798722477763683</v>
      </c>
      <c r="AY24" s="21">
        <f t="shared" si="93"/>
        <v>0.65052942157300375</v>
      </c>
      <c r="AZ24" s="21">
        <f t="shared" si="93"/>
        <v>0.6403751314365248</v>
      </c>
      <c r="BA24" s="21">
        <f t="shared" si="93"/>
        <v>0.62316786669480762</v>
      </c>
      <c r="BB24" s="21">
        <f t="shared" si="93"/>
        <v>0.61408069115884767</v>
      </c>
      <c r="BC24" s="21">
        <f t="shared" si="93"/>
        <v>0.5921319656499503</v>
      </c>
      <c r="BD24" s="21">
        <f t="shared" si="93"/>
        <v>0.57609595829071258</v>
      </c>
      <c r="BE24" s="21">
        <f t="shared" si="93"/>
        <v>0.57230473964074524</v>
      </c>
      <c r="BF24" s="21">
        <f t="shared" si="93"/>
        <v>0.5599782625813573</v>
      </c>
      <c r="BG24" s="21">
        <f t="shared" si="93"/>
        <v>0.53412163565286463</v>
      </c>
      <c r="BH24" s="21">
        <f t="shared" si="93"/>
        <v>0.52632245868541239</v>
      </c>
      <c r="BI24" s="21" t="e">
        <f t="shared" si="93"/>
        <v>#DIV/0!</v>
      </c>
      <c r="BJ24" s="21" t="e">
        <f t="shared" si="93"/>
        <v>#DIV/0!</v>
      </c>
      <c r="BK24" s="21" t="e">
        <f t="shared" si="93"/>
        <v>#DIV/0!</v>
      </c>
      <c r="BL24" s="21" t="e">
        <f t="shared" si="93"/>
        <v>#DIV/0!</v>
      </c>
      <c r="BM24" s="21" t="e">
        <f t="shared" si="93"/>
        <v>#DIV/0!</v>
      </c>
      <c r="BN24" s="21" t="e">
        <f t="shared" si="93"/>
        <v>#DIV/0!</v>
      </c>
    </row>
    <row r="25" spans="2:70" s="20" customFormat="1" x14ac:dyDescent="0.35">
      <c r="B25" s="20" t="s">
        <v>1794</v>
      </c>
      <c r="F25" s="20" t="e">
        <f>SUM(F23:F24)</f>
        <v>#DIV/0!</v>
      </c>
      <c r="G25" s="20" t="e">
        <f t="shared" ref="G25:H25" si="94">SUM(G23:G24)</f>
        <v>#DIV/0!</v>
      </c>
      <c r="H25" s="20" t="e">
        <f t="shared" si="94"/>
        <v>#DIV/0!</v>
      </c>
      <c r="I25" s="20" t="e">
        <f>SUM(I23:I24)</f>
        <v>#DIV/0!</v>
      </c>
      <c r="J25" s="20" t="e">
        <f t="shared" ref="J25:K25" si="95">SUM(J23:J24)</f>
        <v>#DIV/0!</v>
      </c>
      <c r="K25" s="20" t="e">
        <f t="shared" si="95"/>
        <v>#DIV/0!</v>
      </c>
      <c r="L25" s="20">
        <f>SUM(L23:L24)</f>
        <v>1</v>
      </c>
      <c r="M25" s="20">
        <f t="shared" ref="M25:N25" si="96">SUM(M23:M24)</f>
        <v>1</v>
      </c>
      <c r="N25" s="20">
        <f t="shared" si="96"/>
        <v>1</v>
      </c>
      <c r="O25" s="20">
        <f>SUM(O23:O24)</f>
        <v>1</v>
      </c>
      <c r="P25" s="20">
        <f t="shared" ref="P25:Q25" si="97">SUM(P23:P24)</f>
        <v>1</v>
      </c>
      <c r="Q25" s="20">
        <f t="shared" si="97"/>
        <v>1</v>
      </c>
      <c r="R25" s="20">
        <f>SUM(R23:R24)</f>
        <v>1</v>
      </c>
      <c r="S25" s="20">
        <f t="shared" ref="S25:T25" si="98">SUM(S23:S24)</f>
        <v>1</v>
      </c>
      <c r="T25" s="20">
        <f t="shared" si="98"/>
        <v>1</v>
      </c>
      <c r="U25" s="20">
        <f>SUM(U23:U24)</f>
        <v>1</v>
      </c>
      <c r="V25" s="20">
        <f t="shared" ref="V25:W25" si="99">SUM(V23:V24)</f>
        <v>1</v>
      </c>
      <c r="W25" s="20">
        <f t="shared" si="99"/>
        <v>1</v>
      </c>
      <c r="X25" s="20">
        <f>SUM(X23:X24)</f>
        <v>1</v>
      </c>
      <c r="Y25" s="20">
        <f t="shared" ref="Y25:Z25" si="100">SUM(Y23:Y24)</f>
        <v>1</v>
      </c>
      <c r="Z25" s="20">
        <f t="shared" si="100"/>
        <v>1</v>
      </c>
      <c r="AA25" s="20">
        <f>SUM(AA23:AA24)</f>
        <v>1</v>
      </c>
      <c r="AB25" s="20">
        <f t="shared" ref="AB25:AC25" si="101">SUM(AB23:AB24)</f>
        <v>1</v>
      </c>
      <c r="AC25" s="20">
        <f t="shared" si="101"/>
        <v>1</v>
      </c>
      <c r="AD25" s="20" t="e">
        <f t="shared" ref="AD25:AJ25" si="102">SUM(AD23:AD24)</f>
        <v>#DIV/0!</v>
      </c>
      <c r="AE25" s="20" t="e">
        <f t="shared" si="102"/>
        <v>#DIV/0!</v>
      </c>
      <c r="AF25" s="20" t="e">
        <f t="shared" si="102"/>
        <v>#DIV/0!</v>
      </c>
      <c r="AG25" s="20" t="e">
        <f t="shared" si="102"/>
        <v>#DIV/0!</v>
      </c>
      <c r="AH25" s="20" t="e">
        <f t="shared" si="102"/>
        <v>#DIV/0!</v>
      </c>
      <c r="AI25" s="20" t="e">
        <f t="shared" si="102"/>
        <v>#DIV/0!</v>
      </c>
      <c r="AJ25" s="20" t="e">
        <f t="shared" si="102"/>
        <v>#DIV/0!</v>
      </c>
      <c r="AR25" s="20" t="e">
        <f>SUM(AR23:AR24)</f>
        <v>#DIV/0!</v>
      </c>
      <c r="AS25" s="20" t="e">
        <f t="shared" ref="AS25:BN25" si="103">SUM(AS23:AS24)</f>
        <v>#DIV/0!</v>
      </c>
      <c r="AT25" s="20" t="e">
        <f t="shared" si="103"/>
        <v>#DIV/0!</v>
      </c>
      <c r="AU25" s="20" t="e">
        <f t="shared" si="103"/>
        <v>#DIV/0!</v>
      </c>
      <c r="AV25" s="20" t="e">
        <f t="shared" si="103"/>
        <v>#DIV/0!</v>
      </c>
      <c r="AW25" s="20">
        <f t="shared" si="103"/>
        <v>1</v>
      </c>
      <c r="AX25" s="20">
        <f t="shared" si="103"/>
        <v>1</v>
      </c>
      <c r="AY25" s="20">
        <f t="shared" si="103"/>
        <v>1</v>
      </c>
      <c r="AZ25" s="20">
        <f t="shared" si="103"/>
        <v>1</v>
      </c>
      <c r="BA25" s="20">
        <f t="shared" si="103"/>
        <v>1</v>
      </c>
      <c r="BB25" s="20">
        <f t="shared" si="103"/>
        <v>1</v>
      </c>
      <c r="BC25" s="20">
        <f t="shared" si="103"/>
        <v>1</v>
      </c>
      <c r="BD25" s="20">
        <f t="shared" si="103"/>
        <v>1</v>
      </c>
      <c r="BE25" s="20">
        <f t="shared" si="103"/>
        <v>1</v>
      </c>
      <c r="BF25" s="20">
        <f t="shared" si="103"/>
        <v>1</v>
      </c>
      <c r="BG25" s="20">
        <f t="shared" si="103"/>
        <v>1</v>
      </c>
      <c r="BH25" s="20">
        <f t="shared" si="103"/>
        <v>1</v>
      </c>
      <c r="BI25" s="20" t="e">
        <f t="shared" si="103"/>
        <v>#DIV/0!</v>
      </c>
      <c r="BJ25" s="20" t="e">
        <f t="shared" si="103"/>
        <v>#DIV/0!</v>
      </c>
      <c r="BK25" s="20" t="e">
        <f t="shared" si="103"/>
        <v>#DIV/0!</v>
      </c>
      <c r="BL25" s="20" t="e">
        <f t="shared" si="103"/>
        <v>#DIV/0!</v>
      </c>
      <c r="BM25" s="20" t="e">
        <f t="shared" si="103"/>
        <v>#DIV/0!</v>
      </c>
      <c r="BN25" s="20" t="e">
        <f t="shared" si="103"/>
        <v>#DIV/0!</v>
      </c>
    </row>
    <row r="26" spans="2:70" s="2" customFormat="1" x14ac:dyDescent="0.35">
      <c r="B26" s="3" t="s">
        <v>30</v>
      </c>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row>
    <row r="27" spans="2:70" x14ac:dyDescent="0.35">
      <c r="B27" t="s">
        <v>24</v>
      </c>
      <c r="F27" s="5"/>
      <c r="G27" s="5"/>
      <c r="H27" s="5"/>
      <c r="I27" s="5"/>
      <c r="J27" s="5"/>
      <c r="K27" s="5"/>
      <c r="L27" s="5">
        <v>1724875</v>
      </c>
      <c r="M27" s="5">
        <v>1853393</v>
      </c>
      <c r="N27" s="5">
        <v>1865437</v>
      </c>
      <c r="O27" s="5">
        <f>BE27</f>
        <v>1947222</v>
      </c>
      <c r="P27" s="5">
        <v>1758548</v>
      </c>
      <c r="Q27" s="5">
        <v>1943828</v>
      </c>
      <c r="R27" s="5">
        <v>2072673</v>
      </c>
      <c r="S27" s="5">
        <f>BF27</f>
        <v>2250887</v>
      </c>
      <c r="T27" s="5">
        <v>2297642</v>
      </c>
      <c r="U27" s="5">
        <v>2446632</v>
      </c>
      <c r="V27" s="5">
        <v>2463867</v>
      </c>
      <c r="W27" s="5">
        <f>BG27</f>
        <v>2606325</v>
      </c>
      <c r="X27" s="5">
        <v>2479139</v>
      </c>
      <c r="Y27" s="5">
        <v>2210648</v>
      </c>
      <c r="Z27" s="5">
        <v>2141066</v>
      </c>
      <c r="AA27" s="5">
        <f>BH27</f>
        <v>2317560</v>
      </c>
      <c r="AB27" s="5">
        <v>2474034</v>
      </c>
      <c r="AC27" s="5">
        <v>2516396</v>
      </c>
      <c r="AD27" s="5"/>
      <c r="AE27" s="5"/>
      <c r="AF27" s="5"/>
      <c r="AG27" s="5"/>
      <c r="AH27" s="5"/>
      <c r="AI27" s="5"/>
      <c r="AJ27" s="5"/>
      <c r="AR27" s="5"/>
      <c r="AS27" s="5"/>
      <c r="AT27" s="5"/>
      <c r="AU27" s="5"/>
      <c r="AV27" s="5"/>
      <c r="AW27" s="5"/>
      <c r="AX27" s="5"/>
      <c r="AY27" s="5">
        <v>1391243</v>
      </c>
      <c r="AZ27" s="5">
        <v>1453613</v>
      </c>
      <c r="BA27" s="5">
        <v>1462672</v>
      </c>
      <c r="BB27" s="5">
        <v>1501052</v>
      </c>
      <c r="BC27" s="5">
        <v>1696005</v>
      </c>
      <c r="BD27" s="5">
        <v>1617780</v>
      </c>
      <c r="BE27" s="5">
        <v>1947222</v>
      </c>
      <c r="BF27" s="5">
        <v>2250887</v>
      </c>
      <c r="BG27" s="5">
        <v>2606325</v>
      </c>
      <c r="BH27" s="5">
        <v>2317560</v>
      </c>
      <c r="BI27" s="5"/>
      <c r="BJ27" s="5"/>
      <c r="BK27" s="5"/>
      <c r="BL27" s="5"/>
      <c r="BM27" s="5"/>
      <c r="BN27" s="5"/>
      <c r="BO27" s="5"/>
      <c r="BP27" s="5"/>
      <c r="BQ27" s="5"/>
      <c r="BR27" s="5"/>
    </row>
    <row r="28" spans="2:70" s="7" customFormat="1" x14ac:dyDescent="0.35">
      <c r="B28" s="7" t="s">
        <v>31</v>
      </c>
      <c r="F28" s="14"/>
      <c r="G28" s="14"/>
      <c r="H28" s="14"/>
      <c r="I28" s="14"/>
      <c r="J28" s="14"/>
      <c r="K28" s="14"/>
      <c r="L28" s="14">
        <v>4333420</v>
      </c>
      <c r="M28" s="14">
        <v>4506103</v>
      </c>
      <c r="N28" s="14">
        <v>4585744</v>
      </c>
      <c r="O28" s="14">
        <f>BE28</f>
        <v>4934692</v>
      </c>
      <c r="P28" s="14">
        <v>4111057</v>
      </c>
      <c r="Q28" s="14">
        <v>4737869</v>
      </c>
      <c r="R28" s="14">
        <v>5063456</v>
      </c>
      <c r="S28" s="14">
        <f>BF28</f>
        <v>5737182</v>
      </c>
      <c r="T28" s="14">
        <v>5983639</v>
      </c>
      <c r="U28" s="14">
        <v>6301478</v>
      </c>
      <c r="V28" s="14">
        <v>6277748</v>
      </c>
      <c r="W28" s="14">
        <f>BG28</f>
        <v>6639451</v>
      </c>
      <c r="X28" s="14">
        <v>6356410</v>
      </c>
      <c r="Y28" s="14">
        <v>5528538</v>
      </c>
      <c r="Z28" s="14">
        <v>5126188</v>
      </c>
      <c r="AA28" s="14">
        <f>BH28</f>
        <v>5605731</v>
      </c>
      <c r="AB28" s="14">
        <v>5933299</v>
      </c>
      <c r="AC28" s="14">
        <v>6198675</v>
      </c>
      <c r="AD28" s="14"/>
      <c r="AE28" s="14"/>
      <c r="AF28" s="14"/>
      <c r="AG28" s="14"/>
      <c r="AH28" s="14"/>
      <c r="AI28" s="14"/>
      <c r="AJ28" s="14"/>
      <c r="AR28" s="14"/>
      <c r="AS28" s="14"/>
      <c r="AT28" s="14"/>
      <c r="AU28" s="14"/>
      <c r="AV28" s="14"/>
      <c r="AW28" s="14"/>
      <c r="AX28" s="14"/>
      <c r="AY28" s="14">
        <v>2620966</v>
      </c>
      <c r="AZ28" s="14">
        <v>2880228</v>
      </c>
      <c r="BA28" s="14">
        <v>2872643</v>
      </c>
      <c r="BB28" s="14">
        <v>3240434</v>
      </c>
      <c r="BC28" s="14">
        <v>4140726</v>
      </c>
      <c r="BD28" s="14">
        <v>3907704</v>
      </c>
      <c r="BE28" s="14">
        <v>4934692</v>
      </c>
      <c r="BF28" s="14">
        <v>5737182</v>
      </c>
      <c r="BG28" s="14">
        <v>6639451</v>
      </c>
      <c r="BH28" s="14">
        <v>5605731</v>
      </c>
      <c r="BI28" s="14"/>
      <c r="BJ28" s="14"/>
      <c r="BK28" s="14"/>
      <c r="BL28" s="14"/>
      <c r="BM28" s="14"/>
      <c r="BN28" s="14"/>
      <c r="BO28" s="14"/>
      <c r="BP28" s="14"/>
      <c r="BQ28" s="14"/>
      <c r="BR28" s="14"/>
    </row>
    <row r="29" spans="2:70" x14ac:dyDescent="0.35">
      <c r="B29" t="s">
        <v>27</v>
      </c>
      <c r="F29" s="5">
        <f t="shared" ref="F29:H29" si="104">SUM(F27:F28)</f>
        <v>0</v>
      </c>
      <c r="G29" s="5">
        <f t="shared" si="104"/>
        <v>0</v>
      </c>
      <c r="H29" s="5">
        <f t="shared" si="104"/>
        <v>0</v>
      </c>
      <c r="I29" s="5">
        <f t="shared" ref="I29:K29" si="105">SUM(I27:I28)</f>
        <v>0</v>
      </c>
      <c r="J29" s="5">
        <f t="shared" si="105"/>
        <v>0</v>
      </c>
      <c r="K29" s="5">
        <f t="shared" si="105"/>
        <v>0</v>
      </c>
      <c r="L29" s="5">
        <f t="shared" ref="L29:N29" si="106">SUM(L27:L28)</f>
        <v>6058295</v>
      </c>
      <c r="M29" s="5">
        <f t="shared" si="106"/>
        <v>6359496</v>
      </c>
      <c r="N29" s="5">
        <f t="shared" si="106"/>
        <v>6451181</v>
      </c>
      <c r="O29" s="5">
        <f t="shared" ref="O29:Q29" si="107">SUM(O27:O28)</f>
        <v>6881914</v>
      </c>
      <c r="P29" s="5">
        <f t="shared" si="107"/>
        <v>5869605</v>
      </c>
      <c r="Q29" s="5">
        <f t="shared" si="107"/>
        <v>6681697</v>
      </c>
      <c r="R29" s="5">
        <f t="shared" ref="R29:T29" si="108">SUM(R27:R28)</f>
        <v>7136129</v>
      </c>
      <c r="S29" s="5">
        <f t="shared" si="108"/>
        <v>7988069</v>
      </c>
      <c r="T29" s="5">
        <f t="shared" si="108"/>
        <v>8281281</v>
      </c>
      <c r="U29" s="5">
        <f t="shared" ref="U29:W29" si="109">SUM(U27:U28)</f>
        <v>8748110</v>
      </c>
      <c r="V29" s="5">
        <f t="shared" si="109"/>
        <v>8741615</v>
      </c>
      <c r="W29" s="5">
        <f t="shared" si="109"/>
        <v>9245776</v>
      </c>
      <c r="X29" s="5">
        <f t="shared" ref="X29:Z29" si="110">SUM(X27:X28)</f>
        <v>8835549</v>
      </c>
      <c r="Y29" s="5">
        <f t="shared" si="110"/>
        <v>7739186</v>
      </c>
      <c r="Z29" s="5">
        <f t="shared" si="110"/>
        <v>7267254</v>
      </c>
      <c r="AA29" s="5">
        <f t="shared" ref="AA29:AC29" si="111">SUM(AA27:AA28)</f>
        <v>7923291</v>
      </c>
      <c r="AB29" s="5">
        <f t="shared" si="111"/>
        <v>8407333</v>
      </c>
      <c r="AC29" s="5">
        <f t="shared" si="111"/>
        <v>8715071</v>
      </c>
      <c r="AD29" s="5">
        <f t="shared" ref="AD29:AJ29" si="112">SUM(AD27:AD28)</f>
        <v>0</v>
      </c>
      <c r="AE29" s="5">
        <f t="shared" si="112"/>
        <v>0</v>
      </c>
      <c r="AF29" s="5">
        <f t="shared" si="112"/>
        <v>0</v>
      </c>
      <c r="AG29" s="5">
        <f t="shared" si="112"/>
        <v>0</v>
      </c>
      <c r="AH29" s="5">
        <f t="shared" si="112"/>
        <v>0</v>
      </c>
      <c r="AI29" s="5">
        <f t="shared" si="112"/>
        <v>0</v>
      </c>
      <c r="AJ29" s="5">
        <f t="shared" si="112"/>
        <v>0</v>
      </c>
      <c r="AR29" s="5">
        <f t="shared" ref="AR29" si="113">SUM(AR27:AR28)</f>
        <v>0</v>
      </c>
      <c r="AS29" s="5">
        <f t="shared" ref="AS29" si="114">SUM(AS27:AS28)</f>
        <v>0</v>
      </c>
      <c r="AT29" s="5">
        <f t="shared" ref="AT29" si="115">SUM(AT27:AT28)</f>
        <v>0</v>
      </c>
      <c r="AU29" s="5">
        <f t="shared" ref="AU29" si="116">SUM(AU27:AU28)</f>
        <v>0</v>
      </c>
      <c r="AV29" s="5">
        <f t="shared" ref="AV29" si="117">SUM(AV27:AV28)</f>
        <v>0</v>
      </c>
      <c r="AW29" s="5">
        <f t="shared" ref="AW29" si="118">SUM(AW27:AW28)</f>
        <v>0</v>
      </c>
      <c r="AX29" s="5">
        <f t="shared" ref="AX29" si="119">SUM(AX27:AX28)</f>
        <v>0</v>
      </c>
      <c r="AY29" s="5">
        <f t="shared" ref="AY29" si="120">SUM(AY27:AY28)</f>
        <v>4012209</v>
      </c>
      <c r="AZ29" s="5">
        <f t="shared" ref="AZ29" si="121">SUM(AZ27:AZ28)</f>
        <v>4333841</v>
      </c>
      <c r="BA29" s="5">
        <f t="shared" ref="BA29:BG29" si="122">SUM(BA27:BA28)</f>
        <v>4335315</v>
      </c>
      <c r="BB29" s="5">
        <f t="shared" si="122"/>
        <v>4741486</v>
      </c>
      <c r="BC29" s="5">
        <f t="shared" si="122"/>
        <v>5836731</v>
      </c>
      <c r="BD29" s="5">
        <f t="shared" si="122"/>
        <v>5525484</v>
      </c>
      <c r="BE29" s="5">
        <f t="shared" si="122"/>
        <v>6881914</v>
      </c>
      <c r="BF29" s="5">
        <f t="shared" si="122"/>
        <v>7988069</v>
      </c>
      <c r="BG29" s="5">
        <f t="shared" si="122"/>
        <v>9245776</v>
      </c>
      <c r="BH29" s="5">
        <f t="shared" ref="BH29" si="123">SUM(BH27:BH28)</f>
        <v>7923291</v>
      </c>
      <c r="BI29" s="5">
        <f t="shared" ref="BI29" si="124">SUM(BI27:BI28)</f>
        <v>0</v>
      </c>
      <c r="BJ29" s="5">
        <f t="shared" ref="BJ29" si="125">SUM(BJ27:BJ28)</f>
        <v>0</v>
      </c>
      <c r="BK29" s="5">
        <f t="shared" ref="BK29" si="126">SUM(BK27:BK28)</f>
        <v>0</v>
      </c>
      <c r="BL29" s="5">
        <f t="shared" ref="BL29" si="127">SUM(BL27:BL28)</f>
        <v>0</v>
      </c>
      <c r="BM29" s="5">
        <f t="shared" ref="BM29" si="128">SUM(BM27:BM28)</f>
        <v>0</v>
      </c>
      <c r="BN29" s="5">
        <f t="shared" ref="BN29" si="129">SUM(BN27:BN28)</f>
        <v>0</v>
      </c>
      <c r="BO29" s="5"/>
      <c r="BP29" s="5"/>
      <c r="BQ29" s="5"/>
      <c r="BR29" s="5"/>
    </row>
    <row r="30" spans="2:70" x14ac:dyDescent="0.35">
      <c r="B30" t="s">
        <v>28</v>
      </c>
      <c r="F30" s="5">
        <f t="shared" ref="F30:H30" si="130">F19</f>
        <v>0</v>
      </c>
      <c r="G30" s="5">
        <f t="shared" si="130"/>
        <v>0</v>
      </c>
      <c r="H30" s="5">
        <f t="shared" si="130"/>
        <v>0</v>
      </c>
      <c r="I30" s="5">
        <f t="shared" ref="I30:K30" si="131">I19</f>
        <v>0</v>
      </c>
      <c r="J30" s="5">
        <f t="shared" si="131"/>
        <v>0</v>
      </c>
      <c r="K30" s="5">
        <f t="shared" si="131"/>
        <v>0</v>
      </c>
      <c r="L30" s="5">
        <f t="shared" ref="L30:N30" si="132">L19</f>
        <v>455271</v>
      </c>
      <c r="M30" s="5">
        <f t="shared" si="132"/>
        <v>481208</v>
      </c>
      <c r="N30" s="5">
        <f t="shared" si="132"/>
        <v>510984</v>
      </c>
      <c r="O30" s="5">
        <f t="shared" ref="O30:Q30" si="133">O19</f>
        <v>545949</v>
      </c>
      <c r="P30" s="5">
        <f t="shared" si="133"/>
        <v>594089</v>
      </c>
      <c r="Q30" s="5">
        <f t="shared" si="133"/>
        <v>619351</v>
      </c>
      <c r="R30" s="5">
        <f t="shared" ref="R30:AJ30" si="134">R19</f>
        <v>652002</v>
      </c>
      <c r="S30" s="5">
        <f t="shared" si="134"/>
        <v>666252</v>
      </c>
      <c r="T30" s="5">
        <f t="shared" si="134"/>
        <v>703916</v>
      </c>
      <c r="U30" s="5">
        <f t="shared" si="134"/>
        <v>727603</v>
      </c>
      <c r="V30" s="5">
        <f t="shared" si="134"/>
        <v>712015</v>
      </c>
      <c r="W30" s="5">
        <f t="shared" si="134"/>
        <v>755057</v>
      </c>
      <c r="X30" s="5">
        <f t="shared" si="134"/>
        <v>724939</v>
      </c>
      <c r="Y30" s="5">
        <f t="shared" si="134"/>
        <v>739457</v>
      </c>
      <c r="Z30" s="5">
        <f t="shared" si="134"/>
        <v>694116</v>
      </c>
      <c r="AA30" s="5">
        <f t="shared" si="134"/>
        <v>671194</v>
      </c>
      <c r="AB30" s="5">
        <f t="shared" si="134"/>
        <v>682938</v>
      </c>
      <c r="AC30" s="5">
        <f t="shared" si="134"/>
        <v>710141</v>
      </c>
      <c r="AD30" s="5">
        <f t="shared" si="134"/>
        <v>0</v>
      </c>
      <c r="AE30" s="5">
        <f t="shared" si="134"/>
        <v>0</v>
      </c>
      <c r="AF30" s="5">
        <f t="shared" si="134"/>
        <v>0</v>
      </c>
      <c r="AG30" s="5">
        <f t="shared" si="134"/>
        <v>0</v>
      </c>
      <c r="AH30" s="5">
        <f t="shared" si="134"/>
        <v>0</v>
      </c>
      <c r="AI30" s="5">
        <f t="shared" si="134"/>
        <v>0</v>
      </c>
      <c r="AJ30" s="5">
        <f t="shared" si="134"/>
        <v>0</v>
      </c>
      <c r="AR30" s="5">
        <f t="shared" ref="AR30:AT30" si="135">AR19</f>
        <v>0</v>
      </c>
      <c r="AS30" s="5">
        <f t="shared" si="135"/>
        <v>0</v>
      </c>
      <c r="AT30" s="5">
        <f t="shared" si="135"/>
        <v>0</v>
      </c>
      <c r="AU30" s="5">
        <f t="shared" ref="AU30:AV30" si="136">AU19</f>
        <v>0</v>
      </c>
      <c r="AV30" s="5">
        <f t="shared" si="136"/>
        <v>0</v>
      </c>
      <c r="AW30" s="5">
        <f t="shared" ref="AW30:AX30" si="137">AW19</f>
        <v>254665</v>
      </c>
      <c r="AX30" s="5">
        <f t="shared" si="137"/>
        <v>263743</v>
      </c>
      <c r="AY30" s="5">
        <f t="shared" ref="AY30:AZ30" si="138">AY19</f>
        <v>275554</v>
      </c>
      <c r="AZ30" s="5">
        <f t="shared" si="138"/>
        <v>296353</v>
      </c>
      <c r="BA30" s="5">
        <f t="shared" ref="BA30:BG31" si="139">BA19</f>
        <v>299884</v>
      </c>
      <c r="BB30" s="5">
        <f t="shared" si="139"/>
        <v>403584</v>
      </c>
      <c r="BC30" s="5">
        <f t="shared" si="139"/>
        <v>449949</v>
      </c>
      <c r="BD30" s="5">
        <f t="shared" si="139"/>
        <v>448565</v>
      </c>
      <c r="BE30" s="5">
        <f t="shared" si="139"/>
        <v>545949</v>
      </c>
      <c r="BF30" s="5">
        <f t="shared" si="139"/>
        <v>666252</v>
      </c>
      <c r="BG30" s="5">
        <f t="shared" si="139"/>
        <v>755057</v>
      </c>
      <c r="BH30" s="5">
        <v>671194</v>
      </c>
      <c r="BI30" s="5"/>
      <c r="BJ30" s="5"/>
      <c r="BK30" s="5"/>
      <c r="BL30" s="5"/>
      <c r="BM30" s="5"/>
      <c r="BN30" s="5"/>
      <c r="BO30" s="5"/>
      <c r="BP30" s="5"/>
      <c r="BQ30" s="5"/>
      <c r="BR30" s="5"/>
    </row>
    <row r="31" spans="2:70" s="7" customFormat="1" x14ac:dyDescent="0.35">
      <c r="B31" s="7" t="s">
        <v>29</v>
      </c>
      <c r="F31" s="14">
        <f t="shared" ref="F31:H31" si="140">F20</f>
        <v>0</v>
      </c>
      <c r="G31" s="14">
        <f t="shared" si="140"/>
        <v>0</v>
      </c>
      <c r="H31" s="14">
        <f t="shared" si="140"/>
        <v>0</v>
      </c>
      <c r="I31" s="14">
        <f t="shared" ref="I31:K31" si="141">I20</f>
        <v>0</v>
      </c>
      <c r="J31" s="14">
        <f t="shared" si="141"/>
        <v>0</v>
      </c>
      <c r="K31" s="14">
        <f t="shared" si="141"/>
        <v>0</v>
      </c>
      <c r="L31" s="14">
        <f t="shared" ref="L31:N31" si="142">L20</f>
        <v>1779</v>
      </c>
      <c r="M31" s="14">
        <f t="shared" si="142"/>
        <v>1778</v>
      </c>
      <c r="N31" s="14">
        <f t="shared" si="142"/>
        <v>1767</v>
      </c>
      <c r="O31" s="14">
        <f t="shared" ref="O31:Q31" si="143">O20</f>
        <v>1770</v>
      </c>
      <c r="P31" s="14">
        <f t="shared" si="143"/>
        <v>2974</v>
      </c>
      <c r="Q31" s="14">
        <f t="shared" si="143"/>
        <v>16901</v>
      </c>
      <c r="R31" s="14">
        <f t="shared" ref="R31:AJ31" si="144">R20</f>
        <v>20366</v>
      </c>
      <c r="S31" s="14">
        <f t="shared" si="144"/>
        <v>22359</v>
      </c>
      <c r="T31" s="14">
        <f t="shared" si="144"/>
        <v>22214</v>
      </c>
      <c r="U31" s="14">
        <f t="shared" si="144"/>
        <v>20280</v>
      </c>
      <c r="V31" s="14">
        <f t="shared" si="144"/>
        <v>10032</v>
      </c>
      <c r="W31" s="14">
        <f t="shared" si="144"/>
        <v>9310</v>
      </c>
      <c r="X31" s="14">
        <f t="shared" si="144"/>
        <v>9025</v>
      </c>
      <c r="Y31" s="14">
        <f t="shared" si="144"/>
        <v>8767</v>
      </c>
      <c r="Z31" s="14">
        <f t="shared" si="144"/>
        <v>3</v>
      </c>
      <c r="AA31" s="14">
        <f t="shared" si="144"/>
        <v>0</v>
      </c>
      <c r="AB31" s="14">
        <f t="shared" si="144"/>
        <v>0</v>
      </c>
      <c r="AC31" s="14">
        <f t="shared" si="144"/>
        <v>0</v>
      </c>
      <c r="AD31" s="14">
        <f t="shared" si="144"/>
        <v>0</v>
      </c>
      <c r="AE31" s="14">
        <f t="shared" si="144"/>
        <v>0</v>
      </c>
      <c r="AF31" s="14">
        <f t="shared" si="144"/>
        <v>0</v>
      </c>
      <c r="AG31" s="14">
        <f t="shared" si="144"/>
        <v>0</v>
      </c>
      <c r="AH31" s="14">
        <f t="shared" si="144"/>
        <v>0</v>
      </c>
      <c r="AI31" s="14">
        <f t="shared" si="144"/>
        <v>0</v>
      </c>
      <c r="AJ31" s="14">
        <f t="shared" si="144"/>
        <v>0</v>
      </c>
      <c r="AR31" s="14">
        <f t="shared" ref="AR31:AT31" si="145">AR20</f>
        <v>0</v>
      </c>
      <c r="AS31" s="14">
        <f t="shared" si="145"/>
        <v>0</v>
      </c>
      <c r="AT31" s="14">
        <f t="shared" si="145"/>
        <v>0</v>
      </c>
      <c r="AU31" s="14">
        <f t="shared" ref="AU31:AV31" si="146">AU20</f>
        <v>0</v>
      </c>
      <c r="AV31" s="14">
        <f t="shared" si="146"/>
        <v>0</v>
      </c>
      <c r="AW31" s="14">
        <f t="shared" ref="AW31:AX31" si="147">AW20</f>
        <v>120070</v>
      </c>
      <c r="AX31" s="14">
        <f t="shared" si="147"/>
        <v>45479</v>
      </c>
      <c r="AY31" s="14">
        <f t="shared" ref="AY31:AZ31" si="148">AY20</f>
        <v>36325</v>
      </c>
      <c r="AZ31" s="14">
        <f t="shared" si="148"/>
        <v>21701</v>
      </c>
      <c r="BA31" s="14">
        <f t="shared" si="139"/>
        <v>10213</v>
      </c>
      <c r="BB31" s="14">
        <f t="shared" si="139"/>
        <v>2782</v>
      </c>
      <c r="BC31" s="14">
        <f t="shared" si="139"/>
        <v>1515</v>
      </c>
      <c r="BD31" s="14">
        <f t="shared" si="139"/>
        <v>1769</v>
      </c>
      <c r="BE31" s="14">
        <f t="shared" si="139"/>
        <v>1770</v>
      </c>
      <c r="BF31" s="14">
        <f t="shared" si="139"/>
        <v>22359</v>
      </c>
      <c r="BG31" s="14">
        <f t="shared" si="139"/>
        <v>9310</v>
      </c>
      <c r="BH31" s="14">
        <v>0</v>
      </c>
      <c r="BI31" s="14"/>
      <c r="BJ31" s="14"/>
      <c r="BK31" s="14"/>
      <c r="BL31" s="14"/>
      <c r="BM31" s="14"/>
      <c r="BN31" s="14"/>
      <c r="BO31" s="14"/>
      <c r="BP31" s="14"/>
      <c r="BQ31" s="14"/>
      <c r="BR31" s="14"/>
    </row>
    <row r="32" spans="2:70" s="11" customFormat="1" x14ac:dyDescent="0.35">
      <c r="B32" s="11" t="s">
        <v>1770</v>
      </c>
      <c r="F32" s="16">
        <f t="shared" ref="F32:H32" si="149">SUM(F29:F31)</f>
        <v>0</v>
      </c>
      <c r="G32" s="16">
        <f t="shared" si="149"/>
        <v>0</v>
      </c>
      <c r="H32" s="16">
        <f t="shared" si="149"/>
        <v>0</v>
      </c>
      <c r="I32" s="16">
        <f t="shared" ref="I32:K32" si="150">SUM(I29:I31)</f>
        <v>0</v>
      </c>
      <c r="J32" s="16">
        <f t="shared" si="150"/>
        <v>0</v>
      </c>
      <c r="K32" s="16">
        <f t="shared" si="150"/>
        <v>0</v>
      </c>
      <c r="L32" s="16">
        <f t="shared" ref="L32:N32" si="151">SUM(L29:L31)</f>
        <v>6515345</v>
      </c>
      <c r="M32" s="16">
        <f t="shared" si="151"/>
        <v>6842482</v>
      </c>
      <c r="N32" s="16">
        <f t="shared" si="151"/>
        <v>6963932</v>
      </c>
      <c r="O32" s="16">
        <f t="shared" ref="O32:Q32" si="152">SUM(O29:O31)</f>
        <v>7429633</v>
      </c>
      <c r="P32" s="16">
        <f t="shared" si="152"/>
        <v>6466668</v>
      </c>
      <c r="Q32" s="16">
        <f t="shared" si="152"/>
        <v>7317949</v>
      </c>
      <c r="R32" s="16">
        <f t="shared" ref="R32:T32" si="153">SUM(R29:R31)</f>
        <v>7808497</v>
      </c>
      <c r="S32" s="16">
        <f t="shared" si="153"/>
        <v>8676680</v>
      </c>
      <c r="T32" s="16">
        <f t="shared" si="153"/>
        <v>9007411</v>
      </c>
      <c r="U32" s="16">
        <f t="shared" ref="U32:W32" si="154">SUM(U29:U31)</f>
        <v>9495993</v>
      </c>
      <c r="V32" s="16">
        <f t="shared" si="154"/>
        <v>9463662</v>
      </c>
      <c r="W32" s="16">
        <f t="shared" si="154"/>
        <v>10010143</v>
      </c>
      <c r="X32" s="16">
        <f t="shared" ref="X32:Z32" si="155">SUM(X29:X31)</f>
        <v>9569513</v>
      </c>
      <c r="Y32" s="16">
        <f t="shared" si="155"/>
        <v>8487410</v>
      </c>
      <c r="Z32" s="16">
        <f t="shared" si="155"/>
        <v>7961373</v>
      </c>
      <c r="AA32" s="16">
        <f t="shared" ref="AA32:AC32" si="156">SUM(AA29:AA31)</f>
        <v>8594485</v>
      </c>
      <c r="AB32" s="16">
        <f t="shared" si="156"/>
        <v>9090271</v>
      </c>
      <c r="AC32" s="16">
        <f t="shared" si="156"/>
        <v>9425212</v>
      </c>
      <c r="AD32" s="16">
        <f t="shared" ref="AD32:AJ32" si="157">SUM(AD29:AD31)</f>
        <v>0</v>
      </c>
      <c r="AE32" s="16">
        <f t="shared" si="157"/>
        <v>0</v>
      </c>
      <c r="AF32" s="16">
        <f t="shared" si="157"/>
        <v>0</v>
      </c>
      <c r="AG32" s="16">
        <f t="shared" si="157"/>
        <v>0</v>
      </c>
      <c r="AH32" s="16">
        <f t="shared" si="157"/>
        <v>0</v>
      </c>
      <c r="AI32" s="16">
        <f t="shared" si="157"/>
        <v>0</v>
      </c>
      <c r="AJ32" s="16">
        <f t="shared" si="157"/>
        <v>0</v>
      </c>
      <c r="AR32" s="16">
        <f t="shared" ref="AR32" si="158">SUM(AR29:AR31)</f>
        <v>0</v>
      </c>
      <c r="AS32" s="16">
        <f t="shared" ref="AS32" si="159">SUM(AS29:AS31)</f>
        <v>0</v>
      </c>
      <c r="AT32" s="16">
        <f t="shared" ref="AT32" si="160">SUM(AT29:AT31)</f>
        <v>0</v>
      </c>
      <c r="AU32" s="16">
        <f t="shared" ref="AU32" si="161">SUM(AU29:AU31)</f>
        <v>0</v>
      </c>
      <c r="AV32" s="16">
        <f t="shared" ref="AV32" si="162">SUM(AV29:AV31)</f>
        <v>0</v>
      </c>
      <c r="AW32" s="16">
        <f t="shared" ref="AW32" si="163">SUM(AW29:AW31)</f>
        <v>374735</v>
      </c>
      <c r="AX32" s="16">
        <f t="shared" ref="AX32" si="164">SUM(AX29:AX31)</f>
        <v>309222</v>
      </c>
      <c r="AY32" s="16">
        <f t="shared" ref="AY32" si="165">SUM(AY29:AY31)</f>
        <v>4324088</v>
      </c>
      <c r="AZ32" s="16">
        <f t="shared" ref="AZ32" si="166">SUM(AZ29:AZ31)</f>
        <v>4651895</v>
      </c>
      <c r="BA32" s="16">
        <f t="shared" ref="BA32:BG32" si="167">SUM(BA29:BA31)</f>
        <v>4645412</v>
      </c>
      <c r="BB32" s="16">
        <f t="shared" si="167"/>
        <v>5147852</v>
      </c>
      <c r="BC32" s="16">
        <f t="shared" si="167"/>
        <v>6288195</v>
      </c>
      <c r="BD32" s="16">
        <f t="shared" si="167"/>
        <v>5975818</v>
      </c>
      <c r="BE32" s="16">
        <f t="shared" si="167"/>
        <v>7429633</v>
      </c>
      <c r="BF32" s="16">
        <f t="shared" si="167"/>
        <v>8676680</v>
      </c>
      <c r="BG32" s="16">
        <f t="shared" si="167"/>
        <v>10010143</v>
      </c>
      <c r="BH32" s="16">
        <f t="shared" ref="BH32" si="168">SUM(BH29:BH31)</f>
        <v>8594485</v>
      </c>
      <c r="BI32" s="16">
        <f t="shared" ref="BI32" si="169">SUM(BI29:BI31)</f>
        <v>0</v>
      </c>
      <c r="BJ32" s="16">
        <f t="shared" ref="BJ32" si="170">SUM(BJ29:BJ31)</f>
        <v>0</v>
      </c>
      <c r="BK32" s="16">
        <f t="shared" ref="BK32" si="171">SUM(BK29:BK31)</f>
        <v>0</v>
      </c>
      <c r="BL32" s="16">
        <f t="shared" ref="BL32" si="172">SUM(BL29:BL31)</f>
        <v>0</v>
      </c>
      <c r="BM32" s="16">
        <f t="shared" ref="BM32" si="173">SUM(BM29:BM31)</f>
        <v>0</v>
      </c>
      <c r="BN32" s="16">
        <f t="shared" ref="BN32" si="174">SUM(BN29:BN31)</f>
        <v>0</v>
      </c>
      <c r="BO32" s="16"/>
      <c r="BP32" s="16"/>
      <c r="BQ32" s="16"/>
      <c r="BR32" s="16"/>
    </row>
    <row r="33" spans="2:70" s="24" customFormat="1" x14ac:dyDescent="0.35">
      <c r="B33" s="8" t="s">
        <v>1773</v>
      </c>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R33" s="25"/>
      <c r="AS33" s="25"/>
      <c r="AT33" s="25"/>
      <c r="AU33" s="25"/>
      <c r="AV33" s="25"/>
      <c r="AW33" s="25"/>
      <c r="AX33" s="25"/>
      <c r="AY33" s="25"/>
      <c r="AZ33" s="25"/>
      <c r="BA33" s="25"/>
      <c r="BB33" s="25"/>
      <c r="BC33" s="25"/>
      <c r="BD33" s="25"/>
      <c r="BE33" s="25"/>
      <c r="BF33" s="25"/>
      <c r="BG33" s="25"/>
      <c r="BH33" s="25"/>
      <c r="BI33" s="25"/>
      <c r="BJ33" s="25"/>
      <c r="BK33" s="25"/>
      <c r="BL33" s="25"/>
      <c r="BM33" s="25"/>
      <c r="BN33" s="25"/>
      <c r="BO33" s="25"/>
      <c r="BP33" s="25"/>
      <c r="BQ33" s="25"/>
      <c r="BR33" s="25"/>
    </row>
    <row r="34" spans="2:70" s="20" customFormat="1" x14ac:dyDescent="0.35">
      <c r="B34" s="20" t="s">
        <v>24</v>
      </c>
      <c r="F34" s="20" t="e">
        <f>F27/F29</f>
        <v>#DIV/0!</v>
      </c>
      <c r="G34" s="20" t="e">
        <f t="shared" ref="G34:H34" si="175">G27/G29</f>
        <v>#DIV/0!</v>
      </c>
      <c r="H34" s="20" t="e">
        <f t="shared" si="175"/>
        <v>#DIV/0!</v>
      </c>
      <c r="I34" s="20" t="e">
        <f>I27/I29</f>
        <v>#DIV/0!</v>
      </c>
      <c r="J34" s="20" t="e">
        <f t="shared" ref="J34:K34" si="176">J27/J29</f>
        <v>#DIV/0!</v>
      </c>
      <c r="K34" s="20" t="e">
        <f t="shared" si="176"/>
        <v>#DIV/0!</v>
      </c>
      <c r="L34" s="20">
        <f>L27/L29</f>
        <v>0.28471294316305162</v>
      </c>
      <c r="M34" s="20">
        <f t="shared" ref="M34:N34" si="177">M27/M29</f>
        <v>0.29143708872527008</v>
      </c>
      <c r="N34" s="20">
        <f t="shared" si="177"/>
        <v>0.28916209295631295</v>
      </c>
      <c r="O34" s="20">
        <f>O27/O29</f>
        <v>0.28294773808565465</v>
      </c>
      <c r="P34" s="20">
        <f t="shared" ref="P34:Q34" si="178">P27/P29</f>
        <v>0.2996024434352908</v>
      </c>
      <c r="Q34" s="20">
        <f t="shared" si="178"/>
        <v>0.29091831012391012</v>
      </c>
      <c r="R34" s="20">
        <f>R27/R29</f>
        <v>0.29044780440488116</v>
      </c>
      <c r="S34" s="20">
        <f t="shared" ref="S34:T34" si="179">S27/S29</f>
        <v>0.28178111631234032</v>
      </c>
      <c r="T34" s="20">
        <f t="shared" si="179"/>
        <v>0.27745007082841411</v>
      </c>
      <c r="U34" s="20">
        <f>U27/U29</f>
        <v>0.27967549562133992</v>
      </c>
      <c r="V34" s="20">
        <f t="shared" ref="V34:W34" si="180">V27/V29</f>
        <v>0.2818548975217966</v>
      </c>
      <c r="W34" s="20">
        <f t="shared" si="180"/>
        <v>0.28189359119234558</v>
      </c>
      <c r="X34" s="20">
        <f>X27/X29</f>
        <v>0.28058686562657281</v>
      </c>
      <c r="Y34" s="20">
        <f t="shared" ref="Y34:Z34" si="181">Y27/Y29</f>
        <v>0.28564347723391065</v>
      </c>
      <c r="Z34" s="20">
        <f t="shared" si="181"/>
        <v>0.29461829736513956</v>
      </c>
      <c r="AA34" s="20">
        <f>AA27/AA29</f>
        <v>0.29249966964484836</v>
      </c>
      <c r="AB34" s="20">
        <f t="shared" ref="AB34:AC34" si="182">AB27/AB29</f>
        <v>0.29427096559634308</v>
      </c>
      <c r="AC34" s="20">
        <f t="shared" si="182"/>
        <v>0.28874073429809122</v>
      </c>
      <c r="AD34" s="20" t="e">
        <f t="shared" ref="AD34:AJ34" si="183">AD27/AD29</f>
        <v>#DIV/0!</v>
      </c>
      <c r="AE34" s="20" t="e">
        <f t="shared" si="183"/>
        <v>#DIV/0!</v>
      </c>
      <c r="AF34" s="20" t="e">
        <f t="shared" si="183"/>
        <v>#DIV/0!</v>
      </c>
      <c r="AG34" s="20" t="e">
        <f t="shared" si="183"/>
        <v>#DIV/0!</v>
      </c>
      <c r="AH34" s="20" t="e">
        <f t="shared" si="183"/>
        <v>#DIV/0!</v>
      </c>
      <c r="AI34" s="20" t="e">
        <f t="shared" si="183"/>
        <v>#DIV/0!</v>
      </c>
      <c r="AJ34" s="20" t="e">
        <f t="shared" si="183"/>
        <v>#DIV/0!</v>
      </c>
      <c r="AR34" s="20" t="e">
        <f>AR27/AR29</f>
        <v>#DIV/0!</v>
      </c>
      <c r="AS34" s="20" t="e">
        <f t="shared" ref="AS34:BN34" si="184">AS27/AS29</f>
        <v>#DIV/0!</v>
      </c>
      <c r="AT34" s="20" t="e">
        <f t="shared" si="184"/>
        <v>#DIV/0!</v>
      </c>
      <c r="AU34" s="20" t="e">
        <f t="shared" si="184"/>
        <v>#DIV/0!</v>
      </c>
      <c r="AV34" s="20" t="e">
        <f t="shared" si="184"/>
        <v>#DIV/0!</v>
      </c>
      <c r="AW34" s="20" t="e">
        <f t="shared" si="184"/>
        <v>#DIV/0!</v>
      </c>
      <c r="AX34" s="20" t="e">
        <f t="shared" si="184"/>
        <v>#DIV/0!</v>
      </c>
      <c r="AY34" s="20">
        <f t="shared" si="184"/>
        <v>0.34675237506321333</v>
      </c>
      <c r="AZ34" s="20">
        <f t="shared" si="184"/>
        <v>0.33540985929109995</v>
      </c>
      <c r="BA34" s="20">
        <f t="shared" si="184"/>
        <v>0.33738540336746004</v>
      </c>
      <c r="BB34" s="20">
        <f t="shared" si="184"/>
        <v>0.31657838913792008</v>
      </c>
      <c r="BC34" s="20">
        <f t="shared" si="184"/>
        <v>0.29057446711181312</v>
      </c>
      <c r="BD34" s="20">
        <f t="shared" si="184"/>
        <v>0.29278521121407647</v>
      </c>
      <c r="BE34" s="20">
        <f t="shared" si="184"/>
        <v>0.28294773808565465</v>
      </c>
      <c r="BF34" s="20">
        <f t="shared" si="184"/>
        <v>0.28178111631234032</v>
      </c>
      <c r="BG34" s="20">
        <f t="shared" si="184"/>
        <v>0.28189359119234558</v>
      </c>
      <c r="BH34" s="20">
        <f t="shared" si="184"/>
        <v>0.29249966964484836</v>
      </c>
      <c r="BI34" s="20" t="e">
        <f t="shared" si="184"/>
        <v>#DIV/0!</v>
      </c>
      <c r="BJ34" s="20" t="e">
        <f t="shared" si="184"/>
        <v>#DIV/0!</v>
      </c>
      <c r="BK34" s="20" t="e">
        <f t="shared" si="184"/>
        <v>#DIV/0!</v>
      </c>
      <c r="BL34" s="20" t="e">
        <f t="shared" si="184"/>
        <v>#DIV/0!</v>
      </c>
      <c r="BM34" s="20" t="e">
        <f t="shared" si="184"/>
        <v>#DIV/0!</v>
      </c>
      <c r="BN34" s="20" t="e">
        <f t="shared" si="184"/>
        <v>#DIV/0!</v>
      </c>
    </row>
    <row r="35" spans="2:70" s="21" customFormat="1" x14ac:dyDescent="0.35">
      <c r="B35" s="21" t="s">
        <v>1774</v>
      </c>
      <c r="F35" s="21" t="e">
        <f>F28/F29</f>
        <v>#DIV/0!</v>
      </c>
      <c r="G35" s="21" t="e">
        <f t="shared" ref="G35:H35" si="185">G28/G29</f>
        <v>#DIV/0!</v>
      </c>
      <c r="H35" s="21" t="e">
        <f t="shared" si="185"/>
        <v>#DIV/0!</v>
      </c>
      <c r="I35" s="21" t="e">
        <f>I28/I29</f>
        <v>#DIV/0!</v>
      </c>
      <c r="J35" s="21" t="e">
        <f t="shared" ref="J35:K35" si="186">J28/J29</f>
        <v>#DIV/0!</v>
      </c>
      <c r="K35" s="21" t="e">
        <f t="shared" si="186"/>
        <v>#DIV/0!</v>
      </c>
      <c r="L35" s="21">
        <f>L28/L29</f>
        <v>0.71528705683694838</v>
      </c>
      <c r="M35" s="21">
        <f t="shared" ref="M35:N35" si="187">M28/M29</f>
        <v>0.70856291127472992</v>
      </c>
      <c r="N35" s="21">
        <f t="shared" si="187"/>
        <v>0.71083790704368699</v>
      </c>
      <c r="O35" s="21">
        <f>O28/O29</f>
        <v>0.71705226191434535</v>
      </c>
      <c r="P35" s="21">
        <f t="shared" ref="P35:Q35" si="188">P28/P29</f>
        <v>0.70039755656470926</v>
      </c>
      <c r="Q35" s="21">
        <f t="shared" si="188"/>
        <v>0.70908168987608988</v>
      </c>
      <c r="R35" s="21">
        <f>R28/R29</f>
        <v>0.70955219559511884</v>
      </c>
      <c r="S35" s="21">
        <f t="shared" ref="S35:T35" si="189">S28/S29</f>
        <v>0.71821888368765974</v>
      </c>
      <c r="T35" s="21">
        <f t="shared" si="189"/>
        <v>0.72254992917158589</v>
      </c>
      <c r="U35" s="21">
        <f>U28/U29</f>
        <v>0.72032450437866002</v>
      </c>
      <c r="V35" s="21">
        <f t="shared" ref="V35:W35" si="190">V28/V29</f>
        <v>0.7181451024782034</v>
      </c>
      <c r="W35" s="21">
        <f t="shared" si="190"/>
        <v>0.71810640880765442</v>
      </c>
      <c r="X35" s="21">
        <f>X28/X29</f>
        <v>0.71941313437342713</v>
      </c>
      <c r="Y35" s="21">
        <f t="shared" ref="Y35:Z35" si="191">Y28/Y29</f>
        <v>0.71435652276608941</v>
      </c>
      <c r="Z35" s="21">
        <f t="shared" si="191"/>
        <v>0.70538170263486044</v>
      </c>
      <c r="AA35" s="21">
        <f>AA28/AA29</f>
        <v>0.7075003303551517</v>
      </c>
      <c r="AB35" s="21">
        <f t="shared" ref="AB35:AC35" si="192">AB28/AB29</f>
        <v>0.70572903440365686</v>
      </c>
      <c r="AC35" s="21">
        <f t="shared" si="192"/>
        <v>0.71125926570190878</v>
      </c>
      <c r="AD35" s="21" t="e">
        <f t="shared" ref="AD35:AJ35" si="193">AD28/AD29</f>
        <v>#DIV/0!</v>
      </c>
      <c r="AE35" s="21" t="e">
        <f t="shared" si="193"/>
        <v>#DIV/0!</v>
      </c>
      <c r="AF35" s="21" t="e">
        <f t="shared" si="193"/>
        <v>#DIV/0!</v>
      </c>
      <c r="AG35" s="21" t="e">
        <f t="shared" si="193"/>
        <v>#DIV/0!</v>
      </c>
      <c r="AH35" s="21" t="e">
        <f t="shared" si="193"/>
        <v>#DIV/0!</v>
      </c>
      <c r="AI35" s="21" t="e">
        <f t="shared" si="193"/>
        <v>#DIV/0!</v>
      </c>
      <c r="AJ35" s="21" t="e">
        <f t="shared" si="193"/>
        <v>#DIV/0!</v>
      </c>
      <c r="AR35" s="21" t="e">
        <f>AR28/AR29</f>
        <v>#DIV/0!</v>
      </c>
      <c r="AS35" s="21" t="e">
        <f t="shared" ref="AS35:BN35" si="194">AS28/AS29</f>
        <v>#DIV/0!</v>
      </c>
      <c r="AT35" s="21" t="e">
        <f t="shared" si="194"/>
        <v>#DIV/0!</v>
      </c>
      <c r="AU35" s="21" t="e">
        <f t="shared" si="194"/>
        <v>#DIV/0!</v>
      </c>
      <c r="AV35" s="21" t="e">
        <f t="shared" si="194"/>
        <v>#DIV/0!</v>
      </c>
      <c r="AW35" s="21" t="e">
        <f t="shared" si="194"/>
        <v>#DIV/0!</v>
      </c>
      <c r="AX35" s="21" t="e">
        <f t="shared" si="194"/>
        <v>#DIV/0!</v>
      </c>
      <c r="AY35" s="21">
        <f t="shared" si="194"/>
        <v>0.65324762493678667</v>
      </c>
      <c r="AZ35" s="21">
        <f t="shared" si="194"/>
        <v>0.66459014070889999</v>
      </c>
      <c r="BA35" s="21">
        <f t="shared" si="194"/>
        <v>0.66261459663253996</v>
      </c>
      <c r="BB35" s="21">
        <f t="shared" si="194"/>
        <v>0.68342161086207998</v>
      </c>
      <c r="BC35" s="21">
        <f t="shared" si="194"/>
        <v>0.70942553288818688</v>
      </c>
      <c r="BD35" s="21">
        <f t="shared" si="194"/>
        <v>0.70721478878592359</v>
      </c>
      <c r="BE35" s="21">
        <f t="shared" si="194"/>
        <v>0.71705226191434535</v>
      </c>
      <c r="BF35" s="21">
        <f t="shared" si="194"/>
        <v>0.71821888368765974</v>
      </c>
      <c r="BG35" s="21">
        <f t="shared" si="194"/>
        <v>0.71810640880765442</v>
      </c>
      <c r="BH35" s="21">
        <f t="shared" si="194"/>
        <v>0.7075003303551517</v>
      </c>
      <c r="BI35" s="21" t="e">
        <f t="shared" si="194"/>
        <v>#DIV/0!</v>
      </c>
      <c r="BJ35" s="21" t="e">
        <f t="shared" si="194"/>
        <v>#DIV/0!</v>
      </c>
      <c r="BK35" s="21" t="e">
        <f t="shared" si="194"/>
        <v>#DIV/0!</v>
      </c>
      <c r="BL35" s="21" t="e">
        <f t="shared" si="194"/>
        <v>#DIV/0!</v>
      </c>
      <c r="BM35" s="21" t="e">
        <f t="shared" si="194"/>
        <v>#DIV/0!</v>
      </c>
      <c r="BN35" s="21" t="e">
        <f t="shared" si="194"/>
        <v>#DIV/0!</v>
      </c>
    </row>
    <row r="36" spans="2:70" s="20" customFormat="1" x14ac:dyDescent="0.35">
      <c r="B36" s="20" t="s">
        <v>1794</v>
      </c>
      <c r="F36" s="20" t="e">
        <f>SUM(F34:F35)</f>
        <v>#DIV/0!</v>
      </c>
      <c r="G36" s="20" t="e">
        <f t="shared" ref="G36:H36" si="195">SUM(G34:G35)</f>
        <v>#DIV/0!</v>
      </c>
      <c r="H36" s="20" t="e">
        <f t="shared" si="195"/>
        <v>#DIV/0!</v>
      </c>
      <c r="I36" s="20" t="e">
        <f>SUM(I34:I35)</f>
        <v>#DIV/0!</v>
      </c>
      <c r="J36" s="20" t="e">
        <f t="shared" ref="J36:K36" si="196">SUM(J34:J35)</f>
        <v>#DIV/0!</v>
      </c>
      <c r="K36" s="20" t="e">
        <f t="shared" si="196"/>
        <v>#DIV/0!</v>
      </c>
      <c r="L36" s="20">
        <f>SUM(L34:L35)</f>
        <v>1</v>
      </c>
      <c r="M36" s="20">
        <f t="shared" ref="M36:N36" si="197">SUM(M34:M35)</f>
        <v>1</v>
      </c>
      <c r="N36" s="20">
        <f t="shared" si="197"/>
        <v>1</v>
      </c>
      <c r="O36" s="20">
        <f>SUM(O34:O35)</f>
        <v>1</v>
      </c>
      <c r="P36" s="20">
        <f t="shared" ref="P36:Q36" si="198">SUM(P34:P35)</f>
        <v>1</v>
      </c>
      <c r="Q36" s="20">
        <f t="shared" si="198"/>
        <v>1</v>
      </c>
      <c r="R36" s="20">
        <f>SUM(R34:R35)</f>
        <v>1</v>
      </c>
      <c r="S36" s="20">
        <f t="shared" ref="S36:T36" si="199">SUM(S34:S35)</f>
        <v>1</v>
      </c>
      <c r="T36" s="20">
        <f t="shared" si="199"/>
        <v>1</v>
      </c>
      <c r="U36" s="20">
        <f>SUM(U34:U35)</f>
        <v>1</v>
      </c>
      <c r="V36" s="20">
        <f t="shared" ref="V36:W36" si="200">SUM(V34:V35)</f>
        <v>1</v>
      </c>
      <c r="W36" s="20">
        <f t="shared" si="200"/>
        <v>1</v>
      </c>
      <c r="X36" s="20">
        <f>SUM(X34:X35)</f>
        <v>1</v>
      </c>
      <c r="Y36" s="20">
        <f t="shared" ref="Y36:Z36" si="201">SUM(Y34:Y35)</f>
        <v>1</v>
      </c>
      <c r="Z36" s="20">
        <f t="shared" si="201"/>
        <v>1</v>
      </c>
      <c r="AA36" s="20">
        <f>SUM(AA34:AA35)</f>
        <v>1</v>
      </c>
      <c r="AB36" s="20">
        <f t="shared" ref="AB36:AC36" si="202">SUM(AB34:AB35)</f>
        <v>1</v>
      </c>
      <c r="AC36" s="20">
        <f t="shared" si="202"/>
        <v>1</v>
      </c>
      <c r="AD36" s="20" t="e">
        <f t="shared" ref="AD36:AJ36" si="203">SUM(AD34:AD35)</f>
        <v>#DIV/0!</v>
      </c>
      <c r="AE36" s="20" t="e">
        <f t="shared" si="203"/>
        <v>#DIV/0!</v>
      </c>
      <c r="AF36" s="20" t="e">
        <f t="shared" si="203"/>
        <v>#DIV/0!</v>
      </c>
      <c r="AG36" s="20" t="e">
        <f t="shared" si="203"/>
        <v>#DIV/0!</v>
      </c>
      <c r="AH36" s="20" t="e">
        <f t="shared" si="203"/>
        <v>#DIV/0!</v>
      </c>
      <c r="AI36" s="20" t="e">
        <f t="shared" si="203"/>
        <v>#DIV/0!</v>
      </c>
      <c r="AJ36" s="20" t="e">
        <f t="shared" si="203"/>
        <v>#DIV/0!</v>
      </c>
      <c r="AR36" s="20" t="e">
        <f>SUM(AR34:AR35)</f>
        <v>#DIV/0!</v>
      </c>
      <c r="AS36" s="20" t="e">
        <f t="shared" ref="AS36:BN36" si="204">SUM(AS34:AS35)</f>
        <v>#DIV/0!</v>
      </c>
      <c r="AT36" s="20" t="e">
        <f t="shared" si="204"/>
        <v>#DIV/0!</v>
      </c>
      <c r="AU36" s="20" t="e">
        <f t="shared" si="204"/>
        <v>#DIV/0!</v>
      </c>
      <c r="AV36" s="20" t="e">
        <f t="shared" si="204"/>
        <v>#DIV/0!</v>
      </c>
      <c r="AW36" s="20" t="e">
        <f t="shared" si="204"/>
        <v>#DIV/0!</v>
      </c>
      <c r="AX36" s="20" t="e">
        <f t="shared" si="204"/>
        <v>#DIV/0!</v>
      </c>
      <c r="AY36" s="20">
        <f t="shared" si="204"/>
        <v>1</v>
      </c>
      <c r="AZ36" s="20">
        <f t="shared" si="204"/>
        <v>1</v>
      </c>
      <c r="BA36" s="20">
        <f t="shared" si="204"/>
        <v>1</v>
      </c>
      <c r="BB36" s="20">
        <f t="shared" si="204"/>
        <v>1</v>
      </c>
      <c r="BC36" s="20">
        <f t="shared" si="204"/>
        <v>1</v>
      </c>
      <c r="BD36" s="20">
        <f t="shared" si="204"/>
        <v>1</v>
      </c>
      <c r="BE36" s="20">
        <f t="shared" si="204"/>
        <v>1</v>
      </c>
      <c r="BF36" s="20">
        <f t="shared" si="204"/>
        <v>1</v>
      </c>
      <c r="BG36" s="20">
        <f t="shared" si="204"/>
        <v>1</v>
      </c>
      <c r="BH36" s="20">
        <f t="shared" si="204"/>
        <v>1</v>
      </c>
      <c r="BI36" s="20" t="e">
        <f t="shared" si="204"/>
        <v>#DIV/0!</v>
      </c>
      <c r="BJ36" s="20" t="e">
        <f t="shared" si="204"/>
        <v>#DIV/0!</v>
      </c>
      <c r="BK36" s="20" t="e">
        <f t="shared" si="204"/>
        <v>#DIV/0!</v>
      </c>
      <c r="BL36" s="20" t="e">
        <f t="shared" si="204"/>
        <v>#DIV/0!</v>
      </c>
      <c r="BM36" s="20" t="e">
        <f t="shared" si="204"/>
        <v>#DIV/0!</v>
      </c>
      <c r="BN36" s="20" t="e">
        <f t="shared" si="204"/>
        <v>#DIV/0!</v>
      </c>
    </row>
    <row r="37" spans="2:70" s="2" customFormat="1" x14ac:dyDescent="0.35">
      <c r="B37" s="3" t="s">
        <v>32</v>
      </c>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c r="BR37" s="12"/>
    </row>
    <row r="38" spans="2:70" x14ac:dyDescent="0.35">
      <c r="B38" t="s">
        <v>33</v>
      </c>
      <c r="F38" s="5"/>
      <c r="G38" s="5"/>
      <c r="H38" s="5"/>
      <c r="I38" s="5"/>
      <c r="J38" s="5"/>
      <c r="K38" s="5"/>
      <c r="L38" s="5">
        <v>3375885</v>
      </c>
      <c r="M38" s="5">
        <v>3485869</v>
      </c>
      <c r="N38" s="5">
        <v>3488503</v>
      </c>
      <c r="O38" s="5">
        <f>BE38</f>
        <v>3820329</v>
      </c>
      <c r="P38" s="5">
        <v>2959662</v>
      </c>
      <c r="Q38" s="5">
        <v>3519225</v>
      </c>
      <c r="R38" s="5">
        <v>3784118</v>
      </c>
      <c r="S38" s="5">
        <f>BF38</f>
        <v>4419806</v>
      </c>
      <c r="T38" s="5">
        <v>4745781</v>
      </c>
      <c r="U38" s="5">
        <v>5034391</v>
      </c>
      <c r="V38" s="5">
        <v>4988410</v>
      </c>
      <c r="W38" s="5">
        <f>BG38</f>
        <v>5342360</v>
      </c>
      <c r="X38" s="5">
        <v>5119044</v>
      </c>
      <c r="Y38" s="5">
        <v>4345120</v>
      </c>
      <c r="Z38" s="5">
        <v>4020312</v>
      </c>
      <c r="AA38" s="5">
        <f>BH38</f>
        <v>4435354</v>
      </c>
      <c r="AB38" s="5">
        <v>4707344</v>
      </c>
      <c r="AC38" s="5">
        <v>4961344</v>
      </c>
      <c r="AD38" s="5"/>
      <c r="AE38" s="5"/>
      <c r="AF38" s="5"/>
      <c r="AG38" s="5"/>
      <c r="AH38" s="5"/>
      <c r="AI38" s="5"/>
      <c r="AJ38" s="5"/>
      <c r="AR38" s="5"/>
      <c r="AS38" s="5"/>
      <c r="AT38" s="5"/>
      <c r="AU38" s="5"/>
      <c r="AV38" s="5"/>
      <c r="AW38" s="5">
        <v>1560106</v>
      </c>
      <c r="AX38" s="5">
        <v>1845501</v>
      </c>
      <c r="AY38" s="5">
        <v>2317695</v>
      </c>
      <c r="AZ38" s="5">
        <v>2451111</v>
      </c>
      <c r="BA38" s="5">
        <v>2423772</v>
      </c>
      <c r="BB38" s="5">
        <v>2657176</v>
      </c>
      <c r="BC38" s="5">
        <v>3371641</v>
      </c>
      <c r="BD38" s="5">
        <v>3035825</v>
      </c>
      <c r="BE38" s="5">
        <v>3820329</v>
      </c>
      <c r="BF38" s="5">
        <v>4419806</v>
      </c>
      <c r="BG38" s="5">
        <v>5342360</v>
      </c>
      <c r="BH38" s="5">
        <v>4435354</v>
      </c>
      <c r="BI38" s="5"/>
      <c r="BJ38" s="5"/>
      <c r="BK38" s="5"/>
      <c r="BL38" s="5"/>
      <c r="BM38" s="5"/>
      <c r="BN38" s="5"/>
      <c r="BO38" s="5"/>
      <c r="BP38" s="5"/>
      <c r="BQ38" s="5"/>
      <c r="BR38" s="5"/>
    </row>
    <row r="39" spans="2:70" x14ac:dyDescent="0.35">
      <c r="B39" t="s">
        <v>34</v>
      </c>
      <c r="F39" s="5"/>
      <c r="G39" s="5"/>
      <c r="H39" s="5"/>
      <c r="I39" s="5"/>
      <c r="J39" s="5"/>
      <c r="K39" s="5"/>
      <c r="L39" s="5">
        <v>2029966</v>
      </c>
      <c r="M39" s="5">
        <v>2191130</v>
      </c>
      <c r="N39" s="5">
        <v>2267431</v>
      </c>
      <c r="O39" s="5">
        <f>BE39</f>
        <v>2315392</v>
      </c>
      <c r="P39" s="5">
        <v>2235815</v>
      </c>
      <c r="Q39" s="5">
        <v>2411092</v>
      </c>
      <c r="R39" s="5">
        <v>2531465</v>
      </c>
      <c r="S39" s="5">
        <f>BF39</f>
        <v>2674488</v>
      </c>
      <c r="T39" s="5">
        <v>2620460</v>
      </c>
      <c r="U39" s="5">
        <v>2712165</v>
      </c>
      <c r="V39" s="5">
        <v>2713899</v>
      </c>
      <c r="W39" s="5">
        <f>BG39</f>
        <v>2822041</v>
      </c>
      <c r="X39" s="5">
        <v>2645871</v>
      </c>
      <c r="Y39" s="5">
        <v>2439844</v>
      </c>
      <c r="Z39" s="5">
        <v>2350263</v>
      </c>
      <c r="AA39" s="5">
        <f>BH39</f>
        <v>2536823</v>
      </c>
      <c r="AB39" s="5">
        <v>2653744</v>
      </c>
      <c r="AC39" s="5">
        <v>2668851</v>
      </c>
      <c r="AD39" s="5"/>
      <c r="AE39" s="5"/>
      <c r="AF39" s="5"/>
      <c r="AG39" s="5"/>
      <c r="AH39" s="5"/>
      <c r="AI39" s="5"/>
      <c r="AJ39" s="5"/>
      <c r="AR39" s="5"/>
      <c r="AS39" s="5"/>
      <c r="AT39" s="5"/>
      <c r="AU39" s="5"/>
      <c r="AV39" s="5"/>
      <c r="AW39" s="5">
        <v>1247722</v>
      </c>
      <c r="AX39" s="5">
        <v>1259322</v>
      </c>
      <c r="AY39" s="5">
        <v>1242186</v>
      </c>
      <c r="AZ39" s="5">
        <v>1393653</v>
      </c>
      <c r="BA39" s="5">
        <v>1422368</v>
      </c>
      <c r="BB39" s="5">
        <v>1572365</v>
      </c>
      <c r="BC39" s="5">
        <v>1855465</v>
      </c>
      <c r="BD39" s="5">
        <v>1884417</v>
      </c>
      <c r="BE39" s="5">
        <v>2315392</v>
      </c>
      <c r="BF39" s="5">
        <v>2674488</v>
      </c>
      <c r="BG39" s="5">
        <v>2822041</v>
      </c>
      <c r="BH39" s="5">
        <v>2536823</v>
      </c>
      <c r="BI39" s="5"/>
      <c r="BJ39" s="5"/>
      <c r="BK39" s="5"/>
      <c r="BL39" s="5"/>
      <c r="BM39" s="5"/>
      <c r="BN39" s="5"/>
      <c r="BO39" s="5"/>
      <c r="BP39" s="5"/>
      <c r="BQ39" s="5"/>
      <c r="BR39" s="5"/>
    </row>
    <row r="40" spans="2:70" x14ac:dyDescent="0.35">
      <c r="B40" t="s">
        <v>35</v>
      </c>
      <c r="F40" s="5"/>
      <c r="G40" s="5"/>
      <c r="H40" s="5"/>
      <c r="I40" s="5"/>
      <c r="J40" s="5"/>
      <c r="K40" s="5"/>
      <c r="L40" s="5">
        <v>499520</v>
      </c>
      <c r="M40" s="5">
        <v>523728</v>
      </c>
      <c r="N40" s="5">
        <v>527721</v>
      </c>
      <c r="O40" s="5">
        <f>BE40</f>
        <v>568121</v>
      </c>
      <c r="P40" s="5">
        <v>494177</v>
      </c>
      <c r="Q40" s="5">
        <v>551362</v>
      </c>
      <c r="R40" s="5">
        <v>598246</v>
      </c>
      <c r="S40" s="5">
        <f>BF40</f>
        <v>658733</v>
      </c>
      <c r="T40" s="5">
        <v>677372</v>
      </c>
      <c r="U40" s="5">
        <v>748770</v>
      </c>
      <c r="V40" s="5">
        <v>773158</v>
      </c>
      <c r="W40" s="5">
        <f>BG40</f>
        <v>816494</v>
      </c>
      <c r="X40" s="5">
        <v>785181</v>
      </c>
      <c r="Y40" s="5">
        <v>678465</v>
      </c>
      <c r="Z40" s="5">
        <v>637445</v>
      </c>
      <c r="AA40" s="5">
        <f>BH40</f>
        <v>684904</v>
      </c>
      <c r="AB40" s="5">
        <v>771880</v>
      </c>
      <c r="AC40" s="5">
        <v>811927</v>
      </c>
      <c r="AD40" s="5"/>
      <c r="AE40" s="5"/>
      <c r="AF40" s="5"/>
      <c r="AG40" s="5"/>
      <c r="AH40" s="5"/>
      <c r="AI40" s="5"/>
      <c r="AJ40" s="5"/>
      <c r="AR40" s="5"/>
      <c r="AS40" s="5"/>
      <c r="AT40" s="5"/>
      <c r="AU40" s="5"/>
      <c r="AV40" s="5"/>
      <c r="AW40" s="5">
        <v>225170</v>
      </c>
      <c r="AX40" s="5">
        <v>267748</v>
      </c>
      <c r="AY40" s="5">
        <v>341214</v>
      </c>
      <c r="AZ40" s="5">
        <v>377837</v>
      </c>
      <c r="BA40" s="5">
        <v>376336</v>
      </c>
      <c r="BB40" s="5">
        <v>395007</v>
      </c>
      <c r="BC40" s="5">
        <v>480278</v>
      </c>
      <c r="BD40" s="5">
        <v>461884</v>
      </c>
      <c r="BE40" s="5">
        <v>568121</v>
      </c>
      <c r="BF40" s="5">
        <v>658733</v>
      </c>
      <c r="BG40" s="5">
        <v>816494</v>
      </c>
      <c r="BH40" s="5">
        <v>684904</v>
      </c>
      <c r="BI40" s="5"/>
      <c r="BJ40" s="5"/>
      <c r="BK40" s="5"/>
      <c r="BL40" s="5"/>
      <c r="BM40" s="5"/>
      <c r="BN40" s="5"/>
      <c r="BO40" s="5"/>
      <c r="BP40" s="5"/>
      <c r="BQ40" s="5"/>
      <c r="BR40" s="5"/>
    </row>
    <row r="41" spans="2:70" s="9" customFormat="1" x14ac:dyDescent="0.35">
      <c r="B41" s="8" t="s">
        <v>36</v>
      </c>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row>
    <row r="42" spans="2:70" x14ac:dyDescent="0.35">
      <c r="B42" t="s">
        <v>37</v>
      </c>
      <c r="F42" s="5"/>
      <c r="G42" s="5"/>
      <c r="H42" s="5"/>
      <c r="I42" s="5"/>
      <c r="J42" s="5"/>
      <c r="K42" s="5"/>
      <c r="L42" s="5">
        <v>66462</v>
      </c>
      <c r="M42" s="5">
        <v>67910</v>
      </c>
      <c r="N42" s="5">
        <v>70516</v>
      </c>
      <c r="O42" s="5">
        <f>BE42</f>
        <v>75349</v>
      </c>
      <c r="P42" s="5">
        <v>75101</v>
      </c>
      <c r="Q42" s="5">
        <v>76607</v>
      </c>
      <c r="R42" s="5">
        <v>79723</v>
      </c>
      <c r="S42" s="5">
        <f>BF42</f>
        <v>85770</v>
      </c>
      <c r="T42" s="5">
        <v>92707</v>
      </c>
      <c r="U42" s="5">
        <v>95961</v>
      </c>
      <c r="V42" s="5">
        <v>98321</v>
      </c>
      <c r="W42" s="5">
        <f>BG42</f>
        <v>102579</v>
      </c>
      <c r="X42" s="5">
        <v>109141</v>
      </c>
      <c r="Y42" s="5">
        <v>112039</v>
      </c>
      <c r="Z42" s="5">
        <v>111729</v>
      </c>
      <c r="AA42" s="5">
        <f>BH42</f>
        <v>117751</v>
      </c>
      <c r="AB42" s="5">
        <v>123416</v>
      </c>
      <c r="AC42" s="5">
        <v>127678</v>
      </c>
      <c r="AD42" s="5"/>
      <c r="AE42" s="5"/>
      <c r="AF42" s="5"/>
      <c r="AG42" s="5"/>
      <c r="AH42" s="5"/>
      <c r="AI42" s="5"/>
      <c r="AJ42" s="5"/>
      <c r="AR42" s="5"/>
      <c r="AS42" s="5"/>
      <c r="AT42" s="5"/>
      <c r="AU42" s="5"/>
      <c r="AV42" s="5"/>
      <c r="AW42" s="5" t="s">
        <v>1791</v>
      </c>
      <c r="AX42" s="5" t="s">
        <v>1791</v>
      </c>
      <c r="AY42" s="5" t="s">
        <v>1791</v>
      </c>
      <c r="AZ42" s="5" t="s">
        <v>1791</v>
      </c>
      <c r="BA42" s="5">
        <v>0</v>
      </c>
      <c r="BB42" s="5">
        <v>0</v>
      </c>
      <c r="BC42" s="5">
        <v>0</v>
      </c>
      <c r="BD42" s="5">
        <v>0</v>
      </c>
      <c r="BE42" s="5">
        <v>75349</v>
      </c>
      <c r="BF42" s="5">
        <v>85770</v>
      </c>
      <c r="BG42" s="5">
        <v>102579</v>
      </c>
      <c r="BH42" s="5">
        <v>117751</v>
      </c>
      <c r="BI42" s="5"/>
      <c r="BJ42" s="5"/>
      <c r="BK42" s="5"/>
      <c r="BL42" s="5"/>
      <c r="BM42" s="5"/>
      <c r="BN42" s="5"/>
      <c r="BO42" s="5"/>
      <c r="BP42" s="5"/>
      <c r="BQ42" s="5"/>
      <c r="BR42" s="5"/>
    </row>
    <row r="43" spans="2:70" x14ac:dyDescent="0.35">
      <c r="B43" t="s">
        <v>38</v>
      </c>
      <c r="F43" s="5"/>
      <c r="G43" s="5"/>
      <c r="H43" s="5"/>
      <c r="I43" s="5"/>
      <c r="J43" s="5"/>
      <c r="K43" s="5"/>
      <c r="L43" s="5">
        <v>53118</v>
      </c>
      <c r="M43" s="5">
        <v>55514</v>
      </c>
      <c r="N43" s="5">
        <v>55544</v>
      </c>
      <c r="O43" s="5">
        <f>BE43</f>
        <v>59048</v>
      </c>
      <c r="P43" s="5">
        <v>58127</v>
      </c>
      <c r="Q43" s="5">
        <v>63120</v>
      </c>
      <c r="R43" s="5">
        <v>69255</v>
      </c>
      <c r="S43" s="5">
        <f>BF43</f>
        <v>73218</v>
      </c>
      <c r="T43" s="5">
        <v>76266</v>
      </c>
      <c r="U43" s="5">
        <v>81560</v>
      </c>
      <c r="V43" s="5">
        <v>85052</v>
      </c>
      <c r="W43" s="5">
        <f>BG43</f>
        <v>87348</v>
      </c>
      <c r="X43" s="5">
        <v>87326</v>
      </c>
      <c r="Y43" s="5">
        <v>83770</v>
      </c>
      <c r="Z43" s="5">
        <v>81418</v>
      </c>
      <c r="AA43" s="5">
        <f>BH43</f>
        <v>80654</v>
      </c>
      <c r="AB43" s="5">
        <v>80151</v>
      </c>
      <c r="AC43" s="5">
        <v>78056</v>
      </c>
      <c r="AD43" s="5"/>
      <c r="AE43" s="5"/>
      <c r="AF43" s="5"/>
      <c r="AG43" s="5"/>
      <c r="AH43" s="5"/>
      <c r="AI43" s="5"/>
      <c r="AJ43" s="5"/>
      <c r="AR43" s="5"/>
      <c r="AS43" s="5"/>
      <c r="AT43" s="5"/>
      <c r="AU43" s="5"/>
      <c r="AV43" s="5"/>
      <c r="AW43" s="5">
        <v>104948</v>
      </c>
      <c r="AX43" s="5">
        <v>109795</v>
      </c>
      <c r="AY43" s="5">
        <v>111114</v>
      </c>
      <c r="AZ43" s="5">
        <v>111240</v>
      </c>
      <c r="BA43" s="5">
        <v>92085</v>
      </c>
      <c r="BB43" s="5">
        <v>88630</v>
      </c>
      <c r="BC43" s="5">
        <v>98533</v>
      </c>
      <c r="BD43" s="5">
        <v>111545</v>
      </c>
      <c r="BE43" s="5">
        <v>59048</v>
      </c>
      <c r="BF43" s="5">
        <v>73218</v>
      </c>
      <c r="BG43" s="5">
        <v>87348</v>
      </c>
      <c r="BH43" s="5">
        <v>80654</v>
      </c>
      <c r="BI43" s="5"/>
      <c r="BJ43" s="5"/>
      <c r="BK43" s="5"/>
      <c r="BL43" s="5"/>
      <c r="BM43" s="5"/>
      <c r="BN43" s="5"/>
      <c r="BO43" s="5"/>
      <c r="BP43" s="5"/>
      <c r="BQ43" s="5"/>
      <c r="BR43" s="5"/>
    </row>
    <row r="44" spans="2:70" s="7" customFormat="1" x14ac:dyDescent="0.35">
      <c r="B44" s="7" t="s">
        <v>39</v>
      </c>
      <c r="F44" s="14"/>
      <c r="G44" s="14"/>
      <c r="H44" s="14"/>
      <c r="I44" s="14"/>
      <c r="J44" s="14"/>
      <c r="K44" s="14"/>
      <c r="L44" s="14">
        <v>33344</v>
      </c>
      <c r="M44" s="14">
        <v>35345</v>
      </c>
      <c r="N44" s="14">
        <v>41466</v>
      </c>
      <c r="O44" s="5">
        <f>BE44</f>
        <v>43675</v>
      </c>
      <c r="P44" s="14">
        <v>46723</v>
      </c>
      <c r="Q44" s="14">
        <v>60291</v>
      </c>
      <c r="R44" s="14">
        <v>73222</v>
      </c>
      <c r="S44" s="5">
        <f>BF44</f>
        <v>76054</v>
      </c>
      <c r="T44" s="14">
        <v>69195</v>
      </c>
      <c r="U44" s="14">
        <v>75263</v>
      </c>
      <c r="V44" s="14">
        <v>72775</v>
      </c>
      <c r="W44" s="5">
        <f>BG44</f>
        <v>74954</v>
      </c>
      <c r="X44" s="14">
        <v>88986</v>
      </c>
      <c r="Y44" s="14">
        <v>79948</v>
      </c>
      <c r="Z44" s="14">
        <v>66087</v>
      </c>
      <c r="AA44" s="5">
        <f>BH44</f>
        <v>67805</v>
      </c>
      <c r="AB44" s="14">
        <v>70798</v>
      </c>
      <c r="AC44" s="14">
        <v>67215</v>
      </c>
      <c r="AD44" s="14"/>
      <c r="AE44" s="14"/>
      <c r="AF44" s="14"/>
      <c r="AG44" s="14"/>
      <c r="AH44" s="14"/>
      <c r="AI44" s="14"/>
      <c r="AJ44" s="14"/>
      <c r="AR44" s="14"/>
      <c r="AS44" s="14"/>
      <c r="AT44" s="14"/>
      <c r="AU44" s="14"/>
      <c r="AV44" s="14"/>
      <c r="AW44" s="14" t="s">
        <v>1791</v>
      </c>
      <c r="AX44" s="14" t="s">
        <v>1791</v>
      </c>
      <c r="AY44" s="14" t="s">
        <v>1791</v>
      </c>
      <c r="AZ44" s="14" t="s">
        <v>1791</v>
      </c>
      <c r="BA44" s="14">
        <v>20754</v>
      </c>
      <c r="BB44" s="14">
        <v>28308</v>
      </c>
      <c r="BC44" s="14">
        <v>30814</v>
      </c>
      <c r="BD44" s="14">
        <v>31813</v>
      </c>
      <c r="BE44" s="14">
        <v>43675</v>
      </c>
      <c r="BF44" s="14">
        <v>76054</v>
      </c>
      <c r="BG44" s="14">
        <v>74954</v>
      </c>
      <c r="BH44" s="14">
        <v>67805</v>
      </c>
      <c r="BI44" s="14"/>
      <c r="BJ44" s="14"/>
      <c r="BK44" s="14"/>
      <c r="BL44" s="14"/>
      <c r="BM44" s="14"/>
      <c r="BN44" s="14"/>
      <c r="BO44" s="14"/>
      <c r="BP44" s="14"/>
      <c r="BQ44" s="14"/>
      <c r="BR44" s="14"/>
    </row>
    <row r="45" spans="2:70" s="10" customFormat="1" x14ac:dyDescent="0.35">
      <c r="B45" s="10" t="s">
        <v>40</v>
      </c>
      <c r="F45" s="15">
        <f t="shared" ref="F45:H45" si="205">SUM(F42:F44)</f>
        <v>0</v>
      </c>
      <c r="G45" s="15">
        <f t="shared" si="205"/>
        <v>0</v>
      </c>
      <c r="H45" s="15">
        <f t="shared" si="205"/>
        <v>0</v>
      </c>
      <c r="I45" s="15">
        <f t="shared" ref="I45:K45" si="206">SUM(I42:I44)</f>
        <v>0</v>
      </c>
      <c r="J45" s="15">
        <f t="shared" si="206"/>
        <v>0</v>
      </c>
      <c r="K45" s="15">
        <f t="shared" si="206"/>
        <v>0</v>
      </c>
      <c r="L45" s="15">
        <f t="shared" ref="L45:N45" si="207">SUM(L42:L44)</f>
        <v>152924</v>
      </c>
      <c r="M45" s="15">
        <f t="shared" si="207"/>
        <v>158769</v>
      </c>
      <c r="N45" s="15">
        <f t="shared" si="207"/>
        <v>167526</v>
      </c>
      <c r="O45" s="15">
        <f t="shared" ref="O45:Q45" si="208">SUM(O42:O44)</f>
        <v>178072</v>
      </c>
      <c r="P45" s="15">
        <f t="shared" si="208"/>
        <v>179951</v>
      </c>
      <c r="Q45" s="15">
        <f t="shared" si="208"/>
        <v>200018</v>
      </c>
      <c r="R45" s="15">
        <f t="shared" ref="R45:T45" si="209">SUM(R42:R44)</f>
        <v>222200</v>
      </c>
      <c r="S45" s="15">
        <f t="shared" si="209"/>
        <v>235042</v>
      </c>
      <c r="T45" s="15">
        <f t="shared" si="209"/>
        <v>238168</v>
      </c>
      <c r="U45" s="15">
        <f t="shared" ref="U45:W45" si="210">SUM(U42:U44)</f>
        <v>252784</v>
      </c>
      <c r="V45" s="15">
        <f t="shared" si="210"/>
        <v>256148</v>
      </c>
      <c r="W45" s="15">
        <f t="shared" si="210"/>
        <v>264881</v>
      </c>
      <c r="X45" s="15">
        <f t="shared" ref="X45:Z45" si="211">SUM(X42:X44)</f>
        <v>285453</v>
      </c>
      <c r="Y45" s="15">
        <f t="shared" si="211"/>
        <v>275757</v>
      </c>
      <c r="Z45" s="15">
        <f t="shared" si="211"/>
        <v>259234</v>
      </c>
      <c r="AA45" s="15">
        <f t="shared" ref="AA45:AC45" si="212">SUM(AA42:AA44)</f>
        <v>266210</v>
      </c>
      <c r="AB45" s="15">
        <f t="shared" si="212"/>
        <v>274365</v>
      </c>
      <c r="AC45" s="15">
        <f t="shared" si="212"/>
        <v>272949</v>
      </c>
      <c r="AD45" s="15">
        <f t="shared" ref="AD45:AJ45" si="213">SUM(AD42:AD44)</f>
        <v>0</v>
      </c>
      <c r="AE45" s="15">
        <f t="shared" si="213"/>
        <v>0</v>
      </c>
      <c r="AF45" s="15">
        <f t="shared" si="213"/>
        <v>0</v>
      </c>
      <c r="AG45" s="15">
        <f t="shared" si="213"/>
        <v>0</v>
      </c>
      <c r="AH45" s="15">
        <f t="shared" si="213"/>
        <v>0</v>
      </c>
      <c r="AI45" s="15">
        <f t="shared" si="213"/>
        <v>0</v>
      </c>
      <c r="AJ45" s="15">
        <f t="shared" si="213"/>
        <v>0</v>
      </c>
      <c r="AR45" s="15">
        <f t="shared" ref="AR45" si="214">SUM(AR42:AR44)</f>
        <v>0</v>
      </c>
      <c r="AS45" s="15">
        <f t="shared" ref="AS45" si="215">SUM(AS42:AS44)</f>
        <v>0</v>
      </c>
      <c r="AT45" s="15">
        <f t="shared" ref="AT45" si="216">SUM(AT42:AT44)</f>
        <v>0</v>
      </c>
      <c r="AU45" s="15">
        <f t="shared" ref="AU45" si="217">SUM(AU42:AU44)</f>
        <v>0</v>
      </c>
      <c r="AV45" s="15">
        <f t="shared" ref="AV45" si="218">SUM(AV42:AV44)</f>
        <v>0</v>
      </c>
      <c r="AW45" s="15">
        <f t="shared" ref="AW45" si="219">SUM(AW42:AW44)</f>
        <v>104948</v>
      </c>
      <c r="AX45" s="15">
        <f t="shared" ref="AX45" si="220">SUM(AX42:AX44)</f>
        <v>109795</v>
      </c>
      <c r="AY45" s="15">
        <f t="shared" ref="AY45" si="221">SUM(AY42:AY44)</f>
        <v>111114</v>
      </c>
      <c r="AZ45" s="15">
        <f t="shared" ref="AZ45" si="222">SUM(AZ42:AZ44)</f>
        <v>111240</v>
      </c>
      <c r="BA45" s="15">
        <f t="shared" ref="BA45:BG45" si="223">SUM(BA42:BA44)</f>
        <v>112839</v>
      </c>
      <c r="BB45" s="15">
        <f t="shared" si="223"/>
        <v>116938</v>
      </c>
      <c r="BC45" s="15">
        <f t="shared" si="223"/>
        <v>129347</v>
      </c>
      <c r="BD45" s="15">
        <f t="shared" si="223"/>
        <v>143358</v>
      </c>
      <c r="BE45" s="15">
        <f t="shared" si="223"/>
        <v>178072</v>
      </c>
      <c r="BF45" s="15">
        <f t="shared" si="223"/>
        <v>235042</v>
      </c>
      <c r="BG45" s="15">
        <f t="shared" si="223"/>
        <v>264881</v>
      </c>
      <c r="BH45" s="15">
        <f t="shared" ref="BH45" si="224">SUM(BH42:BH44)</f>
        <v>266210</v>
      </c>
      <c r="BI45" s="15">
        <f t="shared" ref="BI45" si="225">SUM(BI42:BI44)</f>
        <v>0</v>
      </c>
      <c r="BJ45" s="15">
        <f t="shared" ref="BJ45" si="226">SUM(BJ42:BJ44)</f>
        <v>0</v>
      </c>
      <c r="BK45" s="15">
        <f t="shared" ref="BK45" si="227">SUM(BK42:BK44)</f>
        <v>0</v>
      </c>
      <c r="BL45" s="15">
        <f t="shared" ref="BL45" si="228">SUM(BL42:BL44)</f>
        <v>0</v>
      </c>
      <c r="BM45" s="15">
        <f t="shared" ref="BM45" si="229">SUM(BM42:BM44)</f>
        <v>0</v>
      </c>
      <c r="BN45" s="15">
        <f t="shared" ref="BN45" si="230">SUM(BN42:BN44)</f>
        <v>0</v>
      </c>
      <c r="BO45" s="15"/>
      <c r="BP45" s="15"/>
      <c r="BQ45" s="15"/>
      <c r="BR45" s="15"/>
    </row>
    <row r="46" spans="2:70" x14ac:dyDescent="0.35">
      <c r="B46" t="s">
        <v>27</v>
      </c>
      <c r="F46" s="5">
        <f t="shared" ref="F46" si="231">F45+SUM(F38:F40)</f>
        <v>0</v>
      </c>
      <c r="G46" s="5">
        <f t="shared" ref="G46" si="232">G45+SUM(G38:G40)</f>
        <v>0</v>
      </c>
      <c r="H46" s="5">
        <f t="shared" ref="H46" si="233">H45+SUM(H38:H40)</f>
        <v>0</v>
      </c>
      <c r="I46" s="5">
        <f t="shared" ref="I46" si="234">I45+SUM(I38:I40)</f>
        <v>0</v>
      </c>
      <c r="J46" s="5">
        <f t="shared" ref="J46" si="235">J45+SUM(J38:J40)</f>
        <v>0</v>
      </c>
      <c r="K46" s="5">
        <f t="shared" ref="K46" si="236">K45+SUM(K38:K40)</f>
        <v>0</v>
      </c>
      <c r="L46" s="5">
        <f t="shared" ref="L46" si="237">L45+SUM(L38:L40)</f>
        <v>6058295</v>
      </c>
      <c r="M46" s="5">
        <f t="shared" ref="M46" si="238">M45+SUM(M38:M40)</f>
        <v>6359496</v>
      </c>
      <c r="N46" s="5">
        <f t="shared" ref="N46" si="239">N45+SUM(N38:N40)</f>
        <v>6451181</v>
      </c>
      <c r="O46" s="5">
        <f t="shared" ref="O46" si="240">O45+SUM(O38:O40)</f>
        <v>6881914</v>
      </c>
      <c r="P46" s="5">
        <f t="shared" ref="P46" si="241">P45+SUM(P38:P40)</f>
        <v>5869605</v>
      </c>
      <c r="Q46" s="5">
        <f t="shared" ref="Q46" si="242">Q45+SUM(Q38:Q40)</f>
        <v>6681697</v>
      </c>
      <c r="R46" s="5">
        <f t="shared" ref="R46" si="243">R45+SUM(R38:R40)</f>
        <v>7136029</v>
      </c>
      <c r="S46" s="5">
        <f t="shared" ref="S46" si="244">S45+SUM(S38:S40)</f>
        <v>7988069</v>
      </c>
      <c r="T46" s="5">
        <f t="shared" ref="T46" si="245">T45+SUM(T38:T40)</f>
        <v>8281781</v>
      </c>
      <c r="U46" s="5">
        <f t="shared" ref="U46" si="246">U45+SUM(U38:U40)</f>
        <v>8748110</v>
      </c>
      <c r="V46" s="5">
        <f t="shared" ref="V46" si="247">V45+SUM(V38:V40)</f>
        <v>8731615</v>
      </c>
      <c r="W46" s="5">
        <f t="shared" ref="W46" si="248">W45+SUM(W38:W40)</f>
        <v>9245776</v>
      </c>
      <c r="X46" s="5">
        <f t="shared" ref="X46" si="249">X45+SUM(X38:X40)</f>
        <v>8835549</v>
      </c>
      <c r="Y46" s="5">
        <f t="shared" ref="Y46" si="250">Y45+SUM(Y38:Y40)</f>
        <v>7739186</v>
      </c>
      <c r="Z46" s="5">
        <f t="shared" ref="Z46" si="251">Z45+SUM(Z38:Z40)</f>
        <v>7267254</v>
      </c>
      <c r="AA46" s="5">
        <f t="shared" ref="AA46" si="252">AA45+SUM(AA38:AA40)</f>
        <v>7923291</v>
      </c>
      <c r="AB46" s="5">
        <f t="shared" ref="AB46" si="253">AB45+SUM(AB38:AB40)</f>
        <v>8407333</v>
      </c>
      <c r="AC46" s="5">
        <f t="shared" ref="AC46:AJ46" si="254">AC45+SUM(AC38:AC40)</f>
        <v>8715071</v>
      </c>
      <c r="AD46" s="5">
        <f t="shared" si="254"/>
        <v>0</v>
      </c>
      <c r="AE46" s="5">
        <f t="shared" si="254"/>
        <v>0</v>
      </c>
      <c r="AF46" s="5">
        <f t="shared" si="254"/>
        <v>0</v>
      </c>
      <c r="AG46" s="5">
        <f t="shared" si="254"/>
        <v>0</v>
      </c>
      <c r="AH46" s="5">
        <f t="shared" si="254"/>
        <v>0</v>
      </c>
      <c r="AI46" s="5">
        <f t="shared" si="254"/>
        <v>0</v>
      </c>
      <c r="AJ46" s="5">
        <f t="shared" si="254"/>
        <v>0</v>
      </c>
      <c r="AR46" s="5">
        <f t="shared" ref="AR46" si="255">AR45+SUM(AR38:AR40)</f>
        <v>0</v>
      </c>
      <c r="AS46" s="5">
        <f t="shared" ref="AS46" si="256">AS45+SUM(AS38:AS40)</f>
        <v>0</v>
      </c>
      <c r="AT46" s="5">
        <f t="shared" ref="AT46" si="257">AT45+SUM(AT38:AT40)</f>
        <v>0</v>
      </c>
      <c r="AU46" s="5">
        <f t="shared" ref="AU46" si="258">AU45+SUM(AU38:AU40)</f>
        <v>0</v>
      </c>
      <c r="AV46" s="5">
        <f t="shared" ref="AV46" si="259">AV45+SUM(AV38:AV40)</f>
        <v>0</v>
      </c>
      <c r="AW46" s="5">
        <f t="shared" ref="AW46" si="260">AW45+SUM(AW38:AW40)</f>
        <v>3137946</v>
      </c>
      <c r="AX46" s="5">
        <f t="shared" ref="AX46" si="261">AX45+SUM(AX38:AX40)</f>
        <v>3482366</v>
      </c>
      <c r="AY46" s="5">
        <f t="shared" ref="AY46" si="262">AY45+SUM(AY38:AY40)</f>
        <v>4012209</v>
      </c>
      <c r="AZ46" s="5">
        <f t="shared" ref="AZ46" si="263">AZ45+SUM(AZ38:AZ40)</f>
        <v>4333841</v>
      </c>
      <c r="BA46" s="5">
        <f t="shared" ref="BA46:BG46" si="264">BA45+SUM(BA38:BA40)</f>
        <v>4335315</v>
      </c>
      <c r="BB46" s="5">
        <f t="shared" si="264"/>
        <v>4741486</v>
      </c>
      <c r="BC46" s="5">
        <f t="shared" si="264"/>
        <v>5836731</v>
      </c>
      <c r="BD46" s="5">
        <f t="shared" si="264"/>
        <v>5525484</v>
      </c>
      <c r="BE46" s="5">
        <f t="shared" si="264"/>
        <v>6881914</v>
      </c>
      <c r="BF46" s="5">
        <f t="shared" si="264"/>
        <v>7988069</v>
      </c>
      <c r="BG46" s="5">
        <f t="shared" si="264"/>
        <v>9245776</v>
      </c>
      <c r="BH46" s="5">
        <f t="shared" ref="BH46" si="265">BH45+SUM(BH38:BH40)</f>
        <v>7923291</v>
      </c>
      <c r="BI46" s="5">
        <f t="shared" ref="BI46" si="266">BI45+SUM(BI38:BI40)</f>
        <v>0</v>
      </c>
      <c r="BJ46" s="5">
        <f t="shared" ref="BJ46" si="267">BJ45+SUM(BJ38:BJ40)</f>
        <v>0</v>
      </c>
      <c r="BK46" s="5">
        <f t="shared" ref="BK46" si="268">BK45+SUM(BK38:BK40)</f>
        <v>0</v>
      </c>
      <c r="BL46" s="5">
        <f t="shared" ref="BL46" si="269">BL45+SUM(BL38:BL40)</f>
        <v>0</v>
      </c>
      <c r="BM46" s="5">
        <f t="shared" ref="BM46" si="270">BM45+SUM(BM38:BM40)</f>
        <v>0</v>
      </c>
      <c r="BN46" s="5">
        <f t="shared" ref="BN46" si="271">BN45+SUM(BN38:BN40)</f>
        <v>0</v>
      </c>
      <c r="BO46" s="5"/>
      <c r="BP46" s="5"/>
      <c r="BQ46" s="5"/>
      <c r="BR46" s="5"/>
    </row>
    <row r="47" spans="2:70" x14ac:dyDescent="0.35">
      <c r="B47" t="s">
        <v>28</v>
      </c>
      <c r="F47" s="5">
        <f t="shared" ref="F47:H47" si="272">F19</f>
        <v>0</v>
      </c>
      <c r="G47" s="5">
        <f t="shared" si="272"/>
        <v>0</v>
      </c>
      <c r="H47" s="5">
        <f t="shared" si="272"/>
        <v>0</v>
      </c>
      <c r="I47" s="5">
        <f t="shared" ref="I47:K47" si="273">I19</f>
        <v>0</v>
      </c>
      <c r="J47" s="5">
        <f t="shared" si="273"/>
        <v>0</v>
      </c>
      <c r="K47" s="5">
        <f t="shared" si="273"/>
        <v>0</v>
      </c>
      <c r="L47" s="5">
        <f t="shared" ref="L47:N47" si="274">L19</f>
        <v>455271</v>
      </c>
      <c r="M47" s="5">
        <f t="shared" si="274"/>
        <v>481208</v>
      </c>
      <c r="N47" s="5">
        <f t="shared" si="274"/>
        <v>510984</v>
      </c>
      <c r="O47" s="5">
        <f t="shared" ref="O47:Q47" si="275">O19</f>
        <v>545949</v>
      </c>
      <c r="P47" s="5">
        <f t="shared" si="275"/>
        <v>594089</v>
      </c>
      <c r="Q47" s="5">
        <f t="shared" si="275"/>
        <v>619351</v>
      </c>
      <c r="R47" s="5">
        <f t="shared" ref="R47:T47" si="276">R19</f>
        <v>652002</v>
      </c>
      <c r="S47" s="5">
        <f t="shared" si="276"/>
        <v>666252</v>
      </c>
      <c r="T47" s="5">
        <f t="shared" si="276"/>
        <v>703916</v>
      </c>
      <c r="U47" s="5">
        <f t="shared" ref="U47:W47" si="277">U19</f>
        <v>727603</v>
      </c>
      <c r="V47" s="5">
        <f t="shared" si="277"/>
        <v>712015</v>
      </c>
      <c r="W47" s="5">
        <f t="shared" si="277"/>
        <v>755057</v>
      </c>
      <c r="X47" s="5">
        <f t="shared" ref="X47:Z47" si="278">X19</f>
        <v>724939</v>
      </c>
      <c r="Y47" s="5">
        <f t="shared" si="278"/>
        <v>739457</v>
      </c>
      <c r="Z47" s="5">
        <f t="shared" si="278"/>
        <v>694116</v>
      </c>
      <c r="AA47" s="5">
        <f t="shared" ref="AA47:AC47" si="279">AA19</f>
        <v>671194</v>
      </c>
      <c r="AB47" s="5">
        <f t="shared" si="279"/>
        <v>682938</v>
      </c>
      <c r="AC47" s="5">
        <f t="shared" si="279"/>
        <v>710141</v>
      </c>
      <c r="AD47" s="5">
        <f t="shared" ref="AD47:AJ47" si="280">AD19</f>
        <v>0</v>
      </c>
      <c r="AE47" s="5">
        <f t="shared" si="280"/>
        <v>0</v>
      </c>
      <c r="AF47" s="5">
        <f t="shared" si="280"/>
        <v>0</v>
      </c>
      <c r="AG47" s="5">
        <f t="shared" si="280"/>
        <v>0</v>
      </c>
      <c r="AH47" s="5">
        <f t="shared" si="280"/>
        <v>0</v>
      </c>
      <c r="AI47" s="5">
        <f t="shared" si="280"/>
        <v>0</v>
      </c>
      <c r="AJ47" s="5">
        <f t="shared" si="280"/>
        <v>0</v>
      </c>
      <c r="AR47" s="5">
        <f t="shared" ref="AR47:AT47" si="281">AR19</f>
        <v>0</v>
      </c>
      <c r="AS47" s="5">
        <f t="shared" si="281"/>
        <v>0</v>
      </c>
      <c r="AT47" s="5">
        <f t="shared" si="281"/>
        <v>0</v>
      </c>
      <c r="AU47" s="5">
        <f t="shared" ref="AU47:AV47" si="282">AU19</f>
        <v>0</v>
      </c>
      <c r="AV47" s="5">
        <f t="shared" si="282"/>
        <v>0</v>
      </c>
      <c r="AW47" s="5">
        <f t="shared" ref="AW47:AX47" si="283">AW19</f>
        <v>254665</v>
      </c>
      <c r="AX47" s="5">
        <f t="shared" si="283"/>
        <v>263743</v>
      </c>
      <c r="AY47" s="5">
        <f t="shared" ref="AY47:AZ47" si="284">AY19</f>
        <v>275554</v>
      </c>
      <c r="AZ47" s="5">
        <f t="shared" si="284"/>
        <v>296353</v>
      </c>
      <c r="BA47" s="5">
        <f t="shared" ref="BA47:BG48" si="285">BA19</f>
        <v>299884</v>
      </c>
      <c r="BB47" s="5">
        <f t="shared" si="285"/>
        <v>403584</v>
      </c>
      <c r="BC47" s="5">
        <f t="shared" si="285"/>
        <v>449949</v>
      </c>
      <c r="BD47" s="5">
        <f t="shared" si="285"/>
        <v>448565</v>
      </c>
      <c r="BE47" s="5">
        <f t="shared" si="285"/>
        <v>545949</v>
      </c>
      <c r="BF47" s="5">
        <f t="shared" si="285"/>
        <v>666252</v>
      </c>
      <c r="BG47" s="5">
        <f t="shared" si="285"/>
        <v>755057</v>
      </c>
      <c r="BH47" s="5">
        <f t="shared" ref="BH47:BN47" si="286">BH19</f>
        <v>671194</v>
      </c>
      <c r="BI47" s="5">
        <f t="shared" si="286"/>
        <v>0</v>
      </c>
      <c r="BJ47" s="5">
        <f t="shared" si="286"/>
        <v>0</v>
      </c>
      <c r="BK47" s="5">
        <f t="shared" si="286"/>
        <v>0</v>
      </c>
      <c r="BL47" s="5">
        <f t="shared" si="286"/>
        <v>0</v>
      </c>
      <c r="BM47" s="5">
        <f t="shared" si="286"/>
        <v>0</v>
      </c>
      <c r="BN47" s="5">
        <f t="shared" si="286"/>
        <v>0</v>
      </c>
      <c r="BO47" s="5"/>
      <c r="BP47" s="5"/>
      <c r="BQ47" s="5"/>
      <c r="BR47" s="5"/>
    </row>
    <row r="48" spans="2:70" s="7" customFormat="1" x14ac:dyDescent="0.35">
      <c r="B48" s="7" t="s">
        <v>29</v>
      </c>
      <c r="F48" s="14">
        <f t="shared" ref="F48:H48" si="287">F20</f>
        <v>0</v>
      </c>
      <c r="G48" s="14">
        <f t="shared" si="287"/>
        <v>0</v>
      </c>
      <c r="H48" s="14">
        <f t="shared" si="287"/>
        <v>0</v>
      </c>
      <c r="I48" s="14">
        <f t="shared" ref="I48:K48" si="288">I20</f>
        <v>0</v>
      </c>
      <c r="J48" s="14">
        <f t="shared" si="288"/>
        <v>0</v>
      </c>
      <c r="K48" s="14">
        <f t="shared" si="288"/>
        <v>0</v>
      </c>
      <c r="L48" s="14">
        <f t="shared" ref="L48:N48" si="289">L20</f>
        <v>1779</v>
      </c>
      <c r="M48" s="14">
        <f t="shared" si="289"/>
        <v>1778</v>
      </c>
      <c r="N48" s="14">
        <f t="shared" si="289"/>
        <v>1767</v>
      </c>
      <c r="O48" s="14">
        <f t="shared" ref="O48:Q48" si="290">O20</f>
        <v>1770</v>
      </c>
      <c r="P48" s="14">
        <f t="shared" si="290"/>
        <v>2974</v>
      </c>
      <c r="Q48" s="14">
        <f t="shared" si="290"/>
        <v>16901</v>
      </c>
      <c r="R48" s="14">
        <f t="shared" ref="R48:T48" si="291">R20</f>
        <v>20366</v>
      </c>
      <c r="S48" s="14">
        <f t="shared" si="291"/>
        <v>22359</v>
      </c>
      <c r="T48" s="14">
        <f t="shared" si="291"/>
        <v>22214</v>
      </c>
      <c r="U48" s="14">
        <f t="shared" ref="U48:W48" si="292">U20</f>
        <v>20280</v>
      </c>
      <c r="V48" s="14">
        <f t="shared" si="292"/>
        <v>10032</v>
      </c>
      <c r="W48" s="14">
        <f t="shared" si="292"/>
        <v>9310</v>
      </c>
      <c r="X48" s="14">
        <f t="shared" ref="X48:Z48" si="293">X20</f>
        <v>9025</v>
      </c>
      <c r="Y48" s="14">
        <f t="shared" si="293"/>
        <v>8767</v>
      </c>
      <c r="Z48" s="14">
        <f t="shared" si="293"/>
        <v>3</v>
      </c>
      <c r="AA48" s="14">
        <f t="shared" ref="AA48:AC48" si="294">AA20</f>
        <v>0</v>
      </c>
      <c r="AB48" s="14">
        <f t="shared" si="294"/>
        <v>0</v>
      </c>
      <c r="AC48" s="14">
        <f t="shared" si="294"/>
        <v>0</v>
      </c>
      <c r="AD48" s="14">
        <f t="shared" ref="AD48:AJ48" si="295">AD20</f>
        <v>0</v>
      </c>
      <c r="AE48" s="14">
        <f t="shared" si="295"/>
        <v>0</v>
      </c>
      <c r="AF48" s="14">
        <f t="shared" si="295"/>
        <v>0</v>
      </c>
      <c r="AG48" s="14">
        <f t="shared" si="295"/>
        <v>0</v>
      </c>
      <c r="AH48" s="14">
        <f t="shared" si="295"/>
        <v>0</v>
      </c>
      <c r="AI48" s="14">
        <f t="shared" si="295"/>
        <v>0</v>
      </c>
      <c r="AJ48" s="14">
        <f t="shared" si="295"/>
        <v>0</v>
      </c>
      <c r="AR48" s="14">
        <f t="shared" ref="AR48:AT48" si="296">AR20</f>
        <v>0</v>
      </c>
      <c r="AS48" s="14">
        <f t="shared" si="296"/>
        <v>0</v>
      </c>
      <c r="AT48" s="14">
        <f t="shared" si="296"/>
        <v>0</v>
      </c>
      <c r="AU48" s="14">
        <f t="shared" ref="AU48:AV48" si="297">AU20</f>
        <v>0</v>
      </c>
      <c r="AV48" s="14">
        <f t="shared" si="297"/>
        <v>0</v>
      </c>
      <c r="AW48" s="14">
        <f t="shared" ref="AW48:AX48" si="298">AW20</f>
        <v>120070</v>
      </c>
      <c r="AX48" s="14">
        <f t="shared" si="298"/>
        <v>45479</v>
      </c>
      <c r="AY48" s="14">
        <f t="shared" ref="AY48:AZ48" si="299">AY20</f>
        <v>36325</v>
      </c>
      <c r="AZ48" s="14">
        <f t="shared" si="299"/>
        <v>21701</v>
      </c>
      <c r="BA48" s="14">
        <f t="shared" si="285"/>
        <v>10213</v>
      </c>
      <c r="BB48" s="14">
        <f t="shared" si="285"/>
        <v>2782</v>
      </c>
      <c r="BC48" s="14">
        <f t="shared" si="285"/>
        <v>1515</v>
      </c>
      <c r="BD48" s="14">
        <f t="shared" si="285"/>
        <v>1769</v>
      </c>
      <c r="BE48" s="14">
        <f t="shared" si="285"/>
        <v>1770</v>
      </c>
      <c r="BF48" s="14">
        <f t="shared" si="285"/>
        <v>22359</v>
      </c>
      <c r="BG48" s="14">
        <f t="shared" si="285"/>
        <v>9310</v>
      </c>
      <c r="BH48" s="14">
        <f t="shared" ref="BH48:BN48" si="300">BH20</f>
        <v>0</v>
      </c>
      <c r="BI48" s="14">
        <f t="shared" si="300"/>
        <v>0</v>
      </c>
      <c r="BJ48" s="14">
        <f t="shared" si="300"/>
        <v>0</v>
      </c>
      <c r="BK48" s="14">
        <f t="shared" si="300"/>
        <v>0</v>
      </c>
      <c r="BL48" s="14">
        <f t="shared" si="300"/>
        <v>0</v>
      </c>
      <c r="BM48" s="14">
        <f t="shared" si="300"/>
        <v>0</v>
      </c>
      <c r="BN48" s="14">
        <f t="shared" si="300"/>
        <v>0</v>
      </c>
      <c r="BO48" s="14"/>
      <c r="BP48" s="14"/>
      <c r="BQ48" s="14"/>
      <c r="BR48" s="14"/>
    </row>
    <row r="49" spans="2:70" s="11" customFormat="1" x14ac:dyDescent="0.35">
      <c r="B49" s="11" t="s">
        <v>1770</v>
      </c>
      <c r="F49" s="16">
        <f t="shared" ref="F49" si="301">SUM(F46:F48)</f>
        <v>0</v>
      </c>
      <c r="G49" s="16">
        <f t="shared" ref="G49:H49" si="302">SUM(G46:G48)</f>
        <v>0</v>
      </c>
      <c r="H49" s="16">
        <f t="shared" si="302"/>
        <v>0</v>
      </c>
      <c r="I49" s="16">
        <f t="shared" ref="I49" si="303">SUM(I46:I48)</f>
        <v>0</v>
      </c>
      <c r="J49" s="16">
        <f t="shared" ref="J49:K49" si="304">SUM(J46:J48)</f>
        <v>0</v>
      </c>
      <c r="K49" s="16">
        <f t="shared" si="304"/>
        <v>0</v>
      </c>
      <c r="L49" s="16">
        <f t="shared" ref="L49" si="305">SUM(L46:L48)</f>
        <v>6515345</v>
      </c>
      <c r="M49" s="16">
        <f t="shared" ref="M49:N49" si="306">SUM(M46:M48)</f>
        <v>6842482</v>
      </c>
      <c r="N49" s="16">
        <f t="shared" si="306"/>
        <v>6963932</v>
      </c>
      <c r="O49" s="16">
        <f t="shared" ref="O49" si="307">SUM(O46:O48)</f>
        <v>7429633</v>
      </c>
      <c r="P49" s="16">
        <f t="shared" ref="P49:Q49" si="308">SUM(P46:P48)</f>
        <v>6466668</v>
      </c>
      <c r="Q49" s="16">
        <f t="shared" si="308"/>
        <v>7317949</v>
      </c>
      <c r="R49" s="16">
        <f t="shared" ref="R49" si="309">SUM(R46:R48)</f>
        <v>7808397</v>
      </c>
      <c r="S49" s="16">
        <f t="shared" ref="S49:T49" si="310">SUM(S46:S48)</f>
        <v>8676680</v>
      </c>
      <c r="T49" s="16">
        <f t="shared" si="310"/>
        <v>9007911</v>
      </c>
      <c r="U49" s="16">
        <f t="shared" ref="U49" si="311">SUM(U46:U48)</f>
        <v>9495993</v>
      </c>
      <c r="V49" s="16">
        <f t="shared" ref="V49:W49" si="312">SUM(V46:V48)</f>
        <v>9453662</v>
      </c>
      <c r="W49" s="16">
        <f t="shared" si="312"/>
        <v>10010143</v>
      </c>
      <c r="X49" s="16">
        <f t="shared" ref="X49" si="313">SUM(X46:X48)</f>
        <v>9569513</v>
      </c>
      <c r="Y49" s="16">
        <f t="shared" ref="Y49:Z49" si="314">SUM(Y46:Y48)</f>
        <v>8487410</v>
      </c>
      <c r="Z49" s="16">
        <f t="shared" si="314"/>
        <v>7961373</v>
      </c>
      <c r="AA49" s="16">
        <f t="shared" ref="AA49" si="315">SUM(AA46:AA48)</f>
        <v>8594485</v>
      </c>
      <c r="AB49" s="16">
        <f t="shared" ref="AB49:AC49" si="316">SUM(AB46:AB48)</f>
        <v>9090271</v>
      </c>
      <c r="AC49" s="16">
        <f t="shared" si="316"/>
        <v>9425212</v>
      </c>
      <c r="AD49" s="16">
        <f t="shared" ref="AD49:AJ49" si="317">SUM(AD46:AD48)</f>
        <v>0</v>
      </c>
      <c r="AE49" s="16">
        <f t="shared" si="317"/>
        <v>0</v>
      </c>
      <c r="AF49" s="16">
        <f t="shared" si="317"/>
        <v>0</v>
      </c>
      <c r="AG49" s="16">
        <f t="shared" si="317"/>
        <v>0</v>
      </c>
      <c r="AH49" s="16">
        <f t="shared" si="317"/>
        <v>0</v>
      </c>
      <c r="AI49" s="16">
        <f t="shared" si="317"/>
        <v>0</v>
      </c>
      <c r="AJ49" s="16">
        <f t="shared" si="317"/>
        <v>0</v>
      </c>
      <c r="AR49" s="16">
        <f t="shared" ref="AR49" si="318">SUM(AR46:AR48)</f>
        <v>0</v>
      </c>
      <c r="AS49" s="16">
        <f t="shared" ref="AS49" si="319">SUM(AS46:AS48)</f>
        <v>0</v>
      </c>
      <c r="AT49" s="16">
        <f t="shared" ref="AT49" si="320">SUM(AT46:AT48)</f>
        <v>0</v>
      </c>
      <c r="AU49" s="16">
        <f t="shared" ref="AU49" si="321">SUM(AU46:AU48)</f>
        <v>0</v>
      </c>
      <c r="AV49" s="16">
        <f t="shared" ref="AV49" si="322">SUM(AV46:AV48)</f>
        <v>0</v>
      </c>
      <c r="AW49" s="16">
        <f t="shared" ref="AW49" si="323">SUM(AW46:AW48)</f>
        <v>3512681</v>
      </c>
      <c r="AX49" s="16">
        <f t="shared" ref="AX49" si="324">SUM(AX46:AX48)</f>
        <v>3791588</v>
      </c>
      <c r="AY49" s="16">
        <f t="shared" ref="AY49" si="325">SUM(AY46:AY48)</f>
        <v>4324088</v>
      </c>
      <c r="AZ49" s="16">
        <f t="shared" ref="AZ49" si="326">SUM(AZ46:AZ48)</f>
        <v>4651895</v>
      </c>
      <c r="BA49" s="16">
        <f t="shared" ref="BA49:BG49" si="327">SUM(BA46:BA48)</f>
        <v>4645412</v>
      </c>
      <c r="BB49" s="16">
        <f t="shared" si="327"/>
        <v>5147852</v>
      </c>
      <c r="BC49" s="16">
        <f t="shared" si="327"/>
        <v>6288195</v>
      </c>
      <c r="BD49" s="16">
        <f t="shared" si="327"/>
        <v>5975818</v>
      </c>
      <c r="BE49" s="16">
        <f t="shared" si="327"/>
        <v>7429633</v>
      </c>
      <c r="BF49" s="16">
        <f t="shared" si="327"/>
        <v>8676680</v>
      </c>
      <c r="BG49" s="16">
        <f t="shared" si="327"/>
        <v>10010143</v>
      </c>
      <c r="BH49" s="16">
        <f t="shared" ref="BH49" si="328">SUM(BH46:BH48)</f>
        <v>8594485</v>
      </c>
      <c r="BI49" s="16">
        <f t="shared" ref="BI49" si="329">SUM(BI46:BI48)</f>
        <v>0</v>
      </c>
      <c r="BJ49" s="16">
        <f t="shared" ref="BJ49" si="330">SUM(BJ46:BJ48)</f>
        <v>0</v>
      </c>
      <c r="BK49" s="16">
        <f t="shared" ref="BK49" si="331">SUM(BK46:BK48)</f>
        <v>0</v>
      </c>
      <c r="BL49" s="16">
        <f t="shared" ref="BL49" si="332">SUM(BL46:BL48)</f>
        <v>0</v>
      </c>
      <c r="BM49" s="16">
        <f t="shared" ref="BM49" si="333">SUM(BM46:BM48)</f>
        <v>0</v>
      </c>
      <c r="BN49" s="16">
        <f t="shared" ref="BN49" si="334">SUM(BN46:BN48)</f>
        <v>0</v>
      </c>
      <c r="BO49" s="16"/>
      <c r="BP49" s="16"/>
      <c r="BQ49" s="16"/>
      <c r="BR49" s="16"/>
    </row>
    <row r="50" spans="2:70" x14ac:dyDescent="0.3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row>
    <row r="51" spans="2:70" s="3" customFormat="1" x14ac:dyDescent="0.35">
      <c r="B51" s="3" t="s">
        <v>1766</v>
      </c>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row>
    <row r="52" spans="2:70" x14ac:dyDescent="0.35">
      <c r="B52" t="s">
        <v>1767</v>
      </c>
      <c r="F52" s="5"/>
      <c r="G52" s="5"/>
      <c r="H52" s="5"/>
      <c r="I52" s="5"/>
      <c r="J52" s="5"/>
      <c r="K52" s="5"/>
      <c r="L52" s="5"/>
      <c r="M52" s="5"/>
      <c r="N52" s="5"/>
      <c r="O52" s="5"/>
      <c r="P52" s="5"/>
      <c r="Q52" s="5"/>
      <c r="R52" s="5"/>
      <c r="S52" s="5">
        <f>BF52</f>
        <v>5644539</v>
      </c>
      <c r="T52" s="5"/>
      <c r="U52" s="5"/>
      <c r="V52" s="5"/>
      <c r="W52" s="5">
        <f>BG52</f>
        <v>6645592</v>
      </c>
      <c r="X52" s="5"/>
      <c r="Y52" s="5"/>
      <c r="Z52" s="5"/>
      <c r="AA52" s="5">
        <f>BH52</f>
        <v>5782223</v>
      </c>
      <c r="AB52" s="5" t="s">
        <v>1791</v>
      </c>
      <c r="AC52" s="5" t="s">
        <v>1791</v>
      </c>
      <c r="AD52" s="5"/>
      <c r="AE52" s="5"/>
      <c r="AF52" s="5"/>
      <c r="AG52" s="5"/>
      <c r="AH52" s="5"/>
      <c r="AI52" s="5"/>
      <c r="AJ52" s="5"/>
      <c r="AR52" s="5"/>
      <c r="AS52" s="5"/>
      <c r="AT52" s="5"/>
      <c r="AU52" s="5"/>
      <c r="AV52" s="5"/>
      <c r="AW52" s="5"/>
      <c r="AX52" s="5">
        <v>2326482</v>
      </c>
      <c r="AY52" s="5">
        <v>2655529</v>
      </c>
      <c r="AZ52" s="5">
        <v>2867353</v>
      </c>
      <c r="BA52" s="5">
        <v>2935026</v>
      </c>
      <c r="BB52" s="5">
        <v>3293743</v>
      </c>
      <c r="BC52" s="5">
        <v>4049086</v>
      </c>
      <c r="BD52" s="5">
        <v>3947736</v>
      </c>
      <c r="BE52" s="5">
        <v>4910954</v>
      </c>
      <c r="BF52" s="5">
        <v>5644539</v>
      </c>
      <c r="BG52" s="5">
        <v>6645592</v>
      </c>
      <c r="BH52" s="5">
        <v>5782223</v>
      </c>
      <c r="BI52" s="5"/>
      <c r="BJ52" s="5"/>
      <c r="BK52" s="5"/>
      <c r="BL52" s="5"/>
      <c r="BM52" s="5"/>
      <c r="BN52" s="5"/>
      <c r="BO52" s="5"/>
      <c r="BP52" s="5"/>
      <c r="BQ52" s="5"/>
      <c r="BR52" s="5"/>
    </row>
    <row r="53" spans="2:70" x14ac:dyDescent="0.35">
      <c r="B53" t="s">
        <v>1768</v>
      </c>
      <c r="F53" s="5"/>
      <c r="G53" s="5"/>
      <c r="H53" s="5"/>
      <c r="I53" s="5"/>
      <c r="J53" s="5"/>
      <c r="K53" s="5"/>
      <c r="L53" s="5"/>
      <c r="M53" s="5"/>
      <c r="N53" s="5"/>
      <c r="O53" s="5"/>
      <c r="P53" s="5"/>
      <c r="Q53" s="5"/>
      <c r="R53" s="5"/>
      <c r="S53" s="5">
        <f>BF53</f>
        <v>2390563</v>
      </c>
      <c r="T53" s="5"/>
      <c r="U53" s="5"/>
      <c r="V53" s="5"/>
      <c r="W53" s="5">
        <f>BG53</f>
        <v>2647528</v>
      </c>
      <c r="X53" s="5"/>
      <c r="Y53" s="5"/>
      <c r="Z53" s="5"/>
      <c r="AA53" s="5">
        <f>BH53</f>
        <v>2137442</v>
      </c>
      <c r="AB53" s="5" t="s">
        <v>1791</v>
      </c>
      <c r="AC53" s="5" t="s">
        <v>1791</v>
      </c>
      <c r="AD53" s="5"/>
      <c r="AE53" s="5"/>
      <c r="AF53" s="5"/>
      <c r="AG53" s="5"/>
      <c r="AH53" s="5"/>
      <c r="AI53" s="5"/>
      <c r="AJ53" s="5"/>
      <c r="AR53" s="5"/>
      <c r="AS53" s="5"/>
      <c r="AT53" s="5"/>
      <c r="AU53" s="5"/>
      <c r="AV53" s="5"/>
      <c r="AW53" s="5"/>
      <c r="AX53" s="5">
        <v>1158261</v>
      </c>
      <c r="AY53" s="5">
        <v>1335777</v>
      </c>
      <c r="AZ53" s="5">
        <v>1413441</v>
      </c>
      <c r="BA53" s="5">
        <v>1348160</v>
      </c>
      <c r="BB53" s="5">
        <v>1478233</v>
      </c>
      <c r="BC53" s="5">
        <v>1768119</v>
      </c>
      <c r="BD53" s="5">
        <v>1599175</v>
      </c>
      <c r="BE53" s="5">
        <v>2001917</v>
      </c>
      <c r="BF53" s="5">
        <v>2390563</v>
      </c>
      <c r="BG53" s="5">
        <v>2647528</v>
      </c>
      <c r="BH53" s="5">
        <v>2137442</v>
      </c>
      <c r="BI53" s="5"/>
      <c r="BJ53" s="5"/>
      <c r="BK53" s="5"/>
      <c r="BL53" s="5"/>
      <c r="BM53" s="5"/>
      <c r="BN53" s="5"/>
      <c r="BO53" s="5"/>
      <c r="BP53" s="5"/>
      <c r="BQ53" s="5"/>
      <c r="BR53" s="5"/>
    </row>
    <row r="54" spans="2:70" s="7" customFormat="1" x14ac:dyDescent="0.35">
      <c r="B54" s="7" t="s">
        <v>1769</v>
      </c>
      <c r="F54" s="14"/>
      <c r="G54" s="14"/>
      <c r="H54" s="14"/>
      <c r="I54" s="14"/>
      <c r="J54" s="14"/>
      <c r="K54" s="14"/>
      <c r="L54" s="14"/>
      <c r="M54" s="14"/>
      <c r="N54" s="14"/>
      <c r="O54" s="14"/>
      <c r="P54" s="14"/>
      <c r="Q54" s="14"/>
      <c r="R54" s="14"/>
      <c r="S54" s="14">
        <f>BF54</f>
        <v>641578</v>
      </c>
      <c r="T54" s="14"/>
      <c r="U54" s="14"/>
      <c r="V54" s="14"/>
      <c r="W54" s="14">
        <f>BG54</f>
        <v>717023</v>
      </c>
      <c r="X54" s="14"/>
      <c r="Y54" s="14"/>
      <c r="Z54" s="14"/>
      <c r="AA54" s="14">
        <f>BH54</f>
        <v>674820</v>
      </c>
      <c r="AB54" s="14" t="s">
        <v>1791</v>
      </c>
      <c r="AC54" s="14" t="s">
        <v>1791</v>
      </c>
      <c r="AD54" s="14"/>
      <c r="AE54" s="14"/>
      <c r="AF54" s="14"/>
      <c r="AG54" s="14"/>
      <c r="AH54" s="14"/>
      <c r="AI54" s="14"/>
      <c r="AJ54" s="14"/>
      <c r="AR54" s="14"/>
      <c r="AS54" s="14"/>
      <c r="AT54" s="14"/>
      <c r="AU54" s="14"/>
      <c r="AV54" s="14"/>
      <c r="AW54" s="14"/>
      <c r="AX54" s="14">
        <v>306845</v>
      </c>
      <c r="AY54" s="14">
        <v>332782</v>
      </c>
      <c r="AZ54" s="14">
        <v>371101</v>
      </c>
      <c r="BA54" s="14">
        <v>362226</v>
      </c>
      <c r="BB54" s="14">
        <v>375876</v>
      </c>
      <c r="BC54" s="14">
        <v>470990</v>
      </c>
      <c r="BD54" s="14">
        <v>428907</v>
      </c>
      <c r="BE54" s="14">
        <v>516762</v>
      </c>
      <c r="BF54" s="14">
        <v>641578</v>
      </c>
      <c r="BG54" s="14">
        <v>717023</v>
      </c>
      <c r="BH54" s="14">
        <v>674820</v>
      </c>
      <c r="BI54" s="14"/>
      <c r="BJ54" s="14"/>
      <c r="BK54" s="14"/>
      <c r="BL54" s="14"/>
      <c r="BM54" s="14"/>
      <c r="BN54" s="14"/>
      <c r="BO54" s="14"/>
      <c r="BP54" s="14"/>
      <c r="BQ54" s="14"/>
      <c r="BR54" s="14"/>
    </row>
    <row r="55" spans="2:70" s="11" customFormat="1" x14ac:dyDescent="0.35">
      <c r="B55" s="11" t="s">
        <v>1770</v>
      </c>
      <c r="F55" s="16">
        <f>SUM(F52:F54)</f>
        <v>0</v>
      </c>
      <c r="G55" s="16">
        <f t="shared" ref="G55" si="335">SUM(G52:G54)</f>
        <v>0</v>
      </c>
      <c r="H55" s="16">
        <f>SUM(H52:H54)</f>
        <v>0</v>
      </c>
      <c r="I55" s="16">
        <f>SUM(I52:I54)</f>
        <v>0</v>
      </c>
      <c r="J55" s="16">
        <f t="shared" ref="J55" si="336">SUM(J52:J54)</f>
        <v>0</v>
      </c>
      <c r="K55" s="16">
        <f>SUM(K52:K54)</f>
        <v>0</v>
      </c>
      <c r="L55" s="16">
        <f>SUM(L52:L54)</f>
        <v>0</v>
      </c>
      <c r="M55" s="16">
        <f t="shared" ref="M55" si="337">SUM(M52:M54)</f>
        <v>0</v>
      </c>
      <c r="N55" s="16">
        <f>SUM(N52:N54)</f>
        <v>0</v>
      </c>
      <c r="O55" s="16">
        <f>SUM(O52:O54)</f>
        <v>0</v>
      </c>
      <c r="P55" s="16">
        <f t="shared" ref="P55" si="338">SUM(P52:P54)</f>
        <v>0</v>
      </c>
      <c r="Q55" s="16">
        <f>SUM(Q52:Q54)</f>
        <v>0</v>
      </c>
      <c r="R55" s="16">
        <f>SUM(R52:R54)</f>
        <v>0</v>
      </c>
      <c r="S55" s="16">
        <f t="shared" ref="S55" si="339">SUM(S52:S54)</f>
        <v>8676680</v>
      </c>
      <c r="T55" s="16">
        <f>SUM(T52:T54)</f>
        <v>0</v>
      </c>
      <c r="U55" s="16">
        <f>SUM(U52:U54)</f>
        <v>0</v>
      </c>
      <c r="V55" s="16">
        <f t="shared" ref="V55" si="340">SUM(V52:V54)</f>
        <v>0</v>
      </c>
      <c r="W55" s="16">
        <f>SUM(W52:W54)</f>
        <v>10010143</v>
      </c>
      <c r="X55" s="16">
        <f>SUM(X52:X54)</f>
        <v>0</v>
      </c>
      <c r="Y55" s="16">
        <f t="shared" ref="Y55" si="341">SUM(Y52:Y54)</f>
        <v>0</v>
      </c>
      <c r="Z55" s="16">
        <f>SUM(Z52:Z54)</f>
        <v>0</v>
      </c>
      <c r="AA55" s="16">
        <f>SUM(AA52:AA54)</f>
        <v>8594485</v>
      </c>
      <c r="AB55" s="16">
        <f t="shared" ref="AB55" si="342">SUM(AB52:AB54)</f>
        <v>0</v>
      </c>
      <c r="AC55" s="16">
        <f>SUM(AC52:AC54)</f>
        <v>0</v>
      </c>
      <c r="AD55" s="16">
        <f t="shared" ref="AD55:AJ55" si="343">SUM(AD52:AD54)</f>
        <v>0</v>
      </c>
      <c r="AE55" s="16">
        <f t="shared" si="343"/>
        <v>0</v>
      </c>
      <c r="AF55" s="16">
        <f t="shared" si="343"/>
        <v>0</v>
      </c>
      <c r="AG55" s="16">
        <f t="shared" si="343"/>
        <v>0</v>
      </c>
      <c r="AH55" s="16">
        <f t="shared" si="343"/>
        <v>0</v>
      </c>
      <c r="AI55" s="16">
        <f t="shared" si="343"/>
        <v>0</v>
      </c>
      <c r="AJ55" s="16">
        <f t="shared" si="343"/>
        <v>0</v>
      </c>
      <c r="AR55" s="16">
        <f>SUM(AR52:AR54)</f>
        <v>0</v>
      </c>
      <c r="AS55" s="16">
        <f t="shared" ref="AS55" si="344">SUM(AS52:AS54)</f>
        <v>0</v>
      </c>
      <c r="AT55" s="16">
        <f>SUM(AT52:AT54)</f>
        <v>0</v>
      </c>
      <c r="AU55" s="16">
        <f>SUM(AU52:AU54)</f>
        <v>0</v>
      </c>
      <c r="AV55" s="16">
        <f t="shared" ref="AV55" si="345">SUM(AV52:AV54)</f>
        <v>0</v>
      </c>
      <c r="AW55" s="16">
        <f>SUM(AW52:AW54)</f>
        <v>0</v>
      </c>
      <c r="AX55" s="16">
        <f t="shared" ref="AX55" si="346">SUM(AX52:AX54)</f>
        <v>3791588</v>
      </c>
      <c r="AY55" s="16">
        <f>SUM(AY52:AY54)</f>
        <v>4324088</v>
      </c>
      <c r="AZ55" s="16">
        <f t="shared" ref="AZ55" si="347">SUM(AZ52:AZ54)</f>
        <v>4651895</v>
      </c>
      <c r="BA55" s="16">
        <f>SUM(BA52:BA54)</f>
        <v>4645412</v>
      </c>
      <c r="BB55" s="16">
        <f t="shared" ref="BB55:BN55" si="348">SUM(BB52:BB54)</f>
        <v>5147852</v>
      </c>
      <c r="BC55" s="16">
        <f t="shared" si="348"/>
        <v>6288195</v>
      </c>
      <c r="BD55" s="16">
        <f t="shared" si="348"/>
        <v>5975818</v>
      </c>
      <c r="BE55" s="16">
        <f t="shared" si="348"/>
        <v>7429633</v>
      </c>
      <c r="BF55" s="16">
        <f t="shared" si="348"/>
        <v>8676680</v>
      </c>
      <c r="BG55" s="16">
        <f t="shared" si="348"/>
        <v>10010143</v>
      </c>
      <c r="BH55" s="16">
        <f t="shared" si="348"/>
        <v>8594485</v>
      </c>
      <c r="BI55" s="16">
        <f t="shared" si="348"/>
        <v>0</v>
      </c>
      <c r="BJ55" s="16">
        <f t="shared" si="348"/>
        <v>0</v>
      </c>
      <c r="BK55" s="16">
        <f t="shared" si="348"/>
        <v>0</v>
      </c>
      <c r="BL55" s="16">
        <f t="shared" si="348"/>
        <v>0</v>
      </c>
      <c r="BM55" s="16">
        <f t="shared" si="348"/>
        <v>0</v>
      </c>
      <c r="BN55" s="16">
        <f t="shared" si="348"/>
        <v>0</v>
      </c>
      <c r="BO55" s="16"/>
      <c r="BP55" s="16"/>
      <c r="BQ55" s="16"/>
      <c r="BR55" s="16"/>
    </row>
    <row r="56" spans="2:70" s="8" customFormat="1" x14ac:dyDescent="0.35">
      <c r="B56" s="8" t="s">
        <v>1795</v>
      </c>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R56" s="19"/>
      <c r="AS56" s="19"/>
      <c r="AT56" s="19"/>
      <c r="AU56" s="19"/>
      <c r="AV56" s="19"/>
      <c r="AW56" s="19"/>
      <c r="AX56" s="19"/>
      <c r="AY56" s="19"/>
      <c r="AZ56" s="19"/>
      <c r="BA56" s="19"/>
      <c r="BB56" s="19"/>
      <c r="BC56" s="19"/>
      <c r="BD56" s="19"/>
      <c r="BE56" s="19"/>
      <c r="BF56" s="19"/>
      <c r="BG56" s="19"/>
      <c r="BH56" s="19"/>
      <c r="BI56" s="19"/>
      <c r="BJ56" s="19"/>
      <c r="BK56" s="19"/>
      <c r="BL56" s="19"/>
      <c r="BM56" s="19"/>
      <c r="BN56" s="19"/>
      <c r="BO56" s="19"/>
      <c r="BP56" s="19"/>
      <c r="BQ56" s="19"/>
      <c r="BR56" s="19"/>
    </row>
    <row r="57" spans="2:70" s="20" customFormat="1" x14ac:dyDescent="0.35">
      <c r="B57" s="20" t="s">
        <v>1767</v>
      </c>
      <c r="F57" s="20" t="e">
        <f>F52/F55</f>
        <v>#DIV/0!</v>
      </c>
      <c r="G57" s="20" t="e">
        <f t="shared" ref="G57:H57" si="349">G52/G55</f>
        <v>#DIV/0!</v>
      </c>
      <c r="H57" s="20" t="e">
        <f t="shared" si="349"/>
        <v>#DIV/0!</v>
      </c>
      <c r="I57" s="20" t="e">
        <f>I52/I55</f>
        <v>#DIV/0!</v>
      </c>
      <c r="J57" s="20" t="e">
        <f t="shared" ref="J57:K57" si="350">J52/J55</f>
        <v>#DIV/0!</v>
      </c>
      <c r="K57" s="20" t="e">
        <f t="shared" si="350"/>
        <v>#DIV/0!</v>
      </c>
      <c r="L57" s="20" t="e">
        <f>L52/L55</f>
        <v>#DIV/0!</v>
      </c>
      <c r="M57" s="20" t="e">
        <f t="shared" ref="M57:N57" si="351">M52/M55</f>
        <v>#DIV/0!</v>
      </c>
      <c r="N57" s="20" t="e">
        <f t="shared" si="351"/>
        <v>#DIV/0!</v>
      </c>
      <c r="O57" s="20" t="e">
        <f>O52/O55</f>
        <v>#DIV/0!</v>
      </c>
      <c r="P57" s="20" t="e">
        <f t="shared" ref="P57:Q57" si="352">P52/P55</f>
        <v>#DIV/0!</v>
      </c>
      <c r="Q57" s="20" t="e">
        <f t="shared" si="352"/>
        <v>#DIV/0!</v>
      </c>
      <c r="R57" s="20" t="e">
        <f>R52/R55</f>
        <v>#DIV/0!</v>
      </c>
      <c r="S57" s="20">
        <f t="shared" ref="S57:T57" si="353">S52/S55</f>
        <v>0.65054133608707476</v>
      </c>
      <c r="T57" s="20" t="e">
        <f t="shared" si="353"/>
        <v>#DIV/0!</v>
      </c>
      <c r="U57" s="20" t="e">
        <f>U52/U55</f>
        <v>#DIV/0!</v>
      </c>
      <c r="V57" s="20" t="e">
        <f t="shared" ref="V57:W57" si="354">V52/V55</f>
        <v>#DIV/0!</v>
      </c>
      <c r="W57" s="20">
        <f t="shared" si="354"/>
        <v>0.66388582061215307</v>
      </c>
      <c r="X57" s="20" t="e">
        <f>X52/X55</f>
        <v>#DIV/0!</v>
      </c>
      <c r="Y57" s="20" t="e">
        <f t="shared" ref="Y57:Z57" si="355">Y52/Y55</f>
        <v>#DIV/0!</v>
      </c>
      <c r="Z57" s="20" t="e">
        <f t="shared" si="355"/>
        <v>#DIV/0!</v>
      </c>
      <c r="AA57" s="20">
        <f>AA52/AA55</f>
        <v>0.67278295325432536</v>
      </c>
      <c r="AB57" s="20" t="e">
        <f t="shared" ref="AB57:AC57" si="356">AB52/AB55</f>
        <v>#VALUE!</v>
      </c>
      <c r="AC57" s="20" t="e">
        <f t="shared" si="356"/>
        <v>#VALUE!</v>
      </c>
      <c r="AD57" s="20" t="e">
        <f t="shared" ref="AD57:AJ57" si="357">AD52/AD55</f>
        <v>#DIV/0!</v>
      </c>
      <c r="AE57" s="20" t="e">
        <f t="shared" si="357"/>
        <v>#DIV/0!</v>
      </c>
      <c r="AF57" s="20" t="e">
        <f t="shared" si="357"/>
        <v>#DIV/0!</v>
      </c>
      <c r="AG57" s="20" t="e">
        <f t="shared" si="357"/>
        <v>#DIV/0!</v>
      </c>
      <c r="AH57" s="20" t="e">
        <f t="shared" si="357"/>
        <v>#DIV/0!</v>
      </c>
      <c r="AI57" s="20" t="e">
        <f t="shared" si="357"/>
        <v>#DIV/0!</v>
      </c>
      <c r="AJ57" s="20" t="e">
        <f t="shared" si="357"/>
        <v>#DIV/0!</v>
      </c>
      <c r="AR57" s="20" t="e">
        <f>AR52/AR55</f>
        <v>#DIV/0!</v>
      </c>
      <c r="AS57" s="20" t="e">
        <f t="shared" ref="AS57:BN57" si="358">AS52/AS55</f>
        <v>#DIV/0!</v>
      </c>
      <c r="AT57" s="20" t="e">
        <f t="shared" si="358"/>
        <v>#DIV/0!</v>
      </c>
      <c r="AU57" s="20" t="e">
        <f t="shared" si="358"/>
        <v>#DIV/0!</v>
      </c>
      <c r="AV57" s="20" t="e">
        <f t="shared" si="358"/>
        <v>#DIV/0!</v>
      </c>
      <c r="AW57" s="20" t="e">
        <f t="shared" si="358"/>
        <v>#DIV/0!</v>
      </c>
      <c r="AX57" s="20">
        <f t="shared" si="358"/>
        <v>0.61359040064479575</v>
      </c>
      <c r="AY57" s="20">
        <f t="shared" si="358"/>
        <v>0.61412464316174875</v>
      </c>
      <c r="AZ57" s="20">
        <f t="shared" si="358"/>
        <v>0.61638386077071816</v>
      </c>
      <c r="BA57" s="20">
        <f t="shared" si="358"/>
        <v>0.63181177471449246</v>
      </c>
      <c r="BB57" s="20">
        <f t="shared" si="358"/>
        <v>0.63982861201137875</v>
      </c>
      <c r="BC57" s="20">
        <f t="shared" si="358"/>
        <v>0.64391864438046209</v>
      </c>
      <c r="BD57" s="20">
        <f t="shared" si="358"/>
        <v>0.66061851281280659</v>
      </c>
      <c r="BE57" s="20">
        <f t="shared" si="358"/>
        <v>0.66099550273882979</v>
      </c>
      <c r="BF57" s="20">
        <f t="shared" si="358"/>
        <v>0.65054133608707476</v>
      </c>
      <c r="BG57" s="20">
        <f t="shared" si="358"/>
        <v>0.66388582061215307</v>
      </c>
      <c r="BH57" s="20">
        <f t="shared" si="358"/>
        <v>0.67278295325432536</v>
      </c>
      <c r="BI57" s="20" t="e">
        <f t="shared" si="358"/>
        <v>#DIV/0!</v>
      </c>
      <c r="BJ57" s="20" t="e">
        <f t="shared" si="358"/>
        <v>#DIV/0!</v>
      </c>
      <c r="BK57" s="20" t="e">
        <f t="shared" si="358"/>
        <v>#DIV/0!</v>
      </c>
      <c r="BL57" s="20" t="e">
        <f t="shared" si="358"/>
        <v>#DIV/0!</v>
      </c>
      <c r="BM57" s="20" t="e">
        <f t="shared" si="358"/>
        <v>#DIV/0!</v>
      </c>
      <c r="BN57" s="20" t="e">
        <f t="shared" si="358"/>
        <v>#DIV/0!</v>
      </c>
    </row>
    <row r="58" spans="2:70" s="20" customFormat="1" x14ac:dyDescent="0.35">
      <c r="B58" s="20" t="s">
        <v>1768</v>
      </c>
      <c r="F58" s="20" t="e">
        <f>F53/F55</f>
        <v>#DIV/0!</v>
      </c>
      <c r="G58" s="20" t="e">
        <f t="shared" ref="G58:H58" si="359">G53/G55</f>
        <v>#DIV/0!</v>
      </c>
      <c r="H58" s="20" t="e">
        <f t="shared" si="359"/>
        <v>#DIV/0!</v>
      </c>
      <c r="I58" s="20" t="e">
        <f>I53/I55</f>
        <v>#DIV/0!</v>
      </c>
      <c r="J58" s="20" t="e">
        <f t="shared" ref="J58:K58" si="360">J53/J55</f>
        <v>#DIV/0!</v>
      </c>
      <c r="K58" s="20" t="e">
        <f t="shared" si="360"/>
        <v>#DIV/0!</v>
      </c>
      <c r="L58" s="20" t="e">
        <f>L53/L55</f>
        <v>#DIV/0!</v>
      </c>
      <c r="M58" s="20" t="e">
        <f t="shared" ref="M58:N58" si="361">M53/M55</f>
        <v>#DIV/0!</v>
      </c>
      <c r="N58" s="20" t="e">
        <f t="shared" si="361"/>
        <v>#DIV/0!</v>
      </c>
      <c r="O58" s="20" t="e">
        <f>O53/O55</f>
        <v>#DIV/0!</v>
      </c>
      <c r="P58" s="20" t="e">
        <f t="shared" ref="P58:Q58" si="362">P53/P55</f>
        <v>#DIV/0!</v>
      </c>
      <c r="Q58" s="20" t="e">
        <f t="shared" si="362"/>
        <v>#DIV/0!</v>
      </c>
      <c r="R58" s="20" t="e">
        <f>R53/R55</f>
        <v>#DIV/0!</v>
      </c>
      <c r="S58" s="20">
        <f t="shared" ref="S58:T58" si="363">S53/S55</f>
        <v>0.27551586551538149</v>
      </c>
      <c r="T58" s="20" t="e">
        <f t="shared" si="363"/>
        <v>#DIV/0!</v>
      </c>
      <c r="U58" s="20" t="e">
        <f>U53/U55</f>
        <v>#DIV/0!</v>
      </c>
      <c r="V58" s="20" t="e">
        <f t="shared" ref="V58:W58" si="364">V53/V55</f>
        <v>#DIV/0!</v>
      </c>
      <c r="W58" s="20">
        <f t="shared" si="364"/>
        <v>0.26448453333783545</v>
      </c>
      <c r="X58" s="20" t="e">
        <f>X53/X55</f>
        <v>#DIV/0!</v>
      </c>
      <c r="Y58" s="20" t="e">
        <f t="shared" ref="Y58:Z58" si="365">Y53/Y55</f>
        <v>#DIV/0!</v>
      </c>
      <c r="Z58" s="20" t="e">
        <f t="shared" si="365"/>
        <v>#DIV/0!</v>
      </c>
      <c r="AA58" s="20">
        <f>AA53/AA55</f>
        <v>0.24869925306751947</v>
      </c>
      <c r="AB58" s="20" t="e">
        <f t="shared" ref="AB58:AC58" si="366">AB53/AB55</f>
        <v>#VALUE!</v>
      </c>
      <c r="AC58" s="20" t="e">
        <f t="shared" si="366"/>
        <v>#VALUE!</v>
      </c>
      <c r="AD58" s="20" t="e">
        <f t="shared" ref="AD58:AJ58" si="367">AD53/AD55</f>
        <v>#DIV/0!</v>
      </c>
      <c r="AE58" s="20" t="e">
        <f t="shared" si="367"/>
        <v>#DIV/0!</v>
      </c>
      <c r="AF58" s="20" t="e">
        <f t="shared" si="367"/>
        <v>#DIV/0!</v>
      </c>
      <c r="AG58" s="20" t="e">
        <f t="shared" si="367"/>
        <v>#DIV/0!</v>
      </c>
      <c r="AH58" s="20" t="e">
        <f t="shared" si="367"/>
        <v>#DIV/0!</v>
      </c>
      <c r="AI58" s="20" t="e">
        <f t="shared" si="367"/>
        <v>#DIV/0!</v>
      </c>
      <c r="AJ58" s="20" t="e">
        <f t="shared" si="367"/>
        <v>#DIV/0!</v>
      </c>
      <c r="AR58" s="20" t="e">
        <f>AR53/AR55</f>
        <v>#DIV/0!</v>
      </c>
      <c r="AS58" s="20" t="e">
        <f t="shared" ref="AS58:BN58" si="368">AS53/AS55</f>
        <v>#DIV/0!</v>
      </c>
      <c r="AT58" s="20" t="e">
        <f t="shared" si="368"/>
        <v>#DIV/0!</v>
      </c>
      <c r="AU58" s="20" t="e">
        <f t="shared" si="368"/>
        <v>#DIV/0!</v>
      </c>
      <c r="AV58" s="20" t="e">
        <f t="shared" si="368"/>
        <v>#DIV/0!</v>
      </c>
      <c r="AW58" s="20" t="e">
        <f t="shared" si="368"/>
        <v>#DIV/0!</v>
      </c>
      <c r="AX58" s="20">
        <f t="shared" si="368"/>
        <v>0.30548176647884739</v>
      </c>
      <c r="AY58" s="20">
        <f t="shared" si="368"/>
        <v>0.30891531347188123</v>
      </c>
      <c r="AZ58" s="20">
        <f t="shared" si="368"/>
        <v>0.30384198267587725</v>
      </c>
      <c r="BA58" s="20">
        <f t="shared" si="368"/>
        <v>0.29021322543619382</v>
      </c>
      <c r="BB58" s="20">
        <f t="shared" si="368"/>
        <v>0.28715530283310398</v>
      </c>
      <c r="BC58" s="20">
        <f t="shared" si="368"/>
        <v>0.2811806885759745</v>
      </c>
      <c r="BD58" s="20">
        <f t="shared" si="368"/>
        <v>0.26760771496052926</v>
      </c>
      <c r="BE58" s="20">
        <f t="shared" si="368"/>
        <v>0.26945032143579634</v>
      </c>
      <c r="BF58" s="20">
        <f t="shared" si="368"/>
        <v>0.27551586551538149</v>
      </c>
      <c r="BG58" s="20">
        <f t="shared" si="368"/>
        <v>0.26448453333783545</v>
      </c>
      <c r="BH58" s="20">
        <f t="shared" si="368"/>
        <v>0.24869925306751947</v>
      </c>
      <c r="BI58" s="20" t="e">
        <f t="shared" si="368"/>
        <v>#DIV/0!</v>
      </c>
      <c r="BJ58" s="20" t="e">
        <f t="shared" si="368"/>
        <v>#DIV/0!</v>
      </c>
      <c r="BK58" s="20" t="e">
        <f t="shared" si="368"/>
        <v>#DIV/0!</v>
      </c>
      <c r="BL58" s="20" t="e">
        <f t="shared" si="368"/>
        <v>#DIV/0!</v>
      </c>
      <c r="BM58" s="20" t="e">
        <f t="shared" si="368"/>
        <v>#DIV/0!</v>
      </c>
      <c r="BN58" s="20" t="e">
        <f t="shared" si="368"/>
        <v>#DIV/0!</v>
      </c>
    </row>
    <row r="59" spans="2:70" s="21" customFormat="1" x14ac:dyDescent="0.35">
      <c r="B59" s="21" t="s">
        <v>1769</v>
      </c>
      <c r="F59" s="21" t="e">
        <f>F54/F55</f>
        <v>#DIV/0!</v>
      </c>
      <c r="G59" s="21" t="e">
        <f t="shared" ref="G59:H59" si="369">G54/G55</f>
        <v>#DIV/0!</v>
      </c>
      <c r="H59" s="21" t="e">
        <f t="shared" si="369"/>
        <v>#DIV/0!</v>
      </c>
      <c r="I59" s="21" t="e">
        <f>I54/I55</f>
        <v>#DIV/0!</v>
      </c>
      <c r="J59" s="21" t="e">
        <f t="shared" ref="J59:K59" si="370">J54/J55</f>
        <v>#DIV/0!</v>
      </c>
      <c r="K59" s="21" t="e">
        <f t="shared" si="370"/>
        <v>#DIV/0!</v>
      </c>
      <c r="L59" s="21" t="e">
        <f>L54/L55</f>
        <v>#DIV/0!</v>
      </c>
      <c r="M59" s="21" t="e">
        <f t="shared" ref="M59:N59" si="371">M54/M55</f>
        <v>#DIV/0!</v>
      </c>
      <c r="N59" s="21" t="e">
        <f t="shared" si="371"/>
        <v>#DIV/0!</v>
      </c>
      <c r="O59" s="21" t="e">
        <f>O54/O55</f>
        <v>#DIV/0!</v>
      </c>
      <c r="P59" s="21" t="e">
        <f t="shared" ref="P59:Q59" si="372">P54/P55</f>
        <v>#DIV/0!</v>
      </c>
      <c r="Q59" s="21" t="e">
        <f t="shared" si="372"/>
        <v>#DIV/0!</v>
      </c>
      <c r="R59" s="21" t="e">
        <f>R54/R55</f>
        <v>#DIV/0!</v>
      </c>
      <c r="S59" s="21">
        <f t="shared" ref="S59:T59" si="373">S54/S55</f>
        <v>7.3942798397543766E-2</v>
      </c>
      <c r="T59" s="21" t="e">
        <f t="shared" si="373"/>
        <v>#DIV/0!</v>
      </c>
      <c r="U59" s="21" t="e">
        <f>U54/U55</f>
        <v>#DIV/0!</v>
      </c>
      <c r="V59" s="21" t="e">
        <f t="shared" ref="V59:W59" si="374">V54/V55</f>
        <v>#DIV/0!</v>
      </c>
      <c r="W59" s="21">
        <f t="shared" si="374"/>
        <v>7.1629646050011472E-2</v>
      </c>
      <c r="X59" s="21" t="e">
        <f>X54/X55</f>
        <v>#DIV/0!</v>
      </c>
      <c r="Y59" s="21" t="e">
        <f t="shared" ref="Y59:Z59" si="375">Y54/Y55</f>
        <v>#DIV/0!</v>
      </c>
      <c r="Z59" s="21" t="e">
        <f t="shared" si="375"/>
        <v>#DIV/0!</v>
      </c>
      <c r="AA59" s="21">
        <f>AA54/AA55</f>
        <v>7.8517793678155229E-2</v>
      </c>
      <c r="AB59" s="21" t="e">
        <f t="shared" ref="AB59:AC59" si="376">AB54/AB55</f>
        <v>#VALUE!</v>
      </c>
      <c r="AC59" s="21" t="e">
        <f t="shared" si="376"/>
        <v>#VALUE!</v>
      </c>
      <c r="AD59" s="21" t="e">
        <f t="shared" ref="AD59:AJ59" si="377">AD54/AD55</f>
        <v>#DIV/0!</v>
      </c>
      <c r="AE59" s="21" t="e">
        <f t="shared" si="377"/>
        <v>#DIV/0!</v>
      </c>
      <c r="AF59" s="21" t="e">
        <f t="shared" si="377"/>
        <v>#DIV/0!</v>
      </c>
      <c r="AG59" s="21" t="e">
        <f t="shared" si="377"/>
        <v>#DIV/0!</v>
      </c>
      <c r="AH59" s="21" t="e">
        <f t="shared" si="377"/>
        <v>#DIV/0!</v>
      </c>
      <c r="AI59" s="21" t="e">
        <f t="shared" si="377"/>
        <v>#DIV/0!</v>
      </c>
      <c r="AJ59" s="21" t="e">
        <f t="shared" si="377"/>
        <v>#DIV/0!</v>
      </c>
      <c r="AR59" s="21" t="e">
        <f>AR54/AR55</f>
        <v>#DIV/0!</v>
      </c>
      <c r="AS59" s="21" t="e">
        <f t="shared" ref="AS59:BN59" si="378">AS54/AS55</f>
        <v>#DIV/0!</v>
      </c>
      <c r="AT59" s="21" t="e">
        <f t="shared" si="378"/>
        <v>#DIV/0!</v>
      </c>
      <c r="AU59" s="21" t="e">
        <f t="shared" si="378"/>
        <v>#DIV/0!</v>
      </c>
      <c r="AV59" s="21" t="e">
        <f t="shared" si="378"/>
        <v>#DIV/0!</v>
      </c>
      <c r="AW59" s="21" t="e">
        <f t="shared" si="378"/>
        <v>#DIV/0!</v>
      </c>
      <c r="AX59" s="21">
        <f t="shared" si="378"/>
        <v>8.0927832876356826E-2</v>
      </c>
      <c r="AY59" s="21">
        <f t="shared" si="378"/>
        <v>7.6960043366369968E-2</v>
      </c>
      <c r="AZ59" s="21">
        <f t="shared" si="378"/>
        <v>7.9774156553404585E-2</v>
      </c>
      <c r="BA59" s="21">
        <f t="shared" si="378"/>
        <v>7.7974999849313692E-2</v>
      </c>
      <c r="BB59" s="21">
        <f t="shared" si="378"/>
        <v>7.3016085155517288E-2</v>
      </c>
      <c r="BC59" s="21">
        <f t="shared" si="378"/>
        <v>7.4900667043563379E-2</v>
      </c>
      <c r="BD59" s="21">
        <f t="shared" si="378"/>
        <v>7.1773772226664201E-2</v>
      </c>
      <c r="BE59" s="21">
        <f t="shared" si="378"/>
        <v>6.9554175825373876E-2</v>
      </c>
      <c r="BF59" s="21">
        <f t="shared" si="378"/>
        <v>7.3942798397543766E-2</v>
      </c>
      <c r="BG59" s="21">
        <f t="shared" si="378"/>
        <v>7.1629646050011472E-2</v>
      </c>
      <c r="BH59" s="21">
        <f t="shared" si="378"/>
        <v>7.8517793678155229E-2</v>
      </c>
      <c r="BI59" s="21" t="e">
        <f t="shared" si="378"/>
        <v>#DIV/0!</v>
      </c>
      <c r="BJ59" s="21" t="e">
        <f t="shared" si="378"/>
        <v>#DIV/0!</v>
      </c>
      <c r="BK59" s="21" t="e">
        <f t="shared" si="378"/>
        <v>#DIV/0!</v>
      </c>
      <c r="BL59" s="21" t="e">
        <f t="shared" si="378"/>
        <v>#DIV/0!</v>
      </c>
      <c r="BM59" s="21" t="e">
        <f t="shared" si="378"/>
        <v>#DIV/0!</v>
      </c>
      <c r="BN59" s="21" t="e">
        <f t="shared" si="378"/>
        <v>#DIV/0!</v>
      </c>
    </row>
    <row r="60" spans="2:70" s="20" customFormat="1" x14ac:dyDescent="0.35">
      <c r="B60" s="20" t="s">
        <v>1770</v>
      </c>
      <c r="F60" s="20" t="e">
        <f>SUM(F57:F59)</f>
        <v>#DIV/0!</v>
      </c>
      <c r="G60" s="20" t="e">
        <f t="shared" ref="G60:H60" si="379">SUM(G57:G59)</f>
        <v>#DIV/0!</v>
      </c>
      <c r="H60" s="20" t="e">
        <f t="shared" si="379"/>
        <v>#DIV/0!</v>
      </c>
      <c r="I60" s="20" t="e">
        <f>SUM(I57:I59)</f>
        <v>#DIV/0!</v>
      </c>
      <c r="J60" s="20" t="e">
        <f t="shared" ref="J60:K60" si="380">SUM(J57:J59)</f>
        <v>#DIV/0!</v>
      </c>
      <c r="K60" s="20" t="e">
        <f t="shared" si="380"/>
        <v>#DIV/0!</v>
      </c>
      <c r="L60" s="20" t="e">
        <f>SUM(L57:L59)</f>
        <v>#DIV/0!</v>
      </c>
      <c r="M60" s="20" t="e">
        <f t="shared" ref="M60:N60" si="381">SUM(M57:M59)</f>
        <v>#DIV/0!</v>
      </c>
      <c r="N60" s="20" t="e">
        <f t="shared" si="381"/>
        <v>#DIV/0!</v>
      </c>
      <c r="O60" s="20" t="e">
        <f>SUM(O57:O59)</f>
        <v>#DIV/0!</v>
      </c>
      <c r="P60" s="20" t="e">
        <f t="shared" ref="P60:Q60" si="382">SUM(P57:P59)</f>
        <v>#DIV/0!</v>
      </c>
      <c r="Q60" s="20" t="e">
        <f t="shared" si="382"/>
        <v>#DIV/0!</v>
      </c>
      <c r="R60" s="20" t="e">
        <f>SUM(R57:R59)</f>
        <v>#DIV/0!</v>
      </c>
      <c r="S60" s="20">
        <f t="shared" ref="S60:T60" si="383">SUM(S57:S59)</f>
        <v>1</v>
      </c>
      <c r="T60" s="20" t="e">
        <f t="shared" si="383"/>
        <v>#DIV/0!</v>
      </c>
      <c r="U60" s="20" t="e">
        <f>SUM(U57:U59)</f>
        <v>#DIV/0!</v>
      </c>
      <c r="V60" s="20" t="e">
        <f t="shared" ref="V60:W60" si="384">SUM(V57:V59)</f>
        <v>#DIV/0!</v>
      </c>
      <c r="W60" s="20">
        <f t="shared" si="384"/>
        <v>1</v>
      </c>
      <c r="X60" s="20" t="e">
        <f>SUM(X57:X59)</f>
        <v>#DIV/0!</v>
      </c>
      <c r="Y60" s="20" t="e">
        <f t="shared" ref="Y60:Z60" si="385">SUM(Y57:Y59)</f>
        <v>#DIV/0!</v>
      </c>
      <c r="Z60" s="20" t="e">
        <f t="shared" si="385"/>
        <v>#DIV/0!</v>
      </c>
      <c r="AA60" s="20">
        <f>SUM(AA57:AA59)</f>
        <v>1</v>
      </c>
      <c r="AB60" s="20" t="e">
        <f t="shared" ref="AB60:AC60" si="386">SUM(AB57:AB59)</f>
        <v>#VALUE!</v>
      </c>
      <c r="AC60" s="20" t="e">
        <f t="shared" si="386"/>
        <v>#VALUE!</v>
      </c>
      <c r="AD60" s="20" t="e">
        <f t="shared" ref="AD60:AJ60" si="387">SUM(AD57:AD59)</f>
        <v>#DIV/0!</v>
      </c>
      <c r="AE60" s="20" t="e">
        <f t="shared" si="387"/>
        <v>#DIV/0!</v>
      </c>
      <c r="AF60" s="20" t="e">
        <f t="shared" si="387"/>
        <v>#DIV/0!</v>
      </c>
      <c r="AG60" s="20" t="e">
        <f t="shared" si="387"/>
        <v>#DIV/0!</v>
      </c>
      <c r="AH60" s="20" t="e">
        <f t="shared" si="387"/>
        <v>#DIV/0!</v>
      </c>
      <c r="AI60" s="20" t="e">
        <f t="shared" si="387"/>
        <v>#DIV/0!</v>
      </c>
      <c r="AJ60" s="20" t="e">
        <f t="shared" si="387"/>
        <v>#DIV/0!</v>
      </c>
      <c r="AR60" s="20" t="e">
        <f>SUM(AR57:AR59)</f>
        <v>#DIV/0!</v>
      </c>
      <c r="AS60" s="20" t="e">
        <f t="shared" ref="AS60:BN60" si="388">SUM(AS57:AS59)</f>
        <v>#DIV/0!</v>
      </c>
      <c r="AT60" s="20" t="e">
        <f t="shared" si="388"/>
        <v>#DIV/0!</v>
      </c>
      <c r="AU60" s="20" t="e">
        <f t="shared" si="388"/>
        <v>#DIV/0!</v>
      </c>
      <c r="AV60" s="20" t="e">
        <f t="shared" si="388"/>
        <v>#DIV/0!</v>
      </c>
      <c r="AW60" s="20" t="e">
        <f t="shared" si="388"/>
        <v>#DIV/0!</v>
      </c>
      <c r="AX60" s="20">
        <f t="shared" si="388"/>
        <v>1</v>
      </c>
      <c r="AY60" s="20">
        <f t="shared" si="388"/>
        <v>1</v>
      </c>
      <c r="AZ60" s="20">
        <f t="shared" si="388"/>
        <v>1</v>
      </c>
      <c r="BA60" s="20">
        <f t="shared" si="388"/>
        <v>0.99999999999999989</v>
      </c>
      <c r="BB60" s="20">
        <f t="shared" si="388"/>
        <v>1</v>
      </c>
      <c r="BC60" s="20">
        <f t="shared" si="388"/>
        <v>0.99999999999999989</v>
      </c>
      <c r="BD60" s="20">
        <f t="shared" si="388"/>
        <v>1</v>
      </c>
      <c r="BE60" s="20">
        <f t="shared" si="388"/>
        <v>1</v>
      </c>
      <c r="BF60" s="20">
        <f t="shared" si="388"/>
        <v>1</v>
      </c>
      <c r="BG60" s="20">
        <f t="shared" si="388"/>
        <v>1</v>
      </c>
      <c r="BH60" s="20">
        <f t="shared" si="388"/>
        <v>1</v>
      </c>
      <c r="BI60" s="20" t="e">
        <f t="shared" si="388"/>
        <v>#DIV/0!</v>
      </c>
      <c r="BJ60" s="20" t="e">
        <f t="shared" si="388"/>
        <v>#DIV/0!</v>
      </c>
      <c r="BK60" s="20" t="e">
        <f t="shared" si="388"/>
        <v>#DIV/0!</v>
      </c>
      <c r="BL60" s="20" t="e">
        <f t="shared" si="388"/>
        <v>#DIV/0!</v>
      </c>
      <c r="BM60" s="20" t="e">
        <f t="shared" si="388"/>
        <v>#DIV/0!</v>
      </c>
      <c r="BN60" s="20" t="e">
        <f t="shared" si="388"/>
        <v>#DIV/0!</v>
      </c>
    </row>
    <row r="61" spans="2:70" s="3" customFormat="1" x14ac:dyDescent="0.35">
      <c r="B61" s="3" t="s">
        <v>1789</v>
      </c>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row>
    <row r="62" spans="2:70" x14ac:dyDescent="0.35">
      <c r="B62" t="s">
        <v>1767</v>
      </c>
      <c r="F62" s="5"/>
      <c r="G62" s="5"/>
      <c r="H62" s="5"/>
      <c r="I62" s="5"/>
      <c r="J62" s="5"/>
      <c r="K62" s="5"/>
      <c r="L62" s="5">
        <v>2240</v>
      </c>
      <c r="M62" s="5">
        <v>2366</v>
      </c>
      <c r="N62" s="5">
        <v>2445</v>
      </c>
      <c r="O62" s="5">
        <f>BE62-N62-M62-L62</f>
        <v>2652</v>
      </c>
      <c r="P62" s="5">
        <v>2480</v>
      </c>
      <c r="Q62" s="5">
        <v>2470</v>
      </c>
      <c r="R62" s="5">
        <v>2631</v>
      </c>
      <c r="S62" s="27">
        <f>BF62-R62-Q62-P62</f>
        <v>3012</v>
      </c>
      <c r="T62" s="5">
        <v>2810</v>
      </c>
      <c r="U62" s="5">
        <v>3158</v>
      </c>
      <c r="V62" s="5">
        <v>3127</v>
      </c>
      <c r="W62" s="27">
        <f>BG62-V62-U62-T62</f>
        <v>3304</v>
      </c>
      <c r="X62" s="5">
        <v>3089</v>
      </c>
      <c r="Y62" s="5">
        <v>3014</v>
      </c>
      <c r="Z62" s="5">
        <v>2890</v>
      </c>
      <c r="AA62" s="27">
        <f>BH62-Z62-Y62-X62</f>
        <v>2938</v>
      </c>
      <c r="AB62" s="5">
        <v>2831</v>
      </c>
      <c r="AC62" s="5">
        <v>2982</v>
      </c>
      <c r="AD62" s="5"/>
      <c r="AE62" s="5"/>
      <c r="AF62" s="5"/>
      <c r="AG62" s="5"/>
      <c r="AH62" s="5"/>
      <c r="AI62" s="5"/>
      <c r="AJ62" s="5"/>
      <c r="AR62" s="5"/>
      <c r="AS62" s="5"/>
      <c r="AT62" s="5"/>
      <c r="AU62" s="5"/>
      <c r="AV62" s="5"/>
      <c r="AW62" s="5">
        <v>6064</v>
      </c>
      <c r="AX62" s="5">
        <v>6429</v>
      </c>
      <c r="AY62" s="5">
        <v>6829</v>
      </c>
      <c r="AZ62" s="5">
        <v>7286</v>
      </c>
      <c r="BA62" s="5">
        <v>7502</v>
      </c>
      <c r="BB62" s="5">
        <v>7976</v>
      </c>
      <c r="BC62" s="5">
        <v>8798</v>
      </c>
      <c r="BD62" s="5">
        <v>9303</v>
      </c>
      <c r="BE62" s="5">
        <v>9703</v>
      </c>
      <c r="BF62" s="5">
        <v>10593</v>
      </c>
      <c r="BG62" s="5">
        <v>12399</v>
      </c>
      <c r="BH62" s="5">
        <v>11931</v>
      </c>
      <c r="BI62" s="5"/>
      <c r="BJ62" s="5"/>
      <c r="BK62" s="5"/>
      <c r="BL62" s="5"/>
      <c r="BM62" s="5"/>
      <c r="BN62" s="5"/>
      <c r="BO62" s="5"/>
      <c r="BP62" s="5"/>
      <c r="BQ62" s="5"/>
      <c r="BR62" s="5"/>
    </row>
    <row r="63" spans="2:70" x14ac:dyDescent="0.35">
      <c r="B63" t="s">
        <v>1768</v>
      </c>
      <c r="F63" s="5"/>
      <c r="G63" s="5"/>
      <c r="H63" s="5"/>
      <c r="I63" s="5"/>
      <c r="J63" s="5"/>
      <c r="K63" s="5"/>
      <c r="L63" s="5">
        <v>943</v>
      </c>
      <c r="M63" s="5">
        <v>995</v>
      </c>
      <c r="N63" s="5">
        <v>1080</v>
      </c>
      <c r="O63" s="5">
        <f>BE63-N63-M63-L63</f>
        <v>1140</v>
      </c>
      <c r="P63" s="5">
        <v>1067</v>
      </c>
      <c r="Q63" s="5">
        <v>1020</v>
      </c>
      <c r="R63" s="5">
        <v>1574</v>
      </c>
      <c r="S63" s="27">
        <f>BF63-R63-Q63-P63</f>
        <v>1279</v>
      </c>
      <c r="T63" s="5">
        <v>1387</v>
      </c>
      <c r="U63" s="5">
        <v>1440</v>
      </c>
      <c r="V63" s="5">
        <v>1706</v>
      </c>
      <c r="W63" s="27">
        <f>BG63-V63-U63-T63</f>
        <v>1572</v>
      </c>
      <c r="X63" s="5">
        <v>1396</v>
      </c>
      <c r="Y63" s="5">
        <v>1307</v>
      </c>
      <c r="Z63" s="5">
        <v>1241</v>
      </c>
      <c r="AA63" s="27">
        <f>BH63-Z63-Y63-X63</f>
        <v>1220</v>
      </c>
      <c r="AB63" s="5">
        <v>1224</v>
      </c>
      <c r="AC63" s="5">
        <v>1291</v>
      </c>
      <c r="AD63" s="5"/>
      <c r="AE63" s="5"/>
      <c r="AF63" s="5"/>
      <c r="AG63" s="5"/>
      <c r="AH63" s="5"/>
      <c r="AI63" s="5"/>
      <c r="AJ63" s="5"/>
      <c r="AR63" s="5"/>
      <c r="AS63" s="5"/>
      <c r="AT63" s="5"/>
      <c r="AU63" s="5"/>
      <c r="AV63" s="5"/>
      <c r="AW63" s="5">
        <v>2517</v>
      </c>
      <c r="AX63" s="5">
        <v>2460</v>
      </c>
      <c r="AY63" s="5">
        <v>2832</v>
      </c>
      <c r="AZ63" s="5">
        <v>3246</v>
      </c>
      <c r="BA63" s="5">
        <v>3356</v>
      </c>
      <c r="BB63" s="5">
        <v>3726</v>
      </c>
      <c r="BC63" s="5">
        <v>4126</v>
      </c>
      <c r="BD63" s="5">
        <v>4217</v>
      </c>
      <c r="BE63" s="5">
        <v>4158</v>
      </c>
      <c r="BF63" s="5">
        <v>4940</v>
      </c>
      <c r="BG63" s="5">
        <v>6105</v>
      </c>
      <c r="BH63" s="5">
        <v>5164</v>
      </c>
      <c r="BI63" s="5"/>
      <c r="BJ63" s="5"/>
      <c r="BK63" s="5"/>
      <c r="BL63" s="5"/>
      <c r="BM63" s="5"/>
      <c r="BN63" s="5"/>
      <c r="BO63" s="5"/>
      <c r="BP63" s="5"/>
      <c r="BQ63" s="5"/>
      <c r="BR63" s="5"/>
    </row>
    <row r="64" spans="2:70" s="7" customFormat="1" x14ac:dyDescent="0.35">
      <c r="B64" s="7" t="s">
        <v>1769</v>
      </c>
      <c r="F64" s="14"/>
      <c r="G64" s="14"/>
      <c r="H64" s="14"/>
      <c r="I64" s="14"/>
      <c r="J64" s="14"/>
      <c r="K64" s="14"/>
      <c r="L64" s="14">
        <v>163</v>
      </c>
      <c r="M64" s="14">
        <v>163</v>
      </c>
      <c r="N64" s="14">
        <v>167</v>
      </c>
      <c r="O64" s="14">
        <f>BE64-N64-M64-L64</f>
        <v>185</v>
      </c>
      <c r="P64" s="14">
        <v>163</v>
      </c>
      <c r="Q64" s="14">
        <v>158</v>
      </c>
      <c r="R64" s="14">
        <v>164</v>
      </c>
      <c r="S64" s="29">
        <f>BF64-R64-Q64-P64</f>
        <v>187</v>
      </c>
      <c r="T64" s="14">
        <v>201</v>
      </c>
      <c r="U64" s="14">
        <v>222</v>
      </c>
      <c r="V64" s="14">
        <v>217</v>
      </c>
      <c r="W64" s="29">
        <f>BG64-V64-U64-T64</f>
        <v>230</v>
      </c>
      <c r="X64" s="14">
        <v>214</v>
      </c>
      <c r="Y64" s="14">
        <v>205</v>
      </c>
      <c r="Z64" s="14">
        <v>180</v>
      </c>
      <c r="AA64" s="29">
        <f>BH64-Z64-Y64-X64</f>
        <v>179</v>
      </c>
      <c r="AB64" s="14">
        <v>188</v>
      </c>
      <c r="AC64" s="14">
        <v>190</v>
      </c>
      <c r="AD64" s="14"/>
      <c r="AE64" s="14"/>
      <c r="AF64" s="14"/>
      <c r="AG64" s="14"/>
      <c r="AH64" s="14"/>
      <c r="AI64" s="14"/>
      <c r="AJ64" s="14"/>
      <c r="AR64" s="14"/>
      <c r="AS64" s="14"/>
      <c r="AT64" s="14"/>
      <c r="AU64" s="14"/>
      <c r="AV64" s="14"/>
      <c r="AW64" s="14">
        <v>500</v>
      </c>
      <c r="AX64" s="14">
        <v>448</v>
      </c>
      <c r="AY64" s="14">
        <v>519</v>
      </c>
      <c r="AZ64" s="14">
        <v>549</v>
      </c>
      <c r="BA64" s="14">
        <v>543</v>
      </c>
      <c r="BB64" s="14">
        <v>559</v>
      </c>
      <c r="BC64" s="14">
        <v>676</v>
      </c>
      <c r="BD64" s="14">
        <v>678</v>
      </c>
      <c r="BE64" s="14">
        <v>678</v>
      </c>
      <c r="BF64" s="14">
        <v>672</v>
      </c>
      <c r="BG64" s="14">
        <v>870</v>
      </c>
      <c r="BH64" s="14">
        <v>778</v>
      </c>
      <c r="BI64" s="14"/>
      <c r="BJ64" s="14"/>
      <c r="BK64" s="14"/>
      <c r="BL64" s="14"/>
      <c r="BM64" s="14"/>
      <c r="BN64" s="14"/>
      <c r="BO64" s="14"/>
      <c r="BP64" s="14"/>
      <c r="BQ64" s="14"/>
      <c r="BR64" s="14"/>
    </row>
    <row r="65" spans="2:70" s="11" customFormat="1" x14ac:dyDescent="0.35">
      <c r="B65" s="11" t="s">
        <v>1790</v>
      </c>
      <c r="F65" s="16">
        <f>SUM(F62:F64)</f>
        <v>0</v>
      </c>
      <c r="G65" s="16">
        <f t="shared" ref="G65:H65" si="389">SUM(G62:G64)</f>
        <v>0</v>
      </c>
      <c r="H65" s="16">
        <f t="shared" si="389"/>
        <v>0</v>
      </c>
      <c r="I65" s="16">
        <f>SUM(I62:I64)</f>
        <v>0</v>
      </c>
      <c r="J65" s="16">
        <f t="shared" ref="J65:K65" si="390">SUM(J62:J64)</f>
        <v>0</v>
      </c>
      <c r="K65" s="16">
        <f t="shared" si="390"/>
        <v>0</v>
      </c>
      <c r="L65" s="16">
        <f>SUM(L62:L64)</f>
        <v>3346</v>
      </c>
      <c r="M65" s="16">
        <f t="shared" ref="M65:N65" si="391">SUM(M62:M64)</f>
        <v>3524</v>
      </c>
      <c r="N65" s="16">
        <f t="shared" si="391"/>
        <v>3692</v>
      </c>
      <c r="O65" s="16">
        <f>SUM(O62:O64)</f>
        <v>3977</v>
      </c>
      <c r="P65" s="16">
        <f t="shared" ref="P65:Q65" si="392">SUM(P62:P64)</f>
        <v>3710</v>
      </c>
      <c r="Q65" s="16">
        <f t="shared" si="392"/>
        <v>3648</v>
      </c>
      <c r="R65" s="16">
        <f>SUM(R62:R64)</f>
        <v>4369</v>
      </c>
      <c r="S65" s="16">
        <f t="shared" ref="S65:T65" si="393">SUM(S62:S64)</f>
        <v>4478</v>
      </c>
      <c r="T65" s="16">
        <f t="shared" si="393"/>
        <v>4398</v>
      </c>
      <c r="U65" s="16">
        <f>SUM(U62:U64)</f>
        <v>4820</v>
      </c>
      <c r="V65" s="16">
        <f t="shared" ref="V65:W65" si="394">SUM(V62:V64)</f>
        <v>5050</v>
      </c>
      <c r="W65" s="16">
        <f t="shared" si="394"/>
        <v>5106</v>
      </c>
      <c r="X65" s="16">
        <f>SUM(X62:X64)</f>
        <v>4699</v>
      </c>
      <c r="Y65" s="16">
        <f t="shared" ref="Y65:Z65" si="395">SUM(Y62:Y64)</f>
        <v>4526</v>
      </c>
      <c r="Z65" s="16">
        <f t="shared" si="395"/>
        <v>4311</v>
      </c>
      <c r="AA65" s="16">
        <f>SUM(AA62:AA64)</f>
        <v>4337</v>
      </c>
      <c r="AB65" s="16">
        <f t="shared" ref="AB65:AC65" si="396">SUM(AB62:AB64)</f>
        <v>4243</v>
      </c>
      <c r="AC65" s="16">
        <f t="shared" si="396"/>
        <v>4463</v>
      </c>
      <c r="AD65" s="16">
        <f t="shared" ref="AD65:AJ65" si="397">SUM(AD62:AD64)</f>
        <v>0</v>
      </c>
      <c r="AE65" s="16">
        <f t="shared" si="397"/>
        <v>0</v>
      </c>
      <c r="AF65" s="16">
        <f t="shared" si="397"/>
        <v>0</v>
      </c>
      <c r="AG65" s="16">
        <f t="shared" si="397"/>
        <v>0</v>
      </c>
      <c r="AH65" s="16">
        <f t="shared" si="397"/>
        <v>0</v>
      </c>
      <c r="AI65" s="16">
        <f t="shared" si="397"/>
        <v>0</v>
      </c>
      <c r="AJ65" s="16">
        <f t="shared" si="397"/>
        <v>0</v>
      </c>
      <c r="AR65" s="16">
        <f>SUM(AR62:AR64)</f>
        <v>0</v>
      </c>
      <c r="AS65" s="16">
        <f t="shared" ref="AS65:BN65" si="398">SUM(AS62:AS64)</f>
        <v>0</v>
      </c>
      <c r="AT65" s="16">
        <f t="shared" si="398"/>
        <v>0</v>
      </c>
      <c r="AU65" s="16">
        <f t="shared" si="398"/>
        <v>0</v>
      </c>
      <c r="AV65" s="16">
        <f t="shared" si="398"/>
        <v>0</v>
      </c>
      <c r="AW65" s="16">
        <f t="shared" si="398"/>
        <v>9081</v>
      </c>
      <c r="AX65" s="16">
        <f t="shared" si="398"/>
        <v>9337</v>
      </c>
      <c r="AY65" s="16">
        <f t="shared" si="398"/>
        <v>10180</v>
      </c>
      <c r="AZ65" s="16">
        <f t="shared" si="398"/>
        <v>11081</v>
      </c>
      <c r="BA65" s="16">
        <f t="shared" si="398"/>
        <v>11401</v>
      </c>
      <c r="BB65" s="16">
        <f t="shared" si="398"/>
        <v>12261</v>
      </c>
      <c r="BC65" s="16">
        <f t="shared" si="398"/>
        <v>13600</v>
      </c>
      <c r="BD65" s="16">
        <f t="shared" si="398"/>
        <v>14198</v>
      </c>
      <c r="BE65" s="16">
        <f t="shared" si="398"/>
        <v>14539</v>
      </c>
      <c r="BF65" s="16">
        <f t="shared" si="398"/>
        <v>16205</v>
      </c>
      <c r="BG65" s="16">
        <f t="shared" si="398"/>
        <v>19374</v>
      </c>
      <c r="BH65" s="16">
        <f t="shared" si="398"/>
        <v>17873</v>
      </c>
      <c r="BI65" s="16">
        <f t="shared" si="398"/>
        <v>0</v>
      </c>
      <c r="BJ65" s="16">
        <f t="shared" si="398"/>
        <v>0</v>
      </c>
      <c r="BK65" s="16">
        <f t="shared" si="398"/>
        <v>0</v>
      </c>
      <c r="BL65" s="16">
        <f t="shared" si="398"/>
        <v>0</v>
      </c>
      <c r="BM65" s="16">
        <f t="shared" si="398"/>
        <v>0</v>
      </c>
      <c r="BN65" s="16">
        <f t="shared" si="398"/>
        <v>0</v>
      </c>
      <c r="BO65" s="16"/>
      <c r="BP65" s="16"/>
      <c r="BQ65" s="16"/>
      <c r="BR65" s="16"/>
    </row>
    <row r="66" spans="2:70" s="8" customFormat="1" x14ac:dyDescent="0.35">
      <c r="B66" s="8" t="s">
        <v>1792</v>
      </c>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R66" s="19"/>
      <c r="AS66" s="19"/>
      <c r="AT66" s="19"/>
      <c r="AU66" s="19"/>
      <c r="AV66" s="19"/>
      <c r="AW66" s="19"/>
      <c r="AX66" s="19"/>
      <c r="AY66" s="19"/>
      <c r="AZ66" s="19"/>
      <c r="BA66" s="19"/>
      <c r="BB66" s="19"/>
      <c r="BC66" s="19"/>
      <c r="BD66" s="19"/>
      <c r="BE66" s="19"/>
      <c r="BF66" s="19"/>
      <c r="BG66" s="19"/>
      <c r="BH66" s="19"/>
      <c r="BI66" s="19"/>
      <c r="BJ66" s="19"/>
      <c r="BK66" s="19"/>
      <c r="BL66" s="19"/>
      <c r="BM66" s="19"/>
      <c r="BN66" s="19"/>
      <c r="BO66" s="19"/>
      <c r="BP66" s="19"/>
      <c r="BQ66" s="19"/>
      <c r="BR66" s="19"/>
    </row>
    <row r="67" spans="2:70" s="20" customFormat="1" x14ac:dyDescent="0.35">
      <c r="B67" s="20" t="s">
        <v>1767</v>
      </c>
      <c r="F67" s="20" t="e">
        <f>F62/F65</f>
        <v>#DIV/0!</v>
      </c>
      <c r="G67" s="20" t="e">
        <f t="shared" ref="G67:H67" si="399">G62/G65</f>
        <v>#DIV/0!</v>
      </c>
      <c r="H67" s="20" t="e">
        <f t="shared" si="399"/>
        <v>#DIV/0!</v>
      </c>
      <c r="I67" s="20" t="e">
        <f>I62/I65</f>
        <v>#DIV/0!</v>
      </c>
      <c r="J67" s="20" t="e">
        <f t="shared" ref="J67:K67" si="400">J62/J65</f>
        <v>#DIV/0!</v>
      </c>
      <c r="K67" s="20" t="e">
        <f t="shared" si="400"/>
        <v>#DIV/0!</v>
      </c>
      <c r="L67" s="20">
        <f>L62/L65</f>
        <v>0.66945606694560666</v>
      </c>
      <c r="M67" s="20">
        <f t="shared" ref="M67:N67" si="401">M62/M65</f>
        <v>0.67139614074914866</v>
      </c>
      <c r="N67" s="20">
        <f t="shared" si="401"/>
        <v>0.66224268689057419</v>
      </c>
      <c r="O67" s="20">
        <f>O62/O65</f>
        <v>0.66683429720895149</v>
      </c>
      <c r="P67" s="20">
        <f t="shared" ref="P67:Q67" si="402">P62/P65</f>
        <v>0.66846361185983827</v>
      </c>
      <c r="Q67" s="20">
        <f t="shared" si="402"/>
        <v>0.67708333333333337</v>
      </c>
      <c r="R67" s="20">
        <f>R62/R65</f>
        <v>0.60219729915312425</v>
      </c>
      <c r="S67" s="20">
        <f t="shared" ref="S67:T67" si="403">S62/S65</f>
        <v>0.67262170611880301</v>
      </c>
      <c r="T67" s="20">
        <f t="shared" si="403"/>
        <v>0.63892678490222832</v>
      </c>
      <c r="U67" s="20">
        <f>U62/U65</f>
        <v>0.65518672199170125</v>
      </c>
      <c r="V67" s="20">
        <f t="shared" ref="V67:W67" si="404">V62/V65</f>
        <v>0.6192079207920792</v>
      </c>
      <c r="W67" s="20">
        <f t="shared" si="404"/>
        <v>0.64708186447316884</v>
      </c>
      <c r="X67" s="20">
        <f>X62/X65</f>
        <v>0.65737390934241324</v>
      </c>
      <c r="Y67" s="20">
        <f t="shared" ref="Y67:Z67" si="405">Y62/Y65</f>
        <v>0.66593018117543079</v>
      </c>
      <c r="Z67" s="20">
        <f t="shared" si="405"/>
        <v>0.67037810252841568</v>
      </c>
      <c r="AA67" s="20">
        <f>AA62/AA65</f>
        <v>0.67742679271385753</v>
      </c>
      <c r="AB67" s="20">
        <f t="shared" ref="AB67:AC67" si="406">AB62/AB65</f>
        <v>0.66721659203393824</v>
      </c>
      <c r="AC67" s="20">
        <f t="shared" si="406"/>
        <v>0.6681604302038987</v>
      </c>
      <c r="AD67" s="20" t="e">
        <f t="shared" ref="AD67:AJ67" si="407">AD62/AD65</f>
        <v>#DIV/0!</v>
      </c>
      <c r="AE67" s="20" t="e">
        <f t="shared" si="407"/>
        <v>#DIV/0!</v>
      </c>
      <c r="AF67" s="20" t="e">
        <f t="shared" si="407"/>
        <v>#DIV/0!</v>
      </c>
      <c r="AG67" s="20" t="e">
        <f t="shared" si="407"/>
        <v>#DIV/0!</v>
      </c>
      <c r="AH67" s="20" t="e">
        <f t="shared" si="407"/>
        <v>#DIV/0!</v>
      </c>
      <c r="AI67" s="20" t="e">
        <f t="shared" si="407"/>
        <v>#DIV/0!</v>
      </c>
      <c r="AJ67" s="20" t="e">
        <f t="shared" si="407"/>
        <v>#DIV/0!</v>
      </c>
      <c r="AR67" s="20" t="e">
        <f>AR62/AR65</f>
        <v>#DIV/0!</v>
      </c>
      <c r="AS67" s="20" t="e">
        <f t="shared" ref="AS67:BN67" si="408">AS62/AS65</f>
        <v>#DIV/0!</v>
      </c>
      <c r="AT67" s="20" t="e">
        <f t="shared" si="408"/>
        <v>#DIV/0!</v>
      </c>
      <c r="AU67" s="20" t="e">
        <f t="shared" si="408"/>
        <v>#DIV/0!</v>
      </c>
      <c r="AV67" s="20" t="e">
        <f t="shared" si="408"/>
        <v>#DIV/0!</v>
      </c>
      <c r="AW67" s="20">
        <f t="shared" si="408"/>
        <v>0.66776786697500279</v>
      </c>
      <c r="AX67" s="20">
        <f t="shared" si="408"/>
        <v>0.68855092642176285</v>
      </c>
      <c r="AY67" s="20">
        <f t="shared" si="408"/>
        <v>0.67082514734774068</v>
      </c>
      <c r="AZ67" s="20">
        <f t="shared" si="408"/>
        <v>0.65752188430647052</v>
      </c>
      <c r="BA67" s="20">
        <f t="shared" si="408"/>
        <v>0.65801245504780281</v>
      </c>
      <c r="BB67" s="20">
        <f t="shared" si="408"/>
        <v>0.65051790229181961</v>
      </c>
      <c r="BC67" s="20">
        <f t="shared" si="408"/>
        <v>0.64691176470588241</v>
      </c>
      <c r="BD67" s="20">
        <f t="shared" si="408"/>
        <v>0.65523313142696149</v>
      </c>
      <c r="BE67" s="20">
        <f t="shared" si="408"/>
        <v>0.66737739872068236</v>
      </c>
      <c r="BF67" s="20">
        <f t="shared" si="408"/>
        <v>0.65368713360074049</v>
      </c>
      <c r="BG67" s="20">
        <f t="shared" si="408"/>
        <v>0.63998141839578815</v>
      </c>
      <c r="BH67" s="20">
        <f t="shared" si="408"/>
        <v>0.6675432216192021</v>
      </c>
      <c r="BI67" s="20" t="e">
        <f t="shared" si="408"/>
        <v>#DIV/0!</v>
      </c>
      <c r="BJ67" s="20" t="e">
        <f t="shared" si="408"/>
        <v>#DIV/0!</v>
      </c>
      <c r="BK67" s="20" t="e">
        <f t="shared" si="408"/>
        <v>#DIV/0!</v>
      </c>
      <c r="BL67" s="20" t="e">
        <f t="shared" si="408"/>
        <v>#DIV/0!</v>
      </c>
      <c r="BM67" s="20" t="e">
        <f t="shared" si="408"/>
        <v>#DIV/0!</v>
      </c>
      <c r="BN67" s="20" t="e">
        <f t="shared" si="408"/>
        <v>#DIV/0!</v>
      </c>
    </row>
    <row r="68" spans="2:70" s="20" customFormat="1" x14ac:dyDescent="0.35">
      <c r="B68" s="20" t="s">
        <v>1768</v>
      </c>
      <c r="F68" s="20" t="e">
        <f>F63/F65</f>
        <v>#DIV/0!</v>
      </c>
      <c r="G68" s="20" t="e">
        <f t="shared" ref="G68:H68" si="409">G63/G65</f>
        <v>#DIV/0!</v>
      </c>
      <c r="H68" s="20" t="e">
        <f t="shared" si="409"/>
        <v>#DIV/0!</v>
      </c>
      <c r="I68" s="20" t="e">
        <f>I63/I65</f>
        <v>#DIV/0!</v>
      </c>
      <c r="J68" s="20" t="e">
        <f t="shared" ref="J68:K68" si="410">J63/J65</f>
        <v>#DIV/0!</v>
      </c>
      <c r="K68" s="20" t="e">
        <f t="shared" si="410"/>
        <v>#DIV/0!</v>
      </c>
      <c r="L68" s="20">
        <f>L63/L65</f>
        <v>0.28182904961147637</v>
      </c>
      <c r="M68" s="20">
        <f t="shared" ref="M68:N68" si="411">M63/M65</f>
        <v>0.28234960272417708</v>
      </c>
      <c r="N68" s="20">
        <f t="shared" si="411"/>
        <v>0.29252437703141926</v>
      </c>
      <c r="O68" s="20">
        <f>O63/O65</f>
        <v>0.28664822730701534</v>
      </c>
      <c r="P68" s="20">
        <f t="shared" ref="P68:Q68" si="412">P63/P65</f>
        <v>0.28760107816711589</v>
      </c>
      <c r="Q68" s="20">
        <f t="shared" si="412"/>
        <v>0.27960526315789475</v>
      </c>
      <c r="R68" s="20">
        <f>R63/R65</f>
        <v>0.36026550698100251</v>
      </c>
      <c r="S68" s="20">
        <f t="shared" ref="S68:T68" si="413">S63/S65</f>
        <v>0.28561857972309068</v>
      </c>
      <c r="T68" s="20">
        <f t="shared" si="413"/>
        <v>0.31537062301045932</v>
      </c>
      <c r="U68" s="20">
        <f>U63/U65</f>
        <v>0.29875518672199169</v>
      </c>
      <c r="V68" s="20">
        <f t="shared" ref="V68:W68" si="414">V63/V65</f>
        <v>0.33782178217821784</v>
      </c>
      <c r="W68" s="20">
        <f t="shared" si="414"/>
        <v>0.30787309048178613</v>
      </c>
      <c r="X68" s="20">
        <f>X63/X65</f>
        <v>0.29708448606086402</v>
      </c>
      <c r="Y68" s="20">
        <f t="shared" ref="Y68:Z68" si="415">Y63/Y65</f>
        <v>0.28877596111356607</v>
      </c>
      <c r="Z68" s="20">
        <f t="shared" si="415"/>
        <v>0.28786824402690792</v>
      </c>
      <c r="AA68" s="20">
        <f>AA63/AA65</f>
        <v>0.28130043809084621</v>
      </c>
      <c r="AB68" s="20">
        <f t="shared" ref="AB68:AC68" si="416">AB63/AB65</f>
        <v>0.28847513551732262</v>
      </c>
      <c r="AC68" s="20">
        <f t="shared" si="416"/>
        <v>0.2892673089849877</v>
      </c>
      <c r="AD68" s="20" t="e">
        <f t="shared" ref="AD68:AJ68" si="417">AD63/AD65</f>
        <v>#DIV/0!</v>
      </c>
      <c r="AE68" s="20" t="e">
        <f t="shared" si="417"/>
        <v>#DIV/0!</v>
      </c>
      <c r="AF68" s="20" t="e">
        <f t="shared" si="417"/>
        <v>#DIV/0!</v>
      </c>
      <c r="AG68" s="20" t="e">
        <f t="shared" si="417"/>
        <v>#DIV/0!</v>
      </c>
      <c r="AH68" s="20" t="e">
        <f t="shared" si="417"/>
        <v>#DIV/0!</v>
      </c>
      <c r="AI68" s="20" t="e">
        <f t="shared" si="417"/>
        <v>#DIV/0!</v>
      </c>
      <c r="AJ68" s="20" t="e">
        <f t="shared" si="417"/>
        <v>#DIV/0!</v>
      </c>
      <c r="AR68" s="20" t="e">
        <f>AR63/AR65</f>
        <v>#DIV/0!</v>
      </c>
      <c r="AS68" s="20" t="e">
        <f t="shared" ref="AS68:BN68" si="418">AS63/AS65</f>
        <v>#DIV/0!</v>
      </c>
      <c r="AT68" s="20" t="e">
        <f t="shared" si="418"/>
        <v>#DIV/0!</v>
      </c>
      <c r="AU68" s="20" t="e">
        <f t="shared" si="418"/>
        <v>#DIV/0!</v>
      </c>
      <c r="AV68" s="20" t="e">
        <f t="shared" si="418"/>
        <v>#DIV/0!</v>
      </c>
      <c r="AW68" s="20">
        <f t="shared" si="418"/>
        <v>0.27717211760819294</v>
      </c>
      <c r="AX68" s="20">
        <f t="shared" si="418"/>
        <v>0.26346792331584018</v>
      </c>
      <c r="AY68" s="20">
        <f t="shared" si="418"/>
        <v>0.2781925343811395</v>
      </c>
      <c r="AZ68" s="20">
        <f t="shared" si="418"/>
        <v>0.29293385073549316</v>
      </c>
      <c r="BA68" s="20">
        <f t="shared" si="418"/>
        <v>0.29436014384703096</v>
      </c>
      <c r="BB68" s="20">
        <f t="shared" si="418"/>
        <v>0.30389038414484953</v>
      </c>
      <c r="BC68" s="20">
        <f t="shared" si="418"/>
        <v>0.30338235294117649</v>
      </c>
      <c r="BD68" s="20">
        <f t="shared" si="418"/>
        <v>0.29701366389632344</v>
      </c>
      <c r="BE68" s="20">
        <f t="shared" si="418"/>
        <v>0.2859894077997111</v>
      </c>
      <c r="BF68" s="20">
        <f t="shared" si="418"/>
        <v>0.30484418389385992</v>
      </c>
      <c r="BG68" s="20">
        <f t="shared" si="418"/>
        <v>0.31511303809228863</v>
      </c>
      <c r="BH68" s="20">
        <f t="shared" si="418"/>
        <v>0.2889274324399933</v>
      </c>
      <c r="BI68" s="20" t="e">
        <f t="shared" si="418"/>
        <v>#DIV/0!</v>
      </c>
      <c r="BJ68" s="20" t="e">
        <f t="shared" si="418"/>
        <v>#DIV/0!</v>
      </c>
      <c r="BK68" s="20" t="e">
        <f t="shared" si="418"/>
        <v>#DIV/0!</v>
      </c>
      <c r="BL68" s="20" t="e">
        <f t="shared" si="418"/>
        <v>#DIV/0!</v>
      </c>
      <c r="BM68" s="20" t="e">
        <f t="shared" si="418"/>
        <v>#DIV/0!</v>
      </c>
      <c r="BN68" s="20" t="e">
        <f t="shared" si="418"/>
        <v>#DIV/0!</v>
      </c>
    </row>
    <row r="69" spans="2:70" s="21" customFormat="1" x14ac:dyDescent="0.35">
      <c r="B69" s="21" t="s">
        <v>1769</v>
      </c>
      <c r="F69" s="21" t="e">
        <f>F64/F65</f>
        <v>#DIV/0!</v>
      </c>
      <c r="G69" s="21" t="e">
        <f t="shared" ref="G69:H69" si="419">G64/G65</f>
        <v>#DIV/0!</v>
      </c>
      <c r="H69" s="21" t="e">
        <f t="shared" si="419"/>
        <v>#DIV/0!</v>
      </c>
      <c r="I69" s="21" t="e">
        <f>I64/I65</f>
        <v>#DIV/0!</v>
      </c>
      <c r="J69" s="21" t="e">
        <f t="shared" ref="J69:K69" si="420">J64/J65</f>
        <v>#DIV/0!</v>
      </c>
      <c r="K69" s="21" t="e">
        <f t="shared" si="420"/>
        <v>#DIV/0!</v>
      </c>
      <c r="L69" s="21">
        <f>L64/L65</f>
        <v>4.8714883442916919E-2</v>
      </c>
      <c r="M69" s="21">
        <f t="shared" ref="M69:N69" si="421">M64/M65</f>
        <v>4.6254256526674233E-2</v>
      </c>
      <c r="N69" s="21">
        <f t="shared" si="421"/>
        <v>4.5232936078006498E-2</v>
      </c>
      <c r="O69" s="21">
        <f>O64/O65</f>
        <v>4.6517475484033191E-2</v>
      </c>
      <c r="P69" s="21">
        <f t="shared" ref="P69:Q69" si="422">P64/P65</f>
        <v>4.3935309973045823E-2</v>
      </c>
      <c r="Q69" s="21">
        <f t="shared" si="422"/>
        <v>4.3311403508771933E-2</v>
      </c>
      <c r="R69" s="21">
        <f>R64/R65</f>
        <v>3.7537193865873196E-2</v>
      </c>
      <c r="S69" s="21">
        <f t="shared" ref="S69:T69" si="423">S64/S65</f>
        <v>4.1759714158106295E-2</v>
      </c>
      <c r="T69" s="21">
        <f t="shared" si="423"/>
        <v>4.5702592087312414E-2</v>
      </c>
      <c r="U69" s="21">
        <f>U64/U65</f>
        <v>4.6058091286307057E-2</v>
      </c>
      <c r="V69" s="21">
        <f t="shared" ref="V69:W69" si="424">V64/V65</f>
        <v>4.2970297029702967E-2</v>
      </c>
      <c r="W69" s="21">
        <f t="shared" si="424"/>
        <v>4.5045045045045043E-2</v>
      </c>
      <c r="X69" s="21">
        <f>X64/X65</f>
        <v>4.5541604596722705E-2</v>
      </c>
      <c r="Y69" s="21">
        <f t="shared" ref="Y69:Z69" si="425">Y64/Y65</f>
        <v>4.5293857711003097E-2</v>
      </c>
      <c r="Z69" s="21">
        <f t="shared" si="425"/>
        <v>4.1753653444676408E-2</v>
      </c>
      <c r="AA69" s="21">
        <f>AA64/AA65</f>
        <v>4.1272769195296287E-2</v>
      </c>
      <c r="AB69" s="21">
        <f t="shared" ref="AB69:AC69" si="426">AB64/AB65</f>
        <v>4.4308272448739097E-2</v>
      </c>
      <c r="AC69" s="21">
        <f t="shared" si="426"/>
        <v>4.2572260811113601E-2</v>
      </c>
      <c r="AD69" s="21" t="e">
        <f t="shared" ref="AD69:AJ69" si="427">AD64/AD65</f>
        <v>#DIV/0!</v>
      </c>
      <c r="AE69" s="21" t="e">
        <f t="shared" si="427"/>
        <v>#DIV/0!</v>
      </c>
      <c r="AF69" s="21" t="e">
        <f t="shared" si="427"/>
        <v>#DIV/0!</v>
      </c>
      <c r="AG69" s="21" t="e">
        <f t="shared" si="427"/>
        <v>#DIV/0!</v>
      </c>
      <c r="AH69" s="21" t="e">
        <f t="shared" si="427"/>
        <v>#DIV/0!</v>
      </c>
      <c r="AI69" s="21" t="e">
        <f t="shared" si="427"/>
        <v>#DIV/0!</v>
      </c>
      <c r="AJ69" s="21" t="e">
        <f t="shared" si="427"/>
        <v>#DIV/0!</v>
      </c>
      <c r="AR69" s="21" t="e">
        <f>AR64/AR65</f>
        <v>#DIV/0!</v>
      </c>
      <c r="AS69" s="21" t="e">
        <f t="shared" ref="AS69:BN69" si="428">AS64/AS65</f>
        <v>#DIV/0!</v>
      </c>
      <c r="AT69" s="21" t="e">
        <f t="shared" si="428"/>
        <v>#DIV/0!</v>
      </c>
      <c r="AU69" s="21" t="e">
        <f t="shared" si="428"/>
        <v>#DIV/0!</v>
      </c>
      <c r="AV69" s="21" t="e">
        <f t="shared" si="428"/>
        <v>#DIV/0!</v>
      </c>
      <c r="AW69" s="21">
        <f t="shared" si="428"/>
        <v>5.5060015416804317E-2</v>
      </c>
      <c r="AX69" s="21">
        <f t="shared" si="428"/>
        <v>4.7981150262396917E-2</v>
      </c>
      <c r="AY69" s="21">
        <f t="shared" si="428"/>
        <v>5.0982318271119841E-2</v>
      </c>
      <c r="AZ69" s="21">
        <f t="shared" si="428"/>
        <v>4.954426495803628E-2</v>
      </c>
      <c r="BA69" s="21">
        <f t="shared" si="428"/>
        <v>4.7627401105166216E-2</v>
      </c>
      <c r="BB69" s="21">
        <f t="shared" si="428"/>
        <v>4.5591713563330888E-2</v>
      </c>
      <c r="BC69" s="21">
        <f t="shared" si="428"/>
        <v>4.9705882352941176E-2</v>
      </c>
      <c r="BD69" s="21">
        <f t="shared" si="428"/>
        <v>4.7753204676715032E-2</v>
      </c>
      <c r="BE69" s="21">
        <f t="shared" si="428"/>
        <v>4.6633193479606573E-2</v>
      </c>
      <c r="BF69" s="21">
        <f t="shared" si="428"/>
        <v>4.1468682505399569E-2</v>
      </c>
      <c r="BG69" s="21">
        <f t="shared" si="428"/>
        <v>4.4905543511923197E-2</v>
      </c>
      <c r="BH69" s="21">
        <f t="shared" si="428"/>
        <v>4.3529345940804563E-2</v>
      </c>
      <c r="BI69" s="21" t="e">
        <f t="shared" si="428"/>
        <v>#DIV/0!</v>
      </c>
      <c r="BJ69" s="21" t="e">
        <f t="shared" si="428"/>
        <v>#DIV/0!</v>
      </c>
      <c r="BK69" s="21" t="e">
        <f t="shared" si="428"/>
        <v>#DIV/0!</v>
      </c>
      <c r="BL69" s="21" t="e">
        <f t="shared" si="428"/>
        <v>#DIV/0!</v>
      </c>
      <c r="BM69" s="21" t="e">
        <f t="shared" si="428"/>
        <v>#DIV/0!</v>
      </c>
      <c r="BN69" s="21" t="e">
        <f t="shared" si="428"/>
        <v>#DIV/0!</v>
      </c>
    </row>
    <row r="70" spans="2:70" s="20" customFormat="1" x14ac:dyDescent="0.35">
      <c r="B70" s="20" t="s">
        <v>1793</v>
      </c>
      <c r="F70" s="20" t="e">
        <f>SUM(F67:F69)</f>
        <v>#DIV/0!</v>
      </c>
      <c r="G70" s="20" t="e">
        <f t="shared" ref="G70:H70" si="429">SUM(G67:G69)</f>
        <v>#DIV/0!</v>
      </c>
      <c r="H70" s="20" t="e">
        <f t="shared" si="429"/>
        <v>#DIV/0!</v>
      </c>
      <c r="I70" s="20" t="e">
        <f>SUM(I67:I69)</f>
        <v>#DIV/0!</v>
      </c>
      <c r="J70" s="20" t="e">
        <f t="shared" ref="J70:K70" si="430">SUM(J67:J69)</f>
        <v>#DIV/0!</v>
      </c>
      <c r="K70" s="20" t="e">
        <f t="shared" si="430"/>
        <v>#DIV/0!</v>
      </c>
      <c r="L70" s="20">
        <f>SUM(L67:L69)</f>
        <v>1</v>
      </c>
      <c r="M70" s="20">
        <f t="shared" ref="M70:N70" si="431">SUM(M67:M69)</f>
        <v>1</v>
      </c>
      <c r="N70" s="20">
        <f t="shared" si="431"/>
        <v>0.99999999999999989</v>
      </c>
      <c r="O70" s="20">
        <f>SUM(O67:O69)</f>
        <v>1</v>
      </c>
      <c r="P70" s="20">
        <f t="shared" ref="P70:Q70" si="432">SUM(P67:P69)</f>
        <v>1</v>
      </c>
      <c r="Q70" s="20">
        <f t="shared" si="432"/>
        <v>1</v>
      </c>
      <c r="R70" s="20">
        <f>SUM(R67:R69)</f>
        <v>0.99999999999999989</v>
      </c>
      <c r="S70" s="20">
        <f t="shared" ref="S70:T70" si="433">SUM(S67:S69)</f>
        <v>1</v>
      </c>
      <c r="T70" s="20">
        <f t="shared" si="433"/>
        <v>1</v>
      </c>
      <c r="U70" s="20">
        <f>SUM(U67:U69)</f>
        <v>1</v>
      </c>
      <c r="V70" s="20">
        <f t="shared" ref="V70:W70" si="434">SUM(V67:V69)</f>
        <v>1</v>
      </c>
      <c r="W70" s="20">
        <f t="shared" si="434"/>
        <v>1</v>
      </c>
      <c r="X70" s="20">
        <f>SUM(X67:X69)</f>
        <v>1</v>
      </c>
      <c r="Y70" s="20">
        <f t="shared" ref="Y70:Z70" si="435">SUM(Y67:Y69)</f>
        <v>1</v>
      </c>
      <c r="Z70" s="20">
        <f t="shared" si="435"/>
        <v>1</v>
      </c>
      <c r="AA70" s="20">
        <f>SUM(AA67:AA69)</f>
        <v>1</v>
      </c>
      <c r="AB70" s="20">
        <f t="shared" ref="AB70:AC70" si="436">SUM(AB67:AB69)</f>
        <v>1</v>
      </c>
      <c r="AC70" s="20">
        <f t="shared" si="436"/>
        <v>1</v>
      </c>
      <c r="AD70" s="20" t="e">
        <f t="shared" ref="AD70:AJ70" si="437">SUM(AD67:AD69)</f>
        <v>#DIV/0!</v>
      </c>
      <c r="AE70" s="20" t="e">
        <f t="shared" si="437"/>
        <v>#DIV/0!</v>
      </c>
      <c r="AF70" s="20" t="e">
        <f t="shared" si="437"/>
        <v>#DIV/0!</v>
      </c>
      <c r="AG70" s="20" t="e">
        <f t="shared" si="437"/>
        <v>#DIV/0!</v>
      </c>
      <c r="AH70" s="20" t="e">
        <f t="shared" si="437"/>
        <v>#DIV/0!</v>
      </c>
      <c r="AI70" s="20" t="e">
        <f t="shared" si="437"/>
        <v>#DIV/0!</v>
      </c>
      <c r="AJ70" s="20" t="e">
        <f t="shared" si="437"/>
        <v>#DIV/0!</v>
      </c>
      <c r="AR70" s="20" t="e">
        <f>SUM(AR67:AR69)</f>
        <v>#DIV/0!</v>
      </c>
      <c r="AS70" s="20" t="e">
        <f t="shared" ref="AS70:BN70" si="438">SUM(AS67:AS69)</f>
        <v>#DIV/0!</v>
      </c>
      <c r="AT70" s="20" t="e">
        <f t="shared" si="438"/>
        <v>#DIV/0!</v>
      </c>
      <c r="AU70" s="20" t="e">
        <f t="shared" si="438"/>
        <v>#DIV/0!</v>
      </c>
      <c r="AV70" s="20" t="e">
        <f t="shared" si="438"/>
        <v>#DIV/0!</v>
      </c>
      <c r="AW70" s="20">
        <f t="shared" si="438"/>
        <v>1</v>
      </c>
      <c r="AX70" s="20">
        <f t="shared" si="438"/>
        <v>0.99999999999999989</v>
      </c>
      <c r="AY70" s="20">
        <f t="shared" si="438"/>
        <v>1</v>
      </c>
      <c r="AZ70" s="20">
        <f t="shared" si="438"/>
        <v>1</v>
      </c>
      <c r="BA70" s="20">
        <f t="shared" si="438"/>
        <v>0.99999999999999989</v>
      </c>
      <c r="BB70" s="20">
        <f t="shared" si="438"/>
        <v>1</v>
      </c>
      <c r="BC70" s="20">
        <f t="shared" si="438"/>
        <v>1.0000000000000002</v>
      </c>
      <c r="BD70" s="20">
        <f t="shared" si="438"/>
        <v>1</v>
      </c>
      <c r="BE70" s="20">
        <f t="shared" si="438"/>
        <v>1</v>
      </c>
      <c r="BF70" s="20">
        <f t="shared" si="438"/>
        <v>1</v>
      </c>
      <c r="BG70" s="20">
        <f t="shared" si="438"/>
        <v>1</v>
      </c>
      <c r="BH70" s="20">
        <f t="shared" si="438"/>
        <v>1</v>
      </c>
      <c r="BI70" s="20" t="e">
        <f t="shared" si="438"/>
        <v>#DIV/0!</v>
      </c>
      <c r="BJ70" s="20" t="e">
        <f t="shared" si="438"/>
        <v>#DIV/0!</v>
      </c>
      <c r="BK70" s="20" t="e">
        <f t="shared" si="438"/>
        <v>#DIV/0!</v>
      </c>
      <c r="BL70" s="20" t="e">
        <f t="shared" si="438"/>
        <v>#DIV/0!</v>
      </c>
      <c r="BM70" s="20" t="e">
        <f t="shared" si="438"/>
        <v>#DIV/0!</v>
      </c>
      <c r="BN70" s="20" t="e">
        <f t="shared" si="438"/>
        <v>#DIV/0!</v>
      </c>
    </row>
    <row r="71" spans="2:70" s="2" customFormat="1" x14ac:dyDescent="0.35">
      <c r="B71" s="3" t="s">
        <v>41</v>
      </c>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row>
    <row r="72" spans="2:70" s="22" customFormat="1" x14ac:dyDescent="0.35">
      <c r="B72" s="22" t="s">
        <v>1775</v>
      </c>
      <c r="F72" s="23"/>
      <c r="G72" s="23"/>
      <c r="H72" s="23"/>
      <c r="I72" s="23"/>
      <c r="J72" s="23"/>
      <c r="K72" s="23"/>
      <c r="L72" s="23"/>
      <c r="M72" s="23"/>
      <c r="N72" s="23"/>
      <c r="O72" s="23"/>
      <c r="P72" s="23"/>
      <c r="Q72" s="23"/>
      <c r="R72" s="23"/>
      <c r="S72" s="23"/>
      <c r="T72" s="23"/>
      <c r="U72" s="23"/>
      <c r="V72" s="23"/>
      <c r="W72" s="23"/>
      <c r="X72" s="23"/>
      <c r="Y72" s="23"/>
      <c r="Z72" s="23"/>
      <c r="AA72" s="23"/>
      <c r="AB72" s="23"/>
      <c r="AC72" s="23"/>
      <c r="AD72" s="23"/>
      <c r="AE72" s="23"/>
      <c r="AF72" s="23"/>
      <c r="AG72" s="23"/>
      <c r="AH72" s="23"/>
      <c r="AI72" s="23"/>
      <c r="AJ72" s="23"/>
      <c r="AR72" s="23"/>
      <c r="AS72" s="23"/>
      <c r="AT72" s="23"/>
      <c r="AU72" s="23"/>
      <c r="AV72" s="23"/>
      <c r="AW72" s="23"/>
      <c r="AX72" s="23"/>
      <c r="AY72" s="23"/>
      <c r="AZ72" s="23"/>
      <c r="BA72" s="23"/>
      <c r="BB72" s="23"/>
      <c r="BC72" s="23"/>
      <c r="BD72" s="23"/>
      <c r="BE72" s="23"/>
      <c r="BF72" s="23"/>
      <c r="BG72" s="23"/>
      <c r="BH72" s="23"/>
      <c r="BI72" s="23"/>
      <c r="BJ72" s="23"/>
      <c r="BK72" s="23"/>
      <c r="BL72" s="23"/>
      <c r="BM72" s="23"/>
      <c r="BN72" s="23"/>
      <c r="BO72" s="23"/>
      <c r="BP72" s="23"/>
      <c r="BQ72" s="23"/>
      <c r="BR72" s="23"/>
    </row>
    <row r="73" spans="2:70" s="26" customFormat="1" x14ac:dyDescent="0.35">
      <c r="B73" s="26" t="s">
        <v>1776</v>
      </c>
      <c r="F73" s="27"/>
      <c r="G73" s="27"/>
      <c r="H73" s="27"/>
      <c r="I73" s="27"/>
      <c r="J73" s="27"/>
      <c r="K73" s="27"/>
      <c r="L73" s="27">
        <v>1989</v>
      </c>
      <c r="M73" s="27">
        <v>2061</v>
      </c>
      <c r="N73" s="27">
        <v>2105</v>
      </c>
      <c r="O73" s="5">
        <f>BE73-N73-M73-L73</f>
        <v>2168</v>
      </c>
      <c r="P73" s="27">
        <v>2175</v>
      </c>
      <c r="Q73" s="27">
        <v>2052</v>
      </c>
      <c r="R73" s="27">
        <v>2329</v>
      </c>
      <c r="S73" s="27">
        <f>BF73-R73-Q73-P73</f>
        <v>2523</v>
      </c>
      <c r="T73" s="27">
        <v>2685</v>
      </c>
      <c r="U73" s="27">
        <v>2829</v>
      </c>
      <c r="V73" s="27">
        <v>2964</v>
      </c>
      <c r="W73" s="27">
        <f>BG73-V73-U73-T73</f>
        <v>2996</v>
      </c>
      <c r="X73" s="27">
        <v>2883</v>
      </c>
      <c r="Y73" s="27">
        <v>2769</v>
      </c>
      <c r="Z73" s="27">
        <v>2647</v>
      </c>
      <c r="AA73" s="27">
        <f>BH73-Z73-Y73-X73</f>
        <v>2549</v>
      </c>
      <c r="AB73" s="27">
        <v>2611</v>
      </c>
      <c r="AC73" s="27">
        <v>2689</v>
      </c>
      <c r="AD73" s="27"/>
      <c r="AE73" s="27"/>
      <c r="AF73" s="27"/>
      <c r="AG73" s="27"/>
      <c r="AH73" s="27"/>
      <c r="AI73" s="27"/>
      <c r="AJ73" s="27"/>
      <c r="AR73" s="27"/>
      <c r="AS73" s="27"/>
      <c r="AT73" s="27"/>
      <c r="AU73" s="27"/>
      <c r="AV73" s="27"/>
      <c r="AW73" s="27">
        <v>5303</v>
      </c>
      <c r="AX73" s="27">
        <v>5292</v>
      </c>
      <c r="AY73" s="27">
        <v>5991</v>
      </c>
      <c r="AZ73" s="27">
        <v>6738</v>
      </c>
      <c r="BA73" s="27">
        <v>6875</v>
      </c>
      <c r="BB73" s="27">
        <v>6785</v>
      </c>
      <c r="BC73" s="27">
        <v>7692</v>
      </c>
      <c r="BD73" s="27">
        <v>8226</v>
      </c>
      <c r="BE73" s="27">
        <v>8323</v>
      </c>
      <c r="BF73" s="27">
        <v>9079</v>
      </c>
      <c r="BG73" s="27">
        <v>11474</v>
      </c>
      <c r="BH73" s="27">
        <v>10848</v>
      </c>
      <c r="BI73" s="27"/>
      <c r="BJ73" s="27"/>
      <c r="BK73" s="27"/>
      <c r="BL73" s="27"/>
      <c r="BM73" s="27"/>
      <c r="BN73" s="27"/>
      <c r="BO73" s="27"/>
      <c r="BP73" s="27"/>
      <c r="BQ73" s="27"/>
      <c r="BR73" s="27"/>
    </row>
    <row r="74" spans="2:70" s="28" customFormat="1" x14ac:dyDescent="0.35">
      <c r="B74" s="28" t="s">
        <v>1777</v>
      </c>
      <c r="F74" s="29"/>
      <c r="G74" s="29"/>
      <c r="H74" s="29"/>
      <c r="I74" s="29"/>
      <c r="J74" s="29"/>
      <c r="K74" s="29"/>
      <c r="L74" s="29">
        <v>816</v>
      </c>
      <c r="M74" s="29">
        <v>842</v>
      </c>
      <c r="N74" s="29">
        <v>875</v>
      </c>
      <c r="O74" s="14">
        <f>BE74-N74-M74-L74</f>
        <v>921</v>
      </c>
      <c r="P74" s="29">
        <v>880</v>
      </c>
      <c r="Q74" s="29">
        <v>914</v>
      </c>
      <c r="R74" s="29">
        <v>896</v>
      </c>
      <c r="S74" s="29">
        <f>BF74-R74-Q74-P74</f>
        <v>870</v>
      </c>
      <c r="T74" s="29">
        <v>907</v>
      </c>
      <c r="U74" s="29">
        <v>928</v>
      </c>
      <c r="V74" s="29">
        <v>979</v>
      </c>
      <c r="W74" s="29">
        <f>BG74-V74-U74-T74</f>
        <v>972</v>
      </c>
      <c r="X74" s="29">
        <v>950</v>
      </c>
      <c r="Y74" s="29">
        <v>919</v>
      </c>
      <c r="Z74" s="29">
        <v>884</v>
      </c>
      <c r="AA74" s="29">
        <f>BH74-Z74-Y74-X74</f>
        <v>850</v>
      </c>
      <c r="AB74" s="29">
        <v>891</v>
      </c>
      <c r="AC74" s="29">
        <v>922</v>
      </c>
      <c r="AD74" s="29"/>
      <c r="AE74" s="29"/>
      <c r="AF74" s="29"/>
      <c r="AG74" s="29"/>
      <c r="AH74" s="29"/>
      <c r="AI74" s="29"/>
      <c r="AJ74" s="29"/>
      <c r="AR74" s="29"/>
      <c r="AS74" s="29"/>
      <c r="AT74" s="29"/>
      <c r="AU74" s="29"/>
      <c r="AV74" s="29"/>
      <c r="AW74" s="29">
        <v>2593</v>
      </c>
      <c r="AX74" s="29">
        <v>2780</v>
      </c>
      <c r="AY74" s="29">
        <v>2748</v>
      </c>
      <c r="AZ74" s="29">
        <v>2851</v>
      </c>
      <c r="BA74" s="29">
        <v>2965</v>
      </c>
      <c r="BB74" s="29">
        <v>3063</v>
      </c>
      <c r="BC74" s="29">
        <v>3176</v>
      </c>
      <c r="BD74" s="29">
        <v>3327</v>
      </c>
      <c r="BE74" s="29">
        <v>3454</v>
      </c>
      <c r="BF74" s="29">
        <v>3560</v>
      </c>
      <c r="BG74" s="29">
        <v>3786</v>
      </c>
      <c r="BH74" s="29">
        <v>3603</v>
      </c>
      <c r="BI74" s="29"/>
      <c r="BJ74" s="29"/>
      <c r="BK74" s="29"/>
      <c r="BL74" s="29"/>
      <c r="BM74" s="29"/>
      <c r="BN74" s="29"/>
      <c r="BO74" s="29"/>
      <c r="BP74" s="29"/>
      <c r="BQ74" s="29"/>
      <c r="BR74" s="29"/>
    </row>
    <row r="75" spans="2:70" s="26" customFormat="1" x14ac:dyDescent="0.35">
      <c r="B75" s="26" t="s">
        <v>1778</v>
      </c>
      <c r="F75" s="27">
        <f>SUM(F73:F74)</f>
        <v>0</v>
      </c>
      <c r="G75" s="27">
        <f t="shared" ref="G75:H75" si="439">SUM(G73:G74)</f>
        <v>0</v>
      </c>
      <c r="H75" s="27">
        <f t="shared" si="439"/>
        <v>0</v>
      </c>
      <c r="I75" s="27">
        <f>SUM(I73:I74)</f>
        <v>0</v>
      </c>
      <c r="J75" s="27">
        <f t="shared" ref="J75:K75" si="440">SUM(J73:J74)</f>
        <v>0</v>
      </c>
      <c r="K75" s="27">
        <f t="shared" si="440"/>
        <v>0</v>
      </c>
      <c r="L75" s="27">
        <f>SUM(L73:L74)</f>
        <v>2805</v>
      </c>
      <c r="M75" s="27">
        <f t="shared" ref="M75:N75" si="441">SUM(M73:M74)</f>
        <v>2903</v>
      </c>
      <c r="N75" s="27">
        <f t="shared" si="441"/>
        <v>2980</v>
      </c>
      <c r="O75" s="27">
        <f>SUM(O73:O74)</f>
        <v>3089</v>
      </c>
      <c r="P75" s="27">
        <f t="shared" ref="P75:Q75" si="442">SUM(P73:P74)</f>
        <v>3055</v>
      </c>
      <c r="Q75" s="27">
        <f t="shared" si="442"/>
        <v>2966</v>
      </c>
      <c r="R75" s="27">
        <f>SUM(R73:R74)</f>
        <v>3225</v>
      </c>
      <c r="S75" s="27">
        <f t="shared" ref="S75:T75" si="443">SUM(S73:S74)</f>
        <v>3393</v>
      </c>
      <c r="T75" s="27">
        <f t="shared" si="443"/>
        <v>3592</v>
      </c>
      <c r="U75" s="27">
        <f>SUM(U73:U74)</f>
        <v>3757</v>
      </c>
      <c r="V75" s="27">
        <f t="shared" ref="V75:W75" si="444">SUM(V73:V74)</f>
        <v>3943</v>
      </c>
      <c r="W75" s="27">
        <f t="shared" si="444"/>
        <v>3968</v>
      </c>
      <c r="X75" s="27">
        <f>SUM(X73:X74)</f>
        <v>3833</v>
      </c>
      <c r="Y75" s="27">
        <f t="shared" ref="Y75:Z75" si="445">SUM(Y73:Y74)</f>
        <v>3688</v>
      </c>
      <c r="Z75" s="27">
        <f t="shared" si="445"/>
        <v>3531</v>
      </c>
      <c r="AA75" s="27">
        <f>SUM(AA73:AA74)</f>
        <v>3399</v>
      </c>
      <c r="AB75" s="27">
        <f t="shared" ref="AB75:AC75" si="446">SUM(AB73:AB74)</f>
        <v>3502</v>
      </c>
      <c r="AC75" s="27">
        <f t="shared" si="446"/>
        <v>3611</v>
      </c>
      <c r="AD75" s="27">
        <f t="shared" ref="AD75:AJ75" si="447">SUM(AD73:AD74)</f>
        <v>0</v>
      </c>
      <c r="AE75" s="27">
        <f t="shared" si="447"/>
        <v>0</v>
      </c>
      <c r="AF75" s="27">
        <f t="shared" si="447"/>
        <v>0</v>
      </c>
      <c r="AG75" s="27">
        <f t="shared" si="447"/>
        <v>0</v>
      </c>
      <c r="AH75" s="27">
        <f t="shared" si="447"/>
        <v>0</v>
      </c>
      <c r="AI75" s="27">
        <f t="shared" si="447"/>
        <v>0</v>
      </c>
      <c r="AJ75" s="27">
        <f t="shared" si="447"/>
        <v>0</v>
      </c>
      <c r="AR75" s="27">
        <f>SUM(AR73:AR74)</f>
        <v>0</v>
      </c>
      <c r="AS75" s="27">
        <f t="shared" ref="AS75:BN75" si="448">SUM(AS73:AS74)</f>
        <v>0</v>
      </c>
      <c r="AT75" s="27">
        <f t="shared" si="448"/>
        <v>0</v>
      </c>
      <c r="AU75" s="27">
        <f t="shared" si="448"/>
        <v>0</v>
      </c>
      <c r="AV75" s="27">
        <f t="shared" si="448"/>
        <v>0</v>
      </c>
      <c r="AW75" s="27">
        <f t="shared" si="448"/>
        <v>7896</v>
      </c>
      <c r="AX75" s="27">
        <f t="shared" si="448"/>
        <v>8072</v>
      </c>
      <c r="AY75" s="27">
        <f t="shared" si="448"/>
        <v>8739</v>
      </c>
      <c r="AZ75" s="27">
        <f t="shared" si="448"/>
        <v>9589</v>
      </c>
      <c r="BA75" s="27">
        <f t="shared" si="448"/>
        <v>9840</v>
      </c>
      <c r="BB75" s="27">
        <f t="shared" si="448"/>
        <v>9848</v>
      </c>
      <c r="BC75" s="27">
        <f t="shared" si="448"/>
        <v>10868</v>
      </c>
      <c r="BD75" s="27">
        <f t="shared" si="448"/>
        <v>11553</v>
      </c>
      <c r="BE75" s="27">
        <f t="shared" si="448"/>
        <v>11777</v>
      </c>
      <c r="BF75" s="27">
        <f t="shared" si="448"/>
        <v>12639</v>
      </c>
      <c r="BG75" s="27">
        <f t="shared" si="448"/>
        <v>15260</v>
      </c>
      <c r="BH75" s="27">
        <f t="shared" si="448"/>
        <v>14451</v>
      </c>
      <c r="BI75" s="27">
        <f t="shared" si="448"/>
        <v>0</v>
      </c>
      <c r="BJ75" s="27">
        <f t="shared" si="448"/>
        <v>0</v>
      </c>
      <c r="BK75" s="27">
        <f t="shared" si="448"/>
        <v>0</v>
      </c>
      <c r="BL75" s="27">
        <f t="shared" si="448"/>
        <v>0</v>
      </c>
      <c r="BM75" s="27">
        <f t="shared" si="448"/>
        <v>0</v>
      </c>
      <c r="BN75" s="27">
        <f t="shared" si="448"/>
        <v>0</v>
      </c>
      <c r="BO75" s="27"/>
      <c r="BP75" s="27"/>
      <c r="BQ75" s="27"/>
      <c r="BR75" s="27"/>
    </row>
    <row r="76" spans="2:70" s="26" customFormat="1" x14ac:dyDescent="0.35">
      <c r="B76" s="26" t="s">
        <v>1779</v>
      </c>
      <c r="F76" s="27"/>
      <c r="G76" s="27"/>
      <c r="H76" s="27"/>
      <c r="I76" s="27"/>
      <c r="J76" s="27"/>
      <c r="K76" s="27"/>
      <c r="L76" s="27">
        <v>26</v>
      </c>
      <c r="M76" s="27">
        <v>64</v>
      </c>
      <c r="N76" s="27">
        <v>121</v>
      </c>
      <c r="O76" s="5">
        <f>BE76-N76-M76-L76</f>
        <v>239</v>
      </c>
      <c r="P76" s="27">
        <v>41</v>
      </c>
      <c r="Q76" s="27">
        <v>112</v>
      </c>
      <c r="R76" s="27">
        <v>532</v>
      </c>
      <c r="S76" s="27">
        <f>BF76-R76-Q76-P76</f>
        <v>419</v>
      </c>
      <c r="T76" s="27">
        <v>129</v>
      </c>
      <c r="U76" s="27">
        <v>340</v>
      </c>
      <c r="V76" s="27">
        <v>345</v>
      </c>
      <c r="W76" s="27">
        <f>BG76-V76-U76-T76</f>
        <v>329</v>
      </c>
      <c r="X76" s="27">
        <v>98</v>
      </c>
      <c r="Y76" s="27">
        <v>106</v>
      </c>
      <c r="Z76" s="27">
        <v>82</v>
      </c>
      <c r="AA76" s="27">
        <f>BH76-Z76-Y76-X76</f>
        <v>228</v>
      </c>
      <c r="AB76" s="27">
        <v>55</v>
      </c>
      <c r="AC76" s="27">
        <v>118</v>
      </c>
      <c r="AD76" s="27"/>
      <c r="AE76" s="27"/>
      <c r="AF76" s="27"/>
      <c r="AG76" s="27"/>
      <c r="AH76" s="27"/>
      <c r="AI76" s="27"/>
      <c r="AJ76" s="27"/>
      <c r="AR76" s="27"/>
      <c r="AS76" s="27"/>
      <c r="AT76" s="27"/>
      <c r="AU76" s="27"/>
      <c r="AV76" s="27"/>
      <c r="AW76" s="27">
        <v>371</v>
      </c>
      <c r="AX76" s="27">
        <v>463</v>
      </c>
      <c r="AY76" s="27">
        <v>561</v>
      </c>
      <c r="AZ76" s="27">
        <v>550</v>
      </c>
      <c r="BA76" s="27">
        <v>621</v>
      </c>
      <c r="BB76" s="27">
        <v>295</v>
      </c>
      <c r="BC76" s="27">
        <v>594</v>
      </c>
      <c r="BD76" s="27">
        <v>412</v>
      </c>
      <c r="BE76" s="27">
        <v>450</v>
      </c>
      <c r="BF76" s="27">
        <v>1104</v>
      </c>
      <c r="BG76" s="27">
        <v>1143</v>
      </c>
      <c r="BH76" s="27">
        <v>514</v>
      </c>
      <c r="BI76" s="27"/>
      <c r="BJ76" s="27"/>
      <c r="BK76" s="27"/>
      <c r="BL76" s="27"/>
      <c r="BM76" s="27"/>
      <c r="BN76" s="27"/>
      <c r="BO76" s="27"/>
      <c r="BP76" s="27"/>
      <c r="BQ76" s="27"/>
      <c r="BR76" s="27"/>
    </row>
    <row r="77" spans="2:70" s="26" customFormat="1" x14ac:dyDescent="0.35">
      <c r="B77" s="26" t="s">
        <v>1780</v>
      </c>
      <c r="F77" s="27"/>
      <c r="G77" s="27"/>
      <c r="H77" s="27"/>
      <c r="I77" s="27"/>
      <c r="J77" s="27"/>
      <c r="K77" s="27"/>
      <c r="L77" s="27">
        <v>204</v>
      </c>
      <c r="M77" s="27">
        <v>237</v>
      </c>
      <c r="N77" s="27">
        <v>259</v>
      </c>
      <c r="O77" s="5">
        <f>BE77-N77-M77-L77</f>
        <v>274</v>
      </c>
      <c r="P77" s="27">
        <v>274</v>
      </c>
      <c r="Q77" s="27">
        <v>278</v>
      </c>
      <c r="R77" s="27">
        <v>282</v>
      </c>
      <c r="S77" s="27">
        <f>BF77-R77-Q77-P77</f>
        <v>305</v>
      </c>
      <c r="T77" s="27">
        <v>306</v>
      </c>
      <c r="U77" s="27">
        <v>316</v>
      </c>
      <c r="V77" s="27">
        <v>320</v>
      </c>
      <c r="W77" s="27">
        <f>BG77-V77-U77-T77</f>
        <v>339</v>
      </c>
      <c r="X77" s="27">
        <v>341</v>
      </c>
      <c r="Y77" s="27">
        <v>332</v>
      </c>
      <c r="Z77" s="27">
        <v>338</v>
      </c>
      <c r="AA77" s="27">
        <f>BH77-Z77-Y77-X77</f>
        <v>353</v>
      </c>
      <c r="AB77" s="27">
        <v>340</v>
      </c>
      <c r="AC77" s="27">
        <v>359</v>
      </c>
      <c r="AD77" s="27"/>
      <c r="AE77" s="27"/>
      <c r="AF77" s="27"/>
      <c r="AG77" s="27"/>
      <c r="AH77" s="27"/>
      <c r="AI77" s="27"/>
      <c r="AJ77" s="27"/>
      <c r="AR77" s="27"/>
      <c r="AS77" s="27"/>
      <c r="AT77" s="27"/>
      <c r="AU77" s="27"/>
      <c r="AV77" s="27"/>
      <c r="AW77" s="27">
        <v>510</v>
      </c>
      <c r="AX77" s="27">
        <v>518</v>
      </c>
      <c r="AY77" s="27">
        <v>577</v>
      </c>
      <c r="AZ77" s="27">
        <v>635</v>
      </c>
      <c r="BA77" s="27">
        <v>528</v>
      </c>
      <c r="BB77" s="27">
        <v>588</v>
      </c>
      <c r="BC77" s="27">
        <v>657</v>
      </c>
      <c r="BD77" s="27">
        <v>785</v>
      </c>
      <c r="BE77" s="27">
        <v>974</v>
      </c>
      <c r="BF77" s="27">
        <v>1139</v>
      </c>
      <c r="BG77" s="27">
        <v>1281</v>
      </c>
      <c r="BH77" s="27">
        <v>1364</v>
      </c>
      <c r="BI77" s="27"/>
      <c r="BJ77" s="27"/>
      <c r="BK77" s="27"/>
      <c r="BL77" s="27"/>
      <c r="BM77" s="27"/>
      <c r="BN77" s="27"/>
      <c r="BO77" s="27"/>
      <c r="BP77" s="27"/>
      <c r="BQ77" s="27"/>
      <c r="BR77" s="27"/>
    </row>
    <row r="78" spans="2:70" s="26" customFormat="1" x14ac:dyDescent="0.35">
      <c r="B78" s="26" t="s">
        <v>1781</v>
      </c>
      <c r="F78" s="27"/>
      <c r="G78" s="27"/>
      <c r="H78" s="27"/>
      <c r="I78" s="27"/>
      <c r="J78" s="27"/>
      <c r="K78" s="27"/>
      <c r="L78" s="27">
        <v>262</v>
      </c>
      <c r="M78" s="27">
        <v>267</v>
      </c>
      <c r="N78" s="27">
        <v>270</v>
      </c>
      <c r="O78" s="5">
        <f>BE78-N78-M78-L78</f>
        <v>270</v>
      </c>
      <c r="P78" s="27">
        <v>276</v>
      </c>
      <c r="Q78" s="27">
        <v>253</v>
      </c>
      <c r="R78" s="27">
        <v>288</v>
      </c>
      <c r="S78" s="27">
        <f>BF78-R78-Q78-P78</f>
        <v>314</v>
      </c>
      <c r="T78" s="27">
        <v>340</v>
      </c>
      <c r="U78" s="27">
        <v>369</v>
      </c>
      <c r="V78" s="27">
        <v>401</v>
      </c>
      <c r="W78" s="27">
        <f>BG78-V78-U78-T78</f>
        <v>411</v>
      </c>
      <c r="X78" s="27">
        <v>381</v>
      </c>
      <c r="Y78" s="27">
        <v>361</v>
      </c>
      <c r="Z78" s="27">
        <v>325</v>
      </c>
      <c r="AA78" s="27">
        <f>BH78-Z78-Y78-X78</f>
        <v>314</v>
      </c>
      <c r="AB78" s="27">
        <v>319</v>
      </c>
      <c r="AC78" s="27">
        <v>319</v>
      </c>
      <c r="AD78" s="27"/>
      <c r="AE78" s="27"/>
      <c r="AF78" s="27"/>
      <c r="AG78" s="27"/>
      <c r="AH78" s="27"/>
      <c r="AI78" s="27"/>
      <c r="AJ78" s="27"/>
      <c r="AR78" s="27"/>
      <c r="AS78" s="27"/>
      <c r="AT78" s="27"/>
      <c r="AU78" s="27"/>
      <c r="AV78" s="27"/>
      <c r="AW78" s="27">
        <v>100</v>
      </c>
      <c r="AX78" s="27">
        <v>71</v>
      </c>
      <c r="AY78" s="27">
        <v>73</v>
      </c>
      <c r="AZ78" s="27">
        <v>70</v>
      </c>
      <c r="BA78" s="27">
        <v>55</v>
      </c>
      <c r="BB78" s="27">
        <v>1198</v>
      </c>
      <c r="BC78" s="27">
        <v>1183</v>
      </c>
      <c r="BD78" s="27">
        <v>1155</v>
      </c>
      <c r="BE78" s="27">
        <v>1069</v>
      </c>
      <c r="BF78" s="27">
        <v>1131</v>
      </c>
      <c r="BG78" s="27">
        <v>1521</v>
      </c>
      <c r="BH78" s="27">
        <v>1381</v>
      </c>
      <c r="BI78" s="27"/>
      <c r="BJ78" s="27"/>
      <c r="BK78" s="27"/>
      <c r="BL78" s="27"/>
      <c r="BM78" s="27"/>
      <c r="BN78" s="27"/>
      <c r="BO78" s="27"/>
      <c r="BP78" s="27"/>
      <c r="BQ78" s="27"/>
      <c r="BR78" s="27"/>
    </row>
    <row r="79" spans="2:70" s="28" customFormat="1" x14ac:dyDescent="0.35">
      <c r="B79" s="28" t="s">
        <v>1782</v>
      </c>
      <c r="F79" s="29"/>
      <c r="G79" s="29"/>
      <c r="H79" s="29"/>
      <c r="I79" s="29"/>
      <c r="J79" s="29"/>
      <c r="K79" s="29"/>
      <c r="L79" s="29">
        <v>49</v>
      </c>
      <c r="M79" s="29">
        <v>53</v>
      </c>
      <c r="N79" s="29">
        <v>62</v>
      </c>
      <c r="O79" s="14">
        <f>BE79-N79-M79-L79</f>
        <v>105</v>
      </c>
      <c r="P79" s="29">
        <v>64</v>
      </c>
      <c r="Q79" s="29">
        <v>39</v>
      </c>
      <c r="R79" s="29">
        <v>42</v>
      </c>
      <c r="S79" s="29">
        <f>BF79-R79-Q79-P79</f>
        <v>47</v>
      </c>
      <c r="T79" s="29">
        <v>31</v>
      </c>
      <c r="U79" s="29">
        <v>38</v>
      </c>
      <c r="V79" s="29">
        <v>41</v>
      </c>
      <c r="W79" s="29">
        <f>BG79-V79-U79-T79</f>
        <v>59</v>
      </c>
      <c r="X79" s="29">
        <v>46</v>
      </c>
      <c r="Y79" s="29">
        <v>39</v>
      </c>
      <c r="Z79" s="29">
        <v>35</v>
      </c>
      <c r="AA79" s="29">
        <f>BH79-Z79-Y79-X79</f>
        <v>43</v>
      </c>
      <c r="AB79" s="29">
        <v>27</v>
      </c>
      <c r="AC79" s="29">
        <v>56</v>
      </c>
      <c r="AD79" s="29"/>
      <c r="AE79" s="29"/>
      <c r="AF79" s="29"/>
      <c r="AG79" s="29"/>
      <c r="AH79" s="29"/>
      <c r="AI79" s="29"/>
      <c r="AJ79" s="29"/>
      <c r="AR79" s="29"/>
      <c r="AS79" s="29"/>
      <c r="AT79" s="29"/>
      <c r="AU79" s="29"/>
      <c r="AV79" s="29"/>
      <c r="AW79" s="29">
        <v>204</v>
      </c>
      <c r="AX79" s="29">
        <v>213</v>
      </c>
      <c r="AY79" s="29">
        <v>230</v>
      </c>
      <c r="AZ79" s="29">
        <v>237</v>
      </c>
      <c r="BA79" s="29">
        <v>357</v>
      </c>
      <c r="BB79" s="29">
        <v>332</v>
      </c>
      <c r="BC79" s="29">
        <v>298</v>
      </c>
      <c r="BD79" s="29">
        <v>293</v>
      </c>
      <c r="BE79" s="29">
        <v>269</v>
      </c>
      <c r="BF79" s="29">
        <v>192</v>
      </c>
      <c r="BG79" s="29">
        <v>169</v>
      </c>
      <c r="BH79" s="29">
        <v>163</v>
      </c>
      <c r="BI79" s="29"/>
      <c r="BJ79" s="29"/>
      <c r="BK79" s="29"/>
      <c r="BL79" s="29"/>
      <c r="BM79" s="29"/>
      <c r="BN79" s="29"/>
      <c r="BO79" s="29"/>
      <c r="BP79" s="29"/>
      <c r="BQ79" s="29"/>
      <c r="BR79" s="29"/>
    </row>
    <row r="80" spans="2:70" s="11" customFormat="1" x14ac:dyDescent="0.35">
      <c r="B80" s="11" t="s">
        <v>42</v>
      </c>
      <c r="F80" s="16">
        <f>SUM(F75:F79)</f>
        <v>0</v>
      </c>
      <c r="G80" s="16">
        <f t="shared" ref="G80:H80" si="449">SUM(G75:G79)</f>
        <v>0</v>
      </c>
      <c r="H80" s="16">
        <f t="shared" si="449"/>
        <v>0</v>
      </c>
      <c r="I80" s="16">
        <f>SUM(I75:I79)</f>
        <v>0</v>
      </c>
      <c r="J80" s="16">
        <f t="shared" ref="J80:K80" si="450">SUM(J75:J79)</f>
        <v>0</v>
      </c>
      <c r="K80" s="16">
        <f t="shared" si="450"/>
        <v>0</v>
      </c>
      <c r="L80" s="16">
        <f>SUM(L75:L79)</f>
        <v>3346</v>
      </c>
      <c r="M80" s="16">
        <f t="shared" ref="M80:N80" si="451">SUM(M75:M79)</f>
        <v>3524</v>
      </c>
      <c r="N80" s="16">
        <f t="shared" si="451"/>
        <v>3692</v>
      </c>
      <c r="O80" s="16">
        <f>SUM(O75:O79)</f>
        <v>3977</v>
      </c>
      <c r="P80" s="16">
        <f t="shared" ref="P80:Q80" si="452">SUM(P75:P79)</f>
        <v>3710</v>
      </c>
      <c r="Q80" s="16">
        <f t="shared" si="452"/>
        <v>3648</v>
      </c>
      <c r="R80" s="16">
        <f>SUM(R75:R79)</f>
        <v>4369</v>
      </c>
      <c r="S80" s="16">
        <f t="shared" ref="S80:T80" si="453">SUM(S75:S79)</f>
        <v>4478</v>
      </c>
      <c r="T80" s="16">
        <f t="shared" si="453"/>
        <v>4398</v>
      </c>
      <c r="U80" s="16">
        <f>SUM(U75:U79)</f>
        <v>4820</v>
      </c>
      <c r="V80" s="16">
        <f t="shared" ref="V80:W80" si="454">SUM(V75:V79)</f>
        <v>5050</v>
      </c>
      <c r="W80" s="16">
        <f t="shared" si="454"/>
        <v>5106</v>
      </c>
      <c r="X80" s="16">
        <f>SUM(X75:X79)</f>
        <v>4699</v>
      </c>
      <c r="Y80" s="16">
        <f t="shared" ref="Y80:Z80" si="455">SUM(Y75:Y79)</f>
        <v>4526</v>
      </c>
      <c r="Z80" s="16">
        <f t="shared" si="455"/>
        <v>4311</v>
      </c>
      <c r="AA80" s="16">
        <f>SUM(AA75:AA79)</f>
        <v>4337</v>
      </c>
      <c r="AB80" s="16">
        <f t="shared" ref="AB80:AC80" si="456">SUM(AB75:AB79)</f>
        <v>4243</v>
      </c>
      <c r="AC80" s="16">
        <f t="shared" si="456"/>
        <v>4463</v>
      </c>
      <c r="AD80" s="16">
        <f t="shared" ref="AD80:AJ80" si="457">SUM(AD75:AD79)</f>
        <v>0</v>
      </c>
      <c r="AE80" s="16">
        <f t="shared" si="457"/>
        <v>0</v>
      </c>
      <c r="AF80" s="16">
        <f t="shared" si="457"/>
        <v>0</v>
      </c>
      <c r="AG80" s="16">
        <f t="shared" si="457"/>
        <v>0</v>
      </c>
      <c r="AH80" s="16">
        <f t="shared" si="457"/>
        <v>0</v>
      </c>
      <c r="AI80" s="16">
        <f t="shared" si="457"/>
        <v>0</v>
      </c>
      <c r="AJ80" s="16">
        <f t="shared" si="457"/>
        <v>0</v>
      </c>
      <c r="AR80" s="16">
        <f>SUM(AR75:AR79)</f>
        <v>0</v>
      </c>
      <c r="AS80" s="16">
        <f t="shared" ref="AS80:BN80" si="458">SUM(AS75:AS79)</f>
        <v>0</v>
      </c>
      <c r="AT80" s="16">
        <f t="shared" si="458"/>
        <v>0</v>
      </c>
      <c r="AU80" s="16">
        <f t="shared" si="458"/>
        <v>0</v>
      </c>
      <c r="AV80" s="16">
        <f t="shared" si="458"/>
        <v>0</v>
      </c>
      <c r="AW80" s="16">
        <f t="shared" si="458"/>
        <v>9081</v>
      </c>
      <c r="AX80" s="16">
        <f t="shared" si="458"/>
        <v>9337</v>
      </c>
      <c r="AY80" s="16">
        <f t="shared" si="458"/>
        <v>10180</v>
      </c>
      <c r="AZ80" s="16">
        <f t="shared" si="458"/>
        <v>11081</v>
      </c>
      <c r="BA80" s="16">
        <f t="shared" si="458"/>
        <v>11401</v>
      </c>
      <c r="BB80" s="16">
        <f t="shared" si="458"/>
        <v>12261</v>
      </c>
      <c r="BC80" s="16">
        <f t="shared" si="458"/>
        <v>13600</v>
      </c>
      <c r="BD80" s="16">
        <f t="shared" si="458"/>
        <v>14198</v>
      </c>
      <c r="BE80" s="16">
        <f t="shared" si="458"/>
        <v>14539</v>
      </c>
      <c r="BF80" s="16">
        <f t="shared" si="458"/>
        <v>16205</v>
      </c>
      <c r="BG80" s="16">
        <f t="shared" si="458"/>
        <v>19374</v>
      </c>
      <c r="BH80" s="16">
        <f t="shared" si="458"/>
        <v>17873</v>
      </c>
      <c r="BI80" s="16">
        <f t="shared" si="458"/>
        <v>0</v>
      </c>
      <c r="BJ80" s="16">
        <f t="shared" si="458"/>
        <v>0</v>
      </c>
      <c r="BK80" s="16">
        <f t="shared" si="458"/>
        <v>0</v>
      </c>
      <c r="BL80" s="16">
        <f t="shared" si="458"/>
        <v>0</v>
      </c>
      <c r="BM80" s="16">
        <f t="shared" si="458"/>
        <v>0</v>
      </c>
      <c r="BN80" s="16">
        <f t="shared" si="458"/>
        <v>0</v>
      </c>
      <c r="BO80" s="16"/>
      <c r="BP80" s="16"/>
      <c r="BQ80" s="16"/>
      <c r="BR80" s="16"/>
    </row>
    <row r="81" spans="2:70" s="9" customFormat="1" x14ac:dyDescent="0.35">
      <c r="B81" s="8" t="s">
        <v>43</v>
      </c>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row>
    <row r="82" spans="2:70" x14ac:dyDescent="0.35">
      <c r="B82" t="s">
        <v>44</v>
      </c>
      <c r="F82" s="5"/>
      <c r="G82" s="5"/>
      <c r="H82" s="5"/>
      <c r="I82" s="5"/>
      <c r="J82" s="5"/>
      <c r="K82" s="5"/>
      <c r="L82" s="5">
        <v>1064</v>
      </c>
      <c r="M82" s="5">
        <v>1083</v>
      </c>
      <c r="N82" s="5">
        <v>1111</v>
      </c>
      <c r="O82" s="5">
        <f>BE82-N82-M82-L82</f>
        <v>1212</v>
      </c>
      <c r="P82" s="5">
        <v>1137</v>
      </c>
      <c r="Q82" s="5">
        <v>1152</v>
      </c>
      <c r="R82" s="5">
        <v>1411</v>
      </c>
      <c r="S82" s="27">
        <f>BF82-R82-Q82-P82</f>
        <v>1341</v>
      </c>
      <c r="T82" s="5">
        <v>1409</v>
      </c>
      <c r="U82" s="5">
        <v>1548</v>
      </c>
      <c r="V82" s="5">
        <v>1527</v>
      </c>
      <c r="W82" s="27">
        <f>BG82-V82-U82-T82</f>
        <v>1559</v>
      </c>
      <c r="X82" s="5">
        <v>1498</v>
      </c>
      <c r="Y82" s="5">
        <v>1414</v>
      </c>
      <c r="Z82" s="5">
        <v>1339</v>
      </c>
      <c r="AA82" s="27">
        <f>BH82-Z82-Y82-X82</f>
        <v>1430</v>
      </c>
      <c r="AB82" s="5">
        <v>1427</v>
      </c>
      <c r="AC82" s="5">
        <v>1429</v>
      </c>
      <c r="AD82" s="5"/>
      <c r="AE82" s="5"/>
      <c r="AF82" s="5"/>
      <c r="AG82" s="5"/>
      <c r="AH82" s="5"/>
      <c r="AI82" s="5"/>
      <c r="AJ82" s="5"/>
      <c r="AR82" s="5"/>
      <c r="AS82" s="5"/>
      <c r="AT82" s="5"/>
      <c r="AU82" s="5"/>
      <c r="AV82" s="5"/>
      <c r="AW82" s="5">
        <v>3199</v>
      </c>
      <c r="AX82" s="5">
        <v>3287</v>
      </c>
      <c r="AY82" s="5">
        <v>3560</v>
      </c>
      <c r="AZ82" s="5">
        <v>3829</v>
      </c>
      <c r="BA82" s="5">
        <v>4005</v>
      </c>
      <c r="BB82" s="5">
        <v>3878</v>
      </c>
      <c r="BC82" s="5">
        <v>4253</v>
      </c>
      <c r="BD82" s="5">
        <v>4320</v>
      </c>
      <c r="BE82" s="5">
        <v>4470</v>
      </c>
      <c r="BF82" s="5">
        <v>5041</v>
      </c>
      <c r="BG82" s="5">
        <v>6043</v>
      </c>
      <c r="BH82" s="5">
        <v>5681</v>
      </c>
      <c r="BI82" s="5"/>
      <c r="BJ82" s="5"/>
      <c r="BK82" s="5"/>
      <c r="BL82" s="5"/>
      <c r="BM82" s="5"/>
      <c r="BN82" s="5"/>
      <c r="BO82" s="5"/>
      <c r="BP82" s="5"/>
      <c r="BQ82" s="5"/>
      <c r="BR82" s="5"/>
    </row>
    <row r="83" spans="2:70" x14ac:dyDescent="0.35">
      <c r="B83" t="s">
        <v>45</v>
      </c>
      <c r="F83" s="5"/>
      <c r="G83" s="5"/>
      <c r="H83" s="5"/>
      <c r="I83" s="5"/>
      <c r="J83" s="5"/>
      <c r="K83" s="5"/>
      <c r="L83" s="5">
        <v>404</v>
      </c>
      <c r="M83" s="5">
        <v>416</v>
      </c>
      <c r="N83" s="5">
        <v>427</v>
      </c>
      <c r="O83" s="5">
        <f>BE83-N83-M83-L83</f>
        <v>438</v>
      </c>
      <c r="P83" s="5">
        <v>445</v>
      </c>
      <c r="Q83" s="5">
        <v>429</v>
      </c>
      <c r="R83" s="5">
        <v>456</v>
      </c>
      <c r="S83" s="27">
        <f>BF83-R83-Q83-P83</f>
        <v>505</v>
      </c>
      <c r="T83" s="5">
        <v>505</v>
      </c>
      <c r="U83" s="5">
        <v>523</v>
      </c>
      <c r="V83" s="5">
        <v>585</v>
      </c>
      <c r="W83" s="27">
        <f>BG83-V83-U83-T83</f>
        <v>587</v>
      </c>
      <c r="X83" s="5">
        <v>574</v>
      </c>
      <c r="Y83" s="5">
        <v>572</v>
      </c>
      <c r="Z83" s="5">
        <v>536</v>
      </c>
      <c r="AA83" s="27">
        <f>BH83-Z83-Y83-X83</f>
        <v>497</v>
      </c>
      <c r="AB83" s="5">
        <v>505</v>
      </c>
      <c r="AC83" s="5">
        <v>518</v>
      </c>
      <c r="AD83" s="5"/>
      <c r="AE83" s="5"/>
      <c r="AF83" s="5"/>
      <c r="AG83" s="5"/>
      <c r="AH83" s="5"/>
      <c r="AI83" s="5"/>
      <c r="AJ83" s="5"/>
      <c r="AR83" s="5"/>
      <c r="AS83" s="5"/>
      <c r="AT83" s="5"/>
      <c r="AU83" s="5"/>
      <c r="AV83" s="5"/>
      <c r="AW83" s="5">
        <v>386</v>
      </c>
      <c r="AX83" s="5">
        <v>364</v>
      </c>
      <c r="AY83" s="5">
        <v>353</v>
      </c>
      <c r="AZ83" s="5">
        <v>364</v>
      </c>
      <c r="BA83" s="5">
        <v>409</v>
      </c>
      <c r="BB83" s="5">
        <v>1608</v>
      </c>
      <c r="BC83" s="5">
        <v>1663</v>
      </c>
      <c r="BD83" s="5">
        <v>1675</v>
      </c>
      <c r="BE83" s="5">
        <v>1685</v>
      </c>
      <c r="BF83" s="5">
        <v>1835</v>
      </c>
      <c r="BG83" s="5">
        <v>2200</v>
      </c>
      <c r="BH83" s="5">
        <v>2179</v>
      </c>
      <c r="BI83" s="5"/>
      <c r="BJ83" s="5"/>
      <c r="BK83" s="5"/>
      <c r="BL83" s="5"/>
      <c r="BM83" s="5"/>
      <c r="BN83" s="5"/>
      <c r="BO83" s="5"/>
      <c r="BP83" s="5"/>
      <c r="BQ83" s="5"/>
      <c r="BR83" s="5"/>
    </row>
    <row r="84" spans="2:70" x14ac:dyDescent="0.35">
      <c r="B84" t="s">
        <v>46</v>
      </c>
      <c r="F84" s="5"/>
      <c r="G84" s="5"/>
      <c r="H84" s="5"/>
      <c r="I84" s="5"/>
      <c r="J84" s="5"/>
      <c r="K84" s="5"/>
      <c r="L84" s="5">
        <v>242</v>
      </c>
      <c r="M84" s="5">
        <v>252</v>
      </c>
      <c r="N84" s="5">
        <v>239</v>
      </c>
      <c r="O84" s="5">
        <f>BE84-N84-M84-L84</f>
        <v>245</v>
      </c>
      <c r="P84" s="5">
        <v>277</v>
      </c>
      <c r="Q84" s="5">
        <v>246</v>
      </c>
      <c r="R84" s="5">
        <v>257</v>
      </c>
      <c r="S84" s="27">
        <f>BF84-R84-Q84-P84</f>
        <v>283</v>
      </c>
      <c r="T84" s="5">
        <v>320</v>
      </c>
      <c r="U84" s="5">
        <v>320</v>
      </c>
      <c r="V84" s="5">
        <v>354</v>
      </c>
      <c r="W84" s="27">
        <f>BG84-V84-U84-T84</f>
        <v>319</v>
      </c>
      <c r="X84" s="5">
        <v>329</v>
      </c>
      <c r="Y84" s="5">
        <v>304</v>
      </c>
      <c r="Z84" s="5">
        <v>318</v>
      </c>
      <c r="AA84" s="27">
        <f>BH84-Z84-Y84-X84</f>
        <v>275</v>
      </c>
      <c r="AB84" s="5">
        <v>315</v>
      </c>
      <c r="AC84" s="5">
        <v>344</v>
      </c>
      <c r="AD84" s="5"/>
      <c r="AE84" s="5"/>
      <c r="AF84" s="5"/>
      <c r="AG84" s="5"/>
      <c r="AH84" s="5"/>
      <c r="AI84" s="5"/>
      <c r="AJ84" s="5"/>
      <c r="AR84" s="5"/>
      <c r="AS84" s="5"/>
      <c r="AT84" s="5"/>
      <c r="AU84" s="5"/>
      <c r="AV84" s="5"/>
      <c r="AW84" s="5">
        <v>563</v>
      </c>
      <c r="AX84" s="5">
        <v>591</v>
      </c>
      <c r="AY84" s="5">
        <v>657</v>
      </c>
      <c r="AZ84" s="5">
        <v>748</v>
      </c>
      <c r="BA84" s="5">
        <v>767</v>
      </c>
      <c r="BB84" s="5">
        <v>757</v>
      </c>
      <c r="BC84" s="5">
        <v>895</v>
      </c>
      <c r="BD84" s="5">
        <v>998</v>
      </c>
      <c r="BE84" s="5">
        <v>978</v>
      </c>
      <c r="BF84" s="5">
        <v>1063</v>
      </c>
      <c r="BG84" s="5">
        <v>1313</v>
      </c>
      <c r="BH84" s="5">
        <v>1226</v>
      </c>
      <c r="BI84" s="5"/>
      <c r="BJ84" s="5"/>
      <c r="BK84" s="5"/>
      <c r="BL84" s="5"/>
      <c r="BM84" s="5"/>
      <c r="BN84" s="5"/>
      <c r="BO84" s="5"/>
      <c r="BP84" s="5"/>
      <c r="BQ84" s="5"/>
      <c r="BR84" s="5"/>
    </row>
    <row r="85" spans="2:70" x14ac:dyDescent="0.35">
      <c r="B85" t="s">
        <v>47</v>
      </c>
      <c r="F85" s="5"/>
      <c r="G85" s="5"/>
      <c r="H85" s="5"/>
      <c r="I85" s="5"/>
      <c r="J85" s="5"/>
      <c r="K85" s="5"/>
      <c r="L85" s="5">
        <v>388</v>
      </c>
      <c r="M85" s="5">
        <v>470</v>
      </c>
      <c r="N85" s="5">
        <v>385</v>
      </c>
      <c r="O85" s="5">
        <f>BE85-N85-M85-L85</f>
        <v>515</v>
      </c>
      <c r="P85" s="5">
        <v>1142</v>
      </c>
      <c r="Q85" s="5">
        <v>388</v>
      </c>
      <c r="R85" s="5">
        <v>461</v>
      </c>
      <c r="S85" s="27">
        <f>BF85-R85-Q85-P85</f>
        <v>474</v>
      </c>
      <c r="T85" s="5">
        <v>585</v>
      </c>
      <c r="U85" s="5">
        <v>461</v>
      </c>
      <c r="V85" s="5">
        <v>611</v>
      </c>
      <c r="W85" s="27">
        <f>BG85-V85-U85-T85</f>
        <v>564</v>
      </c>
      <c r="X85" s="5">
        <v>496</v>
      </c>
      <c r="Y85" s="5">
        <v>530</v>
      </c>
      <c r="Z85" s="5">
        <v>554</v>
      </c>
      <c r="AA85" s="27">
        <f>BH85-Z85-Y85-X85</f>
        <v>580</v>
      </c>
      <c r="AB85" s="5">
        <v>521</v>
      </c>
      <c r="AC85" s="5">
        <v>520</v>
      </c>
      <c r="AD85" s="5"/>
      <c r="AE85" s="5"/>
      <c r="AF85" s="5"/>
      <c r="AG85" s="5"/>
      <c r="AH85" s="5"/>
      <c r="AI85" s="5"/>
      <c r="AJ85" s="5"/>
      <c r="AR85" s="5"/>
      <c r="AS85" s="5"/>
      <c r="AT85" s="5"/>
      <c r="AU85" s="5"/>
      <c r="AV85" s="5"/>
      <c r="AW85" s="5">
        <v>1415</v>
      </c>
      <c r="AX85" s="5">
        <v>1359</v>
      </c>
      <c r="AY85" s="5">
        <v>1540</v>
      </c>
      <c r="AZ85" s="5">
        <v>1453</v>
      </c>
      <c r="BA85" s="5">
        <v>1380</v>
      </c>
      <c r="BB85" s="5">
        <v>1278</v>
      </c>
      <c r="BC85" s="5">
        <v>1446</v>
      </c>
      <c r="BD85" s="5">
        <v>1638</v>
      </c>
      <c r="BE85" s="5">
        <v>1758</v>
      </c>
      <c r="BF85" s="5">
        <v>2465</v>
      </c>
      <c r="BG85" s="5">
        <v>2221</v>
      </c>
      <c r="BH85" s="5">
        <v>2160</v>
      </c>
      <c r="BI85" s="5"/>
      <c r="BJ85" s="5"/>
      <c r="BK85" s="5"/>
      <c r="BL85" s="5"/>
      <c r="BM85" s="5"/>
      <c r="BN85" s="5"/>
      <c r="BO85" s="5"/>
      <c r="BP85" s="5"/>
      <c r="BQ85" s="5"/>
      <c r="BR85" s="5"/>
    </row>
    <row r="86" spans="2:70" x14ac:dyDescent="0.35">
      <c r="B86" t="s">
        <v>48</v>
      </c>
      <c r="F86" s="5"/>
      <c r="G86" s="5"/>
      <c r="H86" s="5"/>
      <c r="I86" s="5"/>
      <c r="J86" s="5"/>
      <c r="K86" s="5"/>
      <c r="L86" s="5">
        <v>0</v>
      </c>
      <c r="M86" s="5">
        <v>0</v>
      </c>
      <c r="N86" s="5">
        <v>0</v>
      </c>
      <c r="O86" s="5">
        <f>BE86-N86-M86-L86</f>
        <v>0</v>
      </c>
      <c r="P86" s="5">
        <v>0</v>
      </c>
      <c r="Q86" s="5">
        <v>0</v>
      </c>
      <c r="R86" s="5">
        <v>0</v>
      </c>
      <c r="S86" s="27">
        <f>BF86-R86-Q86-P86</f>
        <v>0</v>
      </c>
      <c r="T86" s="5">
        <v>0</v>
      </c>
      <c r="U86" s="5">
        <v>0</v>
      </c>
      <c r="V86" s="5">
        <v>0</v>
      </c>
      <c r="W86" s="27">
        <f>BG86-V86-U86-T86</f>
        <v>0</v>
      </c>
      <c r="X86" s="5">
        <v>0</v>
      </c>
      <c r="Y86" s="5">
        <v>0</v>
      </c>
      <c r="Z86" s="5">
        <v>0</v>
      </c>
      <c r="AA86" s="27">
        <f>BH86-Z86-Y86-X86</f>
        <v>91</v>
      </c>
      <c r="AB86" s="5">
        <v>0</v>
      </c>
      <c r="AC86" s="5">
        <v>0</v>
      </c>
      <c r="AD86" s="5"/>
      <c r="AE86" s="5"/>
      <c r="AF86" s="5"/>
      <c r="AG86" s="5"/>
      <c r="AH86" s="5"/>
      <c r="AI86" s="5"/>
      <c r="AJ86" s="5"/>
      <c r="AR86" s="5"/>
      <c r="AS86" s="5"/>
      <c r="AT86" s="5"/>
      <c r="AU86" s="5"/>
      <c r="AV86" s="5"/>
      <c r="AW86" s="5">
        <v>32</v>
      </c>
      <c r="AX86" s="5">
        <v>0</v>
      </c>
      <c r="AY86" s="5">
        <v>0</v>
      </c>
      <c r="AZ86" s="5">
        <v>0</v>
      </c>
      <c r="BA86" s="5">
        <v>0</v>
      </c>
      <c r="BB86" s="5">
        <v>76</v>
      </c>
      <c r="BC86" s="5">
        <v>0</v>
      </c>
      <c r="BD86" s="5">
        <v>60</v>
      </c>
      <c r="BE86" s="5">
        <v>0</v>
      </c>
      <c r="BF86" s="5">
        <v>0</v>
      </c>
      <c r="BG86" s="5">
        <v>0</v>
      </c>
      <c r="BH86" s="5">
        <v>91</v>
      </c>
      <c r="BI86" s="5"/>
      <c r="BJ86" s="5"/>
      <c r="BK86" s="5"/>
      <c r="BL86" s="5"/>
      <c r="BM86" s="5"/>
      <c r="BN86" s="5"/>
      <c r="BO86" s="5"/>
      <c r="BP86" s="5"/>
      <c r="BQ86" s="5"/>
      <c r="BR86" s="5"/>
    </row>
    <row r="87" spans="2:70" s="7" customFormat="1" x14ac:dyDescent="0.35">
      <c r="B87" s="7" t="s">
        <v>49</v>
      </c>
      <c r="F87" s="14"/>
      <c r="G87" s="14"/>
      <c r="H87" s="14"/>
      <c r="I87" s="14"/>
      <c r="J87" s="14"/>
      <c r="K87" s="14"/>
      <c r="L87" s="14">
        <v>15</v>
      </c>
      <c r="M87" s="14">
        <v>25</v>
      </c>
      <c r="N87" s="14">
        <v>28</v>
      </c>
      <c r="O87" s="5">
        <f>BE87-N87-M87-L87</f>
        <v>29</v>
      </c>
      <c r="P87" s="14">
        <v>25</v>
      </c>
      <c r="Q87" s="14">
        <v>27</v>
      </c>
      <c r="R87" s="14">
        <v>27</v>
      </c>
      <c r="S87" s="27">
        <f>BF87-R87-Q87-P87</f>
        <v>27</v>
      </c>
      <c r="T87" s="14">
        <v>34</v>
      </c>
      <c r="U87" s="14">
        <v>37</v>
      </c>
      <c r="V87" s="14">
        <v>38</v>
      </c>
      <c r="W87" s="27">
        <f>BG87-V87-U87-T87</f>
        <v>38</v>
      </c>
      <c r="X87" s="14">
        <v>38</v>
      </c>
      <c r="Y87" s="14">
        <v>38</v>
      </c>
      <c r="Z87" s="14">
        <v>38</v>
      </c>
      <c r="AA87" s="27">
        <f>BH87-Z87-Y87-X87</f>
        <v>37</v>
      </c>
      <c r="AB87" s="14">
        <v>37</v>
      </c>
      <c r="AC87" s="14">
        <v>37</v>
      </c>
      <c r="AD87" s="14"/>
      <c r="AE87" s="14"/>
      <c r="AF87" s="14"/>
      <c r="AG87" s="14"/>
      <c r="AH87" s="14"/>
      <c r="AI87" s="14"/>
      <c r="AJ87" s="14"/>
      <c r="AR87" s="14"/>
      <c r="AS87" s="14"/>
      <c r="AT87" s="14"/>
      <c r="AU87" s="14"/>
      <c r="AV87" s="14"/>
      <c r="AW87" s="14">
        <f>156+81</f>
        <v>237</v>
      </c>
      <c r="AX87" s="14">
        <f>157+55</f>
        <v>212</v>
      </c>
      <c r="AY87" s="14">
        <f>161+52</f>
        <v>213</v>
      </c>
      <c r="AZ87" s="14">
        <f>157+56</f>
        <v>213</v>
      </c>
      <c r="BA87" s="14">
        <f>128+48</f>
        <v>176</v>
      </c>
      <c r="BB87" s="14">
        <v>99</v>
      </c>
      <c r="BC87" s="14">
        <v>89</v>
      </c>
      <c r="BD87" s="14">
        <v>50</v>
      </c>
      <c r="BE87" s="14">
        <v>97</v>
      </c>
      <c r="BF87" s="14">
        <v>106</v>
      </c>
      <c r="BG87" s="14">
        <v>147</v>
      </c>
      <c r="BH87" s="14">
        <v>151</v>
      </c>
      <c r="BI87" s="14"/>
      <c r="BJ87" s="14"/>
      <c r="BK87" s="14"/>
      <c r="BL87" s="14"/>
      <c r="BM87" s="14"/>
      <c r="BN87" s="14"/>
      <c r="BO87" s="14"/>
      <c r="BP87" s="14"/>
      <c r="BQ87" s="14"/>
      <c r="BR87" s="14"/>
    </row>
    <row r="88" spans="2:70" s="10" customFormat="1" x14ac:dyDescent="0.35">
      <c r="B88" s="10" t="s">
        <v>50</v>
      </c>
      <c r="F88" s="15">
        <f t="shared" ref="F88:H88" si="459">SUM(F82:F87)</f>
        <v>0</v>
      </c>
      <c r="G88" s="15">
        <f t="shared" si="459"/>
        <v>0</v>
      </c>
      <c r="H88" s="15">
        <f t="shared" si="459"/>
        <v>0</v>
      </c>
      <c r="I88" s="15">
        <f t="shared" ref="I88:K88" si="460">SUM(I82:I87)</f>
        <v>0</v>
      </c>
      <c r="J88" s="15">
        <f t="shared" si="460"/>
        <v>0</v>
      </c>
      <c r="K88" s="15">
        <f t="shared" si="460"/>
        <v>0</v>
      </c>
      <c r="L88" s="15">
        <f t="shared" ref="L88:N88" si="461">SUM(L82:L87)</f>
        <v>2113</v>
      </c>
      <c r="M88" s="15">
        <f t="shared" si="461"/>
        <v>2246</v>
      </c>
      <c r="N88" s="15">
        <f t="shared" si="461"/>
        <v>2190</v>
      </c>
      <c r="O88" s="15">
        <f t="shared" ref="O88:Q88" si="462">SUM(O82:O87)</f>
        <v>2439</v>
      </c>
      <c r="P88" s="15">
        <f t="shared" si="462"/>
        <v>3026</v>
      </c>
      <c r="Q88" s="15">
        <f t="shared" si="462"/>
        <v>2242</v>
      </c>
      <c r="R88" s="15">
        <f t="shared" ref="R88:T88" si="463">SUM(R82:R87)</f>
        <v>2612</v>
      </c>
      <c r="S88" s="15">
        <f t="shared" si="463"/>
        <v>2630</v>
      </c>
      <c r="T88" s="15">
        <f t="shared" si="463"/>
        <v>2853</v>
      </c>
      <c r="U88" s="15">
        <f t="shared" ref="U88:W88" si="464">SUM(U82:U87)</f>
        <v>2889</v>
      </c>
      <c r="V88" s="15">
        <f t="shared" si="464"/>
        <v>3115</v>
      </c>
      <c r="W88" s="15">
        <f t="shared" si="464"/>
        <v>3067</v>
      </c>
      <c r="X88" s="15">
        <f t="shared" ref="X88:Z88" si="465">SUM(X82:X87)</f>
        <v>2935</v>
      </c>
      <c r="Y88" s="15">
        <f t="shared" si="465"/>
        <v>2858</v>
      </c>
      <c r="Z88" s="15">
        <f t="shared" si="465"/>
        <v>2785</v>
      </c>
      <c r="AA88" s="15">
        <f t="shared" ref="AA88:AC88" si="466">SUM(AA82:AA87)</f>
        <v>2910</v>
      </c>
      <c r="AB88" s="15">
        <f t="shared" si="466"/>
        <v>2805</v>
      </c>
      <c r="AC88" s="15">
        <f t="shared" si="466"/>
        <v>2848</v>
      </c>
      <c r="AD88" s="15">
        <f t="shared" ref="AD88:AJ88" si="467">SUM(AD82:AD87)</f>
        <v>0</v>
      </c>
      <c r="AE88" s="15">
        <f t="shared" si="467"/>
        <v>0</v>
      </c>
      <c r="AF88" s="15">
        <f t="shared" si="467"/>
        <v>0</v>
      </c>
      <c r="AG88" s="15">
        <f t="shared" si="467"/>
        <v>0</v>
      </c>
      <c r="AH88" s="15">
        <f t="shared" si="467"/>
        <v>0</v>
      </c>
      <c r="AI88" s="15">
        <f t="shared" si="467"/>
        <v>0</v>
      </c>
      <c r="AJ88" s="15">
        <f t="shared" si="467"/>
        <v>0</v>
      </c>
      <c r="AR88" s="15">
        <f t="shared" ref="AR88" si="468">SUM(AR82:AR87)</f>
        <v>0</v>
      </c>
      <c r="AS88" s="15">
        <f t="shared" ref="AS88" si="469">SUM(AS82:AS87)</f>
        <v>0</v>
      </c>
      <c r="AT88" s="15">
        <f t="shared" ref="AT88" si="470">SUM(AT82:AT87)</f>
        <v>0</v>
      </c>
      <c r="AU88" s="15">
        <f t="shared" ref="AU88" si="471">SUM(AU82:AU87)</f>
        <v>0</v>
      </c>
      <c r="AV88" s="15">
        <f t="shared" ref="AV88" si="472">SUM(AV82:AV87)</f>
        <v>0</v>
      </c>
      <c r="AW88" s="15">
        <f t="shared" ref="AW88" si="473">SUM(AW82:AW87)</f>
        <v>5832</v>
      </c>
      <c r="AX88" s="15">
        <f t="shared" ref="AX88" si="474">SUM(AX82:AX87)</f>
        <v>5813</v>
      </c>
      <c r="AY88" s="15">
        <f t="shared" ref="AY88" si="475">SUM(AY82:AY87)</f>
        <v>6323</v>
      </c>
      <c r="AZ88" s="15">
        <f t="shared" ref="AZ88" si="476">SUM(AZ82:AZ87)</f>
        <v>6607</v>
      </c>
      <c r="BA88" s="15">
        <f t="shared" ref="BA88:BG88" si="477">SUM(BA82:BA87)</f>
        <v>6737</v>
      </c>
      <c r="BB88" s="15">
        <f t="shared" si="477"/>
        <v>7696</v>
      </c>
      <c r="BC88" s="15">
        <f t="shared" si="477"/>
        <v>8346</v>
      </c>
      <c r="BD88" s="15">
        <f t="shared" si="477"/>
        <v>8741</v>
      </c>
      <c r="BE88" s="15">
        <f t="shared" si="477"/>
        <v>8988</v>
      </c>
      <c r="BF88" s="15">
        <f t="shared" si="477"/>
        <v>10510</v>
      </c>
      <c r="BG88" s="15">
        <f t="shared" si="477"/>
        <v>11924</v>
      </c>
      <c r="BH88" s="15">
        <f t="shared" ref="BH88" si="478">SUM(BH82:BH87)</f>
        <v>11488</v>
      </c>
      <c r="BI88" s="15">
        <f t="shared" ref="BI88" si="479">SUM(BI82:BI87)</f>
        <v>0</v>
      </c>
      <c r="BJ88" s="15">
        <f t="shared" ref="BJ88" si="480">SUM(BJ82:BJ87)</f>
        <v>0</v>
      </c>
      <c r="BK88" s="15">
        <f t="shared" ref="BK88" si="481">SUM(BK82:BK87)</f>
        <v>0</v>
      </c>
      <c r="BL88" s="15">
        <f t="shared" ref="BL88" si="482">SUM(BL82:BL87)</f>
        <v>0</v>
      </c>
      <c r="BM88" s="15">
        <f t="shared" ref="BM88" si="483">SUM(BM82:BM87)</f>
        <v>0</v>
      </c>
      <c r="BN88" s="15">
        <f t="shared" ref="BN88" si="484">SUM(BN82:BN87)</f>
        <v>0</v>
      </c>
      <c r="BO88" s="15"/>
      <c r="BP88" s="15"/>
      <c r="BQ88" s="15"/>
      <c r="BR88" s="15"/>
    </row>
    <row r="89" spans="2:70" x14ac:dyDescent="0.35">
      <c r="B89" t="s">
        <v>51</v>
      </c>
      <c r="F89" s="5">
        <f t="shared" ref="F89:H89" si="485">F80-F88</f>
        <v>0</v>
      </c>
      <c r="G89" s="5">
        <f t="shared" si="485"/>
        <v>0</v>
      </c>
      <c r="H89" s="5">
        <f t="shared" si="485"/>
        <v>0</v>
      </c>
      <c r="I89" s="5">
        <f t="shared" ref="I89:K89" si="486">I80-I88</f>
        <v>0</v>
      </c>
      <c r="J89" s="5">
        <f t="shared" si="486"/>
        <v>0</v>
      </c>
      <c r="K89" s="5">
        <f t="shared" si="486"/>
        <v>0</v>
      </c>
      <c r="L89" s="5">
        <f t="shared" ref="L89:N89" si="487">L80-L88</f>
        <v>1233</v>
      </c>
      <c r="M89" s="5">
        <f t="shared" si="487"/>
        <v>1278</v>
      </c>
      <c r="N89" s="5">
        <f t="shared" si="487"/>
        <v>1502</v>
      </c>
      <c r="O89" s="5">
        <f t="shared" ref="O89:Q89" si="488">O80-O88</f>
        <v>1538</v>
      </c>
      <c r="P89" s="5">
        <f t="shared" si="488"/>
        <v>684</v>
      </c>
      <c r="Q89" s="5">
        <f t="shared" si="488"/>
        <v>1406</v>
      </c>
      <c r="R89" s="5">
        <f t="shared" ref="R89:T89" si="489">R80-R88</f>
        <v>1757</v>
      </c>
      <c r="S89" s="5">
        <f t="shared" si="489"/>
        <v>1848</v>
      </c>
      <c r="T89" s="5">
        <f t="shared" si="489"/>
        <v>1545</v>
      </c>
      <c r="U89" s="5">
        <f t="shared" ref="U89:W89" si="490">U80-U88</f>
        <v>1931</v>
      </c>
      <c r="V89" s="5">
        <f t="shared" si="490"/>
        <v>1935</v>
      </c>
      <c r="W89" s="5">
        <f t="shared" si="490"/>
        <v>2039</v>
      </c>
      <c r="X89" s="5">
        <f t="shared" ref="X89:Z89" si="491">X80-X88</f>
        <v>1764</v>
      </c>
      <c r="Y89" s="5">
        <f t="shared" si="491"/>
        <v>1668</v>
      </c>
      <c r="Z89" s="5">
        <f t="shared" si="491"/>
        <v>1526</v>
      </c>
      <c r="AA89" s="5">
        <f t="shared" ref="AA89:AC89" si="492">AA80-AA88</f>
        <v>1427</v>
      </c>
      <c r="AB89" s="5">
        <f t="shared" si="492"/>
        <v>1438</v>
      </c>
      <c r="AC89" s="5">
        <f t="shared" si="492"/>
        <v>1615</v>
      </c>
      <c r="AD89" s="5">
        <f t="shared" ref="AD89:AJ89" si="493">AD80-AD88</f>
        <v>0</v>
      </c>
      <c r="AE89" s="5">
        <f t="shared" si="493"/>
        <v>0</v>
      </c>
      <c r="AF89" s="5">
        <f t="shared" si="493"/>
        <v>0</v>
      </c>
      <c r="AG89" s="5">
        <f t="shared" si="493"/>
        <v>0</v>
      </c>
      <c r="AH89" s="5">
        <f t="shared" si="493"/>
        <v>0</v>
      </c>
      <c r="AI89" s="5">
        <f t="shared" si="493"/>
        <v>0</v>
      </c>
      <c r="AJ89" s="5">
        <f t="shared" si="493"/>
        <v>0</v>
      </c>
      <c r="AR89" s="5">
        <f t="shared" ref="AR89" si="494">AR80-AR88</f>
        <v>0</v>
      </c>
      <c r="AS89" s="5">
        <f t="shared" ref="AS89" si="495">AS80-AS88</f>
        <v>0</v>
      </c>
      <c r="AT89" s="5">
        <f t="shared" ref="AT89" si="496">AT80-AT88</f>
        <v>0</v>
      </c>
      <c r="AU89" s="5">
        <f t="shared" ref="AU89" si="497">AU80-AU88</f>
        <v>0</v>
      </c>
      <c r="AV89" s="5">
        <f t="shared" ref="AV89" si="498">AV80-AV88</f>
        <v>0</v>
      </c>
      <c r="AW89" s="5">
        <f t="shared" ref="AW89" si="499">AW80-AW88</f>
        <v>3249</v>
      </c>
      <c r="AX89" s="5">
        <f t="shared" ref="AX89" si="500">AX80-AX88</f>
        <v>3524</v>
      </c>
      <c r="AY89" s="5">
        <f t="shared" ref="AY89" si="501">AY80-AY88</f>
        <v>3857</v>
      </c>
      <c r="AZ89" s="5">
        <f t="shared" ref="AZ89" si="502">AZ80-AZ88</f>
        <v>4474</v>
      </c>
      <c r="BA89" s="5">
        <f t="shared" ref="BA89:BG89" si="503">BA80-BA88</f>
        <v>4664</v>
      </c>
      <c r="BB89" s="5">
        <f t="shared" si="503"/>
        <v>4565</v>
      </c>
      <c r="BC89" s="5">
        <f t="shared" si="503"/>
        <v>5254</v>
      </c>
      <c r="BD89" s="5">
        <f t="shared" si="503"/>
        <v>5457</v>
      </c>
      <c r="BE89" s="5">
        <f t="shared" si="503"/>
        <v>5551</v>
      </c>
      <c r="BF89" s="5">
        <f t="shared" si="503"/>
        <v>5695</v>
      </c>
      <c r="BG89" s="5">
        <f t="shared" si="503"/>
        <v>7450</v>
      </c>
      <c r="BH89" s="5">
        <f t="shared" ref="BH89" si="504">BH80-BH88</f>
        <v>6385</v>
      </c>
      <c r="BI89" s="5">
        <f t="shared" ref="BI89" si="505">BI80-BI88</f>
        <v>0</v>
      </c>
      <c r="BJ89" s="5">
        <f t="shared" ref="BJ89" si="506">BJ80-BJ88</f>
        <v>0</v>
      </c>
      <c r="BK89" s="5">
        <f t="shared" ref="BK89" si="507">BK80-BK88</f>
        <v>0</v>
      </c>
      <c r="BL89" s="5">
        <f t="shared" ref="BL89" si="508">BL80-BL88</f>
        <v>0</v>
      </c>
      <c r="BM89" s="5">
        <f t="shared" ref="BM89" si="509">BM80-BM88</f>
        <v>0</v>
      </c>
      <c r="BN89" s="5">
        <f t="shared" ref="BN89" si="510">BN80-BN88</f>
        <v>0</v>
      </c>
      <c r="BO89" s="5"/>
      <c r="BP89" s="5"/>
      <c r="BQ89" s="5"/>
      <c r="BR89" s="5"/>
    </row>
    <row r="90" spans="2:70" s="20" customFormat="1" x14ac:dyDescent="0.35">
      <c r="B90" s="20" t="s">
        <v>1783</v>
      </c>
      <c r="F90" s="20" t="e">
        <f>F89/F80</f>
        <v>#DIV/0!</v>
      </c>
      <c r="G90" s="20" t="e">
        <f t="shared" ref="G90:H90" si="511">G89/G80</f>
        <v>#DIV/0!</v>
      </c>
      <c r="H90" s="20" t="e">
        <f t="shared" si="511"/>
        <v>#DIV/0!</v>
      </c>
      <c r="I90" s="20" t="e">
        <f>I89/I80</f>
        <v>#DIV/0!</v>
      </c>
      <c r="J90" s="20" t="e">
        <f t="shared" ref="J90:K90" si="512">J89/J80</f>
        <v>#DIV/0!</v>
      </c>
      <c r="K90" s="20" t="e">
        <f t="shared" si="512"/>
        <v>#DIV/0!</v>
      </c>
      <c r="L90" s="20">
        <f>L89/L80</f>
        <v>0.36849970113568442</v>
      </c>
      <c r="M90" s="20">
        <f t="shared" ref="M90:N90" si="513">M89/M80</f>
        <v>0.36265607264472188</v>
      </c>
      <c r="N90" s="20">
        <f t="shared" si="513"/>
        <v>0.40682556879739978</v>
      </c>
      <c r="O90" s="20">
        <f>O89/O80</f>
        <v>0.3867236610510435</v>
      </c>
      <c r="P90" s="20">
        <f t="shared" ref="P90:Q90" si="514">P89/P80</f>
        <v>0.18436657681940702</v>
      </c>
      <c r="Q90" s="20">
        <f t="shared" si="514"/>
        <v>0.38541666666666669</v>
      </c>
      <c r="R90" s="20">
        <f>R89/R80</f>
        <v>0.40215152208743421</v>
      </c>
      <c r="S90" s="20">
        <f t="shared" ref="S90:T90" si="515">S89/S80</f>
        <v>0.41268423403305049</v>
      </c>
      <c r="T90" s="20">
        <f t="shared" si="515"/>
        <v>0.35129604365620737</v>
      </c>
      <c r="U90" s="20">
        <f>U89/U80</f>
        <v>0.40062240663900417</v>
      </c>
      <c r="V90" s="20">
        <f t="shared" ref="V90:W90" si="516">V89/V80</f>
        <v>0.38316831683168318</v>
      </c>
      <c r="W90" s="20">
        <f t="shared" si="516"/>
        <v>0.39933411672542107</v>
      </c>
      <c r="X90" s="20">
        <f>X89/X80</f>
        <v>0.37539902106831241</v>
      </c>
      <c r="Y90" s="20">
        <f t="shared" ref="Y90:Z90" si="517">Y89/Y80</f>
        <v>0.36853733981440567</v>
      </c>
      <c r="Z90" s="20">
        <f t="shared" si="517"/>
        <v>0.35397819531431224</v>
      </c>
      <c r="AA90" s="20">
        <f>AA89/AA80</f>
        <v>0.32902928291445699</v>
      </c>
      <c r="AB90" s="20">
        <f t="shared" ref="AB90:AC90" si="518">AB89/AB80</f>
        <v>0.33891114777280229</v>
      </c>
      <c r="AC90" s="20">
        <f t="shared" si="518"/>
        <v>0.36186421689446563</v>
      </c>
      <c r="AD90" s="20" t="e">
        <f t="shared" ref="AD90:AJ90" si="519">AD89/AD80</f>
        <v>#DIV/0!</v>
      </c>
      <c r="AE90" s="20" t="e">
        <f t="shared" si="519"/>
        <v>#DIV/0!</v>
      </c>
      <c r="AF90" s="20" t="e">
        <f t="shared" si="519"/>
        <v>#DIV/0!</v>
      </c>
      <c r="AG90" s="20" t="e">
        <f t="shared" si="519"/>
        <v>#DIV/0!</v>
      </c>
      <c r="AH90" s="20" t="e">
        <f t="shared" si="519"/>
        <v>#DIV/0!</v>
      </c>
      <c r="AI90" s="20" t="e">
        <f t="shared" si="519"/>
        <v>#DIV/0!</v>
      </c>
      <c r="AJ90" s="20" t="e">
        <f t="shared" si="519"/>
        <v>#DIV/0!</v>
      </c>
      <c r="AR90" s="20" t="e">
        <f>AR89/AR80</f>
        <v>#DIV/0!</v>
      </c>
      <c r="AS90" s="20" t="e">
        <f t="shared" ref="AS90:BN90" si="520">AS89/AS80</f>
        <v>#DIV/0!</v>
      </c>
      <c r="AT90" s="20" t="e">
        <f t="shared" si="520"/>
        <v>#DIV/0!</v>
      </c>
      <c r="AU90" s="20" t="e">
        <f t="shared" si="520"/>
        <v>#DIV/0!</v>
      </c>
      <c r="AV90" s="20" t="e">
        <f t="shared" si="520"/>
        <v>#DIV/0!</v>
      </c>
      <c r="AW90" s="20">
        <f t="shared" si="520"/>
        <v>0.35777998017839446</v>
      </c>
      <c r="AX90" s="20">
        <f t="shared" si="520"/>
        <v>0.37742315518903286</v>
      </c>
      <c r="AY90" s="20">
        <f t="shared" si="520"/>
        <v>0.37888015717092338</v>
      </c>
      <c r="AZ90" s="20">
        <f t="shared" si="520"/>
        <v>0.40375417381102791</v>
      </c>
      <c r="BA90" s="20">
        <f t="shared" si="520"/>
        <v>0.40908692219980702</v>
      </c>
      <c r="BB90" s="20">
        <f t="shared" si="520"/>
        <v>0.37231873419786315</v>
      </c>
      <c r="BC90" s="20">
        <f t="shared" si="520"/>
        <v>0.38632352941176473</v>
      </c>
      <c r="BD90" s="20">
        <f t="shared" si="520"/>
        <v>0.38434990843780814</v>
      </c>
      <c r="BE90" s="20">
        <f t="shared" si="520"/>
        <v>0.38180067404910928</v>
      </c>
      <c r="BF90" s="20">
        <f t="shared" si="520"/>
        <v>0.35143474236346806</v>
      </c>
      <c r="BG90" s="20">
        <f t="shared" si="520"/>
        <v>0.38453597605037682</v>
      </c>
      <c r="BH90" s="20">
        <f t="shared" si="520"/>
        <v>0.3572427684216416</v>
      </c>
      <c r="BI90" s="20" t="e">
        <f t="shared" si="520"/>
        <v>#DIV/0!</v>
      </c>
      <c r="BJ90" s="20" t="e">
        <f t="shared" si="520"/>
        <v>#DIV/0!</v>
      </c>
      <c r="BK90" s="20" t="e">
        <f t="shared" si="520"/>
        <v>#DIV/0!</v>
      </c>
      <c r="BL90" s="20" t="e">
        <f t="shared" si="520"/>
        <v>#DIV/0!</v>
      </c>
      <c r="BM90" s="20" t="e">
        <f t="shared" si="520"/>
        <v>#DIV/0!</v>
      </c>
      <c r="BN90" s="20" t="e">
        <f t="shared" si="520"/>
        <v>#DIV/0!</v>
      </c>
    </row>
    <row r="91" spans="2:70" s="9" customFormat="1" x14ac:dyDescent="0.35">
      <c r="B91" s="8" t="s">
        <v>52</v>
      </c>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row>
    <row r="92" spans="2:70" x14ac:dyDescent="0.35">
      <c r="B92" t="s">
        <v>53</v>
      </c>
      <c r="F92" s="5"/>
      <c r="G92" s="5"/>
      <c r="H92" s="5"/>
      <c r="I92" s="5"/>
      <c r="J92" s="5"/>
      <c r="K92" s="5"/>
      <c r="L92" s="5">
        <v>142</v>
      </c>
      <c r="M92" s="5">
        <v>89</v>
      </c>
      <c r="N92" s="5">
        <v>-7</v>
      </c>
      <c r="O92" s="5">
        <f>BE92-N92-M92-L92</f>
        <v>118</v>
      </c>
      <c r="P92" s="5">
        <v>-40</v>
      </c>
      <c r="Q92" s="5">
        <v>398</v>
      </c>
      <c r="R92" s="5">
        <v>269</v>
      </c>
      <c r="S92" s="27">
        <f>BF92-R92-Q92-P92</f>
        <v>345</v>
      </c>
      <c r="T92" s="5">
        <v>82</v>
      </c>
      <c r="U92" s="5">
        <v>314</v>
      </c>
      <c r="V92" s="5">
        <v>370</v>
      </c>
      <c r="W92" s="27">
        <f>BG92-V92-U92-T92</f>
        <v>75</v>
      </c>
      <c r="X92" s="5">
        <v>-102</v>
      </c>
      <c r="Y92" s="5">
        <v>-314</v>
      </c>
      <c r="Z92" s="5">
        <v>174</v>
      </c>
      <c r="AA92" s="27">
        <f>BH92-Z92-Y92-X92</f>
        <v>207</v>
      </c>
      <c r="AB92" s="5">
        <v>89</v>
      </c>
      <c r="AC92" s="5">
        <v>231</v>
      </c>
      <c r="AD92" s="5"/>
      <c r="AE92" s="5"/>
      <c r="AF92" s="5"/>
      <c r="AG92" s="5"/>
      <c r="AH92" s="5"/>
      <c r="AI92" s="5"/>
      <c r="AJ92" s="5"/>
      <c r="AR92" s="5"/>
      <c r="AS92" s="5"/>
      <c r="AT92" s="5"/>
      <c r="AU92" s="5"/>
      <c r="AV92" s="5"/>
      <c r="AW92" s="5">
        <v>46</v>
      </c>
      <c r="AX92" s="5">
        <v>163</v>
      </c>
      <c r="AY92" s="5">
        <v>305</v>
      </c>
      <c r="AZ92" s="5">
        <v>165</v>
      </c>
      <c r="BA92" s="5">
        <v>116</v>
      </c>
      <c r="BB92" s="5">
        <v>55</v>
      </c>
      <c r="BC92" s="5">
        <v>161</v>
      </c>
      <c r="BD92" s="5">
        <v>1</v>
      </c>
      <c r="BE92" s="5">
        <v>342</v>
      </c>
      <c r="BF92" s="5">
        <v>972</v>
      </c>
      <c r="BG92" s="5">
        <v>841</v>
      </c>
      <c r="BH92" s="5">
        <v>-35</v>
      </c>
      <c r="BI92" s="5"/>
      <c r="BJ92" s="5"/>
      <c r="BK92" s="5"/>
      <c r="BL92" s="5"/>
      <c r="BM92" s="5"/>
      <c r="BN92" s="5"/>
      <c r="BO92" s="5"/>
      <c r="BP92" s="5"/>
      <c r="BQ92" s="5"/>
      <c r="BR92" s="5"/>
    </row>
    <row r="93" spans="2:70" x14ac:dyDescent="0.35">
      <c r="B93" t="s">
        <v>54</v>
      </c>
      <c r="F93" s="5"/>
      <c r="G93" s="5"/>
      <c r="H93" s="5"/>
      <c r="I93" s="5"/>
      <c r="J93" s="5"/>
      <c r="K93" s="5"/>
      <c r="L93" s="5">
        <v>29</v>
      </c>
      <c r="M93" s="5">
        <v>20</v>
      </c>
      <c r="N93" s="5">
        <v>19</v>
      </c>
      <c r="O93" s="5">
        <f>BE93-N93-M93-L93</f>
        <v>29</v>
      </c>
      <c r="P93" s="5">
        <v>15</v>
      </c>
      <c r="Q93" s="5">
        <v>10</v>
      </c>
      <c r="R93" s="5">
        <v>9</v>
      </c>
      <c r="S93" s="27">
        <f>BF93-R93-Q93-P93</f>
        <v>28</v>
      </c>
      <c r="T93" s="5">
        <v>19</v>
      </c>
      <c r="U93" s="5">
        <v>8</v>
      </c>
      <c r="V93" s="5">
        <v>14</v>
      </c>
      <c r="W93" s="27">
        <f>BG93-V93-U93-T93</f>
        <v>46</v>
      </c>
      <c r="X93" s="5">
        <v>18</v>
      </c>
      <c r="Y93" s="5">
        <v>21</v>
      </c>
      <c r="Z93" s="5">
        <v>41</v>
      </c>
      <c r="AA93" s="27">
        <f>BH93-Z93-Y93-X93</f>
        <v>72</v>
      </c>
      <c r="AB93" s="5">
        <v>86</v>
      </c>
      <c r="AC93" s="5">
        <v>89</v>
      </c>
      <c r="AD93" s="5"/>
      <c r="AE93" s="5"/>
      <c r="AF93" s="5"/>
      <c r="AG93" s="5"/>
      <c r="AH93" s="5"/>
      <c r="AI93" s="5"/>
      <c r="AJ93" s="5"/>
      <c r="AR93" s="5"/>
      <c r="AS93" s="5"/>
      <c r="AT93" s="5"/>
      <c r="AU93" s="5"/>
      <c r="AV93" s="5"/>
      <c r="AW93" s="5">
        <v>34</v>
      </c>
      <c r="AX93" s="5">
        <v>36</v>
      </c>
      <c r="AY93" s="5">
        <v>22</v>
      </c>
      <c r="AZ93" s="5">
        <v>29</v>
      </c>
      <c r="BA93" s="5">
        <v>26</v>
      </c>
      <c r="BB93" s="5">
        <v>40</v>
      </c>
      <c r="BC93" s="5">
        <v>49</v>
      </c>
      <c r="BD93" s="5">
        <v>104</v>
      </c>
      <c r="BE93" s="5">
        <v>97</v>
      </c>
      <c r="BF93" s="5">
        <v>62</v>
      </c>
      <c r="BG93" s="5">
        <v>87</v>
      </c>
      <c r="BH93" s="5">
        <v>152</v>
      </c>
      <c r="BI93" s="5"/>
      <c r="BJ93" s="5"/>
      <c r="BK93" s="5"/>
      <c r="BL93" s="5"/>
      <c r="BM93" s="5"/>
      <c r="BN93" s="5"/>
      <c r="BO93" s="5"/>
      <c r="BP93" s="5"/>
      <c r="BQ93" s="5"/>
      <c r="BR93" s="5"/>
    </row>
    <row r="94" spans="2:70" s="7" customFormat="1" x14ac:dyDescent="0.35">
      <c r="B94" s="7" t="s">
        <v>55</v>
      </c>
      <c r="F94" s="14"/>
      <c r="G94" s="14"/>
      <c r="H94" s="14"/>
      <c r="I94" s="14"/>
      <c r="J94" s="14"/>
      <c r="K94" s="14"/>
      <c r="L94" s="14">
        <v>-46</v>
      </c>
      <c r="M94" s="14">
        <v>-52</v>
      </c>
      <c r="N94" s="14">
        <v>-54</v>
      </c>
      <c r="O94" s="5">
        <f>BE94-N94-M94-L94</f>
        <v>-51</v>
      </c>
      <c r="P94" s="14">
        <v>-46</v>
      </c>
      <c r="Q94" s="14">
        <v>-51</v>
      </c>
      <c r="R94" s="14">
        <v>-54</v>
      </c>
      <c r="S94" s="27">
        <f>BF94-R94-Q94-P94</f>
        <v>-54</v>
      </c>
      <c r="T94" s="14">
        <v>-55</v>
      </c>
      <c r="U94" s="14">
        <v>-52</v>
      </c>
      <c r="V94" s="14">
        <v>-48</v>
      </c>
      <c r="W94" s="27">
        <f>BG94-V94-U94-T94</f>
        <v>-50</v>
      </c>
      <c r="X94" s="14">
        <v>-54</v>
      </c>
      <c r="Y94" s="14">
        <v>-54</v>
      </c>
      <c r="Z94" s="14">
        <v>-50</v>
      </c>
      <c r="AA94" s="27">
        <f>BH94-Z94-Y94-X94</f>
        <v>-54</v>
      </c>
      <c r="AB94" s="14">
        <v>-59</v>
      </c>
      <c r="AC94" s="14">
        <v>-69</v>
      </c>
      <c r="AD94" s="14"/>
      <c r="AE94" s="14"/>
      <c r="AF94" s="14"/>
      <c r="AG94" s="14"/>
      <c r="AH94" s="14"/>
      <c r="AI94" s="14"/>
      <c r="AJ94" s="14"/>
      <c r="AR94" s="14"/>
      <c r="AS94" s="14"/>
      <c r="AT94" s="14"/>
      <c r="AU94" s="14"/>
      <c r="AV94" s="14"/>
      <c r="AW94" s="14">
        <f>-176-18</f>
        <v>-194</v>
      </c>
      <c r="AX94" s="14">
        <f>-215-38</f>
        <v>-253</v>
      </c>
      <c r="AY94" s="14">
        <v>-211</v>
      </c>
      <c r="AZ94" s="14">
        <f>-232-41</f>
        <v>-273</v>
      </c>
      <c r="BA94" s="14">
        <v>-204</v>
      </c>
      <c r="BB94" s="14">
        <v>-205</v>
      </c>
      <c r="BC94" s="14">
        <v>-205</v>
      </c>
      <c r="BD94" s="14">
        <v>-184</v>
      </c>
      <c r="BE94" s="14">
        <v>-203</v>
      </c>
      <c r="BF94" s="14">
        <v>-205</v>
      </c>
      <c r="BG94" s="14">
        <v>-205</v>
      </c>
      <c r="BH94" s="14">
        <v>-212</v>
      </c>
      <c r="BI94" s="14"/>
      <c r="BJ94" s="14"/>
      <c r="BK94" s="14"/>
      <c r="BL94" s="14"/>
      <c r="BM94" s="14"/>
      <c r="BN94" s="14"/>
      <c r="BO94" s="14"/>
      <c r="BP94" s="14"/>
      <c r="BQ94" s="14"/>
      <c r="BR94" s="14"/>
    </row>
    <row r="95" spans="2:70" s="10" customFormat="1" x14ac:dyDescent="0.35">
      <c r="B95" s="10" t="s">
        <v>56</v>
      </c>
      <c r="F95" s="15">
        <f t="shared" ref="F95:H95" si="521">SUM(F92:F94)</f>
        <v>0</v>
      </c>
      <c r="G95" s="15">
        <f t="shared" si="521"/>
        <v>0</v>
      </c>
      <c r="H95" s="15">
        <f t="shared" si="521"/>
        <v>0</v>
      </c>
      <c r="I95" s="15">
        <f t="shared" ref="I95:K95" si="522">SUM(I92:I94)</f>
        <v>0</v>
      </c>
      <c r="J95" s="15">
        <f t="shared" si="522"/>
        <v>0</v>
      </c>
      <c r="K95" s="15">
        <f t="shared" si="522"/>
        <v>0</v>
      </c>
      <c r="L95" s="15">
        <f t="shared" ref="L95:N95" si="523">SUM(L92:L94)</f>
        <v>125</v>
      </c>
      <c r="M95" s="15">
        <f t="shared" si="523"/>
        <v>57</v>
      </c>
      <c r="N95" s="15">
        <f t="shared" si="523"/>
        <v>-42</v>
      </c>
      <c r="O95" s="15">
        <f t="shared" ref="O95:Q95" si="524">SUM(O92:O94)</f>
        <v>96</v>
      </c>
      <c r="P95" s="15">
        <f t="shared" si="524"/>
        <v>-71</v>
      </c>
      <c r="Q95" s="15">
        <f t="shared" si="524"/>
        <v>357</v>
      </c>
      <c r="R95" s="15">
        <f t="shared" ref="R95:T95" si="525">SUM(R92:R94)</f>
        <v>224</v>
      </c>
      <c r="S95" s="15">
        <f t="shared" si="525"/>
        <v>319</v>
      </c>
      <c r="T95" s="15">
        <f t="shared" si="525"/>
        <v>46</v>
      </c>
      <c r="U95" s="15">
        <f t="shared" ref="U95:W95" si="526">SUM(U92:U94)</f>
        <v>270</v>
      </c>
      <c r="V95" s="15">
        <f t="shared" si="526"/>
        <v>336</v>
      </c>
      <c r="W95" s="15">
        <f t="shared" si="526"/>
        <v>71</v>
      </c>
      <c r="X95" s="15">
        <f t="shared" ref="X95:Z95" si="527">SUM(X92:X94)</f>
        <v>-138</v>
      </c>
      <c r="Y95" s="15">
        <f t="shared" si="527"/>
        <v>-347</v>
      </c>
      <c r="Z95" s="15">
        <f t="shared" si="527"/>
        <v>165</v>
      </c>
      <c r="AA95" s="15">
        <f t="shared" ref="AA95:AC95" si="528">SUM(AA92:AA94)</f>
        <v>225</v>
      </c>
      <c r="AB95" s="15">
        <f t="shared" si="528"/>
        <v>116</v>
      </c>
      <c r="AC95" s="15">
        <f t="shared" si="528"/>
        <v>251</v>
      </c>
      <c r="AD95" s="15">
        <f t="shared" ref="AD95:AJ95" si="529">SUM(AD92:AD94)</f>
        <v>0</v>
      </c>
      <c r="AE95" s="15">
        <f t="shared" si="529"/>
        <v>0</v>
      </c>
      <c r="AF95" s="15">
        <f t="shared" si="529"/>
        <v>0</v>
      </c>
      <c r="AG95" s="15">
        <f t="shared" si="529"/>
        <v>0</v>
      </c>
      <c r="AH95" s="15">
        <f t="shared" si="529"/>
        <v>0</v>
      </c>
      <c r="AI95" s="15">
        <f t="shared" si="529"/>
        <v>0</v>
      </c>
      <c r="AJ95" s="15">
        <f t="shared" si="529"/>
        <v>0</v>
      </c>
      <c r="AR95" s="15">
        <f t="shared" ref="AR95" si="530">SUM(AR92:AR94)</f>
        <v>0</v>
      </c>
      <c r="AS95" s="15">
        <f t="shared" ref="AS95" si="531">SUM(AS92:AS94)</f>
        <v>0</v>
      </c>
      <c r="AT95" s="15">
        <f t="shared" ref="AT95" si="532">SUM(AT92:AT94)</f>
        <v>0</v>
      </c>
      <c r="AU95" s="15">
        <f t="shared" ref="AU95" si="533">SUM(AU92:AU94)</f>
        <v>0</v>
      </c>
      <c r="AV95" s="15">
        <f t="shared" ref="AV95" si="534">SUM(AV92:AV94)</f>
        <v>0</v>
      </c>
      <c r="AW95" s="15">
        <f t="shared" ref="AW95" si="535">SUM(AW92:AW94)</f>
        <v>-114</v>
      </c>
      <c r="AX95" s="15">
        <f t="shared" ref="AX95" si="536">SUM(AX92:AX94)</f>
        <v>-54</v>
      </c>
      <c r="AY95" s="15">
        <f t="shared" ref="AY95" si="537">SUM(AY92:AY94)</f>
        <v>116</v>
      </c>
      <c r="AZ95" s="15">
        <f t="shared" ref="AZ95" si="538">SUM(AZ92:AZ94)</f>
        <v>-79</v>
      </c>
      <c r="BA95" s="15">
        <f t="shared" ref="BA95:BG95" si="539">SUM(BA92:BA94)</f>
        <v>-62</v>
      </c>
      <c r="BB95" s="15">
        <f t="shared" si="539"/>
        <v>-110</v>
      </c>
      <c r="BC95" s="15">
        <f t="shared" si="539"/>
        <v>5</v>
      </c>
      <c r="BD95" s="15">
        <f t="shared" si="539"/>
        <v>-79</v>
      </c>
      <c r="BE95" s="15">
        <f t="shared" si="539"/>
        <v>236</v>
      </c>
      <c r="BF95" s="15">
        <f t="shared" si="539"/>
        <v>829</v>
      </c>
      <c r="BG95" s="15">
        <f t="shared" si="539"/>
        <v>723</v>
      </c>
      <c r="BH95" s="15">
        <f t="shared" ref="BH95" si="540">SUM(BH92:BH94)</f>
        <v>-95</v>
      </c>
      <c r="BI95" s="15">
        <f t="shared" ref="BI95" si="541">SUM(BI92:BI94)</f>
        <v>0</v>
      </c>
      <c r="BJ95" s="15">
        <f t="shared" ref="BJ95" si="542">SUM(BJ92:BJ94)</f>
        <v>0</v>
      </c>
      <c r="BK95" s="15">
        <f t="shared" ref="BK95" si="543">SUM(BK92:BK94)</f>
        <v>0</v>
      </c>
      <c r="BL95" s="15">
        <f t="shared" ref="BL95" si="544">SUM(BL92:BL94)</f>
        <v>0</v>
      </c>
      <c r="BM95" s="15">
        <f t="shared" ref="BM95" si="545">SUM(BM92:BM94)</f>
        <v>0</v>
      </c>
      <c r="BN95" s="15">
        <f t="shared" ref="BN95" si="546">SUM(BN92:BN94)</f>
        <v>0</v>
      </c>
      <c r="BO95" s="15"/>
      <c r="BP95" s="15"/>
      <c r="BQ95" s="15"/>
      <c r="BR95" s="15"/>
    </row>
    <row r="96" spans="2:70" x14ac:dyDescent="0.35">
      <c r="B96" t="s">
        <v>57</v>
      </c>
      <c r="F96" s="5">
        <f t="shared" ref="F96:H96" si="547">F89+F95</f>
        <v>0</v>
      </c>
      <c r="G96" s="5">
        <f t="shared" si="547"/>
        <v>0</v>
      </c>
      <c r="H96" s="5">
        <f t="shared" si="547"/>
        <v>0</v>
      </c>
      <c r="I96" s="5">
        <f t="shared" ref="I96:K96" si="548">I89+I95</f>
        <v>0</v>
      </c>
      <c r="J96" s="5">
        <f t="shared" si="548"/>
        <v>0</v>
      </c>
      <c r="K96" s="5">
        <f t="shared" si="548"/>
        <v>0</v>
      </c>
      <c r="L96" s="5">
        <f t="shared" ref="L96:N96" si="549">L89+L95</f>
        <v>1358</v>
      </c>
      <c r="M96" s="5">
        <f t="shared" si="549"/>
        <v>1335</v>
      </c>
      <c r="N96" s="5">
        <f t="shared" si="549"/>
        <v>1460</v>
      </c>
      <c r="O96" s="5">
        <f t="shared" ref="O96:Q96" si="550">O89+O95</f>
        <v>1634</v>
      </c>
      <c r="P96" s="5">
        <f t="shared" si="550"/>
        <v>613</v>
      </c>
      <c r="Q96" s="5">
        <f t="shared" si="550"/>
        <v>1763</v>
      </c>
      <c r="R96" s="5">
        <f t="shared" ref="R96:T96" si="551">R89+R95</f>
        <v>1981</v>
      </c>
      <c r="S96" s="5">
        <f t="shared" si="551"/>
        <v>2167</v>
      </c>
      <c r="T96" s="5">
        <f t="shared" si="551"/>
        <v>1591</v>
      </c>
      <c r="U96" s="5">
        <f t="shared" ref="U96:W96" si="552">U89+U95</f>
        <v>2201</v>
      </c>
      <c r="V96" s="5">
        <f t="shared" si="552"/>
        <v>2271</v>
      </c>
      <c r="W96" s="5">
        <f t="shared" si="552"/>
        <v>2110</v>
      </c>
      <c r="X96" s="5">
        <f t="shared" ref="X96:Z96" si="553">X89+X95</f>
        <v>1626</v>
      </c>
      <c r="Y96" s="5">
        <f t="shared" si="553"/>
        <v>1321</v>
      </c>
      <c r="Z96" s="5">
        <f t="shared" si="553"/>
        <v>1691</v>
      </c>
      <c r="AA96" s="5">
        <f t="shared" ref="AA96:AC96" si="554">AA89+AA95</f>
        <v>1652</v>
      </c>
      <c r="AB96" s="5">
        <f t="shared" si="554"/>
        <v>1554</v>
      </c>
      <c r="AC96" s="5">
        <f t="shared" si="554"/>
        <v>1866</v>
      </c>
      <c r="AD96" s="5">
        <f t="shared" ref="AD96:AJ96" si="555">AD89+AD95</f>
        <v>0</v>
      </c>
      <c r="AE96" s="5">
        <f t="shared" si="555"/>
        <v>0</v>
      </c>
      <c r="AF96" s="5">
        <f t="shared" si="555"/>
        <v>0</v>
      </c>
      <c r="AG96" s="5">
        <f t="shared" si="555"/>
        <v>0</v>
      </c>
      <c r="AH96" s="5">
        <f t="shared" si="555"/>
        <v>0</v>
      </c>
      <c r="AI96" s="5">
        <f t="shared" si="555"/>
        <v>0</v>
      </c>
      <c r="AJ96" s="5">
        <f t="shared" si="555"/>
        <v>0</v>
      </c>
      <c r="AR96" s="5">
        <f t="shared" ref="AR96" si="556">AR89+AR95</f>
        <v>0</v>
      </c>
      <c r="AS96" s="5">
        <f t="shared" ref="AS96" si="557">AS89+AS95</f>
        <v>0</v>
      </c>
      <c r="AT96" s="5">
        <f t="shared" ref="AT96" si="558">AT89+AT95</f>
        <v>0</v>
      </c>
      <c r="AU96" s="5">
        <f t="shared" ref="AU96" si="559">AU89+AU95</f>
        <v>0</v>
      </c>
      <c r="AV96" s="5">
        <f t="shared" ref="AV96" si="560">AV89+AV95</f>
        <v>0</v>
      </c>
      <c r="AW96" s="5">
        <f t="shared" ref="AW96" si="561">AW89+AW95</f>
        <v>3135</v>
      </c>
      <c r="AX96" s="5">
        <f t="shared" ref="AX96" si="562">AX89+AX95</f>
        <v>3470</v>
      </c>
      <c r="AY96" s="5">
        <f t="shared" ref="AY96" si="563">AY89+AY95</f>
        <v>3973</v>
      </c>
      <c r="AZ96" s="5">
        <f t="shared" ref="AZ96" si="564">AZ89+AZ95</f>
        <v>4395</v>
      </c>
      <c r="BA96" s="5">
        <f t="shared" ref="BA96:BG96" si="565">BA89+BA95</f>
        <v>4602</v>
      </c>
      <c r="BB96" s="5">
        <f t="shared" si="565"/>
        <v>4455</v>
      </c>
      <c r="BC96" s="5">
        <f t="shared" si="565"/>
        <v>5259</v>
      </c>
      <c r="BD96" s="5">
        <f t="shared" si="565"/>
        <v>5378</v>
      </c>
      <c r="BE96" s="5">
        <f t="shared" si="565"/>
        <v>5787</v>
      </c>
      <c r="BF96" s="5">
        <f t="shared" si="565"/>
        <v>6524</v>
      </c>
      <c r="BG96" s="5">
        <f t="shared" si="565"/>
        <v>8173</v>
      </c>
      <c r="BH96" s="5">
        <f t="shared" ref="BH96" si="566">BH89+BH95</f>
        <v>6290</v>
      </c>
      <c r="BI96" s="5">
        <f t="shared" ref="BI96" si="567">BI89+BI95</f>
        <v>0</v>
      </c>
      <c r="BJ96" s="5">
        <f t="shared" ref="BJ96" si="568">BJ89+BJ95</f>
        <v>0</v>
      </c>
      <c r="BK96" s="5">
        <f t="shared" ref="BK96" si="569">BK89+BK95</f>
        <v>0</v>
      </c>
      <c r="BL96" s="5">
        <f t="shared" ref="BL96" si="570">BL89+BL95</f>
        <v>0</v>
      </c>
      <c r="BM96" s="5">
        <f t="shared" ref="BM96" si="571">BM89+BM95</f>
        <v>0</v>
      </c>
      <c r="BN96" s="5">
        <f t="shared" ref="BN96" si="572">BN89+BN95</f>
        <v>0</v>
      </c>
      <c r="BO96" s="5"/>
      <c r="BP96" s="5"/>
      <c r="BQ96" s="5"/>
      <c r="BR96" s="5"/>
    </row>
    <row r="97" spans="2:70" s="7" customFormat="1" x14ac:dyDescent="0.35">
      <c r="B97" s="7" t="s">
        <v>58</v>
      </c>
      <c r="F97" s="14"/>
      <c r="G97" s="14"/>
      <c r="H97" s="14"/>
      <c r="I97" s="14"/>
      <c r="J97" s="14"/>
      <c r="K97" s="14"/>
      <c r="L97" s="14">
        <v>298</v>
      </c>
      <c r="M97" s="14">
        <v>322</v>
      </c>
      <c r="N97" s="14">
        <v>341</v>
      </c>
      <c r="O97" s="14">
        <f>BE97-N97-M97-L97</f>
        <v>300</v>
      </c>
      <c r="P97" s="14">
        <v>-14</v>
      </c>
      <c r="Q97" s="14">
        <v>361</v>
      </c>
      <c r="R97" s="14">
        <v>464</v>
      </c>
      <c r="S97" s="29">
        <f>BF97-R97-Q97-P97</f>
        <v>427</v>
      </c>
      <c r="T97" s="14">
        <v>318</v>
      </c>
      <c r="U97" s="14">
        <v>654</v>
      </c>
      <c r="V97" s="14">
        <v>518</v>
      </c>
      <c r="W97" s="29">
        <f>BG97-V97-U97-T97</f>
        <v>478</v>
      </c>
      <c r="X97" s="14">
        <v>263</v>
      </c>
      <c r="Y97" s="14">
        <v>358</v>
      </c>
      <c r="Z97" s="14">
        <v>330</v>
      </c>
      <c r="AA97" s="29">
        <f>BH97-Z97-Y97-X97</f>
        <v>345</v>
      </c>
      <c r="AB97" s="14">
        <v>385</v>
      </c>
      <c r="AC97" s="14">
        <v>443</v>
      </c>
      <c r="AD97" s="14"/>
      <c r="AE97" s="14"/>
      <c r="AF97" s="14"/>
      <c r="AG97" s="14"/>
      <c r="AH97" s="14"/>
      <c r="AI97" s="14"/>
      <c r="AJ97" s="14"/>
      <c r="AR97" s="14"/>
      <c r="AS97" s="14"/>
      <c r="AT97" s="14"/>
      <c r="AU97" s="14"/>
      <c r="AV97" s="14"/>
      <c r="AW97" s="14">
        <v>796</v>
      </c>
      <c r="AX97" s="14">
        <v>1030</v>
      </c>
      <c r="AY97" s="14">
        <v>1022</v>
      </c>
      <c r="AZ97" s="14">
        <v>1131</v>
      </c>
      <c r="BA97" s="14">
        <v>1250</v>
      </c>
      <c r="BB97" s="14">
        <v>1289</v>
      </c>
      <c r="BC97" s="14">
        <v>270</v>
      </c>
      <c r="BD97" s="14">
        <v>1076</v>
      </c>
      <c r="BE97" s="14">
        <v>1261</v>
      </c>
      <c r="BF97" s="14">
        <v>1238</v>
      </c>
      <c r="BG97" s="14">
        <v>1968</v>
      </c>
      <c r="BH97" s="14">
        <v>1296</v>
      </c>
      <c r="BI97" s="14"/>
      <c r="BJ97" s="14"/>
      <c r="BK97" s="14"/>
      <c r="BL97" s="14"/>
      <c r="BM97" s="14"/>
      <c r="BN97" s="14"/>
      <c r="BO97" s="14"/>
      <c r="BP97" s="14"/>
      <c r="BQ97" s="14"/>
      <c r="BR97" s="14"/>
    </row>
    <row r="98" spans="2:70" x14ac:dyDescent="0.35">
      <c r="B98" t="s">
        <v>59</v>
      </c>
      <c r="F98" s="5">
        <f t="shared" ref="F98:H98" si="573">F96-F97</f>
        <v>0</v>
      </c>
      <c r="G98" s="5">
        <f t="shared" si="573"/>
        <v>0</v>
      </c>
      <c r="H98" s="5">
        <f t="shared" si="573"/>
        <v>0</v>
      </c>
      <c r="I98" s="5">
        <f t="shared" ref="I98:K98" si="574">I96-I97</f>
        <v>0</v>
      </c>
      <c r="J98" s="5">
        <f t="shared" si="574"/>
        <v>0</v>
      </c>
      <c r="K98" s="5">
        <f t="shared" si="574"/>
        <v>0</v>
      </c>
      <c r="L98" s="5">
        <f t="shared" ref="L98:N98" si="575">L96-L97</f>
        <v>1060</v>
      </c>
      <c r="M98" s="5">
        <f t="shared" si="575"/>
        <v>1013</v>
      </c>
      <c r="N98" s="5">
        <f t="shared" si="575"/>
        <v>1119</v>
      </c>
      <c r="O98" s="5">
        <f t="shared" ref="O98:Q98" si="576">O96-O97</f>
        <v>1334</v>
      </c>
      <c r="P98" s="5">
        <f t="shared" si="576"/>
        <v>627</v>
      </c>
      <c r="Q98" s="5">
        <f t="shared" si="576"/>
        <v>1402</v>
      </c>
      <c r="R98" s="5">
        <f t="shared" ref="R98:T98" si="577">R96-R97</f>
        <v>1517</v>
      </c>
      <c r="S98" s="5">
        <f t="shared" si="577"/>
        <v>1740</v>
      </c>
      <c r="T98" s="5">
        <f t="shared" si="577"/>
        <v>1273</v>
      </c>
      <c r="U98" s="5">
        <f t="shared" ref="U98:W98" si="578">U96-U97</f>
        <v>1547</v>
      </c>
      <c r="V98" s="5">
        <f t="shared" si="578"/>
        <v>1753</v>
      </c>
      <c r="W98" s="5">
        <f t="shared" si="578"/>
        <v>1632</v>
      </c>
      <c r="X98" s="5">
        <f t="shared" ref="X98:Z98" si="579">X96-X97</f>
        <v>1363</v>
      </c>
      <c r="Y98" s="5">
        <f t="shared" si="579"/>
        <v>963</v>
      </c>
      <c r="Z98" s="5">
        <f t="shared" si="579"/>
        <v>1361</v>
      </c>
      <c r="AA98" s="5">
        <f t="shared" ref="AA98:AC98" si="580">AA96-AA97</f>
        <v>1307</v>
      </c>
      <c r="AB98" s="5">
        <f t="shared" si="580"/>
        <v>1169</v>
      </c>
      <c r="AC98" s="5">
        <f t="shared" si="580"/>
        <v>1423</v>
      </c>
      <c r="AD98" s="5">
        <f t="shared" ref="AD98:AJ98" si="581">AD96-AD97</f>
        <v>0</v>
      </c>
      <c r="AE98" s="5">
        <f t="shared" si="581"/>
        <v>0</v>
      </c>
      <c r="AF98" s="5">
        <f t="shared" si="581"/>
        <v>0</v>
      </c>
      <c r="AG98" s="5">
        <f t="shared" si="581"/>
        <v>0</v>
      </c>
      <c r="AH98" s="5">
        <f t="shared" si="581"/>
        <v>0</v>
      </c>
      <c r="AI98" s="5">
        <f t="shared" si="581"/>
        <v>0</v>
      </c>
      <c r="AJ98" s="5">
        <f t="shared" si="581"/>
        <v>0</v>
      </c>
      <c r="AR98" s="5">
        <f t="shared" ref="AR98" si="582">AR96-AR97</f>
        <v>0</v>
      </c>
      <c r="AS98" s="5">
        <f t="shared" ref="AS98" si="583">AS96-AS97</f>
        <v>0</v>
      </c>
      <c r="AT98" s="5">
        <f t="shared" ref="AT98" si="584">AT96-AT97</f>
        <v>0</v>
      </c>
      <c r="AU98" s="5">
        <f t="shared" ref="AU98" si="585">AU96-AU97</f>
        <v>0</v>
      </c>
      <c r="AV98" s="5">
        <f t="shared" ref="AV98" si="586">AV96-AV97</f>
        <v>0</v>
      </c>
      <c r="AW98" s="5">
        <f t="shared" ref="AW98" si="587">AW96-AW97</f>
        <v>2339</v>
      </c>
      <c r="AX98" s="5">
        <f t="shared" ref="AX98" si="588">AX96-AX97</f>
        <v>2440</v>
      </c>
      <c r="AY98" s="5">
        <f t="shared" ref="AY98" si="589">AY96-AY97</f>
        <v>2951</v>
      </c>
      <c r="AZ98" s="5">
        <f t="shared" ref="AZ98" si="590">AZ96-AZ97</f>
        <v>3264</v>
      </c>
      <c r="BA98" s="5">
        <f t="shared" ref="BA98:BG98" si="591">BA96-BA97</f>
        <v>3352</v>
      </c>
      <c r="BB98" s="5">
        <f t="shared" si="591"/>
        <v>3166</v>
      </c>
      <c r="BC98" s="5">
        <f t="shared" si="591"/>
        <v>4989</v>
      </c>
      <c r="BD98" s="5">
        <f t="shared" si="591"/>
        <v>4302</v>
      </c>
      <c r="BE98" s="5">
        <f t="shared" si="591"/>
        <v>4526</v>
      </c>
      <c r="BF98" s="5">
        <f t="shared" si="591"/>
        <v>5286</v>
      </c>
      <c r="BG98" s="5">
        <f t="shared" si="591"/>
        <v>6205</v>
      </c>
      <c r="BH98" s="5">
        <f t="shared" ref="BH98" si="592">BH96-BH97</f>
        <v>4994</v>
      </c>
      <c r="BI98" s="5">
        <f t="shared" ref="BI98" si="593">BI96-BI97</f>
        <v>0</v>
      </c>
      <c r="BJ98" s="5">
        <f t="shared" ref="BJ98" si="594">BJ96-BJ97</f>
        <v>0</v>
      </c>
      <c r="BK98" s="5">
        <f t="shared" ref="BK98" si="595">BK96-BK97</f>
        <v>0</v>
      </c>
      <c r="BL98" s="5">
        <f t="shared" ref="BL98" si="596">BL96-BL97</f>
        <v>0</v>
      </c>
      <c r="BM98" s="5">
        <f t="shared" ref="BM98" si="597">BM96-BM97</f>
        <v>0</v>
      </c>
      <c r="BN98" s="5">
        <f t="shared" ref="BN98" si="598">BN96-BN97</f>
        <v>0</v>
      </c>
      <c r="BO98" s="5"/>
      <c r="BP98" s="5"/>
      <c r="BQ98" s="5"/>
      <c r="BR98" s="5"/>
    </row>
    <row r="99" spans="2:70" s="7" customFormat="1" x14ac:dyDescent="0.35">
      <c r="B99" s="7" t="s">
        <v>60</v>
      </c>
      <c r="F99" s="14"/>
      <c r="G99" s="14"/>
      <c r="H99" s="14"/>
      <c r="I99" s="14"/>
      <c r="J99" s="14"/>
      <c r="K99" s="14"/>
      <c r="L99" s="14">
        <v>7</v>
      </c>
      <c r="M99" s="14">
        <v>10</v>
      </c>
      <c r="N99" s="14">
        <v>0</v>
      </c>
      <c r="O99" s="14">
        <f>BE99-N99-M99-L99</f>
        <v>33</v>
      </c>
      <c r="P99" s="14">
        <v>-179</v>
      </c>
      <c r="Q99" s="14">
        <v>188</v>
      </c>
      <c r="R99" s="14">
        <v>153</v>
      </c>
      <c r="S99" s="29">
        <f>BF99-R99-Q99-P99</f>
        <v>192</v>
      </c>
      <c r="T99" s="14">
        <v>74</v>
      </c>
      <c r="U99" s="14">
        <v>169</v>
      </c>
      <c r="V99" s="14">
        <v>72</v>
      </c>
      <c r="W99" s="29">
        <f>BG99-V99-U99-T99</f>
        <v>-11</v>
      </c>
      <c r="X99" s="14">
        <v>-73</v>
      </c>
      <c r="Y99" s="14">
        <v>-114</v>
      </c>
      <c r="Z99" s="14">
        <v>-45</v>
      </c>
      <c r="AA99" s="29">
        <f>BH99-Z99-Y99-X99</f>
        <v>48</v>
      </c>
      <c r="AB99" s="14">
        <v>12</v>
      </c>
      <c r="AC99" s="14">
        <v>57</v>
      </c>
      <c r="AD99" s="14"/>
      <c r="AE99" s="14"/>
      <c r="AF99" s="14"/>
      <c r="AG99" s="14"/>
      <c r="AH99" s="14"/>
      <c r="AI99" s="14"/>
      <c r="AJ99" s="14"/>
      <c r="AR99" s="14"/>
      <c r="AS99" s="14"/>
      <c r="AT99" s="14"/>
      <c r="AU99" s="14"/>
      <c r="AV99" s="14"/>
      <c r="AW99" s="14">
        <v>2</v>
      </c>
      <c r="AX99" s="14">
        <f>9-27</f>
        <v>-18</v>
      </c>
      <c r="AY99" s="14">
        <v>-1</v>
      </c>
      <c r="AZ99" s="14">
        <f>2-32</f>
        <v>-30</v>
      </c>
      <c r="BA99" s="14">
        <v>7</v>
      </c>
      <c r="BB99" s="14">
        <v>-2</v>
      </c>
      <c r="BC99" s="14">
        <v>37</v>
      </c>
      <c r="BD99" s="14">
        <v>-3</v>
      </c>
      <c r="BE99" s="14">
        <v>50</v>
      </c>
      <c r="BF99" s="14">
        <v>354</v>
      </c>
      <c r="BG99" s="14">
        <v>304</v>
      </c>
      <c r="BH99" s="14">
        <v>-184</v>
      </c>
      <c r="BI99" s="14"/>
      <c r="BJ99" s="14"/>
      <c r="BK99" s="14"/>
      <c r="BL99" s="14"/>
      <c r="BM99" s="14"/>
      <c r="BN99" s="14"/>
      <c r="BO99" s="14"/>
      <c r="BP99" s="14"/>
      <c r="BQ99" s="14"/>
      <c r="BR99" s="14"/>
    </row>
    <row r="100" spans="2:70" x14ac:dyDescent="0.35">
      <c r="B100" t="s">
        <v>61</v>
      </c>
      <c r="F100" s="5">
        <f t="shared" ref="F100:H100" si="599">F98-F99</f>
        <v>0</v>
      </c>
      <c r="G100" s="5">
        <f t="shared" si="599"/>
        <v>0</v>
      </c>
      <c r="H100" s="5">
        <f t="shared" si="599"/>
        <v>0</v>
      </c>
      <c r="I100" s="5">
        <f t="shared" ref="I100:K100" si="600">I98-I99</f>
        <v>0</v>
      </c>
      <c r="J100" s="5">
        <f t="shared" si="600"/>
        <v>0</v>
      </c>
      <c r="K100" s="5">
        <f t="shared" si="600"/>
        <v>0</v>
      </c>
      <c r="L100" s="5">
        <f t="shared" ref="L100:N100" si="601">L98-L99</f>
        <v>1053</v>
      </c>
      <c r="M100" s="5">
        <f t="shared" si="601"/>
        <v>1003</v>
      </c>
      <c r="N100" s="5">
        <f t="shared" si="601"/>
        <v>1119</v>
      </c>
      <c r="O100" s="5">
        <f t="shared" ref="O100:Q100" si="602">O98-O99</f>
        <v>1301</v>
      </c>
      <c r="P100" s="5">
        <f t="shared" si="602"/>
        <v>806</v>
      </c>
      <c r="Q100" s="5">
        <f t="shared" si="602"/>
        <v>1214</v>
      </c>
      <c r="R100" s="5">
        <f t="shared" ref="R100:T100" si="603">R98-R99</f>
        <v>1364</v>
      </c>
      <c r="S100" s="5">
        <f t="shared" si="603"/>
        <v>1548</v>
      </c>
      <c r="T100" s="5">
        <f t="shared" si="603"/>
        <v>1199</v>
      </c>
      <c r="U100" s="5">
        <f t="shared" ref="U100:W100" si="604">U98-U99</f>
        <v>1378</v>
      </c>
      <c r="V100" s="5">
        <f t="shared" si="604"/>
        <v>1681</v>
      </c>
      <c r="W100" s="5">
        <f t="shared" si="604"/>
        <v>1643</v>
      </c>
      <c r="X100" s="5">
        <f t="shared" ref="X100:Z100" si="605">X98-X99</f>
        <v>1436</v>
      </c>
      <c r="Y100" s="5">
        <f t="shared" si="605"/>
        <v>1077</v>
      </c>
      <c r="Z100" s="5">
        <f t="shared" si="605"/>
        <v>1406</v>
      </c>
      <c r="AA100" s="5">
        <f t="shared" ref="AA100:AC100" si="606">AA98-AA99</f>
        <v>1259</v>
      </c>
      <c r="AB100" s="5">
        <f t="shared" si="606"/>
        <v>1157</v>
      </c>
      <c r="AC100" s="5">
        <f t="shared" si="606"/>
        <v>1366</v>
      </c>
      <c r="AD100" s="5">
        <f t="shared" ref="AD100:AJ100" si="607">AD98-AD99</f>
        <v>0</v>
      </c>
      <c r="AE100" s="5">
        <f t="shared" si="607"/>
        <v>0</v>
      </c>
      <c r="AF100" s="5">
        <f t="shared" si="607"/>
        <v>0</v>
      </c>
      <c r="AG100" s="5">
        <f t="shared" si="607"/>
        <v>0</v>
      </c>
      <c r="AH100" s="5">
        <f t="shared" si="607"/>
        <v>0</v>
      </c>
      <c r="AI100" s="5">
        <f t="shared" si="607"/>
        <v>0</v>
      </c>
      <c r="AJ100" s="5">
        <f t="shared" si="607"/>
        <v>0</v>
      </c>
      <c r="AR100" s="5">
        <f t="shared" ref="AR100" si="608">AR98-AR99</f>
        <v>0</v>
      </c>
      <c r="AS100" s="5">
        <f t="shared" ref="AS100" si="609">AS98-AS99</f>
        <v>0</v>
      </c>
      <c r="AT100" s="5">
        <f t="shared" ref="AT100" si="610">AT98-AT99</f>
        <v>0</v>
      </c>
      <c r="AU100" s="5">
        <f t="shared" ref="AU100" si="611">AU98-AU99</f>
        <v>0</v>
      </c>
      <c r="AV100" s="5">
        <f t="shared" ref="AV100" si="612">AV98-AV99</f>
        <v>0</v>
      </c>
      <c r="AW100" s="5">
        <f t="shared" ref="AW100" si="613">AW98-AW99</f>
        <v>2337</v>
      </c>
      <c r="AX100" s="5">
        <f t="shared" ref="AX100" si="614">AX98-AX99</f>
        <v>2458</v>
      </c>
      <c r="AY100" s="5">
        <f t="shared" ref="AY100" si="615">AY98-AY99</f>
        <v>2952</v>
      </c>
      <c r="AZ100" s="5">
        <f t="shared" ref="AZ100" si="616">AZ98-AZ99</f>
        <v>3294</v>
      </c>
      <c r="BA100" s="5">
        <f t="shared" ref="BA100:BG100" si="617">BA98-BA99</f>
        <v>3345</v>
      </c>
      <c r="BB100" s="5">
        <f t="shared" si="617"/>
        <v>3168</v>
      </c>
      <c r="BC100" s="5">
        <f t="shared" si="617"/>
        <v>4952</v>
      </c>
      <c r="BD100" s="5">
        <f t="shared" si="617"/>
        <v>4305</v>
      </c>
      <c r="BE100" s="5">
        <f t="shared" si="617"/>
        <v>4476</v>
      </c>
      <c r="BF100" s="5">
        <f t="shared" si="617"/>
        <v>4932</v>
      </c>
      <c r="BG100" s="5">
        <f t="shared" si="617"/>
        <v>5901</v>
      </c>
      <c r="BH100" s="5">
        <f t="shared" ref="BH100" si="618">BH98-BH99</f>
        <v>5178</v>
      </c>
      <c r="BI100" s="5">
        <f t="shared" ref="BI100" si="619">BI98-BI99</f>
        <v>0</v>
      </c>
      <c r="BJ100" s="5">
        <f t="shared" ref="BJ100" si="620">BJ98-BJ99</f>
        <v>0</v>
      </c>
      <c r="BK100" s="5">
        <f t="shared" ref="BK100" si="621">BK98-BK99</f>
        <v>0</v>
      </c>
      <c r="BL100" s="5">
        <f t="shared" ref="BL100" si="622">BL98-BL99</f>
        <v>0</v>
      </c>
      <c r="BM100" s="5">
        <f t="shared" ref="BM100" si="623">BM98-BM99</f>
        <v>0</v>
      </c>
      <c r="BN100" s="5">
        <f t="shared" ref="BN100" si="624">BN98-BN99</f>
        <v>0</v>
      </c>
      <c r="BO100" s="5"/>
      <c r="BP100" s="5"/>
      <c r="BQ100" s="5"/>
      <c r="BR100" s="5"/>
    </row>
    <row r="101" spans="2:70" s="30" customFormat="1" x14ac:dyDescent="0.35">
      <c r="B101" s="30" t="s">
        <v>62</v>
      </c>
      <c r="F101" s="30" t="e">
        <f t="shared" ref="F101:H101" si="625">F100/F103</f>
        <v>#DIV/0!</v>
      </c>
      <c r="G101" s="30" t="e">
        <f t="shared" si="625"/>
        <v>#DIV/0!</v>
      </c>
      <c r="H101" s="30" t="e">
        <f t="shared" si="625"/>
        <v>#DIV/0!</v>
      </c>
      <c r="I101" s="30" t="e">
        <f t="shared" ref="I101:K101" si="626">I100/I103</f>
        <v>#DIV/0!</v>
      </c>
      <c r="J101" s="30" t="e">
        <f t="shared" si="626"/>
        <v>#DIV/0!</v>
      </c>
      <c r="K101" s="30" t="e">
        <f t="shared" si="626"/>
        <v>#DIV/0!</v>
      </c>
      <c r="L101" s="30">
        <f t="shared" ref="L101:N101" si="627">L100/L103</f>
        <v>6.6532716657820909</v>
      </c>
      <c r="M101" s="30">
        <f t="shared" si="627"/>
        <v>6.4562225626633358</v>
      </c>
      <c r="N101" s="30">
        <f t="shared" si="627"/>
        <v>7.2063369397217931</v>
      </c>
      <c r="O101" s="30">
        <f t="shared" ref="O101:Q101" si="628">O100/O103</f>
        <v>8.3397435897435894</v>
      </c>
      <c r="P101" s="30">
        <f t="shared" si="628"/>
        <v>5.1918605025669438</v>
      </c>
      <c r="Q101" s="30">
        <f t="shared" si="628"/>
        <v>7.8968594697265369</v>
      </c>
      <c r="R101" s="30">
        <f t="shared" ref="R101:T101" si="629">R100/R103</f>
        <v>8.9449661612717062</v>
      </c>
      <c r="S101" s="30">
        <f t="shared" si="629"/>
        <v>10.141974540237038</v>
      </c>
      <c r="T101" s="30">
        <f t="shared" si="629"/>
        <v>7.8588423446747981</v>
      </c>
      <c r="U101" s="30">
        <f t="shared" ref="U101:W101" si="630">U100/U103</f>
        <v>9.0394442512939257</v>
      </c>
      <c r="V101" s="30">
        <f t="shared" si="630"/>
        <v>11.051939513477976</v>
      </c>
      <c r="W101" s="30">
        <f t="shared" si="630"/>
        <v>10.806224595835362</v>
      </c>
      <c r="X101" s="30">
        <f t="shared" ref="X101:Z101" si="631">X100/X103</f>
        <v>9.4660514172709309</v>
      </c>
      <c r="Y101" s="30">
        <f t="shared" si="631"/>
        <v>7.1183079973562453</v>
      </c>
      <c r="Z101" s="30">
        <f t="shared" si="631"/>
        <v>9.3359893758300139</v>
      </c>
      <c r="AA101" s="30">
        <f t="shared" ref="AA101:AC101" si="632">AA100/AA103</f>
        <v>8.3801485662557589</v>
      </c>
      <c r="AB101" s="30">
        <f t="shared" si="632"/>
        <v>7.71847898599066</v>
      </c>
      <c r="AC101" s="30">
        <f t="shared" si="632"/>
        <v>9.1310160427807485</v>
      </c>
      <c r="AD101" s="30" t="e">
        <f t="shared" ref="AD101:AJ101" si="633">AD100/AD103</f>
        <v>#DIV/0!</v>
      </c>
      <c r="AE101" s="30" t="e">
        <f t="shared" si="633"/>
        <v>#DIV/0!</v>
      </c>
      <c r="AF101" s="30" t="e">
        <f t="shared" si="633"/>
        <v>#DIV/0!</v>
      </c>
      <c r="AG101" s="30" t="e">
        <f t="shared" si="633"/>
        <v>#DIV/0!</v>
      </c>
      <c r="AH101" s="30" t="e">
        <f t="shared" si="633"/>
        <v>#DIV/0!</v>
      </c>
      <c r="AI101" s="30" t="e">
        <f t="shared" si="633"/>
        <v>#DIV/0!</v>
      </c>
      <c r="AJ101" s="30" t="e">
        <f t="shared" si="633"/>
        <v>#DIV/0!</v>
      </c>
      <c r="AR101" s="30" t="e">
        <f t="shared" ref="AR101" si="634">AR100/AR103</f>
        <v>#DIV/0!</v>
      </c>
      <c r="AS101" s="30" t="e">
        <f t="shared" ref="AS101" si="635">AS100/AS103</f>
        <v>#DIV/0!</v>
      </c>
      <c r="AT101" s="30" t="e">
        <f t="shared" ref="AT101" si="636">AT100/AT103</f>
        <v>#DIV/0!</v>
      </c>
      <c r="AU101" s="30" t="e">
        <f t="shared" ref="AU101" si="637">AU100/AU103</f>
        <v>#DIV/0!</v>
      </c>
      <c r="AV101" s="30" t="e">
        <f t="shared" ref="AV101" si="638">AV100/AV103</f>
        <v>#DIV/0!</v>
      </c>
      <c r="AW101" s="30">
        <f t="shared" ref="AW101" si="639">AW100/AW103</f>
        <v>12.682820937237132</v>
      </c>
      <c r="AX101" s="30">
        <f t="shared" ref="AX101" si="640">AX100/AX103</f>
        <v>14.048845171209583</v>
      </c>
      <c r="AY101" s="30">
        <f t="shared" ref="AY101" si="641">AY100/AY103</f>
        <v>17.345829538443457</v>
      </c>
      <c r="AZ101" s="30">
        <f t="shared" ref="AZ101" si="642">AZ100/AZ103</f>
        <v>19.580918412839946</v>
      </c>
      <c r="BA101" s="30">
        <f t="shared" ref="BA101:BG101" si="643">BA100/BA103</f>
        <v>20.103371596850774</v>
      </c>
      <c r="BB101" s="30">
        <f t="shared" si="643"/>
        <v>19.267143074350006</v>
      </c>
      <c r="BC101" s="30">
        <f t="shared" si="643"/>
        <v>30.53774050320671</v>
      </c>
      <c r="BD101" s="30">
        <f t="shared" si="643"/>
        <v>26.855727662335234</v>
      </c>
      <c r="BE101" s="30">
        <f t="shared" si="643"/>
        <v>28.689732972681938</v>
      </c>
      <c r="BF101" s="30">
        <f t="shared" si="643"/>
        <v>32.132595821198912</v>
      </c>
      <c r="BG101" s="30">
        <f t="shared" si="643"/>
        <v>38.762173061416924</v>
      </c>
      <c r="BH101" s="30">
        <f t="shared" ref="BH101" si="644">BH100/BH103</f>
        <v>34.314115308151095</v>
      </c>
      <c r="BI101" s="30" t="e">
        <f t="shared" ref="BI101" si="645">BI100/BI103</f>
        <v>#DIV/0!</v>
      </c>
      <c r="BJ101" s="30" t="e">
        <f t="shared" ref="BJ101" si="646">BJ100/BJ103</f>
        <v>#DIV/0!</v>
      </c>
      <c r="BK101" s="30" t="e">
        <f t="shared" ref="BK101" si="647">BK100/BK103</f>
        <v>#DIV/0!</v>
      </c>
      <c r="BL101" s="30" t="e">
        <f t="shared" ref="BL101" si="648">BL100/BL103</f>
        <v>#DIV/0!</v>
      </c>
      <c r="BM101" s="30" t="e">
        <f t="shared" ref="BM101" si="649">BM100/BM103</f>
        <v>#DIV/0!</v>
      </c>
      <c r="BN101" s="30" t="e">
        <f t="shared" ref="BN101" si="650">BN100/BN103</f>
        <v>#DIV/0!</v>
      </c>
    </row>
    <row r="102" spans="2:70" s="30" customFormat="1" x14ac:dyDescent="0.35">
      <c r="B102" s="30" t="s">
        <v>63</v>
      </c>
      <c r="F102" s="30" t="e">
        <f t="shared" ref="F102:H102" si="651">F100/F104</f>
        <v>#DIV/0!</v>
      </c>
      <c r="G102" s="30" t="e">
        <f t="shared" si="651"/>
        <v>#DIV/0!</v>
      </c>
      <c r="H102" s="30" t="e">
        <f t="shared" si="651"/>
        <v>#DIV/0!</v>
      </c>
      <c r="I102" s="30" t="e">
        <f t="shared" ref="I102:K102" si="652">I100/I104</f>
        <v>#DIV/0!</v>
      </c>
      <c r="J102" s="30" t="e">
        <f t="shared" si="652"/>
        <v>#DIV/0!</v>
      </c>
      <c r="K102" s="30" t="e">
        <f t="shared" si="652"/>
        <v>#DIV/0!</v>
      </c>
      <c r="L102" s="30">
        <f t="shared" ref="L102:N102" si="653">L100/L104</f>
        <v>6.6081783266812257</v>
      </c>
      <c r="M102" s="30">
        <f t="shared" si="653"/>
        <v>6.4146840624200561</v>
      </c>
      <c r="N102" s="30">
        <f t="shared" si="653"/>
        <v>7.1525820245834053</v>
      </c>
      <c r="O102" s="30" t="e">
        <f t="shared" ref="O102:Q102" si="654">O100/O104</f>
        <v>#DIV/0!</v>
      </c>
      <c r="P102" s="30">
        <f t="shared" si="654"/>
        <v>5.1529255319148941</v>
      </c>
      <c r="Q102" s="30">
        <f t="shared" si="654"/>
        <v>7.8468379957598637</v>
      </c>
      <c r="R102" s="30">
        <f t="shared" ref="R102:T102" si="655">R100/R104</f>
        <v>8.8720063482977984</v>
      </c>
      <c r="S102" s="30" t="e">
        <f t="shared" si="655"/>
        <v>#DIV/0!</v>
      </c>
      <c r="T102" s="30">
        <f t="shared" si="655"/>
        <v>7.7705264385843265</v>
      </c>
      <c r="U102" s="30">
        <f t="shared" ref="U102:W102" si="656">U100/U104</f>
        <v>8.9238879138954914</v>
      </c>
      <c r="V102" s="30">
        <f t="shared" si="656"/>
        <v>10.894361633182111</v>
      </c>
      <c r="W102" s="30" t="e">
        <f t="shared" si="656"/>
        <v>#DIV/0!</v>
      </c>
      <c r="X102" s="30">
        <f t="shared" ref="X102:Z102" si="657">X100/X104</f>
        <v>9.355048859934854</v>
      </c>
      <c r="Y102" s="30">
        <f t="shared" si="657"/>
        <v>7.0622950819672132</v>
      </c>
      <c r="Z102" s="30">
        <f t="shared" si="657"/>
        <v>9.25</v>
      </c>
      <c r="AA102" s="30" t="e">
        <f t="shared" ref="AA102:AC102" si="658">AA100/AA104</f>
        <v>#DIV/0!</v>
      </c>
      <c r="AB102" s="30">
        <f t="shared" si="658"/>
        <v>7.6470588235294112</v>
      </c>
      <c r="AC102" s="30">
        <f t="shared" si="658"/>
        <v>9.0643662906436635</v>
      </c>
      <c r="AD102" s="30" t="e">
        <f t="shared" ref="AD102:AJ102" si="659">AD100/AD104</f>
        <v>#DIV/0!</v>
      </c>
      <c r="AE102" s="30" t="e">
        <f t="shared" si="659"/>
        <v>#DIV/0!</v>
      </c>
      <c r="AF102" s="30" t="e">
        <f t="shared" si="659"/>
        <v>#DIV/0!</v>
      </c>
      <c r="AG102" s="30" t="e">
        <f t="shared" si="659"/>
        <v>#DIV/0!</v>
      </c>
      <c r="AH102" s="30" t="e">
        <f t="shared" si="659"/>
        <v>#DIV/0!</v>
      </c>
      <c r="AI102" s="30" t="e">
        <f t="shared" si="659"/>
        <v>#DIV/0!</v>
      </c>
      <c r="AJ102" s="30" t="e">
        <f t="shared" si="659"/>
        <v>#DIV/0!</v>
      </c>
      <c r="AR102" s="30" t="e">
        <f t="shared" ref="AR102:AT102" si="660">AR100/AR104</f>
        <v>#DIV/0!</v>
      </c>
      <c r="AS102" s="30" t="e">
        <f t="shared" si="660"/>
        <v>#DIV/0!</v>
      </c>
      <c r="AT102" s="30" t="e">
        <f t="shared" si="660"/>
        <v>#DIV/0!</v>
      </c>
      <c r="AU102" s="30" t="e">
        <f t="shared" ref="AU102:AV102" si="661">AU100/AU104</f>
        <v>#DIV/0!</v>
      </c>
      <c r="AV102" s="30" t="e">
        <f t="shared" si="661"/>
        <v>#DIV/0!</v>
      </c>
      <c r="AW102" s="30">
        <f t="shared" ref="AW102:AX102" si="662">AW100/AW104</f>
        <v>12.489578657089719</v>
      </c>
      <c r="AX102" s="30">
        <f t="shared" si="662"/>
        <v>13.807670053983609</v>
      </c>
      <c r="AY102" s="30">
        <f t="shared" ref="AY102:AZ102" si="663">AY100/AY104</f>
        <v>16.982304346825597</v>
      </c>
      <c r="AZ102" s="30">
        <f t="shared" si="663"/>
        <v>19.250549347795598</v>
      </c>
      <c r="BA102" s="30">
        <f t="shared" ref="BA102:BG102" si="664">BA100/BA104</f>
        <v>19.788449934334292</v>
      </c>
      <c r="BB102" s="30">
        <f t="shared" si="664"/>
        <v>19.018003469825128</v>
      </c>
      <c r="BC102" s="30">
        <f t="shared" si="664"/>
        <v>30.118906425812732</v>
      </c>
      <c r="BD102" s="30">
        <f t="shared" si="664"/>
        <v>26.582606762664557</v>
      </c>
      <c r="BE102" s="30">
        <f t="shared" si="664"/>
        <v>28.426447519671786</v>
      </c>
      <c r="BF102" s="30">
        <f t="shared" si="664"/>
        <v>31.85223456471196</v>
      </c>
      <c r="BG102" s="30">
        <f t="shared" si="664"/>
        <v>38.217833451422621</v>
      </c>
      <c r="BH102" s="30">
        <f t="shared" ref="BH102:BN102" si="665">BH100/BH104</f>
        <v>33.976377952755904</v>
      </c>
      <c r="BI102" s="30" t="e">
        <f t="shared" si="665"/>
        <v>#DIV/0!</v>
      </c>
      <c r="BJ102" s="30" t="e">
        <f t="shared" si="665"/>
        <v>#DIV/0!</v>
      </c>
      <c r="BK102" s="30" t="e">
        <f t="shared" si="665"/>
        <v>#DIV/0!</v>
      </c>
      <c r="BL102" s="30" t="e">
        <f t="shared" si="665"/>
        <v>#DIV/0!</v>
      </c>
      <c r="BM102" s="30" t="e">
        <f t="shared" si="665"/>
        <v>#DIV/0!</v>
      </c>
      <c r="BN102" s="30" t="e">
        <f t="shared" si="665"/>
        <v>#DIV/0!</v>
      </c>
    </row>
    <row r="103" spans="2:70" s="31" customFormat="1" x14ac:dyDescent="0.35">
      <c r="B103" s="31" t="s">
        <v>64</v>
      </c>
      <c r="L103" s="31">
        <v>158.268</v>
      </c>
      <c r="M103" s="31">
        <v>155.35400000000001</v>
      </c>
      <c r="N103" s="31">
        <v>155.28</v>
      </c>
      <c r="O103" s="31">
        <v>156</v>
      </c>
      <c r="P103" s="31">
        <v>155.24299999999999</v>
      </c>
      <c r="Q103" s="31">
        <v>153.732</v>
      </c>
      <c r="R103" s="31">
        <v>152.488</v>
      </c>
      <c r="S103" s="31">
        <v>152.63300000000001</v>
      </c>
      <c r="T103" s="31">
        <v>152.56700000000001</v>
      </c>
      <c r="U103" s="31">
        <v>152.44300000000001</v>
      </c>
      <c r="V103" s="31">
        <v>152.1</v>
      </c>
      <c r="W103" s="31">
        <v>152.042</v>
      </c>
      <c r="X103" s="31">
        <v>151.69999999999999</v>
      </c>
      <c r="Y103" s="31">
        <v>151.30000000000001</v>
      </c>
      <c r="Z103" s="31">
        <v>150.6</v>
      </c>
      <c r="AA103" s="31">
        <v>150.23599999999999</v>
      </c>
      <c r="AB103" s="31">
        <v>149.9</v>
      </c>
      <c r="AC103" s="31">
        <v>149.6</v>
      </c>
      <c r="AW103" s="31">
        <v>184.26499999999999</v>
      </c>
      <c r="AX103" s="31">
        <v>174.96100000000001</v>
      </c>
      <c r="AY103" s="31">
        <v>170.185</v>
      </c>
      <c r="AZ103" s="31">
        <v>168.22499999999999</v>
      </c>
      <c r="BA103" s="31">
        <v>166.39</v>
      </c>
      <c r="BB103" s="31">
        <v>164.42500000000001</v>
      </c>
      <c r="BC103" s="31">
        <v>162.16</v>
      </c>
      <c r="BD103" s="31">
        <v>160.30099999999999</v>
      </c>
      <c r="BE103" s="31">
        <v>156.01400000000001</v>
      </c>
      <c r="BF103" s="31">
        <v>153.489</v>
      </c>
      <c r="BG103" s="31">
        <f>152236.047/1000</f>
        <v>152.23604699999999</v>
      </c>
      <c r="BH103" s="31">
        <v>150.9</v>
      </c>
    </row>
    <row r="104" spans="2:70" s="31" customFormat="1" x14ac:dyDescent="0.35">
      <c r="B104" s="31" t="s">
        <v>65</v>
      </c>
      <c r="L104" s="31">
        <v>159.34800000000001</v>
      </c>
      <c r="M104" s="31">
        <v>156.36000000000001</v>
      </c>
      <c r="N104" s="31">
        <v>156.447</v>
      </c>
      <c r="P104" s="31">
        <v>156.416</v>
      </c>
      <c r="Q104" s="31">
        <v>154.71199999999999</v>
      </c>
      <c r="R104" s="31">
        <v>153.74199999999999</v>
      </c>
      <c r="T104" s="31">
        <v>154.30099999999999</v>
      </c>
      <c r="U104" s="31">
        <v>154.417</v>
      </c>
      <c r="V104" s="31">
        <v>154.30000000000001</v>
      </c>
      <c r="X104" s="31">
        <v>153.5</v>
      </c>
      <c r="Y104" s="31">
        <v>152.5</v>
      </c>
      <c r="Z104" s="31">
        <v>152</v>
      </c>
      <c r="AB104" s="31">
        <v>151.30000000000001</v>
      </c>
      <c r="AC104" s="31">
        <v>150.69999999999999</v>
      </c>
      <c r="AW104" s="31">
        <v>187.11600000000001</v>
      </c>
      <c r="AX104" s="31">
        <v>178.017</v>
      </c>
      <c r="AY104" s="31">
        <v>173.828</v>
      </c>
      <c r="AZ104" s="31">
        <v>171.11199999999999</v>
      </c>
      <c r="BA104" s="31">
        <v>169.03800000000001</v>
      </c>
      <c r="BB104" s="31">
        <v>166.57900000000001</v>
      </c>
      <c r="BC104" s="31">
        <v>164.41499999999999</v>
      </c>
      <c r="BD104" s="31">
        <v>161.94800000000001</v>
      </c>
      <c r="BE104" s="31">
        <v>157.459</v>
      </c>
      <c r="BF104" s="31">
        <v>154.84</v>
      </c>
      <c r="BG104" s="31">
        <f>154404.357/1000</f>
        <v>154.40435699999998</v>
      </c>
      <c r="BH104" s="31">
        <v>152.4</v>
      </c>
    </row>
    <row r="107" spans="2:70" s="2" customFormat="1" x14ac:dyDescent="0.35">
      <c r="B107" s="3" t="s">
        <v>66</v>
      </c>
    </row>
    <row r="108" spans="2:70" s="9" customFormat="1" x14ac:dyDescent="0.35">
      <c r="B108" s="8" t="s">
        <v>67</v>
      </c>
    </row>
    <row r="109" spans="2:70" s="5" customFormat="1" x14ac:dyDescent="0.35">
      <c r="B109" s="5" t="s">
        <v>68</v>
      </c>
      <c r="L109" s="5">
        <v>3891</v>
      </c>
      <c r="M109" s="5">
        <v>3920</v>
      </c>
      <c r="N109" s="5">
        <v>4476</v>
      </c>
      <c r="O109" s="5">
        <f>BE109</f>
        <v>4829</v>
      </c>
      <c r="P109" s="5">
        <v>4406</v>
      </c>
      <c r="Q109" s="5">
        <v>5466</v>
      </c>
      <c r="R109" s="5">
        <v>6507</v>
      </c>
      <c r="S109" s="5">
        <f>BF109</f>
        <v>8664</v>
      </c>
      <c r="T109" s="5">
        <v>6267</v>
      </c>
      <c r="U109" s="5">
        <v>6416</v>
      </c>
      <c r="V109" s="5">
        <v>7361</v>
      </c>
      <c r="W109" s="5">
        <f>BG109</f>
        <v>9323</v>
      </c>
      <c r="X109" s="5">
        <v>7262</v>
      </c>
      <c r="Y109" s="5">
        <v>6481</v>
      </c>
      <c r="Z109" s="5">
        <v>6797</v>
      </c>
      <c r="AA109" s="5">
        <f>BH109</f>
        <v>7416</v>
      </c>
      <c r="AB109" s="5">
        <v>5644</v>
      </c>
      <c r="AC109" s="5">
        <v>6834</v>
      </c>
      <c r="AX109" s="5">
        <v>4606</v>
      </c>
      <c r="AY109" s="5">
        <v>4390</v>
      </c>
      <c r="AZ109" s="5">
        <v>5723</v>
      </c>
      <c r="BA109" s="5">
        <v>6083</v>
      </c>
      <c r="BB109" s="5">
        <v>6091</v>
      </c>
      <c r="BC109" s="5">
        <v>6894</v>
      </c>
      <c r="BD109" s="5">
        <v>6488</v>
      </c>
      <c r="BE109" s="5">
        <v>4829</v>
      </c>
      <c r="BF109" s="5">
        <v>8664</v>
      </c>
      <c r="BG109" s="5">
        <v>9323</v>
      </c>
      <c r="BH109" s="5">
        <v>7416</v>
      </c>
    </row>
    <row r="110" spans="2:70" s="5" customFormat="1" x14ac:dyDescent="0.35">
      <c r="B110" s="5" t="s">
        <v>69</v>
      </c>
      <c r="L110" s="5">
        <v>2771</v>
      </c>
      <c r="M110" s="5">
        <v>2863</v>
      </c>
      <c r="N110" s="5">
        <v>3026</v>
      </c>
      <c r="O110" s="5">
        <f>BE110</f>
        <v>3179</v>
      </c>
      <c r="P110" s="5">
        <v>3095</v>
      </c>
      <c r="Q110" s="5">
        <v>2990</v>
      </c>
      <c r="R110" s="5">
        <v>3706</v>
      </c>
      <c r="S110" s="5">
        <f>BF110</f>
        <v>3535</v>
      </c>
      <c r="T110" s="5">
        <v>3825</v>
      </c>
      <c r="U110" s="5">
        <v>3790</v>
      </c>
      <c r="V110" s="5">
        <v>4015</v>
      </c>
      <c r="W110" s="5">
        <f>BG110</f>
        <v>3789</v>
      </c>
      <c r="X110" s="5">
        <v>3801</v>
      </c>
      <c r="Y110" s="5">
        <v>3471</v>
      </c>
      <c r="Z110" s="5">
        <v>3361</v>
      </c>
      <c r="AA110" s="5">
        <f>BH110</f>
        <v>3264</v>
      </c>
      <c r="AB110" s="5">
        <v>3580</v>
      </c>
      <c r="AC110" s="5">
        <v>3806</v>
      </c>
      <c r="AX110" s="5">
        <v>2250</v>
      </c>
      <c r="AY110" s="5">
        <v>2247</v>
      </c>
      <c r="AZ110" s="5">
        <v>2120</v>
      </c>
      <c r="BA110" s="5">
        <v>2237</v>
      </c>
      <c r="BB110" s="5">
        <v>2115</v>
      </c>
      <c r="BC110" s="5">
        <v>2699</v>
      </c>
      <c r="BD110" s="5">
        <v>2657</v>
      </c>
      <c r="BE110" s="5">
        <v>3179</v>
      </c>
      <c r="BF110" s="5">
        <v>3535</v>
      </c>
      <c r="BG110" s="5">
        <v>3789</v>
      </c>
      <c r="BH110" s="5">
        <v>3264</v>
      </c>
    </row>
    <row r="111" spans="2:70" s="5" customFormat="1" x14ac:dyDescent="0.35">
      <c r="B111" s="5" t="s">
        <v>70</v>
      </c>
      <c r="L111" s="5">
        <v>1917</v>
      </c>
      <c r="M111" s="5">
        <v>1989</v>
      </c>
      <c r="N111" s="5">
        <v>2117</v>
      </c>
      <c r="O111" s="5">
        <f>BE111</f>
        <v>5489</v>
      </c>
      <c r="P111" s="5">
        <v>5240</v>
      </c>
      <c r="Q111" s="5">
        <v>5171</v>
      </c>
      <c r="R111" s="5">
        <v>6307</v>
      </c>
      <c r="S111" s="5">
        <f>BF111</f>
        <v>6919</v>
      </c>
      <c r="T111" s="5">
        <v>7145</v>
      </c>
      <c r="U111" s="5">
        <v>7595</v>
      </c>
      <c r="V111" s="5">
        <v>7101</v>
      </c>
      <c r="W111" s="5">
        <f>BG111</f>
        <v>7262</v>
      </c>
      <c r="X111" s="5">
        <v>7615</v>
      </c>
      <c r="Y111" s="5">
        <v>7302</v>
      </c>
      <c r="Z111" s="5">
        <v>6907</v>
      </c>
      <c r="AA111" s="5">
        <f>BH111</f>
        <v>7466</v>
      </c>
      <c r="AB111" s="5">
        <v>8172</v>
      </c>
      <c r="AC111" s="5">
        <v>9124</v>
      </c>
      <c r="AX111" s="5">
        <v>1750</v>
      </c>
      <c r="AY111" s="5">
        <v>2151</v>
      </c>
      <c r="AZ111" s="5">
        <v>1921</v>
      </c>
      <c r="BA111" s="5">
        <v>1578</v>
      </c>
      <c r="BB111" s="5">
        <v>1595</v>
      </c>
      <c r="BC111" s="5">
        <v>1981</v>
      </c>
      <c r="BD111" s="5">
        <v>4476</v>
      </c>
      <c r="BE111" s="5">
        <v>5489</v>
      </c>
      <c r="BF111" s="5">
        <v>6919</v>
      </c>
      <c r="BG111" s="5">
        <v>7262</v>
      </c>
      <c r="BH111" s="5">
        <v>7466</v>
      </c>
    </row>
    <row r="112" spans="2:70" s="5" customFormat="1" x14ac:dyDescent="0.35">
      <c r="B112" s="5" t="s">
        <v>71</v>
      </c>
      <c r="L112" s="5">
        <v>97993</v>
      </c>
      <c r="M112" s="5">
        <v>96807</v>
      </c>
      <c r="N112" s="5">
        <v>95501</v>
      </c>
      <c r="O112" s="5">
        <f>BE112</f>
        <v>102844</v>
      </c>
      <c r="P112" s="5">
        <v>83262</v>
      </c>
      <c r="Q112" s="5">
        <v>91930</v>
      </c>
      <c r="R112" s="5">
        <v>95994</v>
      </c>
      <c r="S112" s="5">
        <f>BF112</f>
        <v>104663</v>
      </c>
      <c r="T112" s="5">
        <v>102415</v>
      </c>
      <c r="U112" s="5">
        <v>103872</v>
      </c>
      <c r="V112" s="5">
        <v>96755</v>
      </c>
      <c r="W112" s="5">
        <f>BG112</f>
        <v>86226</v>
      </c>
      <c r="X112" s="5">
        <v>75353</v>
      </c>
      <c r="Y112" s="5">
        <v>61269</v>
      </c>
      <c r="Z112" s="5">
        <v>51072</v>
      </c>
      <c r="AA112" s="5">
        <f>BH112</f>
        <v>54066</v>
      </c>
      <c r="AB112" s="5">
        <v>57251</v>
      </c>
      <c r="AC112" s="5">
        <v>55119</v>
      </c>
      <c r="AX112" s="5">
        <v>134768</v>
      </c>
      <c r="AY112" s="5">
        <v>155113</v>
      </c>
      <c r="AZ112" s="5">
        <v>161287</v>
      </c>
      <c r="BA112" s="5">
        <v>150851</v>
      </c>
      <c r="BB112" s="5">
        <v>149089</v>
      </c>
      <c r="BC112" s="5">
        <v>149937</v>
      </c>
      <c r="BD112" s="5">
        <v>90285</v>
      </c>
      <c r="BE112" s="5">
        <v>102844</v>
      </c>
      <c r="BF112" s="5">
        <v>104663</v>
      </c>
      <c r="BG112" s="5">
        <v>86226</v>
      </c>
      <c r="BH112" s="5">
        <v>54066</v>
      </c>
    </row>
    <row r="113" spans="2:66" s="5" customFormat="1" x14ac:dyDescent="0.35">
      <c r="B113" s="5" t="s">
        <v>72</v>
      </c>
      <c r="L113" s="5">
        <v>20791</v>
      </c>
      <c r="M113" s="5">
        <v>18446</v>
      </c>
      <c r="N113" s="5">
        <v>18699</v>
      </c>
      <c r="O113" s="5">
        <f>BE113</f>
        <v>15466</v>
      </c>
      <c r="P113" s="5">
        <v>14777</v>
      </c>
      <c r="Q113" s="5">
        <v>14367</v>
      </c>
      <c r="R113" s="5">
        <v>15137</v>
      </c>
      <c r="S113" s="5">
        <f>BF113</f>
        <v>16507</v>
      </c>
      <c r="T113" s="5">
        <v>15711</v>
      </c>
      <c r="U113" s="5">
        <v>16170</v>
      </c>
      <c r="V113" s="5">
        <v>14106</v>
      </c>
      <c r="W113" s="5">
        <f>BG113</f>
        <v>7081</v>
      </c>
      <c r="X113" s="5">
        <v>7083</v>
      </c>
      <c r="Y113" s="5">
        <v>7279</v>
      </c>
      <c r="Z113" s="5">
        <v>5867</v>
      </c>
      <c r="AA113" s="5">
        <f>BH113</f>
        <v>5765</v>
      </c>
      <c r="AB113" s="5">
        <v>6465</v>
      </c>
      <c r="AC113" s="5">
        <v>5811</v>
      </c>
      <c r="AX113" s="5">
        <v>23021</v>
      </c>
      <c r="AY113" s="5">
        <v>21788</v>
      </c>
      <c r="AZ113" s="5">
        <v>33654</v>
      </c>
      <c r="BA113" s="5">
        <v>31336</v>
      </c>
      <c r="BB113" s="5">
        <v>27792</v>
      </c>
      <c r="BC113" s="5">
        <v>24190</v>
      </c>
      <c r="BD113" s="5">
        <v>20655</v>
      </c>
      <c r="BE113" s="5">
        <v>15466</v>
      </c>
      <c r="BF113" s="5">
        <v>16507</v>
      </c>
      <c r="BG113" s="5">
        <v>7081</v>
      </c>
      <c r="BH113" s="5">
        <v>5765</v>
      </c>
    </row>
    <row r="114" spans="2:66" s="5" customFormat="1" x14ac:dyDescent="0.35">
      <c r="B114" s="5" t="s">
        <v>73</v>
      </c>
      <c r="L114" s="5">
        <v>656</v>
      </c>
      <c r="M114" s="5">
        <v>659</v>
      </c>
      <c r="N114" s="5">
        <v>669</v>
      </c>
      <c r="O114" s="5">
        <f>BE114</f>
        <v>715</v>
      </c>
      <c r="P114" s="5">
        <v>714</v>
      </c>
      <c r="Q114" s="5">
        <v>697</v>
      </c>
      <c r="R114" s="5">
        <v>693</v>
      </c>
      <c r="S114" s="5">
        <f>BF114</f>
        <v>681</v>
      </c>
      <c r="T114" s="5">
        <v>671</v>
      </c>
      <c r="U114" s="5">
        <v>741</v>
      </c>
      <c r="V114" s="5">
        <v>703</v>
      </c>
      <c r="W114" s="5">
        <f>BG114</f>
        <v>762</v>
      </c>
      <c r="X114" s="5">
        <v>851</v>
      </c>
      <c r="Y114" s="5">
        <v>900</v>
      </c>
      <c r="Z114" s="5">
        <v>965</v>
      </c>
      <c r="AA114" s="5">
        <f>BH114</f>
        <v>1031</v>
      </c>
      <c r="AB114" s="5">
        <v>1046</v>
      </c>
      <c r="AC114" s="5">
        <v>1045</v>
      </c>
      <c r="AX114" s="5">
        <v>557</v>
      </c>
      <c r="AY114" s="5">
        <v>525</v>
      </c>
      <c r="AZ114" s="5">
        <v>467</v>
      </c>
      <c r="BA114" s="5">
        <v>581</v>
      </c>
      <c r="BB114" s="5">
        <v>559</v>
      </c>
      <c r="BC114" s="5">
        <v>592</v>
      </c>
      <c r="BD114" s="5">
        <v>643</v>
      </c>
      <c r="BE114" s="5">
        <v>715</v>
      </c>
      <c r="BF114" s="5">
        <v>681</v>
      </c>
      <c r="BG114" s="5">
        <v>762</v>
      </c>
      <c r="BH114" s="5">
        <v>1031</v>
      </c>
    </row>
    <row r="115" spans="2:66" s="5" customFormat="1" x14ac:dyDescent="0.35">
      <c r="B115" s="5" t="s">
        <v>74</v>
      </c>
      <c r="L115" s="5">
        <v>17824</v>
      </c>
      <c r="M115" s="5">
        <v>18477</v>
      </c>
      <c r="N115" s="5">
        <v>18407</v>
      </c>
      <c r="O115" s="5">
        <f>BE115</f>
        <v>18369</v>
      </c>
      <c r="P115" s="5">
        <v>18344</v>
      </c>
      <c r="Q115" s="5">
        <v>18317</v>
      </c>
      <c r="R115" s="5">
        <v>18290</v>
      </c>
      <c r="S115" s="5">
        <f>BF115</f>
        <v>18263</v>
      </c>
      <c r="T115" s="5">
        <v>18516</v>
      </c>
      <c r="U115" s="5">
        <v>18514</v>
      </c>
      <c r="V115" s="5">
        <v>18476</v>
      </c>
      <c r="W115" s="5">
        <f>BG115</f>
        <v>18453</v>
      </c>
      <c r="X115" s="5">
        <v>18415</v>
      </c>
      <c r="Y115" s="5">
        <v>18377</v>
      </c>
      <c r="Z115" s="5">
        <v>18339</v>
      </c>
      <c r="AA115" s="5">
        <f>BH115</f>
        <v>18302</v>
      </c>
      <c r="AB115" s="5">
        <v>18265</v>
      </c>
      <c r="AC115" s="5">
        <v>18228</v>
      </c>
      <c r="AX115" s="5">
        <v>17402</v>
      </c>
      <c r="AY115" s="5">
        <v>17501</v>
      </c>
      <c r="AZ115" s="5">
        <v>17344</v>
      </c>
      <c r="BA115" s="5">
        <v>17372</v>
      </c>
      <c r="BB115" s="5">
        <v>17363</v>
      </c>
      <c r="BC115" s="5">
        <v>17389</v>
      </c>
      <c r="BD115" s="5">
        <v>17839</v>
      </c>
      <c r="BE115" s="5">
        <v>18369</v>
      </c>
      <c r="BF115" s="5">
        <v>18263</v>
      </c>
      <c r="BG115" s="5">
        <v>18453</v>
      </c>
      <c r="BH115" s="5">
        <v>18302</v>
      </c>
    </row>
    <row r="116" spans="2:66" s="5" customFormat="1" x14ac:dyDescent="0.35">
      <c r="B116" s="5" t="s">
        <v>75</v>
      </c>
      <c r="L116" s="5">
        <v>13524</v>
      </c>
      <c r="M116" s="5">
        <v>14511</v>
      </c>
      <c r="N116" s="5">
        <v>14552</v>
      </c>
      <c r="O116" s="5">
        <f>BE116</f>
        <v>14562</v>
      </c>
      <c r="P116" s="5">
        <v>14559</v>
      </c>
      <c r="Q116" s="5">
        <v>14556</v>
      </c>
      <c r="R116" s="5">
        <v>14554</v>
      </c>
      <c r="S116" s="5">
        <f>BF116</f>
        <v>14551</v>
      </c>
      <c r="T116" s="5">
        <v>15348</v>
      </c>
      <c r="U116" s="5">
        <v>15362</v>
      </c>
      <c r="V116" s="5">
        <v>15360</v>
      </c>
      <c r="W116" s="5">
        <f>BG116</f>
        <v>15351</v>
      </c>
      <c r="X116" s="5">
        <v>15349</v>
      </c>
      <c r="Y116" s="5">
        <v>15346</v>
      </c>
      <c r="Z116" s="5">
        <v>15344</v>
      </c>
      <c r="AA116" s="5">
        <f>BH116</f>
        <v>15341</v>
      </c>
      <c r="AB116" s="5">
        <v>15339</v>
      </c>
      <c r="AC116" s="5">
        <v>15338</v>
      </c>
      <c r="AX116" s="5">
        <v>12910</v>
      </c>
      <c r="AY116" s="5">
        <v>12980</v>
      </c>
      <c r="AZ116" s="5">
        <v>12961</v>
      </c>
      <c r="BA116" s="5">
        <v>13123</v>
      </c>
      <c r="BB116" s="5">
        <v>13118</v>
      </c>
      <c r="BC116" s="5">
        <v>13220</v>
      </c>
      <c r="BD116" s="5">
        <v>13526</v>
      </c>
      <c r="BE116" s="5">
        <v>14562</v>
      </c>
      <c r="BF116" s="5">
        <v>14551</v>
      </c>
      <c r="BG116" s="5">
        <v>15351</v>
      </c>
      <c r="BH116" s="5">
        <v>15341</v>
      </c>
    </row>
    <row r="117" spans="2:66" s="5" customFormat="1" x14ac:dyDescent="0.35">
      <c r="B117" s="5" t="s">
        <v>76</v>
      </c>
      <c r="L117" s="5">
        <v>0</v>
      </c>
      <c r="M117" s="5">
        <v>0</v>
      </c>
      <c r="N117" s="5">
        <v>0</v>
      </c>
      <c r="O117" s="5">
        <f>BE117</f>
        <v>0</v>
      </c>
      <c r="P117" s="5">
        <v>0</v>
      </c>
      <c r="Q117" s="5">
        <v>0</v>
      </c>
      <c r="R117" s="5">
        <v>0</v>
      </c>
      <c r="S117" s="5">
        <f>BF117</f>
        <v>649</v>
      </c>
      <c r="T117" s="5">
        <v>0</v>
      </c>
      <c r="U117" s="5">
        <v>0</v>
      </c>
      <c r="V117" s="5">
        <v>1798</v>
      </c>
      <c r="W117" s="5">
        <f>BG117</f>
        <v>1621</v>
      </c>
      <c r="X117" s="5">
        <v>1583</v>
      </c>
      <c r="Y117" s="5">
        <v>1543</v>
      </c>
      <c r="Z117" s="5">
        <v>1491</v>
      </c>
      <c r="AA117" s="5">
        <f>BH117</f>
        <v>1516</v>
      </c>
      <c r="AB117" s="5">
        <v>1494</v>
      </c>
      <c r="AC117" s="5">
        <v>1464</v>
      </c>
      <c r="AX117" s="5">
        <v>0</v>
      </c>
      <c r="AY117" s="5">
        <v>0</v>
      </c>
      <c r="AZ117" s="5">
        <v>0</v>
      </c>
      <c r="BA117" s="5">
        <v>0</v>
      </c>
      <c r="BB117" s="5">
        <v>0</v>
      </c>
      <c r="BC117" s="5">
        <v>0</v>
      </c>
      <c r="BD117" s="5">
        <v>0</v>
      </c>
      <c r="BE117" s="5">
        <v>0</v>
      </c>
      <c r="BF117" s="5">
        <v>649</v>
      </c>
      <c r="BG117" s="5">
        <v>1621</v>
      </c>
      <c r="BH117" s="5">
        <v>1516</v>
      </c>
    </row>
    <row r="118" spans="2:66" s="14" customFormat="1" x14ac:dyDescent="0.35">
      <c r="B118" s="14" t="s">
        <v>77</v>
      </c>
      <c r="L118" s="14">
        <f>2810+170+2592+69</f>
        <v>5641</v>
      </c>
      <c r="M118" s="14">
        <f>3078+103+2431+63</f>
        <v>5675</v>
      </c>
      <c r="N118" s="14">
        <f>3342+131+2898+54</f>
        <v>6425</v>
      </c>
      <c r="O118" s="14">
        <f>BE118</f>
        <v>3169</v>
      </c>
      <c r="P118" s="14">
        <v>4623</v>
      </c>
      <c r="Q118" s="14">
        <v>3848</v>
      </c>
      <c r="R118" s="14">
        <v>3930</v>
      </c>
      <c r="S118" s="14">
        <f>BF118</f>
        <v>2550</v>
      </c>
      <c r="T118" s="14">
        <v>3961</v>
      </c>
      <c r="U118" s="14">
        <v>4502</v>
      </c>
      <c r="V118" s="14">
        <v>3961</v>
      </c>
      <c r="W118" s="14">
        <f>BG118</f>
        <v>2780</v>
      </c>
      <c r="X118" s="14">
        <v>6015</v>
      </c>
      <c r="Y118" s="14">
        <v>3998</v>
      </c>
      <c r="Z118" s="14">
        <v>5287</v>
      </c>
      <c r="AA118" s="14">
        <f>BH118</f>
        <v>3461</v>
      </c>
      <c r="AB118" s="14">
        <v>4142</v>
      </c>
      <c r="AC118" s="14">
        <v>5875</v>
      </c>
      <c r="AX118" s="14">
        <f>626+297+2264</f>
        <v>3187</v>
      </c>
      <c r="AY118" s="14">
        <f>692+161+2325</f>
        <v>3178</v>
      </c>
      <c r="AZ118" s="14">
        <f>685+278+3320+32</f>
        <v>4315</v>
      </c>
      <c r="BA118" s="14">
        <f>855+148+1030+67</f>
        <v>2100</v>
      </c>
      <c r="BB118" s="14">
        <f>1300+84+1008+63</f>
        <v>2455</v>
      </c>
      <c r="BC118" s="14">
        <f>1636+144+1493+66</f>
        <v>3339</v>
      </c>
      <c r="BD118" s="14">
        <v>3004</v>
      </c>
      <c r="BE118" s="14">
        <v>3169</v>
      </c>
      <c r="BF118" s="14">
        <v>2550</v>
      </c>
      <c r="BG118" s="14">
        <v>2780</v>
      </c>
      <c r="BH118" s="14">
        <v>3461</v>
      </c>
    </row>
    <row r="119" spans="2:66" s="16" customFormat="1" x14ac:dyDescent="0.35">
      <c r="B119" s="16" t="s">
        <v>78</v>
      </c>
      <c r="F119" s="16">
        <f t="shared" ref="F119:H119" si="666">SUM(F109:F118)</f>
        <v>0</v>
      </c>
      <c r="G119" s="16">
        <f t="shared" si="666"/>
        <v>0</v>
      </c>
      <c r="H119" s="16">
        <f t="shared" si="666"/>
        <v>0</v>
      </c>
      <c r="I119" s="16">
        <f t="shared" ref="I119:K119" si="667">SUM(I109:I118)</f>
        <v>0</v>
      </c>
      <c r="J119" s="16">
        <f t="shared" si="667"/>
        <v>0</v>
      </c>
      <c r="K119" s="16">
        <f t="shared" si="667"/>
        <v>0</v>
      </c>
      <c r="L119" s="16">
        <f t="shared" ref="L119:N119" si="668">SUM(L109:L118)</f>
        <v>165008</v>
      </c>
      <c r="M119" s="16">
        <f t="shared" si="668"/>
        <v>163347</v>
      </c>
      <c r="N119" s="16">
        <f t="shared" si="668"/>
        <v>163872</v>
      </c>
      <c r="O119" s="16">
        <f t="shared" ref="O119:Q119" si="669">SUM(O109:O118)</f>
        <v>168622</v>
      </c>
      <c r="P119" s="16">
        <f t="shared" si="669"/>
        <v>149020</v>
      </c>
      <c r="Q119" s="16">
        <f t="shared" si="669"/>
        <v>157342</v>
      </c>
      <c r="R119" s="16">
        <f t="shared" ref="R119:T119" si="670">SUM(R109:R118)</f>
        <v>165118</v>
      </c>
      <c r="S119" s="16">
        <f t="shared" si="670"/>
        <v>176982</v>
      </c>
      <c r="T119" s="16">
        <f t="shared" si="670"/>
        <v>173859</v>
      </c>
      <c r="U119" s="16">
        <f t="shared" ref="U119:W119" si="671">SUM(U109:U118)</f>
        <v>176962</v>
      </c>
      <c r="V119" s="16">
        <f t="shared" si="671"/>
        <v>169636</v>
      </c>
      <c r="W119" s="16">
        <f t="shared" si="671"/>
        <v>152648</v>
      </c>
      <c r="X119" s="16">
        <f t="shared" ref="X119:Z119" si="672">SUM(X109:X118)</f>
        <v>143327</v>
      </c>
      <c r="Y119" s="16">
        <f t="shared" si="672"/>
        <v>125966</v>
      </c>
      <c r="Z119" s="16">
        <f t="shared" si="672"/>
        <v>115430</v>
      </c>
      <c r="AA119" s="16">
        <f t="shared" ref="AA119:AC119" si="673">SUM(AA109:AA118)</f>
        <v>117628</v>
      </c>
      <c r="AB119" s="16">
        <f t="shared" si="673"/>
        <v>121398</v>
      </c>
      <c r="AC119" s="16">
        <f t="shared" si="673"/>
        <v>122644</v>
      </c>
      <c r="AD119" s="16">
        <f t="shared" ref="AD119:AJ119" si="674">SUM(AD109:AD118)</f>
        <v>0</v>
      </c>
      <c r="AE119" s="16">
        <f t="shared" si="674"/>
        <v>0</v>
      </c>
      <c r="AF119" s="16">
        <f t="shared" si="674"/>
        <v>0</v>
      </c>
      <c r="AG119" s="16">
        <f t="shared" si="674"/>
        <v>0</v>
      </c>
      <c r="AH119" s="16">
        <f t="shared" si="674"/>
        <v>0</v>
      </c>
      <c r="AI119" s="16">
        <f t="shared" si="674"/>
        <v>0</v>
      </c>
      <c r="AJ119" s="16">
        <f t="shared" si="674"/>
        <v>0</v>
      </c>
      <c r="AR119" s="16">
        <f t="shared" ref="AR119" si="675">SUM(AR109:AR118)</f>
        <v>0</v>
      </c>
      <c r="AS119" s="16">
        <f t="shared" ref="AS119" si="676">SUM(AS109:AS118)</f>
        <v>0</v>
      </c>
      <c r="AT119" s="16">
        <f t="shared" ref="AT119" si="677">SUM(AT109:AT118)</f>
        <v>0</v>
      </c>
      <c r="AU119" s="16">
        <f t="shared" ref="AU119" si="678">SUM(AU109:AU118)</f>
        <v>0</v>
      </c>
      <c r="AV119" s="16">
        <f t="shared" ref="AV119" si="679">SUM(AV109:AV118)</f>
        <v>0</v>
      </c>
      <c r="AW119" s="16">
        <f t="shared" ref="AW119" si="680">SUM(AW109:AW118)</f>
        <v>0</v>
      </c>
      <c r="AX119" s="16">
        <f t="shared" ref="AX119" si="681">SUM(AX109:AX118)</f>
        <v>200451</v>
      </c>
      <c r="AY119" s="16">
        <f t="shared" ref="AY119" si="682">SUM(AY109:AY118)</f>
        <v>219873</v>
      </c>
      <c r="AZ119" s="16">
        <f t="shared" ref="AZ119" si="683">SUM(AZ109:AZ118)</f>
        <v>239792</v>
      </c>
      <c r="BA119" s="16">
        <f t="shared" ref="BA119:BG119" si="684">SUM(BA109:BA118)</f>
        <v>225261</v>
      </c>
      <c r="BB119" s="16">
        <f t="shared" si="684"/>
        <v>220177</v>
      </c>
      <c r="BC119" s="16">
        <f t="shared" si="684"/>
        <v>220241</v>
      </c>
      <c r="BD119" s="16">
        <f t="shared" si="684"/>
        <v>159573</v>
      </c>
      <c r="BE119" s="16">
        <f t="shared" si="684"/>
        <v>168622</v>
      </c>
      <c r="BF119" s="16">
        <f t="shared" si="684"/>
        <v>176982</v>
      </c>
      <c r="BG119" s="16">
        <f t="shared" si="684"/>
        <v>152648</v>
      </c>
      <c r="BH119" s="16">
        <f t="shared" ref="BH119" si="685">SUM(BH109:BH118)</f>
        <v>117628</v>
      </c>
      <c r="BI119" s="16">
        <f t="shared" ref="BI119" si="686">SUM(BI109:BI118)</f>
        <v>0</v>
      </c>
      <c r="BJ119" s="16">
        <f t="shared" ref="BJ119" si="687">SUM(BJ109:BJ118)</f>
        <v>0</v>
      </c>
      <c r="BK119" s="16">
        <f t="shared" ref="BK119" si="688">SUM(BK109:BK118)</f>
        <v>0</v>
      </c>
      <c r="BL119" s="16">
        <f t="shared" ref="BL119" si="689">SUM(BL109:BL118)</f>
        <v>0</v>
      </c>
      <c r="BM119" s="16">
        <f t="shared" ref="BM119" si="690">SUM(BM109:BM118)</f>
        <v>0</v>
      </c>
      <c r="BN119" s="16">
        <f t="shared" ref="BN119" si="691">SUM(BN109:BN118)</f>
        <v>0</v>
      </c>
    </row>
    <row r="120" spans="2:66" s="13" customFormat="1" x14ac:dyDescent="0.35">
      <c r="B120" s="19" t="s">
        <v>79</v>
      </c>
    </row>
    <row r="121" spans="2:66" s="5" customFormat="1" x14ac:dyDescent="0.35">
      <c r="B121" s="5" t="s">
        <v>80</v>
      </c>
      <c r="L121" s="5">
        <v>730</v>
      </c>
      <c r="M121" s="5">
        <v>1078</v>
      </c>
      <c r="N121" s="5">
        <v>1500</v>
      </c>
      <c r="O121" s="5">
        <f>BE121</f>
        <v>2057</v>
      </c>
      <c r="P121" s="5">
        <v>858</v>
      </c>
      <c r="Q121" s="5">
        <v>1189</v>
      </c>
      <c r="R121" s="5">
        <v>1847</v>
      </c>
      <c r="S121" s="5">
        <f>BF121</f>
        <v>2499</v>
      </c>
      <c r="T121" s="5">
        <v>1077</v>
      </c>
      <c r="U121" s="5">
        <v>1704</v>
      </c>
      <c r="V121" s="5">
        <v>2343</v>
      </c>
      <c r="W121" s="5">
        <f>BG121</f>
        <v>2951</v>
      </c>
      <c r="X121" s="5">
        <v>1104</v>
      </c>
      <c r="Y121" s="5">
        <v>1408</v>
      </c>
      <c r="Z121" s="5">
        <v>1747</v>
      </c>
      <c r="AA121" s="5">
        <f>BH121</f>
        <v>2272</v>
      </c>
      <c r="AB121" s="5">
        <v>1014</v>
      </c>
      <c r="AC121" s="5">
        <v>1374</v>
      </c>
      <c r="AX121" s="5">
        <v>1547</v>
      </c>
      <c r="AY121" s="5">
        <v>1747</v>
      </c>
      <c r="AZ121" s="5">
        <v>1865</v>
      </c>
      <c r="BA121" s="5">
        <v>1971</v>
      </c>
      <c r="BB121" s="5">
        <v>1880</v>
      </c>
      <c r="BC121" s="5">
        <v>2153</v>
      </c>
      <c r="BD121" s="5">
        <v>1988</v>
      </c>
      <c r="BE121" s="5">
        <v>2057</v>
      </c>
      <c r="BF121" s="5">
        <v>2499</v>
      </c>
      <c r="BG121" s="5">
        <v>2951</v>
      </c>
      <c r="BH121" s="5">
        <v>2272</v>
      </c>
    </row>
    <row r="122" spans="2:66" s="5" customFormat="1" x14ac:dyDescent="0.35">
      <c r="B122" s="5" t="s">
        <v>81</v>
      </c>
      <c r="L122" s="5">
        <v>1225</v>
      </c>
      <c r="M122" s="5">
        <v>1277</v>
      </c>
      <c r="N122" s="5">
        <v>1252</v>
      </c>
      <c r="O122" s="5">
        <f>BE122</f>
        <v>1167</v>
      </c>
      <c r="P122" s="5">
        <v>982</v>
      </c>
      <c r="Q122" s="5">
        <v>914</v>
      </c>
      <c r="R122" s="5">
        <v>988</v>
      </c>
      <c r="S122" s="5">
        <f>BF122</f>
        <v>1028</v>
      </c>
      <c r="T122" s="5">
        <v>1196</v>
      </c>
      <c r="U122" s="5">
        <v>1238</v>
      </c>
      <c r="V122" s="5">
        <v>1402</v>
      </c>
      <c r="W122" s="5">
        <f>BG122</f>
        <v>1397</v>
      </c>
      <c r="X122" s="5">
        <v>1451</v>
      </c>
      <c r="Y122" s="5">
        <v>1324</v>
      </c>
      <c r="Z122" s="5">
        <v>1601</v>
      </c>
      <c r="AA122" s="5">
        <f>BH122</f>
        <v>1294</v>
      </c>
      <c r="AB122" s="5">
        <v>1183</v>
      </c>
      <c r="AC122" s="5">
        <v>1156</v>
      </c>
      <c r="AX122" s="5">
        <v>1055</v>
      </c>
      <c r="AY122" s="5">
        <v>1084</v>
      </c>
      <c r="AZ122" s="5">
        <v>1035</v>
      </c>
      <c r="BA122" s="5">
        <v>1068</v>
      </c>
      <c r="BB122" s="5">
        <v>880</v>
      </c>
      <c r="BC122" s="5">
        <v>1161</v>
      </c>
      <c r="BD122" s="5">
        <v>1292</v>
      </c>
      <c r="BE122" s="5">
        <v>1167</v>
      </c>
      <c r="BF122" s="5">
        <v>1028</v>
      </c>
      <c r="BG122" s="5">
        <v>1397</v>
      </c>
      <c r="BH122" s="5">
        <v>1294</v>
      </c>
    </row>
    <row r="123" spans="2:66" s="5" customFormat="1" x14ac:dyDescent="0.35">
      <c r="B123" s="5" t="s">
        <v>82</v>
      </c>
      <c r="L123" s="5">
        <v>4966</v>
      </c>
      <c r="M123" s="5">
        <v>5964</v>
      </c>
      <c r="N123" s="5">
        <v>5932</v>
      </c>
      <c r="O123" s="5">
        <f>BE123</f>
        <v>4955</v>
      </c>
      <c r="P123" s="5">
        <v>5933</v>
      </c>
      <c r="Q123" s="5">
        <v>7190</v>
      </c>
      <c r="R123" s="5">
        <v>7227</v>
      </c>
      <c r="S123" s="5">
        <f>BF123</f>
        <v>7264</v>
      </c>
      <c r="T123" s="5">
        <v>7232</v>
      </c>
      <c r="U123" s="5">
        <v>6491</v>
      </c>
      <c r="V123" s="5">
        <v>6474</v>
      </c>
      <c r="W123" s="5">
        <f>BG123</f>
        <v>7446</v>
      </c>
      <c r="X123" s="5">
        <v>7430</v>
      </c>
      <c r="Y123" s="5">
        <v>6635</v>
      </c>
      <c r="Z123" s="5">
        <v>6591</v>
      </c>
      <c r="AA123" s="5">
        <f>BH123</f>
        <v>6654</v>
      </c>
      <c r="AB123" s="5">
        <v>6669</v>
      </c>
      <c r="AC123" s="5">
        <v>7904</v>
      </c>
      <c r="AX123" s="5">
        <v>5687</v>
      </c>
      <c r="AY123" s="5">
        <v>4939</v>
      </c>
      <c r="AZ123" s="5">
        <v>4922</v>
      </c>
      <c r="BA123" s="5">
        <v>4930</v>
      </c>
      <c r="BB123" s="5">
        <v>4915</v>
      </c>
      <c r="BC123" s="5">
        <v>5014</v>
      </c>
      <c r="BD123" s="5">
        <v>4979</v>
      </c>
      <c r="BE123" s="5">
        <v>4955</v>
      </c>
      <c r="BF123" s="5">
        <v>7264</v>
      </c>
      <c r="BG123" s="5">
        <v>7446</v>
      </c>
      <c r="BH123" s="5">
        <v>6654</v>
      </c>
    </row>
    <row r="124" spans="2:66" s="5" customFormat="1" x14ac:dyDescent="0.35">
      <c r="B124" s="5" t="s">
        <v>83</v>
      </c>
      <c r="L124" s="5">
        <v>97993</v>
      </c>
      <c r="M124" s="5">
        <v>96807</v>
      </c>
      <c r="N124" s="5">
        <v>95501</v>
      </c>
      <c r="O124" s="5">
        <f>BE124</f>
        <v>102844</v>
      </c>
      <c r="P124" s="5">
        <v>83262</v>
      </c>
      <c r="Q124" s="5">
        <v>91930</v>
      </c>
      <c r="R124" s="5">
        <v>95994</v>
      </c>
      <c r="S124" s="5">
        <f>BF124</f>
        <v>104663</v>
      </c>
      <c r="T124" s="5">
        <v>102415</v>
      </c>
      <c r="U124" s="5">
        <v>103872</v>
      </c>
      <c r="V124" s="5">
        <v>96755</v>
      </c>
      <c r="W124" s="5">
        <f>BG124</f>
        <v>86226</v>
      </c>
      <c r="X124" s="5">
        <v>75353</v>
      </c>
      <c r="Y124" s="5">
        <v>61269</v>
      </c>
      <c r="Z124" s="5">
        <v>51072</v>
      </c>
      <c r="AA124" s="5">
        <f>BH124</f>
        <v>54066</v>
      </c>
      <c r="AB124" s="5">
        <v>57251</v>
      </c>
      <c r="AC124" s="5">
        <v>55119</v>
      </c>
      <c r="AX124" s="5">
        <v>134768</v>
      </c>
      <c r="AY124" s="5">
        <v>155113</v>
      </c>
      <c r="AZ124" s="5">
        <v>161287</v>
      </c>
      <c r="BA124" s="5">
        <v>150851</v>
      </c>
      <c r="BB124" s="5">
        <v>149089</v>
      </c>
      <c r="BC124" s="5">
        <v>149937</v>
      </c>
      <c r="BD124" s="5">
        <v>90285</v>
      </c>
      <c r="BE124" s="5">
        <v>102844</v>
      </c>
      <c r="BF124" s="5">
        <v>104663</v>
      </c>
      <c r="BG124" s="5">
        <v>86226</v>
      </c>
      <c r="BH124" s="5">
        <v>54066</v>
      </c>
    </row>
    <row r="125" spans="2:66" s="5" customFormat="1" x14ac:dyDescent="0.35">
      <c r="B125" s="5" t="s">
        <v>84</v>
      </c>
      <c r="L125" s="5">
        <v>20791</v>
      </c>
      <c r="M125" s="5">
        <v>18446</v>
      </c>
      <c r="N125" s="5">
        <v>18699</v>
      </c>
      <c r="O125" s="5">
        <f>BE125</f>
        <v>15466</v>
      </c>
      <c r="P125" s="5">
        <v>14777</v>
      </c>
      <c r="Q125" s="5">
        <v>14367</v>
      </c>
      <c r="R125" s="5">
        <v>15137</v>
      </c>
      <c r="S125" s="5">
        <f>BF125</f>
        <v>16507</v>
      </c>
      <c r="T125" s="5">
        <v>15711</v>
      </c>
      <c r="U125" s="5">
        <v>16170</v>
      </c>
      <c r="V125" s="5">
        <v>14106</v>
      </c>
      <c r="W125" s="5">
        <f>BG125</f>
        <v>7081</v>
      </c>
      <c r="X125" s="5">
        <v>7083</v>
      </c>
      <c r="Y125" s="5">
        <v>7279</v>
      </c>
      <c r="Z125" s="5">
        <v>5867</v>
      </c>
      <c r="AA125" s="5">
        <f>BH125</f>
        <v>5765</v>
      </c>
      <c r="AB125" s="5">
        <v>6465</v>
      </c>
      <c r="AC125" s="5">
        <v>5811</v>
      </c>
      <c r="AX125" s="5">
        <v>23021</v>
      </c>
      <c r="AY125" s="5">
        <v>21788</v>
      </c>
      <c r="AZ125" s="5">
        <v>33654</v>
      </c>
      <c r="BA125" s="5">
        <v>31336</v>
      </c>
      <c r="BB125" s="5">
        <v>27792</v>
      </c>
      <c r="BC125" s="5">
        <v>24190</v>
      </c>
      <c r="BD125" s="5">
        <v>20655</v>
      </c>
      <c r="BE125" s="5">
        <v>15466</v>
      </c>
      <c r="BF125" s="5">
        <v>16507</v>
      </c>
      <c r="BG125" s="5">
        <v>7081</v>
      </c>
      <c r="BH125" s="5">
        <v>5765</v>
      </c>
    </row>
    <row r="126" spans="2:66" s="5" customFormat="1" x14ac:dyDescent="0.35">
      <c r="B126" s="5" t="s">
        <v>85</v>
      </c>
      <c r="L126" s="5">
        <v>3654</v>
      </c>
      <c r="M126" s="5">
        <v>3825</v>
      </c>
      <c r="N126" s="5">
        <v>3792</v>
      </c>
      <c r="O126" s="5">
        <f>BE126</f>
        <v>3734</v>
      </c>
      <c r="P126" s="5">
        <v>3610</v>
      </c>
      <c r="Q126" s="5">
        <v>3664</v>
      </c>
      <c r="R126" s="5">
        <v>3742</v>
      </c>
      <c r="S126" s="5">
        <f>BF126</f>
        <v>3673</v>
      </c>
      <c r="T126" s="5">
        <v>3794</v>
      </c>
      <c r="U126" s="5">
        <v>3907</v>
      </c>
      <c r="V126" s="5">
        <v>3659</v>
      </c>
      <c r="W126" s="5">
        <f>BG126</f>
        <v>2758</v>
      </c>
      <c r="X126" s="5">
        <v>2857</v>
      </c>
      <c r="Y126" s="5">
        <v>2801</v>
      </c>
      <c r="Z126" s="5">
        <v>2695</v>
      </c>
      <c r="AA126" s="5">
        <f>BH126</f>
        <v>3381</v>
      </c>
      <c r="AB126" s="5">
        <v>3443</v>
      </c>
      <c r="AC126" s="5">
        <v>3439</v>
      </c>
      <c r="AX126" s="5">
        <v>5293</v>
      </c>
      <c r="AY126" s="5">
        <v>5085</v>
      </c>
      <c r="AZ126" s="5">
        <v>4989</v>
      </c>
      <c r="BA126" s="5">
        <v>4851</v>
      </c>
      <c r="BB126" s="5">
        <v>4840</v>
      </c>
      <c r="BC126" s="5">
        <v>3527</v>
      </c>
      <c r="BD126" s="5">
        <v>3571</v>
      </c>
      <c r="BE126" s="5">
        <v>3734</v>
      </c>
      <c r="BF126" s="5">
        <v>3673</v>
      </c>
      <c r="BG126" s="5">
        <v>2758</v>
      </c>
      <c r="BH126" s="5">
        <v>3381</v>
      </c>
    </row>
    <row r="127" spans="2:66" s="5" customFormat="1" x14ac:dyDescent="0.35">
      <c r="B127" s="5" t="s">
        <v>86</v>
      </c>
      <c r="L127" s="5">
        <v>0</v>
      </c>
      <c r="M127" s="5">
        <v>0</v>
      </c>
      <c r="N127" s="5">
        <v>0</v>
      </c>
      <c r="O127" s="5">
        <f>BE127</f>
        <v>0</v>
      </c>
      <c r="P127" s="5">
        <v>0</v>
      </c>
      <c r="Q127" s="5">
        <v>0</v>
      </c>
      <c r="R127" s="5">
        <v>0</v>
      </c>
      <c r="S127" s="5">
        <f>BF127</f>
        <v>755</v>
      </c>
      <c r="T127" s="5">
        <v>0</v>
      </c>
      <c r="U127" s="5">
        <v>0</v>
      </c>
      <c r="V127" s="5">
        <v>1946</v>
      </c>
      <c r="W127" s="5">
        <f>BG127</f>
        <v>1872</v>
      </c>
      <c r="X127" s="5">
        <v>1842</v>
      </c>
      <c r="Y127" s="5">
        <v>1815</v>
      </c>
      <c r="Z127" s="5">
        <v>1773</v>
      </c>
      <c r="AA127" s="5">
        <f>BH127</f>
        <v>1835</v>
      </c>
      <c r="AB127" s="5">
        <v>1823</v>
      </c>
      <c r="AC127" s="5">
        <v>1814</v>
      </c>
      <c r="AX127" s="5">
        <v>0</v>
      </c>
      <c r="AY127" s="5">
        <v>0</v>
      </c>
      <c r="AZ127" s="5">
        <v>0</v>
      </c>
      <c r="BA127" s="5">
        <v>0</v>
      </c>
      <c r="BB127" s="5">
        <v>0</v>
      </c>
      <c r="BC127" s="5">
        <v>0</v>
      </c>
      <c r="BD127" s="5">
        <v>0</v>
      </c>
      <c r="BE127" s="5">
        <v>0</v>
      </c>
      <c r="BF127" s="5">
        <v>755</v>
      </c>
      <c r="BG127" s="5">
        <v>1872</v>
      </c>
      <c r="BH127" s="5">
        <v>1835</v>
      </c>
    </row>
    <row r="128" spans="2:66" s="14" customFormat="1" x14ac:dyDescent="0.35">
      <c r="B128" s="14" t="s">
        <v>87</v>
      </c>
      <c r="L128" s="14">
        <f>2665+134+479</f>
        <v>3278</v>
      </c>
      <c r="M128" s="14">
        <f>2646+142+502</f>
        <v>3290</v>
      </c>
      <c r="N128" s="14">
        <f>2876+186+530</f>
        <v>3592</v>
      </c>
      <c r="O128" s="14">
        <f>BE128</f>
        <v>3470</v>
      </c>
      <c r="P128" s="14">
        <v>5088</v>
      </c>
      <c r="Q128" s="14">
        <v>4054</v>
      </c>
      <c r="R128" s="14">
        <v>4167</v>
      </c>
      <c r="S128" s="14">
        <f>BF128</f>
        <v>2937</v>
      </c>
      <c r="T128" s="14">
        <v>4594</v>
      </c>
      <c r="U128" s="14">
        <v>5190</v>
      </c>
      <c r="V128" s="14">
        <v>4585</v>
      </c>
      <c r="W128" s="14">
        <f>BG128</f>
        <v>4024</v>
      </c>
      <c r="X128" s="14">
        <v>7348</v>
      </c>
      <c r="Y128" s="14">
        <v>5130</v>
      </c>
      <c r="Z128" s="14">
        <v>5967</v>
      </c>
      <c r="AA128" s="14">
        <f>BH128</f>
        <v>3576</v>
      </c>
      <c r="AB128" s="14">
        <v>4485</v>
      </c>
      <c r="AC128" s="14">
        <v>6131</v>
      </c>
      <c r="AX128" s="14">
        <f>858+2402+103+100</f>
        <v>3463</v>
      </c>
      <c r="AY128" s="14">
        <f>1004+2369+74</f>
        <v>3447</v>
      </c>
      <c r="AZ128" s="14">
        <f>886+3389+245</f>
        <v>4520</v>
      </c>
      <c r="BA128" s="14">
        <f>1033+177</f>
        <v>1210</v>
      </c>
      <c r="BB128" s="14">
        <f>1221+216</f>
        <v>1437</v>
      </c>
      <c r="BC128" s="14">
        <f>1626+369</f>
        <v>1995</v>
      </c>
      <c r="BD128" s="14">
        <f>1889+1290+84</f>
        <v>3263</v>
      </c>
      <c r="BE128" s="14">
        <v>3470</v>
      </c>
      <c r="BF128" s="14">
        <v>2937</v>
      </c>
      <c r="BG128" s="14">
        <v>4024</v>
      </c>
      <c r="BH128" s="14">
        <v>3576</v>
      </c>
    </row>
    <row r="129" spans="2:66" s="16" customFormat="1" x14ac:dyDescent="0.35">
      <c r="B129" s="16" t="s">
        <v>88</v>
      </c>
      <c r="F129" s="16">
        <f t="shared" ref="F129:H129" si="692">SUM(F121:F128)</f>
        <v>0</v>
      </c>
      <c r="G129" s="16">
        <f t="shared" si="692"/>
        <v>0</v>
      </c>
      <c r="H129" s="16">
        <f t="shared" si="692"/>
        <v>0</v>
      </c>
      <c r="I129" s="16">
        <f t="shared" ref="I129:K129" si="693">SUM(I121:I128)</f>
        <v>0</v>
      </c>
      <c r="J129" s="16">
        <f t="shared" si="693"/>
        <v>0</v>
      </c>
      <c r="K129" s="16">
        <f t="shared" si="693"/>
        <v>0</v>
      </c>
      <c r="L129" s="16">
        <f t="shared" ref="L129:N129" si="694">SUM(L121:L128)</f>
        <v>132637</v>
      </c>
      <c r="M129" s="16">
        <f t="shared" si="694"/>
        <v>130687</v>
      </c>
      <c r="N129" s="16">
        <f t="shared" si="694"/>
        <v>130268</v>
      </c>
      <c r="O129" s="16">
        <f t="shared" ref="O129:Q129" si="695">SUM(O121:O128)</f>
        <v>133693</v>
      </c>
      <c r="P129" s="16">
        <f t="shared" si="695"/>
        <v>114510</v>
      </c>
      <c r="Q129" s="16">
        <f t="shared" si="695"/>
        <v>123308</v>
      </c>
      <c r="R129" s="16">
        <f t="shared" ref="R129:T129" si="696">SUM(R121:R128)</f>
        <v>129102</v>
      </c>
      <c r="S129" s="16">
        <f t="shared" si="696"/>
        <v>139326</v>
      </c>
      <c r="T129" s="16">
        <f t="shared" si="696"/>
        <v>136019</v>
      </c>
      <c r="U129" s="16">
        <f t="shared" ref="U129:W129" si="697">SUM(U121:U128)</f>
        <v>138572</v>
      </c>
      <c r="V129" s="16">
        <f t="shared" si="697"/>
        <v>131270</v>
      </c>
      <c r="W129" s="16">
        <f t="shared" si="697"/>
        <v>113755</v>
      </c>
      <c r="X129" s="16">
        <f t="shared" ref="X129:Z129" si="698">SUM(X121:X128)</f>
        <v>104468</v>
      </c>
      <c r="Y129" s="16">
        <f t="shared" si="698"/>
        <v>87661</v>
      </c>
      <c r="Z129" s="16">
        <f t="shared" si="698"/>
        <v>77313</v>
      </c>
      <c r="AA129" s="16">
        <f t="shared" ref="AA129:AC129" si="699">SUM(AA121:AA128)</f>
        <v>78843</v>
      </c>
      <c r="AB129" s="16">
        <f t="shared" si="699"/>
        <v>82333</v>
      </c>
      <c r="AC129" s="16">
        <f t="shared" si="699"/>
        <v>82748</v>
      </c>
      <c r="AD129" s="16">
        <f t="shared" ref="AD129:AJ129" si="700">SUM(AD121:AD128)</f>
        <v>0</v>
      </c>
      <c r="AE129" s="16">
        <f t="shared" si="700"/>
        <v>0</v>
      </c>
      <c r="AF129" s="16">
        <f t="shared" si="700"/>
        <v>0</v>
      </c>
      <c r="AG129" s="16">
        <f t="shared" si="700"/>
        <v>0</v>
      </c>
      <c r="AH129" s="16">
        <f t="shared" si="700"/>
        <v>0</v>
      </c>
      <c r="AI129" s="16">
        <f t="shared" si="700"/>
        <v>0</v>
      </c>
      <c r="AJ129" s="16">
        <f t="shared" si="700"/>
        <v>0</v>
      </c>
      <c r="AR129" s="16">
        <f t="shared" ref="AR129" si="701">SUM(AR121:AR128)</f>
        <v>0</v>
      </c>
      <c r="AS129" s="16">
        <f t="shared" ref="AS129" si="702">SUM(AS121:AS128)</f>
        <v>0</v>
      </c>
      <c r="AT129" s="16">
        <f t="shared" ref="AT129" si="703">SUM(AT121:AT128)</f>
        <v>0</v>
      </c>
      <c r="AU129" s="16">
        <f t="shared" ref="AU129" si="704">SUM(AU121:AU128)</f>
        <v>0</v>
      </c>
      <c r="AV129" s="16">
        <f t="shared" ref="AV129" si="705">SUM(AV121:AV128)</f>
        <v>0</v>
      </c>
      <c r="AW129" s="16">
        <f t="shared" ref="AW129" si="706">SUM(AW121:AW128)</f>
        <v>0</v>
      </c>
      <c r="AX129" s="16">
        <f t="shared" ref="AX129" si="707">SUM(AX121:AX128)</f>
        <v>174834</v>
      </c>
      <c r="AY129" s="16">
        <f t="shared" ref="AY129" si="708">SUM(AY121:AY128)</f>
        <v>193203</v>
      </c>
      <c r="AZ129" s="16">
        <f t="shared" ref="AZ129" si="709">SUM(AZ121:AZ128)</f>
        <v>212272</v>
      </c>
      <c r="BA129" s="16">
        <f t="shared" ref="BA129:BG129" si="710">SUM(BA121:BA128)</f>
        <v>196217</v>
      </c>
      <c r="BB129" s="16">
        <f t="shared" si="710"/>
        <v>190833</v>
      </c>
      <c r="BC129" s="16">
        <f t="shared" si="710"/>
        <v>187977</v>
      </c>
      <c r="BD129" s="16">
        <f t="shared" si="710"/>
        <v>126033</v>
      </c>
      <c r="BE129" s="16">
        <f t="shared" si="710"/>
        <v>133693</v>
      </c>
      <c r="BF129" s="16">
        <f t="shared" si="710"/>
        <v>139326</v>
      </c>
      <c r="BG129" s="16">
        <f t="shared" si="710"/>
        <v>113755</v>
      </c>
      <c r="BH129" s="16">
        <f t="shared" ref="BH129" si="711">SUM(BH121:BH128)</f>
        <v>78843</v>
      </c>
      <c r="BI129" s="16">
        <f t="shared" ref="BI129" si="712">SUM(BI121:BI128)</f>
        <v>0</v>
      </c>
      <c r="BJ129" s="16">
        <f t="shared" ref="BJ129" si="713">SUM(BJ121:BJ128)</f>
        <v>0</v>
      </c>
      <c r="BK129" s="16">
        <f t="shared" ref="BK129" si="714">SUM(BK121:BK128)</f>
        <v>0</v>
      </c>
      <c r="BL129" s="16">
        <f t="shared" ref="BL129" si="715">SUM(BL121:BL128)</f>
        <v>0</v>
      </c>
      <c r="BM129" s="16">
        <f t="shared" ref="BM129" si="716">SUM(BM121:BM128)</f>
        <v>0</v>
      </c>
      <c r="BN129" s="16">
        <f t="shared" ref="BN129" si="717">SUM(BN121:BN128)</f>
        <v>0</v>
      </c>
    </row>
    <row r="130" spans="2:66" s="13" customFormat="1" x14ac:dyDescent="0.35">
      <c r="B130" s="19" t="s">
        <v>33</v>
      </c>
    </row>
    <row r="131" spans="2:66" s="5" customFormat="1" x14ac:dyDescent="0.35">
      <c r="B131" s="5" t="s">
        <v>89</v>
      </c>
      <c r="L131" s="5">
        <v>1009</v>
      </c>
      <c r="M131" s="5">
        <v>710</v>
      </c>
      <c r="N131" s="5">
        <v>1137</v>
      </c>
      <c r="O131" s="5">
        <f>BE131</f>
        <v>1316</v>
      </c>
      <c r="P131" s="5">
        <v>1440</v>
      </c>
      <c r="Q131" s="5">
        <v>1248</v>
      </c>
      <c r="R131" s="5">
        <v>2084</v>
      </c>
      <c r="S131" s="5">
        <f>BF131</f>
        <v>2322</v>
      </c>
      <c r="T131" s="5">
        <v>2411</v>
      </c>
      <c r="U131" s="5">
        <v>2242</v>
      </c>
      <c r="V131" s="5">
        <v>1437</v>
      </c>
      <c r="W131" s="5">
        <f>BG131</f>
        <v>1087</v>
      </c>
      <c r="X131" s="5">
        <v>1263</v>
      </c>
      <c r="Y131" s="5">
        <v>1103</v>
      </c>
      <c r="Z131" s="5">
        <v>828</v>
      </c>
      <c r="AA131" s="5">
        <f>BH131</f>
        <v>909</v>
      </c>
      <c r="AB131" s="5">
        <v>1235</v>
      </c>
      <c r="AC131" s="5">
        <v>1546</v>
      </c>
      <c r="AX131" s="5">
        <v>32</v>
      </c>
      <c r="AY131" s="5">
        <v>54</v>
      </c>
      <c r="AZ131" s="5">
        <v>35</v>
      </c>
      <c r="BA131" s="5">
        <v>464</v>
      </c>
      <c r="BB131" s="5">
        <v>194</v>
      </c>
      <c r="BC131" s="5">
        <v>416</v>
      </c>
      <c r="BD131" s="5">
        <v>1107</v>
      </c>
      <c r="BE131" s="5">
        <v>1316</v>
      </c>
      <c r="BF131" s="5">
        <v>2322</v>
      </c>
      <c r="BG131" s="5">
        <v>1087</v>
      </c>
      <c r="BH131" s="5">
        <v>909</v>
      </c>
    </row>
    <row r="132" spans="2:66" s="5" customFormat="1" x14ac:dyDescent="0.35">
      <c r="B132" s="5" t="s">
        <v>90</v>
      </c>
      <c r="L132" s="5">
        <v>2</v>
      </c>
      <c r="M132" s="5">
        <v>2</v>
      </c>
      <c r="N132" s="5">
        <v>2</v>
      </c>
      <c r="O132" s="5">
        <f>BE132</f>
        <v>2</v>
      </c>
      <c r="P132" s="5">
        <v>2</v>
      </c>
      <c r="Q132" s="5">
        <v>2</v>
      </c>
      <c r="R132" s="5">
        <v>2</v>
      </c>
      <c r="S132" s="5">
        <f>BF132</f>
        <v>2</v>
      </c>
      <c r="T132" s="5">
        <v>2</v>
      </c>
      <c r="U132" s="5">
        <v>2</v>
      </c>
      <c r="V132" s="5">
        <v>2</v>
      </c>
      <c r="W132" s="5">
        <f>BG132</f>
        <v>2</v>
      </c>
      <c r="X132" s="5">
        <v>2</v>
      </c>
      <c r="Y132" s="5">
        <v>2</v>
      </c>
      <c r="Z132" s="5">
        <v>2</v>
      </c>
      <c r="AA132" s="5">
        <f>BH132</f>
        <v>2</v>
      </c>
      <c r="AB132" s="5">
        <v>2</v>
      </c>
      <c r="AC132" s="5">
        <v>2</v>
      </c>
      <c r="AX132" s="5">
        <v>2</v>
      </c>
      <c r="AY132" s="5">
        <v>2</v>
      </c>
      <c r="AZ132" s="5">
        <v>2</v>
      </c>
      <c r="BA132" s="5">
        <v>2</v>
      </c>
      <c r="BB132" s="5">
        <v>2</v>
      </c>
      <c r="BC132" s="5">
        <v>2</v>
      </c>
      <c r="BD132" s="5">
        <v>2</v>
      </c>
      <c r="BE132" s="5">
        <v>2</v>
      </c>
      <c r="BF132" s="5">
        <v>2</v>
      </c>
      <c r="BG132" s="5">
        <v>2</v>
      </c>
      <c r="BH132" s="5">
        <v>2</v>
      </c>
    </row>
    <row r="133" spans="2:66" s="5" customFormat="1" x14ac:dyDescent="0.35">
      <c r="B133" s="5" t="s">
        <v>91</v>
      </c>
      <c r="L133" s="5">
        <v>18827</v>
      </c>
      <c r="M133" s="5">
        <v>18947</v>
      </c>
      <c r="N133" s="5">
        <v>19058</v>
      </c>
      <c r="O133" s="5">
        <f>BE133</f>
        <v>19186</v>
      </c>
      <c r="P133" s="5">
        <v>18885</v>
      </c>
      <c r="Q133" s="5">
        <v>19007</v>
      </c>
      <c r="R133" s="5">
        <v>19150</v>
      </c>
      <c r="S133" s="5">
        <f>BF133</f>
        <v>19293</v>
      </c>
      <c r="T133" s="5">
        <v>19121</v>
      </c>
      <c r="U133" s="5">
        <v>19297</v>
      </c>
      <c r="V133" s="5">
        <v>19462</v>
      </c>
      <c r="W133" s="5">
        <f>BG133</f>
        <v>19640</v>
      </c>
      <c r="X133" s="5">
        <v>19302</v>
      </c>
      <c r="Y133" s="5">
        <v>19469</v>
      </c>
      <c r="Z133" s="5">
        <v>19609</v>
      </c>
      <c r="AA133" s="5">
        <f>BH133</f>
        <v>19772</v>
      </c>
      <c r="AB133" s="5">
        <v>19427</v>
      </c>
      <c r="AC133" s="5">
        <v>19571</v>
      </c>
      <c r="AX133" s="5">
        <v>19419</v>
      </c>
      <c r="AY133" s="5">
        <v>19473</v>
      </c>
      <c r="AZ133" s="5">
        <v>19386</v>
      </c>
      <c r="BA133" s="5">
        <v>19405</v>
      </c>
      <c r="BB133" s="5">
        <v>19337</v>
      </c>
      <c r="BC133" s="5">
        <v>19256</v>
      </c>
      <c r="BD133" s="5">
        <v>19168</v>
      </c>
      <c r="BE133" s="5">
        <v>19186</v>
      </c>
      <c r="BF133" s="5">
        <v>19293</v>
      </c>
      <c r="BG133" s="5">
        <v>19640</v>
      </c>
      <c r="BH133" s="5">
        <v>19772</v>
      </c>
    </row>
    <row r="134" spans="2:66" s="5" customFormat="1" x14ac:dyDescent="0.35">
      <c r="B134" s="5" t="s">
        <v>92</v>
      </c>
      <c r="L134" s="5">
        <v>19779</v>
      </c>
      <c r="M134" s="5">
        <v>20267</v>
      </c>
      <c r="N134" s="5">
        <v>20873</v>
      </c>
      <c r="O134" s="5">
        <f>BE134</f>
        <v>21662</v>
      </c>
      <c r="P134" s="5">
        <v>21872</v>
      </c>
      <c r="Q134" s="5">
        <v>22532</v>
      </c>
      <c r="R134" s="5">
        <v>23340</v>
      </c>
      <c r="S134" s="5">
        <f>BF134</f>
        <v>24334</v>
      </c>
      <c r="T134" s="5">
        <v>24872</v>
      </c>
      <c r="U134" s="5">
        <v>25620</v>
      </c>
      <c r="V134" s="5">
        <v>26672</v>
      </c>
      <c r="W134" s="5">
        <f>BG134</f>
        <v>27688</v>
      </c>
      <c r="X134" s="5">
        <v>28338</v>
      </c>
      <c r="Y134" s="5">
        <v>28678</v>
      </c>
      <c r="Z134" s="5">
        <v>29348</v>
      </c>
      <c r="AA134" s="5">
        <f>BH134</f>
        <v>29876</v>
      </c>
      <c r="AB134" s="5">
        <v>30237</v>
      </c>
      <c r="AC134" s="5">
        <v>30855</v>
      </c>
      <c r="AX134" s="5">
        <v>6444</v>
      </c>
      <c r="AY134" s="5">
        <v>8208</v>
      </c>
      <c r="AZ134" s="5">
        <v>10164</v>
      </c>
      <c r="BA134" s="5">
        <v>12033</v>
      </c>
      <c r="BB134" s="5">
        <v>13660</v>
      </c>
      <c r="BC134" s="5">
        <v>16939</v>
      </c>
      <c r="BD134" s="5">
        <v>19282</v>
      </c>
      <c r="BE134" s="5">
        <v>21662</v>
      </c>
      <c r="BF134" s="5">
        <v>24334</v>
      </c>
      <c r="BG134" s="5">
        <v>27688</v>
      </c>
      <c r="BH134" s="5">
        <v>29876</v>
      </c>
    </row>
    <row r="135" spans="2:66" s="5" customFormat="1" x14ac:dyDescent="0.35">
      <c r="B135" s="5" t="s">
        <v>93</v>
      </c>
      <c r="L135" s="5">
        <v>-623</v>
      </c>
      <c r="M135" s="5">
        <v>-664</v>
      </c>
      <c r="N135" s="5">
        <v>-784</v>
      </c>
      <c r="O135" s="5">
        <f>BE135</f>
        <v>-571</v>
      </c>
      <c r="P135" s="5">
        <v>-810</v>
      </c>
      <c r="Q135" s="5">
        <v>-781</v>
      </c>
      <c r="R135" s="5">
        <v>-601</v>
      </c>
      <c r="S135" s="5">
        <f>BF135</f>
        <v>-337</v>
      </c>
      <c r="T135" s="5">
        <v>-411</v>
      </c>
      <c r="U135" s="5">
        <v>-388</v>
      </c>
      <c r="V135" s="5">
        <v>-526</v>
      </c>
      <c r="W135" s="5">
        <f>BG135</f>
        <v>-550</v>
      </c>
      <c r="X135" s="5">
        <v>-675</v>
      </c>
      <c r="Y135" s="5">
        <v>-1091</v>
      </c>
      <c r="Z135" s="5">
        <v>-1472</v>
      </c>
      <c r="AA135" s="5">
        <f>BH135</f>
        <v>-1101</v>
      </c>
      <c r="AB135" s="5">
        <v>-975</v>
      </c>
      <c r="AC135" s="5">
        <v>-880</v>
      </c>
      <c r="AX135" s="5">
        <f>29-59</f>
        <v>-30</v>
      </c>
      <c r="AY135" s="5">
        <f>22-35</f>
        <v>-13</v>
      </c>
      <c r="AZ135" s="5">
        <f>+-19-273</f>
        <v>-292</v>
      </c>
      <c r="BA135" s="5">
        <v>-448</v>
      </c>
      <c r="BB135" s="5">
        <v>-716</v>
      </c>
      <c r="BC135" s="5">
        <v>-432</v>
      </c>
      <c r="BD135" s="5">
        <v>-691</v>
      </c>
      <c r="BE135" s="5">
        <v>-571</v>
      </c>
      <c r="BF135" s="5">
        <v>-337</v>
      </c>
      <c r="BG135" s="5">
        <v>-550</v>
      </c>
      <c r="BH135" s="5">
        <v>-1101</v>
      </c>
    </row>
    <row r="136" spans="2:66" s="14" customFormat="1" x14ac:dyDescent="0.35">
      <c r="B136" s="14" t="s">
        <v>94</v>
      </c>
      <c r="L136" s="14">
        <v>-6676</v>
      </c>
      <c r="M136" s="14">
        <v>-6659</v>
      </c>
      <c r="N136" s="14">
        <v>-6742</v>
      </c>
      <c r="O136" s="14">
        <f>BE136</f>
        <v>-6732</v>
      </c>
      <c r="P136" s="14">
        <v>-6936</v>
      </c>
      <c r="Q136" s="14">
        <v>-8030</v>
      </c>
      <c r="R136" s="14">
        <v>-8018</v>
      </c>
      <c r="S136" s="14">
        <f>BF136</f>
        <v>-8009</v>
      </c>
      <c r="T136" s="14">
        <v>-8204</v>
      </c>
      <c r="U136" s="14">
        <v>-8498</v>
      </c>
      <c r="V136" s="14">
        <v>-8793</v>
      </c>
      <c r="W136" s="14">
        <f>BG136</f>
        <v>-9087</v>
      </c>
      <c r="X136" s="14">
        <v>-9478</v>
      </c>
      <c r="Y136" s="14">
        <v>-9969</v>
      </c>
      <c r="Z136" s="14">
        <v>-10325</v>
      </c>
      <c r="AA136" s="14">
        <f>BH136</f>
        <v>-10805</v>
      </c>
      <c r="AB136" s="14">
        <v>-10979</v>
      </c>
      <c r="AC136" s="14">
        <v>-11340</v>
      </c>
      <c r="AX136" s="14">
        <v>-432</v>
      </c>
      <c r="AY136" s="14">
        <v>-1210</v>
      </c>
      <c r="AZ136" s="14">
        <v>-1894</v>
      </c>
      <c r="BA136" s="14">
        <v>-2489</v>
      </c>
      <c r="BB136" s="14">
        <v>-3185</v>
      </c>
      <c r="BC136" s="14">
        <v>-3967</v>
      </c>
      <c r="BD136" s="14">
        <v>-5387</v>
      </c>
      <c r="BE136" s="14">
        <v>-6732</v>
      </c>
      <c r="BF136" s="14">
        <v>-8009</v>
      </c>
      <c r="BG136" s="14">
        <v>-9087</v>
      </c>
      <c r="BH136" s="14">
        <v>-10805</v>
      </c>
    </row>
    <row r="137" spans="2:66" s="5" customFormat="1" x14ac:dyDescent="0.35">
      <c r="B137" s="5" t="s">
        <v>95</v>
      </c>
      <c r="F137" s="5">
        <f>SUM(F132:F136)</f>
        <v>0</v>
      </c>
      <c r="G137" s="5">
        <f t="shared" ref="G137:H137" si="718">SUM(G132:G136)</f>
        <v>0</v>
      </c>
      <c r="H137" s="5">
        <f t="shared" si="718"/>
        <v>0</v>
      </c>
      <c r="I137" s="5">
        <f>SUM(I132:I136)</f>
        <v>0</v>
      </c>
      <c r="J137" s="5">
        <f t="shared" ref="J137:K137" si="719">SUM(J132:J136)</f>
        <v>0</v>
      </c>
      <c r="K137" s="5">
        <f t="shared" si="719"/>
        <v>0</v>
      </c>
      <c r="L137" s="5">
        <f>SUM(L132:L136)</f>
        <v>31309</v>
      </c>
      <c r="M137" s="5">
        <f t="shared" ref="M137:N137" si="720">SUM(M132:M136)</f>
        <v>31893</v>
      </c>
      <c r="N137" s="5">
        <f t="shared" si="720"/>
        <v>32407</v>
      </c>
      <c r="O137" s="5">
        <f>SUM(O132:O136)</f>
        <v>33547</v>
      </c>
      <c r="P137" s="5">
        <f t="shared" ref="P137:Q137" si="721">SUM(P132:P136)</f>
        <v>33013</v>
      </c>
      <c r="Q137" s="5">
        <f t="shared" si="721"/>
        <v>32730</v>
      </c>
      <c r="R137" s="5">
        <f>SUM(R132:R136)</f>
        <v>33873</v>
      </c>
      <c r="S137" s="5">
        <f t="shared" ref="S137:T137" si="722">SUM(S132:S136)</f>
        <v>35283</v>
      </c>
      <c r="T137" s="5">
        <f t="shared" si="722"/>
        <v>35380</v>
      </c>
      <c r="U137" s="5">
        <f>SUM(U132:U136)</f>
        <v>36033</v>
      </c>
      <c r="V137" s="5">
        <f t="shared" ref="V137:W137" si="723">SUM(V132:V136)</f>
        <v>36817</v>
      </c>
      <c r="W137" s="5">
        <f t="shared" si="723"/>
        <v>37693</v>
      </c>
      <c r="X137" s="5">
        <f>SUM(X132:X136)</f>
        <v>37489</v>
      </c>
      <c r="Y137" s="5">
        <f t="shared" ref="Y137:Z137" si="724">SUM(Y132:Y136)</f>
        <v>37089</v>
      </c>
      <c r="Z137" s="5">
        <f t="shared" si="724"/>
        <v>37162</v>
      </c>
      <c r="AA137" s="5">
        <f>SUM(AA132:AA136)</f>
        <v>37744</v>
      </c>
      <c r="AB137" s="5">
        <f t="shared" ref="AB137:AC137" si="725">SUM(AB132:AB136)</f>
        <v>37712</v>
      </c>
      <c r="AC137" s="5">
        <f t="shared" si="725"/>
        <v>38208</v>
      </c>
      <c r="AD137" s="5">
        <f t="shared" ref="AD137:AJ137" si="726">SUM(AD132:AD136)</f>
        <v>0</v>
      </c>
      <c r="AE137" s="5">
        <f t="shared" si="726"/>
        <v>0</v>
      </c>
      <c r="AF137" s="5">
        <f t="shared" si="726"/>
        <v>0</v>
      </c>
      <c r="AG137" s="5">
        <f t="shared" si="726"/>
        <v>0</v>
      </c>
      <c r="AH137" s="5">
        <f t="shared" si="726"/>
        <v>0</v>
      </c>
      <c r="AI137" s="5">
        <f t="shared" si="726"/>
        <v>0</v>
      </c>
      <c r="AJ137" s="5">
        <f t="shared" si="726"/>
        <v>0</v>
      </c>
      <c r="AR137" s="5">
        <f>SUM(AR132:AR136)</f>
        <v>0</v>
      </c>
      <c r="AS137" s="5">
        <f t="shared" ref="AS137:BN137" si="727">SUM(AS132:AS136)</f>
        <v>0</v>
      </c>
      <c r="AT137" s="5">
        <f t="shared" si="727"/>
        <v>0</v>
      </c>
      <c r="AU137" s="5">
        <f t="shared" si="727"/>
        <v>0</v>
      </c>
      <c r="AV137" s="5">
        <f t="shared" si="727"/>
        <v>0</v>
      </c>
      <c r="AW137" s="5">
        <f t="shared" si="727"/>
        <v>0</v>
      </c>
      <c r="AX137" s="5">
        <f t="shared" si="727"/>
        <v>25403</v>
      </c>
      <c r="AY137" s="5">
        <f t="shared" si="727"/>
        <v>26460</v>
      </c>
      <c r="AZ137" s="5">
        <f t="shared" si="727"/>
        <v>27366</v>
      </c>
      <c r="BA137" s="5">
        <f t="shared" si="727"/>
        <v>28503</v>
      </c>
      <c r="BB137" s="5">
        <f t="shared" si="727"/>
        <v>29098</v>
      </c>
      <c r="BC137" s="5">
        <f t="shared" si="727"/>
        <v>31798</v>
      </c>
      <c r="BD137" s="5">
        <f t="shared" si="727"/>
        <v>32374</v>
      </c>
      <c r="BE137" s="5">
        <f t="shared" si="727"/>
        <v>33547</v>
      </c>
      <c r="BF137" s="5">
        <f t="shared" si="727"/>
        <v>35283</v>
      </c>
      <c r="BG137" s="5">
        <f t="shared" si="727"/>
        <v>37693</v>
      </c>
      <c r="BH137" s="5">
        <f t="shared" si="727"/>
        <v>37744</v>
      </c>
      <c r="BI137" s="5">
        <f t="shared" si="727"/>
        <v>0</v>
      </c>
      <c r="BJ137" s="5">
        <f t="shared" si="727"/>
        <v>0</v>
      </c>
      <c r="BK137" s="5">
        <f t="shared" si="727"/>
        <v>0</v>
      </c>
      <c r="BL137" s="5">
        <f t="shared" si="727"/>
        <v>0</v>
      </c>
      <c r="BM137" s="5">
        <f t="shared" si="727"/>
        <v>0</v>
      </c>
      <c r="BN137" s="5">
        <f t="shared" si="727"/>
        <v>0</v>
      </c>
    </row>
    <row r="138" spans="2:66" s="14" customFormat="1" x14ac:dyDescent="0.35">
      <c r="B138" s="14" t="s">
        <v>96</v>
      </c>
      <c r="L138" s="14">
        <v>53</v>
      </c>
      <c r="M138" s="14">
        <v>57</v>
      </c>
      <c r="N138" s="14">
        <v>60</v>
      </c>
      <c r="O138" s="14">
        <f>BE138</f>
        <v>66</v>
      </c>
      <c r="P138" s="14">
        <v>57</v>
      </c>
      <c r="Q138" s="14">
        <v>56</v>
      </c>
      <c r="R138" s="14">
        <v>59</v>
      </c>
      <c r="S138" s="14">
        <f>BF138</f>
        <v>51</v>
      </c>
      <c r="T138" s="14">
        <v>49</v>
      </c>
      <c r="U138" s="14">
        <v>115</v>
      </c>
      <c r="V138" s="14">
        <v>112</v>
      </c>
      <c r="W138" s="14">
        <f>BG138</f>
        <v>113</v>
      </c>
      <c r="X138" s="14">
        <v>107</v>
      </c>
      <c r="Y138" s="14">
        <v>113</v>
      </c>
      <c r="Z138" s="14">
        <v>127</v>
      </c>
      <c r="AA138" s="14">
        <f>BH138</f>
        <v>132</v>
      </c>
      <c r="AB138" s="14">
        <v>118</v>
      </c>
      <c r="AC138" s="14">
        <v>142</v>
      </c>
      <c r="AX138" s="14">
        <f>155+27</f>
        <v>182</v>
      </c>
      <c r="AY138" s="14">
        <f>135+21</f>
        <v>156</v>
      </c>
      <c r="AZ138" s="14">
        <v>119</v>
      </c>
      <c r="BA138" s="14">
        <v>77</v>
      </c>
      <c r="BB138" s="14">
        <v>52</v>
      </c>
      <c r="BC138" s="14">
        <v>50</v>
      </c>
      <c r="BD138" s="14">
        <v>59</v>
      </c>
      <c r="BE138" s="14">
        <v>66</v>
      </c>
      <c r="BF138" s="14">
        <v>51</v>
      </c>
      <c r="BG138" s="14">
        <v>113</v>
      </c>
      <c r="BH138" s="14">
        <v>132</v>
      </c>
    </row>
    <row r="139" spans="2:66" s="32" customFormat="1" x14ac:dyDescent="0.35">
      <c r="B139" s="32" t="s">
        <v>97</v>
      </c>
      <c r="F139" s="32">
        <f t="shared" ref="F139:H139" si="728">SUM(F137:F138)</f>
        <v>0</v>
      </c>
      <c r="G139" s="32">
        <f t="shared" si="728"/>
        <v>0</v>
      </c>
      <c r="H139" s="32">
        <f t="shared" si="728"/>
        <v>0</v>
      </c>
      <c r="I139" s="32">
        <f t="shared" ref="I139:K139" si="729">SUM(I137:I138)</f>
        <v>0</v>
      </c>
      <c r="J139" s="32">
        <f t="shared" si="729"/>
        <v>0</v>
      </c>
      <c r="K139" s="32">
        <f t="shared" si="729"/>
        <v>0</v>
      </c>
      <c r="L139" s="32">
        <f t="shared" ref="L139:N139" si="730">SUM(L137:L138)</f>
        <v>31362</v>
      </c>
      <c r="M139" s="32">
        <f t="shared" si="730"/>
        <v>31950</v>
      </c>
      <c r="N139" s="32">
        <f t="shared" si="730"/>
        <v>32467</v>
      </c>
      <c r="O139" s="32">
        <f t="shared" ref="O139:Q139" si="731">SUM(O137:O138)</f>
        <v>33613</v>
      </c>
      <c r="P139" s="32">
        <f t="shared" si="731"/>
        <v>33070</v>
      </c>
      <c r="Q139" s="32">
        <f t="shared" si="731"/>
        <v>32786</v>
      </c>
      <c r="R139" s="32">
        <f t="shared" ref="R139:T139" si="732">SUM(R137:R138)</f>
        <v>33932</v>
      </c>
      <c r="S139" s="32">
        <f t="shared" si="732"/>
        <v>35334</v>
      </c>
      <c r="T139" s="32">
        <f t="shared" si="732"/>
        <v>35429</v>
      </c>
      <c r="U139" s="32">
        <f t="shared" ref="U139:W139" si="733">SUM(U137:U138)</f>
        <v>36148</v>
      </c>
      <c r="V139" s="32">
        <f t="shared" si="733"/>
        <v>36929</v>
      </c>
      <c r="W139" s="32">
        <f t="shared" si="733"/>
        <v>37806</v>
      </c>
      <c r="X139" s="32">
        <f t="shared" ref="X139:Z139" si="734">SUM(X137:X138)</f>
        <v>37596</v>
      </c>
      <c r="Y139" s="32">
        <f t="shared" si="734"/>
        <v>37202</v>
      </c>
      <c r="Z139" s="32">
        <f t="shared" si="734"/>
        <v>37289</v>
      </c>
      <c r="AA139" s="32">
        <f t="shared" ref="AA139:AC139" si="735">SUM(AA137:AA138)</f>
        <v>37876</v>
      </c>
      <c r="AB139" s="32">
        <f t="shared" si="735"/>
        <v>37830</v>
      </c>
      <c r="AC139" s="32">
        <f t="shared" si="735"/>
        <v>38350</v>
      </c>
      <c r="AD139" s="32">
        <f t="shared" ref="AD139:AJ139" si="736">SUM(AD137:AD138)</f>
        <v>0</v>
      </c>
      <c r="AE139" s="32">
        <f t="shared" si="736"/>
        <v>0</v>
      </c>
      <c r="AF139" s="32">
        <f t="shared" si="736"/>
        <v>0</v>
      </c>
      <c r="AG139" s="32">
        <f t="shared" si="736"/>
        <v>0</v>
      </c>
      <c r="AH139" s="32">
        <f t="shared" si="736"/>
        <v>0</v>
      </c>
      <c r="AI139" s="32">
        <f t="shared" si="736"/>
        <v>0</v>
      </c>
      <c r="AJ139" s="32">
        <f t="shared" si="736"/>
        <v>0</v>
      </c>
      <c r="AR139" s="32">
        <f t="shared" ref="AR139" si="737">SUM(AR137:AR138)</f>
        <v>0</v>
      </c>
      <c r="AS139" s="32">
        <f t="shared" ref="AS139" si="738">SUM(AS137:AS138)</f>
        <v>0</v>
      </c>
      <c r="AT139" s="32">
        <f t="shared" ref="AT139" si="739">SUM(AT137:AT138)</f>
        <v>0</v>
      </c>
      <c r="AU139" s="32">
        <f t="shared" ref="AU139" si="740">SUM(AU137:AU138)</f>
        <v>0</v>
      </c>
      <c r="AV139" s="32">
        <f t="shared" ref="AV139" si="741">SUM(AV137:AV138)</f>
        <v>0</v>
      </c>
      <c r="AW139" s="32">
        <f t="shared" ref="AW139" si="742">SUM(AW137:AW138)</f>
        <v>0</v>
      </c>
      <c r="AX139" s="32">
        <f t="shared" ref="AX139" si="743">SUM(AX137:AX138)</f>
        <v>25585</v>
      </c>
      <c r="AY139" s="32">
        <f t="shared" ref="AY139" si="744">SUM(AY137:AY138)</f>
        <v>26616</v>
      </c>
      <c r="AZ139" s="32">
        <f t="shared" ref="AZ139" si="745">SUM(AZ137:AZ138)</f>
        <v>27485</v>
      </c>
      <c r="BA139" s="32">
        <f t="shared" ref="BA139:BG139" si="746">SUM(BA137:BA138)</f>
        <v>28580</v>
      </c>
      <c r="BB139" s="32">
        <f t="shared" si="746"/>
        <v>29150</v>
      </c>
      <c r="BC139" s="32">
        <f t="shared" si="746"/>
        <v>31848</v>
      </c>
      <c r="BD139" s="32">
        <f t="shared" si="746"/>
        <v>32433</v>
      </c>
      <c r="BE139" s="32">
        <f t="shared" si="746"/>
        <v>33613</v>
      </c>
      <c r="BF139" s="32">
        <f t="shared" si="746"/>
        <v>35334</v>
      </c>
      <c r="BG139" s="32">
        <f t="shared" si="746"/>
        <v>37806</v>
      </c>
      <c r="BH139" s="32">
        <f t="shared" ref="BH139" si="747">SUM(BH137:BH138)</f>
        <v>37876</v>
      </c>
      <c r="BI139" s="32">
        <f t="shared" ref="BI139" si="748">SUM(BI137:BI138)</f>
        <v>0</v>
      </c>
      <c r="BJ139" s="32">
        <f t="shared" ref="BJ139" si="749">SUM(BJ137:BJ138)</f>
        <v>0</v>
      </c>
      <c r="BK139" s="32">
        <f t="shared" ref="BK139" si="750">SUM(BK137:BK138)</f>
        <v>0</v>
      </c>
      <c r="BL139" s="32">
        <f t="shared" ref="BL139" si="751">SUM(BL137:BL138)</f>
        <v>0</v>
      </c>
      <c r="BM139" s="32">
        <f t="shared" ref="BM139" si="752">SUM(BM137:BM138)</f>
        <v>0</v>
      </c>
      <c r="BN139" s="32">
        <f t="shared" ref="BN139" si="753">SUM(BN137:BN138)</f>
        <v>0</v>
      </c>
    </row>
    <row r="140" spans="2:66" s="16" customFormat="1" x14ac:dyDescent="0.35">
      <c r="B140" s="16" t="s">
        <v>98</v>
      </c>
      <c r="F140" s="16">
        <f>+F139+F129+F131</f>
        <v>0</v>
      </c>
      <c r="G140" s="16">
        <f t="shared" ref="G140:H140" si="754">+G139+G129+G131</f>
        <v>0</v>
      </c>
      <c r="H140" s="16">
        <f t="shared" si="754"/>
        <v>0</v>
      </c>
      <c r="I140" s="16">
        <f>+I139+I129+I131</f>
        <v>0</v>
      </c>
      <c r="J140" s="16">
        <f t="shared" ref="J140:K140" si="755">+J139+J129+J131</f>
        <v>0</v>
      </c>
      <c r="K140" s="16">
        <f t="shared" si="755"/>
        <v>0</v>
      </c>
      <c r="L140" s="16">
        <f>+L139+L129+L131</f>
        <v>165008</v>
      </c>
      <c r="M140" s="16">
        <f t="shared" ref="M140:N140" si="756">+M139+M129+M131</f>
        <v>163347</v>
      </c>
      <c r="N140" s="16">
        <f t="shared" si="756"/>
        <v>163872</v>
      </c>
      <c r="O140" s="16">
        <f>+O139+O129+O131</f>
        <v>168622</v>
      </c>
      <c r="P140" s="16">
        <f t="shared" ref="P140:Q140" si="757">+P139+P129+P131</f>
        <v>149020</v>
      </c>
      <c r="Q140" s="16">
        <f t="shared" si="757"/>
        <v>157342</v>
      </c>
      <c r="R140" s="16">
        <f>+R139+R129+R131</f>
        <v>165118</v>
      </c>
      <c r="S140" s="16">
        <f t="shared" ref="S140:T140" si="758">+S139+S129+S131</f>
        <v>176982</v>
      </c>
      <c r="T140" s="16">
        <f t="shared" si="758"/>
        <v>173859</v>
      </c>
      <c r="U140" s="16">
        <f>+U139+U129+U131</f>
        <v>176962</v>
      </c>
      <c r="V140" s="16">
        <f t="shared" ref="V140:W140" si="759">+V139+V129+V131</f>
        <v>169636</v>
      </c>
      <c r="W140" s="16">
        <f t="shared" si="759"/>
        <v>152648</v>
      </c>
      <c r="X140" s="16">
        <f>+X139+X129+X131</f>
        <v>143327</v>
      </c>
      <c r="Y140" s="16">
        <f t="shared" ref="Y140:Z140" si="760">+Y139+Y129+Y131</f>
        <v>125966</v>
      </c>
      <c r="Z140" s="16">
        <f t="shared" si="760"/>
        <v>115430</v>
      </c>
      <c r="AA140" s="16">
        <f>+AA139+AA129+AA131</f>
        <v>117628</v>
      </c>
      <c r="AB140" s="16">
        <f t="shared" ref="AB140:AC140" si="761">+AB139+AB129+AB131</f>
        <v>121398</v>
      </c>
      <c r="AC140" s="16">
        <f t="shared" si="761"/>
        <v>122644</v>
      </c>
      <c r="AD140" s="16">
        <f t="shared" ref="AD140:AJ140" si="762">+AD139+AD129+AD131</f>
        <v>0</v>
      </c>
      <c r="AE140" s="16">
        <f t="shared" si="762"/>
        <v>0</v>
      </c>
      <c r="AF140" s="16">
        <f t="shared" si="762"/>
        <v>0</v>
      </c>
      <c r="AG140" s="16">
        <f t="shared" si="762"/>
        <v>0</v>
      </c>
      <c r="AH140" s="16">
        <f t="shared" si="762"/>
        <v>0</v>
      </c>
      <c r="AI140" s="16">
        <f t="shared" si="762"/>
        <v>0</v>
      </c>
      <c r="AJ140" s="16">
        <f t="shared" si="762"/>
        <v>0</v>
      </c>
      <c r="AR140" s="16">
        <f>+AR139+AR129+AR131</f>
        <v>0</v>
      </c>
      <c r="AS140" s="16">
        <f t="shared" ref="AS140:BN140" si="763">+AS139+AS129+AS131</f>
        <v>0</v>
      </c>
      <c r="AT140" s="16">
        <f t="shared" si="763"/>
        <v>0</v>
      </c>
      <c r="AU140" s="16">
        <f t="shared" si="763"/>
        <v>0</v>
      </c>
      <c r="AV140" s="16">
        <f t="shared" si="763"/>
        <v>0</v>
      </c>
      <c r="AW140" s="16">
        <f t="shared" si="763"/>
        <v>0</v>
      </c>
      <c r="AX140" s="16">
        <f t="shared" si="763"/>
        <v>200451</v>
      </c>
      <c r="AY140" s="16">
        <f t="shared" si="763"/>
        <v>219873</v>
      </c>
      <c r="AZ140" s="16">
        <f t="shared" si="763"/>
        <v>239792</v>
      </c>
      <c r="BA140" s="16">
        <f t="shared" si="763"/>
        <v>225261</v>
      </c>
      <c r="BB140" s="16">
        <f t="shared" si="763"/>
        <v>220177</v>
      </c>
      <c r="BC140" s="16">
        <f t="shared" si="763"/>
        <v>220241</v>
      </c>
      <c r="BD140" s="16">
        <f t="shared" si="763"/>
        <v>159573</v>
      </c>
      <c r="BE140" s="16">
        <f t="shared" si="763"/>
        <v>168622</v>
      </c>
      <c r="BF140" s="16">
        <f t="shared" si="763"/>
        <v>176982</v>
      </c>
      <c r="BG140" s="16">
        <f t="shared" si="763"/>
        <v>152648</v>
      </c>
      <c r="BH140" s="16">
        <f t="shared" si="763"/>
        <v>117628</v>
      </c>
      <c r="BI140" s="16">
        <f t="shared" si="763"/>
        <v>0</v>
      </c>
      <c r="BJ140" s="16">
        <f t="shared" si="763"/>
        <v>0</v>
      </c>
      <c r="BK140" s="16">
        <f t="shared" si="763"/>
        <v>0</v>
      </c>
      <c r="BL140" s="16">
        <f t="shared" si="763"/>
        <v>0</v>
      </c>
      <c r="BM140" s="16">
        <f t="shared" si="763"/>
        <v>0</v>
      </c>
      <c r="BN140" s="16">
        <f t="shared" si="763"/>
        <v>0</v>
      </c>
    </row>
    <row r="141" spans="2:66" s="16" customFormat="1" x14ac:dyDescent="0.35"/>
    <row r="142" spans="2:66" s="16" customFormat="1" x14ac:dyDescent="0.35"/>
    <row r="143" spans="2:66" s="5" customFormat="1" x14ac:dyDescent="0.35">
      <c r="L143" s="5" t="s">
        <v>1813</v>
      </c>
      <c r="M143" s="5" t="s">
        <v>1814</v>
      </c>
      <c r="N143" s="5" t="s">
        <v>1815</v>
      </c>
      <c r="O143" s="5" t="s">
        <v>1816</v>
      </c>
      <c r="P143" s="5" t="s">
        <v>1813</v>
      </c>
      <c r="Q143" s="5" t="s">
        <v>1814</v>
      </c>
      <c r="R143" s="5" t="s">
        <v>1815</v>
      </c>
      <c r="S143" s="5" t="s">
        <v>1816</v>
      </c>
      <c r="T143" s="5" t="s">
        <v>1813</v>
      </c>
      <c r="U143" s="5" t="s">
        <v>1814</v>
      </c>
      <c r="V143" s="5" t="s">
        <v>1815</v>
      </c>
      <c r="W143" s="5" t="s">
        <v>1816</v>
      </c>
      <c r="X143" s="5" t="s">
        <v>1813</v>
      </c>
      <c r="Y143" s="5" t="s">
        <v>1814</v>
      </c>
      <c r="Z143" s="5" t="s">
        <v>1815</v>
      </c>
      <c r="AA143" s="5" t="s">
        <v>1816</v>
      </c>
      <c r="AB143" s="5" t="s">
        <v>1813</v>
      </c>
      <c r="AC143" s="5" t="s">
        <v>1814</v>
      </c>
      <c r="AD143" s="5" t="s">
        <v>1815</v>
      </c>
      <c r="AE143" s="5" t="s">
        <v>1816</v>
      </c>
    </row>
    <row r="144" spans="2:66" s="12" customFormat="1" x14ac:dyDescent="0.35">
      <c r="B144" s="18" t="s">
        <v>1788</v>
      </c>
    </row>
    <row r="145" spans="2:66" s="5" customFormat="1" x14ac:dyDescent="0.35">
      <c r="B145" s="5" t="s">
        <v>99</v>
      </c>
      <c r="L145" s="5">
        <v>-225</v>
      </c>
      <c r="M145" s="5">
        <v>697</v>
      </c>
      <c r="N145" s="5">
        <v>1628</v>
      </c>
      <c r="O145" s="5">
        <f>BE145</f>
        <v>2884</v>
      </c>
      <c r="P145" s="5">
        <v>-938</v>
      </c>
      <c r="Q145" s="5">
        <v>769</v>
      </c>
      <c r="R145" s="5">
        <v>1764</v>
      </c>
      <c r="S145" s="5">
        <f>BF145</f>
        <v>3743</v>
      </c>
      <c r="T145" s="5">
        <v>-573</v>
      </c>
      <c r="U145" s="5">
        <v>1253</v>
      </c>
      <c r="V145" s="5">
        <v>3027</v>
      </c>
      <c r="W145" s="5">
        <f>BG145</f>
        <v>4944</v>
      </c>
      <c r="X145" s="5">
        <v>-422</v>
      </c>
      <c r="Y145" s="5">
        <v>1223</v>
      </c>
      <c r="Z145" s="5">
        <v>2983</v>
      </c>
      <c r="AA145" s="5">
        <f>BH145</f>
        <v>4956</v>
      </c>
      <c r="AB145" s="5">
        <v>-394</v>
      </c>
      <c r="AC145" s="5">
        <v>591</v>
      </c>
      <c r="AW145" s="5">
        <v>2826</v>
      </c>
      <c r="AX145" s="5">
        <v>2240</v>
      </c>
      <c r="AY145" s="5">
        <v>3642</v>
      </c>
      <c r="AZ145" s="5">
        <v>3087</v>
      </c>
      <c r="BA145" s="5">
        <v>3004</v>
      </c>
      <c r="BB145" s="5">
        <v>2273</v>
      </c>
      <c r="BC145" s="5">
        <v>3950</v>
      </c>
      <c r="BD145" s="5">
        <v>3075</v>
      </c>
      <c r="BE145" s="5">
        <v>2884</v>
      </c>
      <c r="BF145" s="5">
        <v>3743</v>
      </c>
      <c r="BG145" s="5">
        <v>4944</v>
      </c>
      <c r="BH145" s="5">
        <v>4956</v>
      </c>
    </row>
    <row r="146" spans="2:66" s="14" customFormat="1" x14ac:dyDescent="0.35">
      <c r="B146" s="14" t="s">
        <v>100</v>
      </c>
      <c r="L146" s="14">
        <v>-58</v>
      </c>
      <c r="M146" s="14">
        <v>-105</v>
      </c>
      <c r="N146" s="14">
        <v>-160</v>
      </c>
      <c r="O146" s="14">
        <f>BE146</f>
        <v>-254</v>
      </c>
      <c r="P146" s="14">
        <v>-52</v>
      </c>
      <c r="Q146" s="14">
        <v>-100</v>
      </c>
      <c r="R146" s="14">
        <v>-140</v>
      </c>
      <c r="S146" s="14">
        <f>BF146</f>
        <v>-194</v>
      </c>
      <c r="T146" s="14">
        <v>-48</v>
      </c>
      <c r="U146" s="14">
        <v>-178</v>
      </c>
      <c r="V146" s="14">
        <v>-215</v>
      </c>
      <c r="W146" s="14">
        <f>BG146</f>
        <v>-341</v>
      </c>
      <c r="X146" s="14">
        <v>-147</v>
      </c>
      <c r="Y146" s="14">
        <v>-263</v>
      </c>
      <c r="Z146" s="14">
        <v>-399</v>
      </c>
      <c r="AA146" s="14">
        <f>BH146</f>
        <v>-533</v>
      </c>
      <c r="AB146" s="14">
        <v>-81</v>
      </c>
      <c r="AC146" s="14">
        <v>-142</v>
      </c>
      <c r="AW146" s="14">
        <v>-247</v>
      </c>
      <c r="AX146" s="14">
        <v>-150</v>
      </c>
      <c r="AY146" s="14">
        <v>-94</v>
      </c>
      <c r="AZ146" s="14">
        <v>-66</v>
      </c>
      <c r="BA146" s="14">
        <v>-221</v>
      </c>
      <c r="BB146" s="14">
        <v>-119</v>
      </c>
      <c r="BC146" s="14">
        <v>-155</v>
      </c>
      <c r="BD146" s="14">
        <v>-204</v>
      </c>
      <c r="BE146" s="14">
        <v>-254</v>
      </c>
      <c r="BF146" s="14">
        <v>-194</v>
      </c>
      <c r="BG146" s="14">
        <v>-341</v>
      </c>
      <c r="BH146" s="14">
        <v>-533</v>
      </c>
    </row>
    <row r="147" spans="2:66" s="5" customFormat="1" x14ac:dyDescent="0.35">
      <c r="B147" s="5" t="s">
        <v>101</v>
      </c>
      <c r="F147" s="5">
        <f t="shared" ref="F147" si="764">SUM(F145:F146)</f>
        <v>0</v>
      </c>
      <c r="G147" s="5">
        <f t="shared" ref="G147:H147" si="765">SUM(G145:G146)</f>
        <v>0</v>
      </c>
      <c r="H147" s="5">
        <f t="shared" si="765"/>
        <v>0</v>
      </c>
      <c r="I147" s="5">
        <f t="shared" ref="I147" si="766">SUM(I145:I146)</f>
        <v>0</v>
      </c>
      <c r="J147" s="5">
        <f t="shared" ref="J147:K147" si="767">SUM(J145:J146)</f>
        <v>0</v>
      </c>
      <c r="K147" s="5">
        <f t="shared" si="767"/>
        <v>0</v>
      </c>
      <c r="L147" s="5">
        <f t="shared" ref="L147" si="768">SUM(L145:L146)</f>
        <v>-283</v>
      </c>
      <c r="M147" s="5">
        <f t="shared" ref="M147:N147" si="769">SUM(M145:M146)</f>
        <v>592</v>
      </c>
      <c r="N147" s="5">
        <f t="shared" si="769"/>
        <v>1468</v>
      </c>
      <c r="O147" s="5">
        <f t="shared" ref="O147" si="770">SUM(O145:O146)</f>
        <v>2630</v>
      </c>
      <c r="P147" s="5">
        <f t="shared" ref="P147:Q147" si="771">SUM(P145:P146)</f>
        <v>-990</v>
      </c>
      <c r="Q147" s="5">
        <f t="shared" si="771"/>
        <v>669</v>
      </c>
      <c r="R147" s="5">
        <f t="shared" ref="R147" si="772">SUM(R145:R146)</f>
        <v>1624</v>
      </c>
      <c r="S147" s="5">
        <f t="shared" ref="S147:T147" si="773">SUM(S145:S146)</f>
        <v>3549</v>
      </c>
      <c r="T147" s="5">
        <f t="shared" si="773"/>
        <v>-621</v>
      </c>
      <c r="U147" s="5">
        <f t="shared" ref="U147" si="774">SUM(U145:U146)</f>
        <v>1075</v>
      </c>
      <c r="V147" s="5">
        <f t="shared" ref="V147:W147" si="775">SUM(V145:V146)</f>
        <v>2812</v>
      </c>
      <c r="W147" s="5">
        <f t="shared" si="775"/>
        <v>4603</v>
      </c>
      <c r="X147" s="5">
        <f t="shared" ref="X147" si="776">SUM(X145:X146)</f>
        <v>-569</v>
      </c>
      <c r="Y147" s="5">
        <f t="shared" ref="Y147:Z147" si="777">SUM(Y145:Y146)</f>
        <v>960</v>
      </c>
      <c r="Z147" s="5">
        <f t="shared" si="777"/>
        <v>2584</v>
      </c>
      <c r="AA147" s="5">
        <f t="shared" ref="AA147" si="778">SUM(AA145:AA146)</f>
        <v>4423</v>
      </c>
      <c r="AB147" s="5">
        <f t="shared" ref="AB147:AC147" si="779">SUM(AB145:AB146)</f>
        <v>-475</v>
      </c>
      <c r="AC147" s="5">
        <f t="shared" si="779"/>
        <v>449</v>
      </c>
      <c r="AD147" s="5">
        <f t="shared" ref="AD147:AJ147" si="780">SUM(AD145:AD146)</f>
        <v>0</v>
      </c>
      <c r="AE147" s="5">
        <f t="shared" si="780"/>
        <v>0</v>
      </c>
      <c r="AF147" s="5">
        <f t="shared" si="780"/>
        <v>0</v>
      </c>
      <c r="AG147" s="5">
        <f t="shared" si="780"/>
        <v>0</v>
      </c>
      <c r="AH147" s="5">
        <f t="shared" si="780"/>
        <v>0</v>
      </c>
      <c r="AI147" s="5">
        <f t="shared" si="780"/>
        <v>0</v>
      </c>
      <c r="AJ147" s="5">
        <f t="shared" si="780"/>
        <v>0</v>
      </c>
      <c r="AR147" s="5">
        <f t="shared" ref="AR147" si="781">SUM(AR145:AR146)</f>
        <v>0</v>
      </c>
      <c r="AS147" s="5">
        <f t="shared" ref="AS147" si="782">SUM(AS145:AS146)</f>
        <v>0</v>
      </c>
      <c r="AT147" s="5">
        <f t="shared" ref="AT147" si="783">SUM(AT145:AT146)</f>
        <v>0</v>
      </c>
      <c r="AU147" s="5">
        <f t="shared" ref="AU147" si="784">SUM(AU145:AU146)</f>
        <v>0</v>
      </c>
      <c r="AV147" s="5">
        <f t="shared" ref="AV147" si="785">SUM(AV145:AV146)</f>
        <v>0</v>
      </c>
      <c r="AW147" s="5">
        <f t="shared" ref="AW147" si="786">SUM(AW145:AW146)</f>
        <v>2579</v>
      </c>
      <c r="AX147" s="5">
        <f t="shared" ref="AX147" si="787">SUM(AX145:AX146)</f>
        <v>2090</v>
      </c>
      <c r="AY147" s="5">
        <f t="shared" ref="AY147" si="788">SUM(AY145:AY146)</f>
        <v>3548</v>
      </c>
      <c r="AZ147" s="5">
        <f t="shared" ref="AZ147" si="789">SUM(AZ145:AZ146)</f>
        <v>3021</v>
      </c>
      <c r="BA147" s="5">
        <f t="shared" ref="BA147:BG147" si="790">SUM(BA145:BA146)</f>
        <v>2783</v>
      </c>
      <c r="BB147" s="5">
        <f t="shared" si="790"/>
        <v>2154</v>
      </c>
      <c r="BC147" s="5">
        <f t="shared" si="790"/>
        <v>3795</v>
      </c>
      <c r="BD147" s="5">
        <f t="shared" si="790"/>
        <v>2871</v>
      </c>
      <c r="BE147" s="5">
        <f t="shared" si="790"/>
        <v>2630</v>
      </c>
      <c r="BF147" s="5">
        <f t="shared" si="790"/>
        <v>3549</v>
      </c>
      <c r="BG147" s="5">
        <f t="shared" si="790"/>
        <v>4603</v>
      </c>
      <c r="BH147" s="5">
        <f t="shared" ref="BH147" si="791">SUM(BH145:BH146)</f>
        <v>4423</v>
      </c>
      <c r="BI147" s="5">
        <f t="shared" ref="BI147" si="792">SUM(BI145:BI146)</f>
        <v>0</v>
      </c>
      <c r="BJ147" s="5">
        <f t="shared" ref="BJ147" si="793">SUM(BJ145:BJ146)</f>
        <v>0</v>
      </c>
      <c r="BK147" s="5">
        <f t="shared" ref="BK147" si="794">SUM(BK145:BK146)</f>
        <v>0</v>
      </c>
      <c r="BL147" s="5">
        <f t="shared" ref="BL147" si="795">SUM(BL145:BL146)</f>
        <v>0</v>
      </c>
      <c r="BM147" s="5">
        <f t="shared" ref="BM147" si="796">SUM(BM145:BM146)</f>
        <v>0</v>
      </c>
      <c r="BN147" s="5">
        <f t="shared" ref="BN147" si="797">SUM(BN145:BN146)</f>
        <v>0</v>
      </c>
    </row>
    <row r="148" spans="2:66" s="5" customFormat="1" x14ac:dyDescent="0.35"/>
    <row r="149" spans="2:66" s="5" customFormat="1" x14ac:dyDescent="0.35">
      <c r="B149" s="5" t="s">
        <v>1784</v>
      </c>
      <c r="L149" s="5">
        <v>0</v>
      </c>
      <c r="M149" s="5">
        <v>0</v>
      </c>
      <c r="N149" s="5">
        <v>0</v>
      </c>
      <c r="O149" s="5">
        <f>BE149</f>
        <v>0</v>
      </c>
      <c r="P149" s="5">
        <v>0</v>
      </c>
      <c r="Q149" s="5">
        <v>0</v>
      </c>
      <c r="R149" s="5">
        <v>0</v>
      </c>
      <c r="S149" s="5">
        <f>BF149</f>
        <v>0</v>
      </c>
      <c r="T149" s="5">
        <v>0</v>
      </c>
      <c r="U149" s="5">
        <v>0</v>
      </c>
      <c r="V149" s="5">
        <v>0</v>
      </c>
      <c r="W149" s="5">
        <f>BG149</f>
        <v>0</v>
      </c>
      <c r="X149" s="5">
        <v>0</v>
      </c>
      <c r="Y149" s="5">
        <v>0</v>
      </c>
      <c r="Z149" s="5">
        <v>0</v>
      </c>
      <c r="AA149" s="5">
        <f>BH149</f>
        <v>0</v>
      </c>
      <c r="AB149" s="5">
        <v>0</v>
      </c>
      <c r="AC149" s="5">
        <v>0</v>
      </c>
      <c r="AW149" s="5">
        <v>0</v>
      </c>
      <c r="AX149" s="5">
        <v>0</v>
      </c>
      <c r="AY149" s="5">
        <v>0</v>
      </c>
      <c r="AZ149" s="5">
        <v>0</v>
      </c>
      <c r="BA149" s="5">
        <v>0</v>
      </c>
      <c r="BB149" s="5">
        <v>0</v>
      </c>
      <c r="BC149" s="5">
        <v>0</v>
      </c>
      <c r="BD149" s="5">
        <v>0</v>
      </c>
      <c r="BE149" s="5">
        <v>0</v>
      </c>
      <c r="BF149" s="5">
        <v>0</v>
      </c>
      <c r="BG149" s="5">
        <v>0</v>
      </c>
      <c r="BH149" s="5">
        <v>0</v>
      </c>
    </row>
    <row r="150" spans="2:66" s="5" customFormat="1" x14ac:dyDescent="0.35">
      <c r="B150" s="5" t="s">
        <v>1785</v>
      </c>
      <c r="L150" s="5">
        <v>154</v>
      </c>
      <c r="M150" s="5">
        <v>294</v>
      </c>
      <c r="N150" s="5">
        <v>427</v>
      </c>
      <c r="O150" s="5">
        <f>BE150</f>
        <v>567</v>
      </c>
      <c r="P150" s="5">
        <v>149</v>
      </c>
      <c r="Q150" s="5">
        <v>298</v>
      </c>
      <c r="R150" s="5">
        <v>458</v>
      </c>
      <c r="S150" s="5">
        <f>BF150</f>
        <v>622</v>
      </c>
      <c r="T150" s="5">
        <v>196</v>
      </c>
      <c r="U150" s="5">
        <v>378</v>
      </c>
      <c r="V150" s="5">
        <v>551</v>
      </c>
      <c r="W150" s="5">
        <f>BG150</f>
        <v>734</v>
      </c>
      <c r="X150" s="5">
        <v>201</v>
      </c>
      <c r="Y150" s="5">
        <v>376</v>
      </c>
      <c r="Z150" s="5">
        <v>536</v>
      </c>
      <c r="AA150" s="5">
        <f>BH150</f>
        <v>708</v>
      </c>
      <c r="AB150" s="5">
        <v>165</v>
      </c>
      <c r="AC150" s="5">
        <v>323</v>
      </c>
      <c r="AW150" s="5">
        <v>497</v>
      </c>
      <c r="AX150" s="5">
        <v>451</v>
      </c>
      <c r="AY150" s="5">
        <v>448</v>
      </c>
      <c r="AZ150" s="5">
        <v>453</v>
      </c>
      <c r="BA150" s="5">
        <v>514</v>
      </c>
      <c r="BB150" s="5">
        <v>521</v>
      </c>
      <c r="BC150" s="5">
        <v>542</v>
      </c>
      <c r="BD150" s="5">
        <v>564</v>
      </c>
      <c r="BE150" s="5">
        <v>567</v>
      </c>
      <c r="BF150" s="5">
        <v>622</v>
      </c>
      <c r="BG150" s="5">
        <v>734</v>
      </c>
      <c r="BH150" s="5">
        <v>708</v>
      </c>
    </row>
    <row r="151" spans="2:66" s="5" customFormat="1" x14ac:dyDescent="0.35">
      <c r="B151" s="5" t="s">
        <v>1786</v>
      </c>
      <c r="L151" s="5">
        <v>-1788</v>
      </c>
      <c r="M151" s="5">
        <v>-1795</v>
      </c>
      <c r="N151" s="5">
        <v>-1904</v>
      </c>
      <c r="O151" s="5">
        <f>BE151</f>
        <v>-1911</v>
      </c>
      <c r="P151" s="5">
        <v>-657</v>
      </c>
      <c r="Q151" s="5">
        <v>-1782</v>
      </c>
      <c r="R151" s="5">
        <v>-1792</v>
      </c>
      <c r="S151" s="5">
        <f>BF151</f>
        <v>-1809</v>
      </c>
      <c r="T151" s="5">
        <v>-568</v>
      </c>
      <c r="U151" s="5">
        <v>-873</v>
      </c>
      <c r="V151" s="5">
        <v>-1182</v>
      </c>
      <c r="W151" s="5">
        <f>BG151</f>
        <v>-1485</v>
      </c>
      <c r="X151" s="5">
        <v>-936</v>
      </c>
      <c r="Y151" s="5">
        <v>-1443</v>
      </c>
      <c r="Z151" s="5">
        <v>-1827</v>
      </c>
      <c r="AA151" s="5">
        <f>BH151</f>
        <v>-2332</v>
      </c>
      <c r="AB151" s="5">
        <v>-721</v>
      </c>
      <c r="AC151" s="5">
        <v>-1104</v>
      </c>
      <c r="AW151" s="5">
        <v>-2885</v>
      </c>
      <c r="AX151" s="5">
        <v>-1645</v>
      </c>
      <c r="AY151" s="5">
        <v>-1243</v>
      </c>
      <c r="AZ151" s="5">
        <v>-1344</v>
      </c>
      <c r="BA151" s="5">
        <v>-1331</v>
      </c>
      <c r="BB151" s="5">
        <v>-1399</v>
      </c>
      <c r="BC151" s="5">
        <v>-1421</v>
      </c>
      <c r="BD151" s="5">
        <v>-2087</v>
      </c>
      <c r="BE151" s="5">
        <v>-1911</v>
      </c>
      <c r="BF151" s="5">
        <v>-1809</v>
      </c>
      <c r="BG151" s="5">
        <v>-1485</v>
      </c>
      <c r="BH151" s="5">
        <v>-2332</v>
      </c>
    </row>
    <row r="152" spans="2:66" s="5" customFormat="1" x14ac:dyDescent="0.35">
      <c r="B152" s="5" t="s">
        <v>1787</v>
      </c>
      <c r="L152" s="5">
        <v>-556</v>
      </c>
      <c r="M152" s="5">
        <v>-1071</v>
      </c>
      <c r="N152" s="5">
        <v>-1584</v>
      </c>
      <c r="O152" s="5">
        <f>BE152</f>
        <v>-2096</v>
      </c>
      <c r="P152" s="5">
        <v>-596</v>
      </c>
      <c r="Q152" s="5">
        <v>-1150</v>
      </c>
      <c r="R152" s="5">
        <v>-1706</v>
      </c>
      <c r="S152" s="5">
        <f>BF152</f>
        <v>-2260</v>
      </c>
      <c r="T152" s="5">
        <v>-661</v>
      </c>
      <c r="U152" s="5">
        <v>-1291</v>
      </c>
      <c r="V152" s="5">
        <v>-1920</v>
      </c>
      <c r="W152" s="5">
        <f>BG152</f>
        <v>-2547</v>
      </c>
      <c r="X152" s="5">
        <v>-786</v>
      </c>
      <c r="Y152" s="5">
        <v>-1523</v>
      </c>
      <c r="Z152" s="5">
        <v>-2259</v>
      </c>
      <c r="AA152" s="5">
        <f>BH152</f>
        <v>-2990</v>
      </c>
      <c r="AB152" s="5">
        <v>-796</v>
      </c>
      <c r="AC152" s="5">
        <v>-1544</v>
      </c>
      <c r="AW152" s="5">
        <v>-1014</v>
      </c>
      <c r="AX152" s="5">
        <v>-1060</v>
      </c>
      <c r="AY152" s="5">
        <v>-1168</v>
      </c>
      <c r="AZ152" s="5">
        <v>-1338</v>
      </c>
      <c r="BA152" s="5">
        <v>-1476</v>
      </c>
      <c r="BB152" s="5">
        <v>-1545</v>
      </c>
      <c r="BC152" s="5">
        <v>-1662</v>
      </c>
      <c r="BD152" s="5">
        <v>-1968</v>
      </c>
      <c r="BE152" s="5">
        <v>-2096</v>
      </c>
      <c r="BF152" s="5">
        <v>-2260</v>
      </c>
      <c r="BG152" s="5">
        <v>-2547</v>
      </c>
      <c r="BH152" s="5">
        <v>-2990</v>
      </c>
    </row>
    <row r="153" spans="2:66" s="5" customFormat="1" x14ac:dyDescent="0.35"/>
    <row r="154" spans="2:66" s="36" customFormat="1" x14ac:dyDescent="0.35">
      <c r="B154" s="36" t="s">
        <v>1811</v>
      </c>
      <c r="AW154" s="36">
        <f>ABS(AW152)/AW100</f>
        <v>0.4338896020539153</v>
      </c>
      <c r="AX154" s="36">
        <f t="shared" ref="AX154:BN154" si="798">ABS(AX152)/AX100</f>
        <v>0.43124491456468672</v>
      </c>
      <c r="AY154" s="36">
        <f t="shared" si="798"/>
        <v>0.39566395663956638</v>
      </c>
      <c r="AZ154" s="36">
        <f t="shared" si="798"/>
        <v>0.40619307832422585</v>
      </c>
      <c r="BA154" s="36">
        <f t="shared" si="798"/>
        <v>0.44125560538116593</v>
      </c>
      <c r="BB154" s="36">
        <f t="shared" si="798"/>
        <v>0.48768939393939392</v>
      </c>
      <c r="BC154" s="36">
        <f t="shared" si="798"/>
        <v>0.33562197092084006</v>
      </c>
      <c r="BD154" s="36">
        <f t="shared" si="798"/>
        <v>0.45714285714285713</v>
      </c>
      <c r="BE154" s="36">
        <f t="shared" si="798"/>
        <v>0.46827524575513851</v>
      </c>
      <c r="BF154" s="36">
        <f t="shared" si="798"/>
        <v>0.45823195458231952</v>
      </c>
      <c r="BG154" s="36">
        <f t="shared" si="798"/>
        <v>0.43162175902389427</v>
      </c>
      <c r="BH154" s="36">
        <f t="shared" si="798"/>
        <v>0.57744302819621474</v>
      </c>
      <c r="BI154" s="36" t="e">
        <f t="shared" si="798"/>
        <v>#DIV/0!</v>
      </c>
      <c r="BJ154" s="36" t="e">
        <f t="shared" si="798"/>
        <v>#DIV/0!</v>
      </c>
      <c r="BK154" s="36" t="e">
        <f t="shared" si="798"/>
        <v>#DIV/0!</v>
      </c>
      <c r="BL154" s="36" t="e">
        <f t="shared" si="798"/>
        <v>#DIV/0!</v>
      </c>
      <c r="BM154" s="36" t="e">
        <f t="shared" si="798"/>
        <v>#DIV/0!</v>
      </c>
      <c r="BN154" s="36" t="e">
        <f t="shared" si="798"/>
        <v>#DIV/0!</v>
      </c>
    </row>
    <row r="155" spans="2:66" s="36" customFormat="1" x14ac:dyDescent="0.35"/>
    <row r="156" spans="2:66" s="36" customFormat="1" x14ac:dyDescent="0.35"/>
    <row r="157" spans="2:66" s="37" customFormat="1" x14ac:dyDescent="0.35">
      <c r="B157" s="37" t="s">
        <v>1812</v>
      </c>
    </row>
    <row r="158" spans="2:66" s="5" customFormat="1" x14ac:dyDescent="0.35">
      <c r="B158" s="5" t="s">
        <v>99</v>
      </c>
      <c r="L158" s="5">
        <f>L145</f>
        <v>-225</v>
      </c>
      <c r="M158" s="5">
        <f>M145-L158</f>
        <v>922</v>
      </c>
      <c r="N158" s="5">
        <f>N145-M158-L158</f>
        <v>931</v>
      </c>
      <c r="O158" s="5">
        <f>O145-N158-M158-L158</f>
        <v>1256</v>
      </c>
      <c r="P158" s="5">
        <f>P145</f>
        <v>-938</v>
      </c>
      <c r="Q158" s="5">
        <f>Q145-P158</f>
        <v>1707</v>
      </c>
      <c r="R158" s="5">
        <f>R145-Q158-P158</f>
        <v>995</v>
      </c>
      <c r="S158" s="5">
        <f>S145-R158-Q158-P158</f>
        <v>1979</v>
      </c>
      <c r="T158" s="5">
        <f>T145</f>
        <v>-573</v>
      </c>
      <c r="U158" s="5">
        <f>U145-T158</f>
        <v>1826</v>
      </c>
      <c r="V158" s="5">
        <f>V145-U158-T158</f>
        <v>1774</v>
      </c>
      <c r="W158" s="5">
        <f>W145-V158-U158-T158</f>
        <v>1917</v>
      </c>
      <c r="X158" s="5">
        <f>X145</f>
        <v>-422</v>
      </c>
      <c r="Y158" s="5">
        <f>Y145-X158</f>
        <v>1645</v>
      </c>
      <c r="Z158" s="5">
        <f>Z145-Y158-X158</f>
        <v>1760</v>
      </c>
      <c r="AA158" s="5">
        <f>AA145-Z158-Y158-X158</f>
        <v>1973</v>
      </c>
      <c r="AB158" s="5">
        <f>AB145</f>
        <v>-394</v>
      </c>
      <c r="AC158" s="5">
        <f>AC145-AB158</f>
        <v>985</v>
      </c>
    </row>
    <row r="159" spans="2:66" s="14" customFormat="1" x14ac:dyDescent="0.35">
      <c r="B159" s="14" t="s">
        <v>100</v>
      </c>
      <c r="L159" s="14">
        <f>L146</f>
        <v>-58</v>
      </c>
      <c r="M159" s="14">
        <f>M146-L159</f>
        <v>-47</v>
      </c>
      <c r="N159" s="14">
        <f>N146-M159-L159</f>
        <v>-55</v>
      </c>
      <c r="O159" s="14">
        <f>O146-N159-M159-L159</f>
        <v>-94</v>
      </c>
      <c r="P159" s="14">
        <f>P146</f>
        <v>-52</v>
      </c>
      <c r="Q159" s="14">
        <f>Q146-P159</f>
        <v>-48</v>
      </c>
      <c r="R159" s="14">
        <f>R146-Q159-P159</f>
        <v>-40</v>
      </c>
      <c r="S159" s="14">
        <f>S146-R159-Q159-P159</f>
        <v>-54</v>
      </c>
      <c r="T159" s="14">
        <f>T146</f>
        <v>-48</v>
      </c>
      <c r="U159" s="14">
        <f>U146-T159</f>
        <v>-130</v>
      </c>
      <c r="V159" s="14">
        <f>V146-U159-T159</f>
        <v>-37</v>
      </c>
      <c r="W159" s="14">
        <f>W146-V159-U159-T159</f>
        <v>-126</v>
      </c>
      <c r="X159" s="14">
        <f>X146</f>
        <v>-147</v>
      </c>
      <c r="Y159" s="14">
        <f>Y146-X159</f>
        <v>-116</v>
      </c>
      <c r="Z159" s="14">
        <f>Z146-Y159-X159</f>
        <v>-136</v>
      </c>
      <c r="AA159" s="14">
        <f>AA146-Z159-Y159-X159</f>
        <v>-134</v>
      </c>
      <c r="AB159" s="14">
        <f>AB146</f>
        <v>-81</v>
      </c>
      <c r="AC159" s="14">
        <f>AC146-AB159</f>
        <v>-61</v>
      </c>
    </row>
    <row r="160" spans="2:66" s="5" customFormat="1" x14ac:dyDescent="0.35">
      <c r="B160" s="5" t="s">
        <v>101</v>
      </c>
      <c r="L160" s="5">
        <f>SUM(L158:L159)</f>
        <v>-283</v>
      </c>
      <c r="M160" s="5">
        <f t="shared" ref="M160:AJ160" si="799">SUM(M158:M159)</f>
        <v>875</v>
      </c>
      <c r="N160" s="5">
        <f t="shared" si="799"/>
        <v>876</v>
      </c>
      <c r="O160" s="5">
        <f t="shared" si="799"/>
        <v>1162</v>
      </c>
      <c r="P160" s="5">
        <f t="shared" si="799"/>
        <v>-990</v>
      </c>
      <c r="Q160" s="5">
        <f t="shared" si="799"/>
        <v>1659</v>
      </c>
      <c r="R160" s="5">
        <f t="shared" si="799"/>
        <v>955</v>
      </c>
      <c r="S160" s="5">
        <f t="shared" si="799"/>
        <v>1925</v>
      </c>
      <c r="T160" s="5">
        <f t="shared" si="799"/>
        <v>-621</v>
      </c>
      <c r="U160" s="5">
        <f t="shared" si="799"/>
        <v>1696</v>
      </c>
      <c r="V160" s="5">
        <f t="shared" si="799"/>
        <v>1737</v>
      </c>
      <c r="W160" s="5">
        <f t="shared" si="799"/>
        <v>1791</v>
      </c>
      <c r="X160" s="5">
        <f t="shared" si="799"/>
        <v>-569</v>
      </c>
      <c r="Y160" s="5">
        <f t="shared" si="799"/>
        <v>1529</v>
      </c>
      <c r="Z160" s="5">
        <f t="shared" si="799"/>
        <v>1624</v>
      </c>
      <c r="AA160" s="5">
        <f t="shared" si="799"/>
        <v>1839</v>
      </c>
      <c r="AB160" s="5">
        <f t="shared" si="799"/>
        <v>-475</v>
      </c>
      <c r="AC160" s="5">
        <f t="shared" si="799"/>
        <v>924</v>
      </c>
      <c r="AD160" s="5">
        <f t="shared" si="799"/>
        <v>0</v>
      </c>
      <c r="AE160" s="5">
        <f t="shared" si="799"/>
        <v>0</v>
      </c>
      <c r="AF160" s="5">
        <f t="shared" si="799"/>
        <v>0</v>
      </c>
      <c r="AG160" s="5">
        <f t="shared" si="799"/>
        <v>0</v>
      </c>
      <c r="AH160" s="5">
        <f t="shared" si="799"/>
        <v>0</v>
      </c>
      <c r="AI160" s="5">
        <f t="shared" si="799"/>
        <v>0</v>
      </c>
      <c r="AJ160" s="5">
        <f t="shared" si="799"/>
        <v>0</v>
      </c>
    </row>
    <row r="161" spans="2:69" s="36" customFormat="1" x14ac:dyDescent="0.35">
      <c r="B161" s="5"/>
    </row>
    <row r="162" spans="2:69" s="5" customFormat="1" x14ac:dyDescent="0.35">
      <c r="B162" s="5" t="s">
        <v>1784</v>
      </c>
      <c r="L162" s="5">
        <f>L149</f>
        <v>0</v>
      </c>
      <c r="M162" s="5">
        <f>M149-L162</f>
        <v>0</v>
      </c>
      <c r="N162" s="5">
        <f>N149-M162-L162</f>
        <v>0</v>
      </c>
      <c r="O162" s="5">
        <f>O149-N162-M162-L162</f>
        <v>0</v>
      </c>
      <c r="P162" s="5">
        <f>P149</f>
        <v>0</v>
      </c>
      <c r="Q162" s="5">
        <f>Q149-P162</f>
        <v>0</v>
      </c>
      <c r="R162" s="5">
        <f>R149-Q162-P162</f>
        <v>0</v>
      </c>
      <c r="S162" s="5">
        <f>S149-R162-Q162-P162</f>
        <v>0</v>
      </c>
      <c r="T162" s="5">
        <f>T149</f>
        <v>0</v>
      </c>
      <c r="U162" s="5">
        <f>U149-T162</f>
        <v>0</v>
      </c>
      <c r="V162" s="5">
        <f>V149-U162-T162</f>
        <v>0</v>
      </c>
      <c r="W162" s="5">
        <f>W149-V162-U162-T162</f>
        <v>0</v>
      </c>
      <c r="X162" s="5">
        <f>X149</f>
        <v>0</v>
      </c>
      <c r="Y162" s="5">
        <f>Y149-X162</f>
        <v>0</v>
      </c>
      <c r="Z162" s="5">
        <f>Z149-Y162-X162</f>
        <v>0</v>
      </c>
      <c r="AA162" s="5">
        <f>AA149-Z162-Y162-X162</f>
        <v>0</v>
      </c>
      <c r="AB162" s="5">
        <f>AB149</f>
        <v>0</v>
      </c>
      <c r="AC162" s="5">
        <f>AC149-AB162</f>
        <v>0</v>
      </c>
    </row>
    <row r="163" spans="2:69" s="5" customFormat="1" x14ac:dyDescent="0.35">
      <c r="B163" s="5" t="s">
        <v>1785</v>
      </c>
      <c r="L163" s="5">
        <f>L150</f>
        <v>154</v>
      </c>
      <c r="M163" s="5">
        <f>M150-L163</f>
        <v>140</v>
      </c>
      <c r="N163" s="5">
        <f>N150-M163-L163</f>
        <v>133</v>
      </c>
      <c r="O163" s="5">
        <f>O150-N163-M163-L163</f>
        <v>140</v>
      </c>
      <c r="P163" s="5">
        <f>P150</f>
        <v>149</v>
      </c>
      <c r="Q163" s="5">
        <f>Q150-P163</f>
        <v>149</v>
      </c>
      <c r="R163" s="5">
        <f>R150-Q163-P163</f>
        <v>160</v>
      </c>
      <c r="S163" s="5">
        <f>S150-R163-Q163-P163</f>
        <v>164</v>
      </c>
      <c r="T163" s="5">
        <f>T150</f>
        <v>196</v>
      </c>
      <c r="U163" s="5">
        <f>U150-T163</f>
        <v>182</v>
      </c>
      <c r="V163" s="5">
        <f>V150-U163-T163</f>
        <v>173</v>
      </c>
      <c r="W163" s="5">
        <f>W150-V163-U163-T163</f>
        <v>183</v>
      </c>
      <c r="X163" s="5">
        <f>X150</f>
        <v>201</v>
      </c>
      <c r="Y163" s="5">
        <f>Y150-X163</f>
        <v>175</v>
      </c>
      <c r="Z163" s="5">
        <f>Z150-Y163-X163</f>
        <v>160</v>
      </c>
      <c r="AA163" s="5">
        <f>AA150-Z163-Y163-X163</f>
        <v>172</v>
      </c>
      <c r="AB163" s="5">
        <f>AB150</f>
        <v>165</v>
      </c>
      <c r="AC163" s="5">
        <f>AC150-AB163</f>
        <v>158</v>
      </c>
    </row>
    <row r="164" spans="2:69" s="5" customFormat="1" x14ac:dyDescent="0.35">
      <c r="B164" s="5" t="s">
        <v>1786</v>
      </c>
      <c r="L164" s="5">
        <f>L151</f>
        <v>-1788</v>
      </c>
      <c r="M164" s="5">
        <f>M151-L164</f>
        <v>-7</v>
      </c>
      <c r="N164" s="5">
        <f>N151-M164-L164</f>
        <v>-109</v>
      </c>
      <c r="O164" s="5">
        <f>O151-N164-M164-L164</f>
        <v>-7</v>
      </c>
      <c r="P164" s="5">
        <f>P151</f>
        <v>-657</v>
      </c>
      <c r="Q164" s="5">
        <f>Q151-P164</f>
        <v>-1125</v>
      </c>
      <c r="R164" s="5">
        <f>R151-Q164-P164</f>
        <v>-10</v>
      </c>
      <c r="S164" s="5">
        <f>S151-R164-Q164-P164</f>
        <v>-17</v>
      </c>
      <c r="T164" s="5">
        <f>T151</f>
        <v>-568</v>
      </c>
      <c r="U164" s="5">
        <f>U151-T164</f>
        <v>-305</v>
      </c>
      <c r="V164" s="5">
        <f>V151-U164-T164</f>
        <v>-309</v>
      </c>
      <c r="W164" s="5">
        <f>W151-V164-U164-T164</f>
        <v>-303</v>
      </c>
      <c r="X164" s="5">
        <f>X151</f>
        <v>-936</v>
      </c>
      <c r="Y164" s="5">
        <f>Y151-X164</f>
        <v>-507</v>
      </c>
      <c r="Z164" s="5">
        <f>Z151-Y164-X164</f>
        <v>-384</v>
      </c>
      <c r="AA164" s="5">
        <f>AA151-Z164-Y164-X164</f>
        <v>-505</v>
      </c>
      <c r="AB164" s="5">
        <f>AB151</f>
        <v>-721</v>
      </c>
      <c r="AC164" s="5">
        <f>AC151-AB164</f>
        <v>-383</v>
      </c>
    </row>
    <row r="165" spans="2:69" s="5" customFormat="1" x14ac:dyDescent="0.35">
      <c r="B165" s="5" t="s">
        <v>1787</v>
      </c>
      <c r="L165" s="5">
        <f>L152</f>
        <v>-556</v>
      </c>
      <c r="M165" s="5">
        <f>M152-L165</f>
        <v>-515</v>
      </c>
      <c r="N165" s="5">
        <f>N152-M165-L165</f>
        <v>-513</v>
      </c>
      <c r="O165" s="5">
        <f>O152-N165-M165-L165</f>
        <v>-512</v>
      </c>
      <c r="P165" s="5">
        <f>P152</f>
        <v>-596</v>
      </c>
      <c r="Q165" s="5">
        <f>Q152-P165</f>
        <v>-554</v>
      </c>
      <c r="R165" s="5">
        <f>R152-Q165-P165</f>
        <v>-556</v>
      </c>
      <c r="S165" s="5">
        <f>S152-R165-Q165-P165</f>
        <v>-554</v>
      </c>
      <c r="T165" s="5">
        <f>T152</f>
        <v>-661</v>
      </c>
      <c r="U165" s="5">
        <f>U152-T165</f>
        <v>-630</v>
      </c>
      <c r="V165" s="5">
        <f>V152-U165-T165</f>
        <v>-629</v>
      </c>
      <c r="W165" s="5">
        <f>W152-V165-U165-T165</f>
        <v>-627</v>
      </c>
      <c r="X165" s="5">
        <f>X152</f>
        <v>-786</v>
      </c>
      <c r="Y165" s="5">
        <f>Y152-X165</f>
        <v>-737</v>
      </c>
      <c r="Z165" s="5">
        <f>Z152-Y165-X165</f>
        <v>-736</v>
      </c>
      <c r="AA165" s="5">
        <f>AA152-Z165-Y165-X165</f>
        <v>-731</v>
      </c>
      <c r="AB165" s="5">
        <f>AB152</f>
        <v>-796</v>
      </c>
      <c r="AC165" s="5">
        <f>AC152-AB165</f>
        <v>-748</v>
      </c>
    </row>
    <row r="166" spans="2:69" s="5" customFormat="1" x14ac:dyDescent="0.35"/>
    <row r="167" spans="2:69" s="5" customFormat="1" x14ac:dyDescent="0.35">
      <c r="B167" s="36" t="s">
        <v>1811</v>
      </c>
    </row>
    <row r="168" spans="2:69" s="5" customFormat="1" x14ac:dyDescent="0.35"/>
    <row r="169" spans="2:69" s="18" customFormat="1" x14ac:dyDescent="0.35">
      <c r="B169" s="18" t="s">
        <v>1796</v>
      </c>
      <c r="BP169" s="18" t="s">
        <v>1807</v>
      </c>
      <c r="BQ169" s="18" t="e" vm="4">
        <v>#VALUE!</v>
      </c>
    </row>
    <row r="170" spans="2:69" s="5" customFormat="1" x14ac:dyDescent="0.35">
      <c r="B170" s="5" t="s">
        <v>1797</v>
      </c>
      <c r="L170" s="5">
        <f>L7*L171</f>
        <v>59711.351039999994</v>
      </c>
      <c r="M170" s="5">
        <f t="shared" ref="M170:AJ170" si="800">M7*M171</f>
        <v>64475.017080000005</v>
      </c>
      <c r="N170" s="5">
        <f t="shared" si="800"/>
        <v>62661.691200000001</v>
      </c>
      <c r="O170" s="5">
        <f t="shared" si="800"/>
        <v>66936.479999999996</v>
      </c>
      <c r="P170" s="5">
        <f t="shared" si="800"/>
        <v>69843.825700000001</v>
      </c>
      <c r="Q170" s="5">
        <f t="shared" si="800"/>
        <v>71210.19971999999</v>
      </c>
      <c r="R170" s="5">
        <f t="shared" si="800"/>
        <v>81030.598320000005</v>
      </c>
      <c r="S170" s="5">
        <f t="shared" si="800"/>
        <v>93979.190760000012</v>
      </c>
      <c r="T170" s="5">
        <f t="shared" si="800"/>
        <v>103380.92487</v>
      </c>
      <c r="U170" s="5">
        <f t="shared" si="800"/>
        <v>120946.75177</v>
      </c>
      <c r="V170" s="5">
        <f t="shared" si="800"/>
        <v>128802.84300000001</v>
      </c>
      <c r="W170" s="5">
        <f t="shared" si="800"/>
        <v>131557.38133999999</v>
      </c>
      <c r="X170" s="5">
        <f t="shared" si="800"/>
        <v>113008.91499999999</v>
      </c>
      <c r="Y170" s="5">
        <f t="shared" si="800"/>
        <v>94644.202000000005</v>
      </c>
      <c r="Z170" s="5">
        <f t="shared" si="800"/>
        <v>95521.061999999991</v>
      </c>
      <c r="AA170" s="5">
        <f t="shared" si="800"/>
        <v>97693.963719999985</v>
      </c>
      <c r="AB170" s="5">
        <f t="shared" si="800"/>
        <v>103615.37700000001</v>
      </c>
      <c r="AC170" s="5">
        <f t="shared" si="800"/>
        <v>98894.575999999986</v>
      </c>
      <c r="AD170" s="5">
        <f t="shared" si="800"/>
        <v>0</v>
      </c>
      <c r="AE170" s="5">
        <f t="shared" si="800"/>
        <v>0</v>
      </c>
      <c r="AF170" s="5">
        <f t="shared" si="800"/>
        <v>0</v>
      </c>
      <c r="AG170" s="5">
        <f t="shared" si="800"/>
        <v>0</v>
      </c>
      <c r="AH170" s="5">
        <f t="shared" si="800"/>
        <v>0</v>
      </c>
      <c r="AI170" s="5">
        <f t="shared" si="800"/>
        <v>0</v>
      </c>
      <c r="AJ170" s="5">
        <f t="shared" si="800"/>
        <v>0</v>
      </c>
      <c r="AV170" s="5">
        <f>AV7*AV171</f>
        <v>0</v>
      </c>
      <c r="AW170" s="5">
        <f t="shared" ref="AW170:BG170" si="801">AW7*AW171</f>
        <v>25244.304999999997</v>
      </c>
      <c r="AX170" s="5">
        <f t="shared" si="801"/>
        <v>28037.500250000001</v>
      </c>
      <c r="AY170" s="5">
        <f t="shared" si="801"/>
        <v>35529.522450000004</v>
      </c>
      <c r="AZ170" s="5">
        <f t="shared" si="801"/>
        <v>42396.0645</v>
      </c>
      <c r="BA170" s="5">
        <f t="shared" si="801"/>
        <v>48362.917399999998</v>
      </c>
      <c r="BB170" s="5">
        <f t="shared" si="801"/>
        <v>47791.770500000006</v>
      </c>
      <c r="BC170" s="5">
        <f t="shared" si="801"/>
        <v>58492.733599999992</v>
      </c>
      <c r="BD170" s="5">
        <f t="shared" si="801"/>
        <v>68741.877829999998</v>
      </c>
      <c r="BE170" s="5">
        <f t="shared" si="801"/>
        <v>62586.576240000009</v>
      </c>
      <c r="BF170" s="5">
        <f t="shared" si="801"/>
        <v>78943.997370000012</v>
      </c>
      <c r="BG170" s="5">
        <f t="shared" si="801"/>
        <v>121324.51765665</v>
      </c>
      <c r="BH170" s="5">
        <f>BH7*BH171</f>
        <v>100027.083</v>
      </c>
      <c r="BI170" s="5">
        <f t="shared" ref="BI170:BN170" si="802">BI7*BI171</f>
        <v>0</v>
      </c>
      <c r="BJ170" s="5">
        <f t="shared" si="802"/>
        <v>0</v>
      </c>
      <c r="BK170" s="5">
        <f t="shared" si="802"/>
        <v>0</v>
      </c>
      <c r="BL170" s="5">
        <f t="shared" si="802"/>
        <v>0</v>
      </c>
      <c r="BM170" s="5">
        <f t="shared" si="802"/>
        <v>0</v>
      </c>
      <c r="BN170" s="5">
        <f t="shared" si="802"/>
        <v>0</v>
      </c>
      <c r="BP170" s="5" cm="1">
        <f t="array" ref="BP170">_FV(BQ169,"Market cap",TRUE)/1000000</f>
        <v>95004.976945000002</v>
      </c>
    </row>
    <row r="171" spans="2:69" s="31" customFormat="1" x14ac:dyDescent="0.35">
      <c r="B171" s="31" t="s">
        <v>1</v>
      </c>
      <c r="L171" s="31">
        <f>L103</f>
        <v>158.268</v>
      </c>
      <c r="M171" s="31">
        <f t="shared" ref="M171:AJ171" si="803">M103</f>
        <v>155.35400000000001</v>
      </c>
      <c r="N171" s="31">
        <f t="shared" si="803"/>
        <v>155.28</v>
      </c>
      <c r="O171" s="31">
        <f t="shared" si="803"/>
        <v>156</v>
      </c>
      <c r="P171" s="31">
        <f t="shared" si="803"/>
        <v>155.24299999999999</v>
      </c>
      <c r="Q171" s="31">
        <f t="shared" si="803"/>
        <v>153.732</v>
      </c>
      <c r="R171" s="31">
        <f t="shared" si="803"/>
        <v>152.488</v>
      </c>
      <c r="S171" s="31">
        <f t="shared" si="803"/>
        <v>152.63300000000001</v>
      </c>
      <c r="T171" s="31">
        <f t="shared" si="803"/>
        <v>152.56700000000001</v>
      </c>
      <c r="U171" s="31">
        <f t="shared" si="803"/>
        <v>152.44300000000001</v>
      </c>
      <c r="V171" s="31">
        <f t="shared" si="803"/>
        <v>152.1</v>
      </c>
      <c r="W171" s="31">
        <f t="shared" si="803"/>
        <v>152.042</v>
      </c>
      <c r="X171" s="31">
        <f t="shared" si="803"/>
        <v>151.69999999999999</v>
      </c>
      <c r="Y171" s="31">
        <f t="shared" si="803"/>
        <v>151.30000000000001</v>
      </c>
      <c r="Z171" s="31">
        <f t="shared" si="803"/>
        <v>150.6</v>
      </c>
      <c r="AA171" s="31">
        <f t="shared" si="803"/>
        <v>150.23599999999999</v>
      </c>
      <c r="AB171" s="31">
        <f t="shared" si="803"/>
        <v>149.9</v>
      </c>
      <c r="AC171" s="31">
        <f t="shared" si="803"/>
        <v>149.6</v>
      </c>
      <c r="AD171" s="31">
        <f t="shared" si="803"/>
        <v>0</v>
      </c>
      <c r="AE171" s="31">
        <f t="shared" si="803"/>
        <v>0</v>
      </c>
      <c r="AF171" s="31">
        <f t="shared" si="803"/>
        <v>0</v>
      </c>
      <c r="AG171" s="31">
        <f t="shared" si="803"/>
        <v>0</v>
      </c>
      <c r="AH171" s="31">
        <f t="shared" si="803"/>
        <v>0</v>
      </c>
      <c r="AI171" s="31">
        <f t="shared" si="803"/>
        <v>0</v>
      </c>
      <c r="AJ171" s="31">
        <f t="shared" si="803"/>
        <v>0</v>
      </c>
      <c r="AV171" s="31">
        <f>AV103</f>
        <v>0</v>
      </c>
      <c r="AW171" s="31">
        <f t="shared" ref="AW171:BG171" si="804">AW103</f>
        <v>184.26499999999999</v>
      </c>
      <c r="AX171" s="31">
        <f t="shared" si="804"/>
        <v>174.96100000000001</v>
      </c>
      <c r="AY171" s="31">
        <f t="shared" si="804"/>
        <v>170.185</v>
      </c>
      <c r="AZ171" s="31">
        <f t="shared" si="804"/>
        <v>168.22499999999999</v>
      </c>
      <c r="BA171" s="31">
        <f t="shared" si="804"/>
        <v>166.39</v>
      </c>
      <c r="BB171" s="31">
        <f t="shared" si="804"/>
        <v>164.42500000000001</v>
      </c>
      <c r="BC171" s="31">
        <f t="shared" si="804"/>
        <v>162.16</v>
      </c>
      <c r="BD171" s="31">
        <f t="shared" si="804"/>
        <v>160.30099999999999</v>
      </c>
      <c r="BE171" s="31">
        <f t="shared" si="804"/>
        <v>156.01400000000001</v>
      </c>
      <c r="BF171" s="31">
        <f t="shared" si="804"/>
        <v>153.489</v>
      </c>
      <c r="BG171" s="31">
        <f t="shared" si="804"/>
        <v>152.23604699999999</v>
      </c>
      <c r="BH171" s="31">
        <f>BH103</f>
        <v>150.9</v>
      </c>
      <c r="BI171" s="31">
        <f t="shared" ref="BI171:BN171" si="805">BI103</f>
        <v>0</v>
      </c>
      <c r="BJ171" s="31">
        <f t="shared" si="805"/>
        <v>0</v>
      </c>
      <c r="BK171" s="31">
        <f t="shared" si="805"/>
        <v>0</v>
      </c>
      <c r="BL171" s="31">
        <f t="shared" si="805"/>
        <v>0</v>
      </c>
      <c r="BM171" s="31">
        <f t="shared" si="805"/>
        <v>0</v>
      </c>
      <c r="BN171" s="31">
        <f t="shared" si="805"/>
        <v>0</v>
      </c>
      <c r="BP171" s="31">
        <v>150.9</v>
      </c>
    </row>
    <row r="172" spans="2:69" s="30" customFormat="1" x14ac:dyDescent="0.35">
      <c r="B172" s="30" t="s">
        <v>1798</v>
      </c>
      <c r="P172" s="30">
        <f>P170/SUM(M80:P80)</f>
        <v>4.6865614775548545</v>
      </c>
      <c r="Q172" s="30">
        <f t="shared" ref="Q172:AB172" si="806">Q170/SUM(N80:Q80)</f>
        <v>4.7388167777999595</v>
      </c>
      <c r="R172" s="30">
        <f t="shared" si="806"/>
        <v>5.1598699898115132</v>
      </c>
      <c r="S172" s="30">
        <f t="shared" si="806"/>
        <v>5.7993946781857462</v>
      </c>
      <c r="T172" s="30">
        <f t="shared" si="806"/>
        <v>6.1197492967501335</v>
      </c>
      <c r="U172" s="30">
        <f t="shared" si="806"/>
        <v>6.6950872831442014</v>
      </c>
      <c r="V172" s="30">
        <f t="shared" si="806"/>
        <v>6.8709507628294038</v>
      </c>
      <c r="W172" s="30">
        <f t="shared" si="806"/>
        <v>6.79040886445752</v>
      </c>
      <c r="X172" s="30">
        <f t="shared" si="806"/>
        <v>5.7437822109275727</v>
      </c>
      <c r="Y172" s="30">
        <f t="shared" si="806"/>
        <v>4.883349775553377</v>
      </c>
      <c r="Z172" s="30">
        <f t="shared" si="806"/>
        <v>5.1239707112970709</v>
      </c>
      <c r="AA172" s="30">
        <f t="shared" si="806"/>
        <v>5.4660081530800637</v>
      </c>
      <c r="AB172" s="30">
        <f t="shared" si="806"/>
        <v>5.9490943905379803</v>
      </c>
      <c r="AC172" s="30">
        <f>AC170/SUM(Z80:AC80)</f>
        <v>5.6986617494525751</v>
      </c>
      <c r="AV172" s="30" t="e">
        <f>AV170/AV80</f>
        <v>#DIV/0!</v>
      </c>
      <c r="AW172" s="30">
        <f t="shared" ref="AW172:BG172" si="807">AW170/AW80</f>
        <v>2.7799036449730203</v>
      </c>
      <c r="AX172" s="30">
        <f t="shared" si="807"/>
        <v>3.0028381974938418</v>
      </c>
      <c r="AY172" s="30">
        <f t="shared" si="807"/>
        <v>3.4901299066797646</v>
      </c>
      <c r="AZ172" s="30">
        <f t="shared" si="807"/>
        <v>3.8260143037631984</v>
      </c>
      <c r="BA172" s="30">
        <f t="shared" si="807"/>
        <v>4.2419890711341113</v>
      </c>
      <c r="BB172" s="30">
        <f t="shared" si="807"/>
        <v>3.8978688932387251</v>
      </c>
      <c r="BC172" s="30">
        <f t="shared" si="807"/>
        <v>4.3009362941176468</v>
      </c>
      <c r="BD172" s="30">
        <f t="shared" si="807"/>
        <v>4.8416592358078603</v>
      </c>
      <c r="BE172" s="30">
        <f t="shared" si="807"/>
        <v>4.3047373436962655</v>
      </c>
      <c r="BF172" s="30">
        <f t="shared" si="807"/>
        <v>4.8715826825054007</v>
      </c>
      <c r="BG172" s="30">
        <f t="shared" si="807"/>
        <v>6.2622338007974605</v>
      </c>
      <c r="BH172" s="30">
        <f>BH170/BH80</f>
        <v>5.5965469143400659</v>
      </c>
      <c r="BI172" s="30" t="e">
        <f t="shared" ref="BI172:BN172" si="808">BI170/BI80</f>
        <v>#DIV/0!</v>
      </c>
      <c r="BJ172" s="30" t="e">
        <f t="shared" si="808"/>
        <v>#DIV/0!</v>
      </c>
      <c r="BK172" s="30" t="e">
        <f t="shared" si="808"/>
        <v>#DIV/0!</v>
      </c>
      <c r="BL172" s="30" t="e">
        <f t="shared" si="808"/>
        <v>#DIV/0!</v>
      </c>
      <c r="BM172" s="30" t="e">
        <f t="shared" si="808"/>
        <v>#DIV/0!</v>
      </c>
      <c r="BN172" s="30" t="e">
        <f t="shared" si="808"/>
        <v>#DIV/0!</v>
      </c>
      <c r="BP172" s="30">
        <f>BP170/$BH80</f>
        <v>5.3155584929782353</v>
      </c>
    </row>
    <row r="173" spans="2:69" s="30" customFormat="1" x14ac:dyDescent="0.35">
      <c r="B173" s="30" t="s">
        <v>1799</v>
      </c>
      <c r="P173" s="30">
        <f>P170/SUM(M100:P100)</f>
        <v>16.515447079687871</v>
      </c>
      <c r="Q173" s="30">
        <f t="shared" ref="Q173:AB173" si="809">Q170/SUM(N100:Q100)</f>
        <v>16.038333270270268</v>
      </c>
      <c r="R173" s="30">
        <f t="shared" si="809"/>
        <v>17.295752042689436</v>
      </c>
      <c r="S173" s="30">
        <f t="shared" si="809"/>
        <v>19.054985961070564</v>
      </c>
      <c r="T173" s="30">
        <f t="shared" si="809"/>
        <v>19.414258191549298</v>
      </c>
      <c r="U173" s="30">
        <f t="shared" si="809"/>
        <v>22.034387278192749</v>
      </c>
      <c r="V173" s="30">
        <f t="shared" si="809"/>
        <v>22.18443730623493</v>
      </c>
      <c r="W173" s="30">
        <f t="shared" si="809"/>
        <v>22.294082586002371</v>
      </c>
      <c r="X173" s="30">
        <f t="shared" si="809"/>
        <v>18.411357934180515</v>
      </c>
      <c r="Y173" s="30">
        <f t="shared" si="809"/>
        <v>16.214528353606305</v>
      </c>
      <c r="Z173" s="30">
        <f t="shared" si="809"/>
        <v>17.173869471413159</v>
      </c>
      <c r="AA173" s="30">
        <f t="shared" si="809"/>
        <v>18.867123159521046</v>
      </c>
      <c r="AB173" s="30">
        <f t="shared" si="809"/>
        <v>21.150311696264545</v>
      </c>
      <c r="AC173" s="30">
        <f>AC170/SUM(Z100:AC100)</f>
        <v>19.062177332305318</v>
      </c>
      <c r="AV173" s="30" t="e">
        <f>AV170/AV100</f>
        <v>#DIV/0!</v>
      </c>
      <c r="AW173" s="30">
        <f t="shared" ref="AW173:BG173" si="810">AW170/AW100</f>
        <v>10.802013264869489</v>
      </c>
      <c r="AX173" s="30">
        <f t="shared" si="810"/>
        <v>11.406631509357201</v>
      </c>
      <c r="AY173" s="30">
        <f t="shared" si="810"/>
        <v>12.035746087398376</v>
      </c>
      <c r="AZ173" s="30">
        <f t="shared" si="810"/>
        <v>12.870693533697633</v>
      </c>
      <c r="BA173" s="30">
        <f t="shared" si="810"/>
        <v>14.458271270553064</v>
      </c>
      <c r="BB173" s="30">
        <f t="shared" si="810"/>
        <v>15.085786142676769</v>
      </c>
      <c r="BC173" s="30">
        <f t="shared" si="810"/>
        <v>11.811941357027463</v>
      </c>
      <c r="BD173" s="30">
        <f t="shared" si="810"/>
        <v>15.967915872241578</v>
      </c>
      <c r="BE173" s="30">
        <f t="shared" si="810"/>
        <v>13.982702466487938</v>
      </c>
      <c r="BF173" s="30">
        <f t="shared" si="810"/>
        <v>16.006487706812653</v>
      </c>
      <c r="BG173" s="30">
        <f t="shared" si="810"/>
        <v>20.559992824377225</v>
      </c>
      <c r="BH173" s="30">
        <f>BH170/BH100</f>
        <v>19.317706257242179</v>
      </c>
      <c r="BI173" s="30" t="e">
        <f t="shared" ref="BI173:BN173" si="811">BI170/BI100</f>
        <v>#DIV/0!</v>
      </c>
      <c r="BJ173" s="30" t="e">
        <f t="shared" si="811"/>
        <v>#DIV/0!</v>
      </c>
      <c r="BK173" s="30" t="e">
        <f t="shared" si="811"/>
        <v>#DIV/0!</v>
      </c>
      <c r="BL173" s="30" t="e">
        <f t="shared" si="811"/>
        <v>#DIV/0!</v>
      </c>
      <c r="BM173" s="30" t="e">
        <f t="shared" si="811"/>
        <v>#DIV/0!</v>
      </c>
      <c r="BN173" s="30" t="e">
        <f t="shared" si="811"/>
        <v>#DIV/0!</v>
      </c>
      <c r="BP173" s="30">
        <f>BP170/$BH100</f>
        <v>18.347813237736577</v>
      </c>
    </row>
    <row r="174" spans="2:69" s="30" customFormat="1" x14ac:dyDescent="0.35">
      <c r="B174" s="30" t="s">
        <v>1800</v>
      </c>
      <c r="P174" s="30">
        <f>P170/P139</f>
        <v>2.1119995675839132</v>
      </c>
      <c r="Q174" s="30">
        <f t="shared" ref="Q174:AB174" si="812">Q170/Q139</f>
        <v>2.1719697346428348</v>
      </c>
      <c r="R174" s="30">
        <f t="shared" si="812"/>
        <v>2.3880289496640339</v>
      </c>
      <c r="S174" s="30">
        <f t="shared" si="812"/>
        <v>2.6597382339955855</v>
      </c>
      <c r="T174" s="30">
        <f t="shared" si="812"/>
        <v>2.9179746780885716</v>
      </c>
      <c r="U174" s="30">
        <f t="shared" si="812"/>
        <v>3.3458767226402566</v>
      </c>
      <c r="V174" s="30">
        <f t="shared" si="812"/>
        <v>3.4878508218473288</v>
      </c>
      <c r="W174" s="30">
        <f t="shared" si="812"/>
        <v>3.4798016542347772</v>
      </c>
      <c r="X174" s="30">
        <f t="shared" si="812"/>
        <v>3.005876024045111</v>
      </c>
      <c r="Y174" s="30">
        <f t="shared" si="812"/>
        <v>2.544062200956938</v>
      </c>
      <c r="Z174" s="30">
        <f t="shared" si="812"/>
        <v>2.5616418246667916</v>
      </c>
      <c r="AA174" s="30">
        <f t="shared" si="812"/>
        <v>2.5793104794592878</v>
      </c>
      <c r="AB174" s="30">
        <f t="shared" si="812"/>
        <v>2.7389737509912768</v>
      </c>
      <c r="AC174" s="30">
        <f>AC170/AC139</f>
        <v>2.578737314211212</v>
      </c>
      <c r="AV174" s="30" t="e">
        <f>AV170/AV139</f>
        <v>#DIV/0!</v>
      </c>
      <c r="AW174" s="30" t="e">
        <f t="shared" ref="AW174:BG174" si="813">AW170/AW139</f>
        <v>#DIV/0!</v>
      </c>
      <c r="AX174" s="30">
        <f t="shared" si="813"/>
        <v>1.0958569572014853</v>
      </c>
      <c r="AY174" s="30">
        <f t="shared" si="813"/>
        <v>1.3348933893146981</v>
      </c>
      <c r="AZ174" s="30">
        <f t="shared" si="813"/>
        <v>1.5425164453338185</v>
      </c>
      <c r="BA174" s="30">
        <f t="shared" si="813"/>
        <v>1.6921944506648006</v>
      </c>
      <c r="BB174" s="30">
        <f t="shared" si="813"/>
        <v>1.6395118524871357</v>
      </c>
      <c r="BC174" s="30">
        <f t="shared" si="813"/>
        <v>1.8366218789248929</v>
      </c>
      <c r="BD174" s="30">
        <f t="shared" si="813"/>
        <v>2.1195041417691858</v>
      </c>
      <c r="BE174" s="30">
        <f t="shared" si="813"/>
        <v>1.861975314312915</v>
      </c>
      <c r="BF174" s="30">
        <f t="shared" si="813"/>
        <v>2.2342219213788423</v>
      </c>
      <c r="BG174" s="30">
        <f t="shared" si="813"/>
        <v>3.2091339379106492</v>
      </c>
      <c r="BH174" s="30">
        <f>BH170/BH139</f>
        <v>2.6409093621290527</v>
      </c>
      <c r="BI174" s="30" t="e">
        <f t="shared" ref="BI174:BN174" si="814">BI170/BI139</f>
        <v>#DIV/0!</v>
      </c>
      <c r="BJ174" s="30" t="e">
        <f t="shared" si="814"/>
        <v>#DIV/0!</v>
      </c>
      <c r="BK174" s="30" t="e">
        <f t="shared" si="814"/>
        <v>#DIV/0!</v>
      </c>
      <c r="BL174" s="30" t="e">
        <f t="shared" si="814"/>
        <v>#DIV/0!</v>
      </c>
      <c r="BM174" s="30" t="e">
        <f t="shared" si="814"/>
        <v>#DIV/0!</v>
      </c>
      <c r="BN174" s="30" t="e">
        <f t="shared" si="814"/>
        <v>#DIV/0!</v>
      </c>
      <c r="BP174" s="30">
        <f>BP170/$BH139</f>
        <v>2.5083160034058509</v>
      </c>
    </row>
    <row r="175" spans="2:69" s="30" customFormat="1" x14ac:dyDescent="0.35">
      <c r="B175" s="30" t="s">
        <v>1801</v>
      </c>
      <c r="P175" s="30">
        <f>P170/SUM(M147:P147)</f>
        <v>18.876709648648649</v>
      </c>
      <c r="Q175" s="30">
        <f t="shared" ref="Q175:AB175" si="815">Q170/SUM(N147:Q147)</f>
        <v>18.853640381254962</v>
      </c>
      <c r="R175" s="30">
        <f t="shared" si="815"/>
        <v>20.602745568268499</v>
      </c>
      <c r="S175" s="30">
        <f t="shared" si="815"/>
        <v>19.36916544929926</v>
      </c>
      <c r="T175" s="30">
        <f t="shared" si="815"/>
        <v>19.800981587818427</v>
      </c>
      <c r="U175" s="30">
        <f t="shared" si="815"/>
        <v>21.494002447129908</v>
      </c>
      <c r="V175" s="30">
        <f t="shared" si="815"/>
        <v>18.899903595011008</v>
      </c>
      <c r="W175" s="30">
        <f t="shared" si="815"/>
        <v>16.718437074596515</v>
      </c>
      <c r="X175" s="30">
        <f t="shared" si="815"/>
        <v>14.267001009973487</v>
      </c>
      <c r="Y175" s="30">
        <f t="shared" si="815"/>
        <v>12.124545477837561</v>
      </c>
      <c r="Z175" s="30">
        <f t="shared" si="815"/>
        <v>12.605049089469516</v>
      </c>
      <c r="AA175" s="30">
        <f t="shared" si="815"/>
        <v>13.205456031359825</v>
      </c>
      <c r="AB175" s="30">
        <f t="shared" si="815"/>
        <v>13.830135744794449</v>
      </c>
      <c r="AC175" s="30">
        <f>AC170/SUM(Z147:AC147)</f>
        <v>14.16624781549921</v>
      </c>
      <c r="AV175" s="30" t="e">
        <f>AV170/AV147</f>
        <v>#DIV/0!</v>
      </c>
      <c r="AW175" s="30">
        <f t="shared" ref="AW175:BG175" si="816">AW170/AW147</f>
        <v>9.7884082977898395</v>
      </c>
      <c r="AX175" s="30">
        <f t="shared" si="816"/>
        <v>13.415071889952154</v>
      </c>
      <c r="AY175" s="30">
        <f t="shared" si="816"/>
        <v>10.013957849492673</v>
      </c>
      <c r="AZ175" s="30">
        <f t="shared" si="816"/>
        <v>14.033785004965244</v>
      </c>
      <c r="BA175" s="30">
        <f t="shared" si="816"/>
        <v>17.377979662234999</v>
      </c>
      <c r="BB175" s="30">
        <f t="shared" si="816"/>
        <v>22.187451485608175</v>
      </c>
      <c r="BC175" s="30">
        <f t="shared" si="816"/>
        <v>15.413105032938075</v>
      </c>
      <c r="BD175" s="30">
        <f t="shared" si="816"/>
        <v>23.943531114594219</v>
      </c>
      <c r="BE175" s="30">
        <f t="shared" si="816"/>
        <v>23.797177277566544</v>
      </c>
      <c r="BF175" s="30">
        <f t="shared" si="816"/>
        <v>22.244011656804737</v>
      </c>
      <c r="BG175" s="30">
        <f t="shared" si="816"/>
        <v>26.357705334922876</v>
      </c>
      <c r="BH175" s="30">
        <f>BH170/BH147</f>
        <v>22.615212073253449</v>
      </c>
      <c r="BI175" s="30" t="e">
        <f t="shared" ref="BI175:BN175" si="817">BI170/BI147</f>
        <v>#DIV/0!</v>
      </c>
      <c r="BJ175" s="30" t="e">
        <f t="shared" si="817"/>
        <v>#DIV/0!</v>
      </c>
      <c r="BK175" s="30" t="e">
        <f t="shared" si="817"/>
        <v>#DIV/0!</v>
      </c>
      <c r="BL175" s="30" t="e">
        <f t="shared" si="817"/>
        <v>#DIV/0!</v>
      </c>
      <c r="BM175" s="30" t="e">
        <f t="shared" si="817"/>
        <v>#DIV/0!</v>
      </c>
      <c r="BN175" s="30" t="e">
        <f t="shared" si="817"/>
        <v>#DIV/0!</v>
      </c>
      <c r="BP175" s="30">
        <f>BP170/$BH147</f>
        <v>21.479759652950488</v>
      </c>
    </row>
    <row r="177" spans="2:66" x14ac:dyDescent="0.35">
      <c r="B177" s="30"/>
    </row>
    <row r="179" spans="2:66" s="8" customFormat="1" x14ac:dyDescent="0.35">
      <c r="B179" s="8" t="s">
        <v>1802</v>
      </c>
    </row>
    <row r="180" spans="2:66" s="35" customFormat="1" x14ac:dyDescent="0.35">
      <c r="B180" s="35" t="s">
        <v>1808</v>
      </c>
      <c r="P180" s="35">
        <f>P109/P171</f>
        <v>28.381311878796467</v>
      </c>
      <c r="Q180" s="35">
        <f t="shared" ref="Q180:AC180" si="818">Q109/Q171</f>
        <v>35.555382093513387</v>
      </c>
      <c r="R180" s="35">
        <f t="shared" si="818"/>
        <v>42.672210272283721</v>
      </c>
      <c r="S180" s="35">
        <f t="shared" si="818"/>
        <v>56.763609442256914</v>
      </c>
      <c r="T180" s="35">
        <f t="shared" si="818"/>
        <v>41.077035007570444</v>
      </c>
      <c r="U180" s="35">
        <f t="shared" si="818"/>
        <v>42.087862348549947</v>
      </c>
      <c r="V180" s="35">
        <f t="shared" si="818"/>
        <v>48.39579224194609</v>
      </c>
      <c r="W180" s="35">
        <f t="shared" si="818"/>
        <v>61.318583023112033</v>
      </c>
      <c r="X180" s="35">
        <f t="shared" si="818"/>
        <v>47.87079762689519</v>
      </c>
      <c r="Y180" s="35">
        <f t="shared" si="818"/>
        <v>42.8354263053536</v>
      </c>
      <c r="Z180" s="35">
        <f t="shared" si="818"/>
        <v>45.132802124834001</v>
      </c>
      <c r="AA180" s="35">
        <f t="shared" si="818"/>
        <v>49.362336590431056</v>
      </c>
      <c r="AB180" s="35">
        <f t="shared" si="818"/>
        <v>37.651767845230154</v>
      </c>
      <c r="AC180" s="35">
        <f t="shared" si="818"/>
        <v>45.681818181818187</v>
      </c>
      <c r="AW180" s="35">
        <f>AW109/AW171</f>
        <v>0</v>
      </c>
      <c r="AX180" s="35">
        <f t="shared" ref="AX180:BN180" si="819">AX109/AX171</f>
        <v>26.325866907482236</v>
      </c>
      <c r="AY180" s="35">
        <f t="shared" si="819"/>
        <v>25.795457884067339</v>
      </c>
      <c r="AZ180" s="35">
        <f t="shared" si="819"/>
        <v>34.019913805914697</v>
      </c>
      <c r="BA180" s="35">
        <f t="shared" si="819"/>
        <v>36.55868742111906</v>
      </c>
      <c r="BB180" s="35">
        <f t="shared" si="819"/>
        <v>37.044245096548579</v>
      </c>
      <c r="BC180" s="35">
        <f t="shared" si="819"/>
        <v>42.513566847557968</v>
      </c>
      <c r="BD180" s="35">
        <f t="shared" si="819"/>
        <v>40.473858553596052</v>
      </c>
      <c r="BE180" s="35">
        <f t="shared" si="819"/>
        <v>30.952350430089606</v>
      </c>
      <c r="BF180" s="35">
        <f t="shared" si="819"/>
        <v>56.447041807556239</v>
      </c>
      <c r="BG180" s="35">
        <f t="shared" si="819"/>
        <v>61.240423564072188</v>
      </c>
      <c r="BH180" s="35">
        <f t="shared" si="819"/>
        <v>49.145129224652088</v>
      </c>
      <c r="BI180" s="35" t="e">
        <f t="shared" si="819"/>
        <v>#DIV/0!</v>
      </c>
      <c r="BJ180" s="35" t="e">
        <f t="shared" si="819"/>
        <v>#DIV/0!</v>
      </c>
      <c r="BK180" s="35" t="e">
        <f t="shared" si="819"/>
        <v>#DIV/0!</v>
      </c>
      <c r="BL180" s="35" t="e">
        <f t="shared" si="819"/>
        <v>#DIV/0!</v>
      </c>
      <c r="BM180" s="35" t="e">
        <f t="shared" si="819"/>
        <v>#DIV/0!</v>
      </c>
      <c r="BN180" s="35" t="e">
        <f t="shared" si="819"/>
        <v>#DIV/0!</v>
      </c>
    </row>
    <row r="181" spans="2:66" s="35" customFormat="1" x14ac:dyDescent="0.35">
      <c r="B181" s="35" t="s">
        <v>1809</v>
      </c>
      <c r="P181" s="35">
        <f>SUM(P121:P123)/P171</f>
        <v>50.069890429842246</v>
      </c>
      <c r="Q181" s="35">
        <f t="shared" ref="Q181:AC181" si="820">SUM(Q121:Q123)/Q171</f>
        <v>60.44935342023782</v>
      </c>
      <c r="R181" s="35">
        <f t="shared" si="820"/>
        <v>65.98552017207912</v>
      </c>
      <c r="S181" s="35">
        <f t="shared" si="820"/>
        <v>70.698996940373306</v>
      </c>
      <c r="T181" s="35">
        <f t="shared" si="820"/>
        <v>62.30049748635026</v>
      </c>
      <c r="U181" s="35">
        <f t="shared" si="820"/>
        <v>61.878866199169522</v>
      </c>
      <c r="V181" s="35">
        <f t="shared" si="820"/>
        <v>67.186061801446414</v>
      </c>
      <c r="W181" s="35">
        <f t="shared" si="820"/>
        <v>77.570671261888165</v>
      </c>
      <c r="X181" s="35">
        <f t="shared" si="820"/>
        <v>65.820698747528027</v>
      </c>
      <c r="Y181" s="35">
        <f t="shared" si="820"/>
        <v>61.91011235955056</v>
      </c>
      <c r="Z181" s="35">
        <f t="shared" si="820"/>
        <v>65.996015936254977</v>
      </c>
      <c r="AA181" s="35">
        <f t="shared" si="820"/>
        <v>68.02630527969329</v>
      </c>
      <c r="AB181" s="35">
        <f t="shared" si="820"/>
        <v>59.14609739826551</v>
      </c>
      <c r="AC181" s="35">
        <f t="shared" si="820"/>
        <v>69.745989304812838</v>
      </c>
      <c r="AW181" s="35">
        <f>SUM(AW121:AW123)/AW171</f>
        <v>0</v>
      </c>
      <c r="AX181" s="35">
        <f t="shared" ref="AX181:BN181" si="821">SUM(AX121:AX123)/AX171</f>
        <v>47.376272426426461</v>
      </c>
      <c r="AY181" s="35">
        <f t="shared" si="821"/>
        <v>45.65619766724447</v>
      </c>
      <c r="AZ181" s="35">
        <f t="shared" si="821"/>
        <v>46.497250705899837</v>
      </c>
      <c r="BA181" s="35">
        <f t="shared" si="821"/>
        <v>47.893503215337461</v>
      </c>
      <c r="BB181" s="35">
        <f t="shared" si="821"/>
        <v>46.67781663372358</v>
      </c>
      <c r="BC181" s="35">
        <f t="shared" si="821"/>
        <v>51.356684755796742</v>
      </c>
      <c r="BD181" s="35">
        <f t="shared" si="821"/>
        <v>51.521824567532335</v>
      </c>
      <c r="BE181" s="35">
        <f t="shared" si="821"/>
        <v>52.424782391323852</v>
      </c>
      <c r="BF181" s="35">
        <f t="shared" si="821"/>
        <v>70.304712389812948</v>
      </c>
      <c r="BG181" s="35">
        <f t="shared" si="821"/>
        <v>77.471796150881403</v>
      </c>
      <c r="BH181" s="35">
        <f t="shared" si="821"/>
        <v>67.726971504307485</v>
      </c>
      <c r="BI181" s="35" t="e">
        <f t="shared" si="821"/>
        <v>#DIV/0!</v>
      </c>
      <c r="BJ181" s="35" t="e">
        <f t="shared" si="821"/>
        <v>#DIV/0!</v>
      </c>
      <c r="BK181" s="35" t="e">
        <f t="shared" si="821"/>
        <v>#DIV/0!</v>
      </c>
      <c r="BL181" s="35" t="e">
        <f t="shared" si="821"/>
        <v>#DIV/0!</v>
      </c>
      <c r="BM181" s="35" t="e">
        <f t="shared" si="821"/>
        <v>#DIV/0!</v>
      </c>
      <c r="BN181" s="35" t="e">
        <f t="shared" si="821"/>
        <v>#DIV/0!</v>
      </c>
    </row>
    <row r="182" spans="2:66" s="35" customFormat="1" x14ac:dyDescent="0.35">
      <c r="B182" s="35" t="s">
        <v>1810</v>
      </c>
      <c r="P182" s="35">
        <f>ABS(P152/P171)</f>
        <v>3.8391425056202215</v>
      </c>
      <c r="Q182" s="35">
        <f t="shared" ref="Q182:AC182" si="822">ABS(Q152/Q171)</f>
        <v>7.480550568521843</v>
      </c>
      <c r="R182" s="35">
        <f t="shared" si="822"/>
        <v>11.187765594669745</v>
      </c>
      <c r="S182" s="35">
        <f t="shared" si="822"/>
        <v>14.806758695694901</v>
      </c>
      <c r="T182" s="35">
        <f>ABS(T152/T171)</f>
        <v>4.332522760492111</v>
      </c>
      <c r="U182" s="35">
        <f t="shared" si="822"/>
        <v>8.4687391352833519</v>
      </c>
      <c r="V182" s="35">
        <f t="shared" si="822"/>
        <v>12.623274161735701</v>
      </c>
      <c r="W182" s="35">
        <f t="shared" si="822"/>
        <v>16.751950119046054</v>
      </c>
      <c r="X182" s="35">
        <f t="shared" si="822"/>
        <v>5.1812788398154259</v>
      </c>
      <c r="Y182" s="35">
        <f t="shared" si="822"/>
        <v>10.066093853271646</v>
      </c>
      <c r="Z182" s="35">
        <f t="shared" si="822"/>
        <v>15</v>
      </c>
      <c r="AA182" s="35">
        <f t="shared" si="822"/>
        <v>19.902020820575629</v>
      </c>
      <c r="AB182" s="35">
        <f t="shared" si="822"/>
        <v>5.3102068045363575</v>
      </c>
      <c r="AC182" s="35">
        <f t="shared" si="822"/>
        <v>10.320855614973262</v>
      </c>
      <c r="AW182" s="35">
        <f>ABS(AW152/AW171)</f>
        <v>5.5029441293788839</v>
      </c>
      <c r="AX182" s="35">
        <f t="shared" ref="AX182:BN182" si="823">ABS(AX152/AX171)</f>
        <v>6.0584930355907884</v>
      </c>
      <c r="AY182" s="35">
        <f t="shared" si="823"/>
        <v>6.8631195463760024</v>
      </c>
      <c r="AZ182" s="35">
        <f t="shared" si="823"/>
        <v>7.9536335265269731</v>
      </c>
      <c r="BA182" s="35">
        <f t="shared" si="823"/>
        <v>8.8707254041709245</v>
      </c>
      <c r="BB182" s="35">
        <f t="shared" si="823"/>
        <v>9.3963813288733462</v>
      </c>
      <c r="BC182" s="35">
        <f t="shared" si="823"/>
        <v>10.249136655155402</v>
      </c>
      <c r="BD182" s="35">
        <f t="shared" si="823"/>
        <v>12.276904074210393</v>
      </c>
      <c r="BE182" s="35">
        <f t="shared" si="823"/>
        <v>13.434691758431935</v>
      </c>
      <c r="BF182" s="35">
        <f t="shared" si="823"/>
        <v>14.724182188951652</v>
      </c>
      <c r="BG182" s="35">
        <f t="shared" si="823"/>
        <v>16.730597320357379</v>
      </c>
      <c r="BH182" s="35">
        <f t="shared" si="823"/>
        <v>19.814446653412855</v>
      </c>
      <c r="BI182" s="35" t="e">
        <f t="shared" si="823"/>
        <v>#DIV/0!</v>
      </c>
      <c r="BJ182" s="35" t="e">
        <f t="shared" si="823"/>
        <v>#DIV/0!</v>
      </c>
      <c r="BK182" s="35" t="e">
        <f t="shared" si="823"/>
        <v>#DIV/0!</v>
      </c>
      <c r="BL182" s="35" t="e">
        <f t="shared" si="823"/>
        <v>#DIV/0!</v>
      </c>
      <c r="BM182" s="35" t="e">
        <f t="shared" si="823"/>
        <v>#DIV/0!</v>
      </c>
      <c r="BN182" s="35" t="e">
        <f t="shared" si="823"/>
        <v>#DIV/0!</v>
      </c>
    </row>
  </sheetData>
  <pageMargins left="0.7" right="0.7" top="0.75" bottom="0.75" header="0.3" footer="0.3"/>
  <ignoredErrors>
    <ignoredError sqref="BD137:BH137 BA137:BC137 AX181:BH181 P181:AC181" formulaRange="1"/>
    <ignoredError sqref="AZ99 S137:AA137 I147:AC147 I49:AC49"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5"/>
  <sheetViews>
    <sheetView workbookViewId="0"/>
  </sheetViews>
  <sheetFormatPr defaultRowHeight="14.5" x14ac:dyDescent="0.35"/>
  <sheetData>
    <row r="1" spans="1:18" x14ac:dyDescent="0.35">
      <c r="B1" s="1" t="s">
        <v>102</v>
      </c>
      <c r="C1" s="1" t="s">
        <v>103</v>
      </c>
      <c r="D1" s="1" t="s">
        <v>104</v>
      </c>
      <c r="E1" s="1" t="s">
        <v>105</v>
      </c>
      <c r="F1" s="1" t="s">
        <v>106</v>
      </c>
      <c r="G1" s="1" t="s">
        <v>107</v>
      </c>
      <c r="H1" s="1" t="s">
        <v>108</v>
      </c>
      <c r="I1" s="1" t="s">
        <v>109</v>
      </c>
      <c r="J1" s="1" t="s">
        <v>110</v>
      </c>
      <c r="K1" s="1" t="s">
        <v>111</v>
      </c>
      <c r="L1" s="1" t="s">
        <v>112</v>
      </c>
      <c r="M1" s="1" t="s">
        <v>113</v>
      </c>
      <c r="N1" s="1" t="s">
        <v>114</v>
      </c>
      <c r="O1" s="1" t="s">
        <v>115</v>
      </c>
      <c r="P1" s="1" t="s">
        <v>116</v>
      </c>
      <c r="Q1" s="1" t="s">
        <v>117</v>
      </c>
      <c r="R1" s="1" t="s">
        <v>118</v>
      </c>
    </row>
    <row r="2" spans="1:18" x14ac:dyDescent="0.35">
      <c r="A2" s="1" t="s">
        <v>119</v>
      </c>
      <c r="B2" t="s">
        <v>120</v>
      </c>
      <c r="C2" t="s">
        <v>121</v>
      </c>
      <c r="D2" t="s">
        <v>122</v>
      </c>
      <c r="E2" t="s">
        <v>123</v>
      </c>
      <c r="F2" t="s">
        <v>124</v>
      </c>
      <c r="G2" t="s">
        <v>125</v>
      </c>
      <c r="H2" t="s">
        <v>126</v>
      </c>
      <c r="I2" t="s">
        <v>127</v>
      </c>
      <c r="J2" t="s">
        <v>128</v>
      </c>
      <c r="K2" t="s">
        <v>129</v>
      </c>
      <c r="L2" t="s">
        <v>130</v>
      </c>
      <c r="M2" t="s">
        <v>131</v>
      </c>
      <c r="N2" t="s">
        <v>132</v>
      </c>
      <c r="O2" t="s">
        <v>133</v>
      </c>
      <c r="P2" t="s">
        <v>134</v>
      </c>
      <c r="Q2" t="s">
        <v>135</v>
      </c>
      <c r="R2" t="s">
        <v>136</v>
      </c>
    </row>
    <row r="3" spans="1:18" x14ac:dyDescent="0.35">
      <c r="A3" s="1" t="s">
        <v>137</v>
      </c>
      <c r="B3" t="s">
        <v>138</v>
      </c>
      <c r="C3" t="s">
        <v>139</v>
      </c>
      <c r="D3" t="s">
        <v>140</v>
      </c>
      <c r="E3" t="s">
        <v>141</v>
      </c>
      <c r="F3" t="s">
        <v>142</v>
      </c>
      <c r="G3" t="s">
        <v>143</v>
      </c>
      <c r="H3" t="s">
        <v>144</v>
      </c>
      <c r="I3" t="s">
        <v>145</v>
      </c>
      <c r="J3" t="s">
        <v>146</v>
      </c>
      <c r="K3" t="s">
        <v>147</v>
      </c>
      <c r="L3" t="s">
        <v>148</v>
      </c>
      <c r="M3" t="s">
        <v>149</v>
      </c>
      <c r="N3" t="s">
        <v>150</v>
      </c>
      <c r="O3" t="s">
        <v>151</v>
      </c>
      <c r="P3" t="s">
        <v>152</v>
      </c>
      <c r="Q3" t="s">
        <v>153</v>
      </c>
      <c r="R3" t="s">
        <v>154</v>
      </c>
    </row>
    <row r="4" spans="1:18" x14ac:dyDescent="0.35">
      <c r="A4" s="1" t="s">
        <v>155</v>
      </c>
      <c r="B4" t="s">
        <v>156</v>
      </c>
      <c r="C4" t="s">
        <v>157</v>
      </c>
      <c r="D4" t="s">
        <v>158</v>
      </c>
      <c r="E4" t="s">
        <v>159</v>
      </c>
      <c r="F4" t="s">
        <v>160</v>
      </c>
      <c r="G4" t="s">
        <v>161</v>
      </c>
      <c r="H4" t="s">
        <v>162</v>
      </c>
      <c r="I4" t="s">
        <v>163</v>
      </c>
      <c r="J4" t="s">
        <v>164</v>
      </c>
      <c r="K4" t="s">
        <v>165</v>
      </c>
      <c r="L4" t="s">
        <v>166</v>
      </c>
      <c r="M4" t="s">
        <v>167</v>
      </c>
      <c r="N4" t="s">
        <v>168</v>
      </c>
      <c r="O4" t="s">
        <v>169</v>
      </c>
      <c r="P4" t="s">
        <v>170</v>
      </c>
      <c r="Q4" t="s">
        <v>171</v>
      </c>
      <c r="R4" t="s">
        <v>172</v>
      </c>
    </row>
    <row r="5" spans="1:18" x14ac:dyDescent="0.35">
      <c r="A5" s="1" t="s">
        <v>173</v>
      </c>
      <c r="B5" t="s">
        <v>174</v>
      </c>
      <c r="C5" t="s">
        <v>175</v>
      </c>
      <c r="D5" t="s">
        <v>176</v>
      </c>
      <c r="E5" t="s">
        <v>177</v>
      </c>
      <c r="F5" t="s">
        <v>178</v>
      </c>
      <c r="G5" t="s">
        <v>179</v>
      </c>
      <c r="H5" t="s">
        <v>180</v>
      </c>
      <c r="I5" t="s">
        <v>181</v>
      </c>
      <c r="J5" t="s">
        <v>182</v>
      </c>
      <c r="K5" t="s">
        <v>183</v>
      </c>
      <c r="L5" t="s">
        <v>184</v>
      </c>
      <c r="M5" t="s">
        <v>185</v>
      </c>
      <c r="N5" t="s">
        <v>186</v>
      </c>
      <c r="O5" t="s">
        <v>187</v>
      </c>
      <c r="P5" t="s">
        <v>188</v>
      </c>
      <c r="Q5" t="s">
        <v>189</v>
      </c>
      <c r="R5" t="s">
        <v>190</v>
      </c>
    </row>
    <row r="6" spans="1:18" x14ac:dyDescent="0.35">
      <c r="A6" s="1" t="s">
        <v>191</v>
      </c>
      <c r="B6" t="s">
        <v>192</v>
      </c>
      <c r="C6" t="s">
        <v>193</v>
      </c>
      <c r="D6" t="s">
        <v>194</v>
      </c>
      <c r="E6" t="s">
        <v>195</v>
      </c>
      <c r="F6" t="s">
        <v>196</v>
      </c>
      <c r="G6" t="s">
        <v>197</v>
      </c>
      <c r="H6" t="s">
        <v>198</v>
      </c>
      <c r="I6" t="s">
        <v>199</v>
      </c>
      <c r="J6" t="s">
        <v>200</v>
      </c>
      <c r="K6" t="s">
        <v>201</v>
      </c>
      <c r="L6" t="s">
        <v>202</v>
      </c>
      <c r="M6" t="s">
        <v>203</v>
      </c>
      <c r="N6" t="s">
        <v>204</v>
      </c>
      <c r="O6" t="s">
        <v>205</v>
      </c>
      <c r="P6" t="s">
        <v>206</v>
      </c>
      <c r="Q6" t="s">
        <v>207</v>
      </c>
      <c r="R6" t="s">
        <v>208</v>
      </c>
    </row>
    <row r="7" spans="1:18" x14ac:dyDescent="0.35">
      <c r="A7" s="1" t="s">
        <v>209</v>
      </c>
      <c r="B7" t="s">
        <v>210</v>
      </c>
      <c r="C7" t="s">
        <v>211</v>
      </c>
      <c r="D7" t="s">
        <v>212</v>
      </c>
      <c r="E7" t="s">
        <v>213</v>
      </c>
      <c r="F7" t="s">
        <v>214</v>
      </c>
      <c r="G7" t="s">
        <v>215</v>
      </c>
      <c r="H7" t="s">
        <v>216</v>
      </c>
      <c r="I7" t="s">
        <v>217</v>
      </c>
      <c r="J7" t="s">
        <v>218</v>
      </c>
      <c r="K7" t="s">
        <v>219</v>
      </c>
      <c r="L7" t="s">
        <v>220</v>
      </c>
      <c r="M7" t="s">
        <v>221</v>
      </c>
      <c r="N7" t="s">
        <v>222</v>
      </c>
      <c r="O7" t="s">
        <v>223</v>
      </c>
      <c r="P7" t="s">
        <v>224</v>
      </c>
      <c r="Q7" t="s">
        <v>225</v>
      </c>
      <c r="R7" t="s">
        <v>226</v>
      </c>
    </row>
    <row r="8" spans="1:18" x14ac:dyDescent="0.35">
      <c r="A8" s="1" t="s">
        <v>227</v>
      </c>
      <c r="B8" t="s">
        <v>228</v>
      </c>
      <c r="C8" t="s">
        <v>229</v>
      </c>
      <c r="D8" t="s">
        <v>230</v>
      </c>
      <c r="E8" t="s">
        <v>231</v>
      </c>
      <c r="F8" t="s">
        <v>232</v>
      </c>
      <c r="G8" t="s">
        <v>233</v>
      </c>
      <c r="H8" t="s">
        <v>234</v>
      </c>
      <c r="I8" t="s">
        <v>235</v>
      </c>
      <c r="J8" t="s">
        <v>236</v>
      </c>
      <c r="K8" t="s">
        <v>237</v>
      </c>
      <c r="L8" t="s">
        <v>238</v>
      </c>
      <c r="M8" t="s">
        <v>239</v>
      </c>
      <c r="N8" t="s">
        <v>240</v>
      </c>
      <c r="O8" t="s">
        <v>241</v>
      </c>
      <c r="P8" t="s">
        <v>242</v>
      </c>
      <c r="Q8" t="s">
        <v>242</v>
      </c>
      <c r="R8" t="s">
        <v>243</v>
      </c>
    </row>
    <row r="9" spans="1:18" x14ac:dyDescent="0.35">
      <c r="A9" s="1" t="s">
        <v>244</v>
      </c>
      <c r="B9" t="s">
        <v>245</v>
      </c>
      <c r="C9" t="s">
        <v>246</v>
      </c>
      <c r="D9" t="s">
        <v>247</v>
      </c>
      <c r="E9" t="s">
        <v>248</v>
      </c>
      <c r="F9" t="s">
        <v>249</v>
      </c>
      <c r="G9" t="s">
        <v>250</v>
      </c>
      <c r="H9" t="s">
        <v>251</v>
      </c>
      <c r="I9" t="s">
        <v>252</v>
      </c>
      <c r="J9" t="s">
        <v>253</v>
      </c>
      <c r="K9" t="s">
        <v>254</v>
      </c>
      <c r="L9" t="s">
        <v>255</v>
      </c>
      <c r="M9" t="s">
        <v>256</v>
      </c>
      <c r="N9" t="s">
        <v>257</v>
      </c>
      <c r="O9" t="s">
        <v>252</v>
      </c>
      <c r="P9" t="s">
        <v>258</v>
      </c>
      <c r="Q9" t="s">
        <v>259</v>
      </c>
      <c r="R9" t="s">
        <v>260</v>
      </c>
    </row>
    <row r="10" spans="1:18" x14ac:dyDescent="0.35">
      <c r="A10" s="1" t="s">
        <v>261</v>
      </c>
      <c r="B10" t="s">
        <v>262</v>
      </c>
      <c r="C10" t="s">
        <v>263</v>
      </c>
      <c r="D10" t="s">
        <v>264</v>
      </c>
      <c r="E10" t="s">
        <v>265</v>
      </c>
      <c r="F10" t="s">
        <v>266</v>
      </c>
      <c r="G10" t="s">
        <v>267</v>
      </c>
      <c r="H10" t="s">
        <v>267</v>
      </c>
      <c r="I10" t="s">
        <v>267</v>
      </c>
      <c r="J10" t="s">
        <v>267</v>
      </c>
      <c r="K10" t="s">
        <v>267</v>
      </c>
      <c r="L10" t="s">
        <v>266</v>
      </c>
      <c r="M10" t="s">
        <v>268</v>
      </c>
      <c r="N10" t="s">
        <v>269</v>
      </c>
      <c r="O10" t="s">
        <v>268</v>
      </c>
      <c r="P10" t="s">
        <v>270</v>
      </c>
      <c r="Q10" t="s">
        <v>269</v>
      </c>
      <c r="R10" t="s">
        <v>267</v>
      </c>
    </row>
    <row r="11" spans="1:18" x14ac:dyDescent="0.35">
      <c r="A11" s="1" t="s">
        <v>271</v>
      </c>
      <c r="B11" t="s">
        <v>272</v>
      </c>
      <c r="C11" t="s">
        <v>273</v>
      </c>
      <c r="D11" t="s">
        <v>274</v>
      </c>
      <c r="E11" t="s">
        <v>274</v>
      </c>
      <c r="F11" t="s">
        <v>275</v>
      </c>
      <c r="G11" t="s">
        <v>276</v>
      </c>
      <c r="H11" t="s">
        <v>277</v>
      </c>
      <c r="I11" t="s">
        <v>278</v>
      </c>
      <c r="J11" t="s">
        <v>279</v>
      </c>
      <c r="K11" t="s">
        <v>278</v>
      </c>
      <c r="L11" t="s">
        <v>280</v>
      </c>
      <c r="M11" t="s">
        <v>281</v>
      </c>
      <c r="N11" t="s">
        <v>279</v>
      </c>
      <c r="O11" t="s">
        <v>276</v>
      </c>
      <c r="P11" t="s">
        <v>280</v>
      </c>
      <c r="Q11" t="s">
        <v>282</v>
      </c>
      <c r="R11" t="s">
        <v>283</v>
      </c>
    </row>
    <row r="12" spans="1:18" x14ac:dyDescent="0.35">
      <c r="A12" s="1" t="s">
        <v>284</v>
      </c>
      <c r="B12" t="s">
        <v>285</v>
      </c>
      <c r="C12" t="s">
        <v>286</v>
      </c>
      <c r="D12" t="s">
        <v>287</v>
      </c>
      <c r="E12" t="s">
        <v>288</v>
      </c>
      <c r="F12" t="s">
        <v>289</v>
      </c>
      <c r="G12" t="s">
        <v>290</v>
      </c>
      <c r="H12" t="s">
        <v>291</v>
      </c>
      <c r="I12" t="s">
        <v>292</v>
      </c>
      <c r="J12" t="s">
        <v>293</v>
      </c>
      <c r="K12" t="s">
        <v>294</v>
      </c>
      <c r="L12" t="s">
        <v>295</v>
      </c>
      <c r="M12" t="s">
        <v>296</v>
      </c>
      <c r="N12" t="s">
        <v>297</v>
      </c>
      <c r="O12" t="s">
        <v>298</v>
      </c>
      <c r="P12" t="s">
        <v>299</v>
      </c>
      <c r="Q12" t="s">
        <v>300</v>
      </c>
      <c r="R12" t="s">
        <v>301</v>
      </c>
    </row>
    <row r="13" spans="1:18" x14ac:dyDescent="0.35">
      <c r="A13" s="1" t="s">
        <v>302</v>
      </c>
      <c r="B13" t="s">
        <v>303</v>
      </c>
      <c r="C13" t="s">
        <v>304</v>
      </c>
      <c r="D13" t="s">
        <v>305</v>
      </c>
      <c r="E13" t="s">
        <v>306</v>
      </c>
      <c r="F13" t="s">
        <v>307</v>
      </c>
      <c r="G13" t="s">
        <v>308</v>
      </c>
      <c r="H13" t="s">
        <v>309</v>
      </c>
      <c r="I13" t="s">
        <v>310</v>
      </c>
      <c r="J13" t="s">
        <v>311</v>
      </c>
      <c r="K13" t="s">
        <v>312</v>
      </c>
      <c r="L13" t="s">
        <v>313</v>
      </c>
      <c r="M13" t="s">
        <v>314</v>
      </c>
      <c r="N13" t="s">
        <v>315</v>
      </c>
      <c r="O13" t="s">
        <v>316</v>
      </c>
      <c r="P13" t="s">
        <v>317</v>
      </c>
      <c r="Q13" t="s">
        <v>318</v>
      </c>
      <c r="R13" t="s">
        <v>319</v>
      </c>
    </row>
    <row r="14" spans="1:18" x14ac:dyDescent="0.35">
      <c r="A14" s="1" t="s">
        <v>320</v>
      </c>
      <c r="B14" t="s">
        <v>321</v>
      </c>
      <c r="C14" t="s">
        <v>322</v>
      </c>
      <c r="D14" t="s">
        <v>323</v>
      </c>
      <c r="E14" t="s">
        <v>324</v>
      </c>
      <c r="F14" t="s">
        <v>325</v>
      </c>
      <c r="G14" t="s">
        <v>326</v>
      </c>
      <c r="H14" t="s">
        <v>327</v>
      </c>
      <c r="I14" t="s">
        <v>328</v>
      </c>
      <c r="J14" t="s">
        <v>329</v>
      </c>
      <c r="K14" t="s">
        <v>330</v>
      </c>
      <c r="L14" t="s">
        <v>331</v>
      </c>
      <c r="M14" t="s">
        <v>332</v>
      </c>
      <c r="N14" t="s">
        <v>333</v>
      </c>
      <c r="O14" t="s">
        <v>334</v>
      </c>
      <c r="P14" t="s">
        <v>335</v>
      </c>
      <c r="Q14" t="s">
        <v>336</v>
      </c>
      <c r="R14" t="s">
        <v>337</v>
      </c>
    </row>
    <row r="15" spans="1:18" x14ac:dyDescent="0.35">
      <c r="A15" s="1" t="s">
        <v>338</v>
      </c>
      <c r="B15" t="s">
        <v>339</v>
      </c>
      <c r="C15" t="s">
        <v>340</v>
      </c>
      <c r="D15" t="s">
        <v>341</v>
      </c>
      <c r="E15" t="s">
        <v>342</v>
      </c>
      <c r="F15" t="s">
        <v>343</v>
      </c>
      <c r="G15" t="s">
        <v>344</v>
      </c>
      <c r="H15" t="s">
        <v>345</v>
      </c>
      <c r="I15" t="s">
        <v>346</v>
      </c>
      <c r="J15" t="s">
        <v>347</v>
      </c>
      <c r="K15" t="s">
        <v>348</v>
      </c>
      <c r="L15" t="s">
        <v>349</v>
      </c>
      <c r="M15" t="s">
        <v>350</v>
      </c>
      <c r="N15" t="s">
        <v>351</v>
      </c>
      <c r="O15" t="s">
        <v>352</v>
      </c>
      <c r="P15" t="s">
        <v>353</v>
      </c>
      <c r="Q15" t="s">
        <v>354</v>
      </c>
      <c r="R15" t="s">
        <v>355</v>
      </c>
    </row>
    <row r="16" spans="1:18" x14ac:dyDescent="0.35">
      <c r="A16" s="1" t="s">
        <v>356</v>
      </c>
      <c r="B16" t="s">
        <v>357</v>
      </c>
      <c r="C16" t="s">
        <v>358</v>
      </c>
      <c r="D16" t="s">
        <v>359</v>
      </c>
      <c r="E16" t="s">
        <v>360</v>
      </c>
      <c r="F16" t="s">
        <v>361</v>
      </c>
      <c r="G16" t="s">
        <v>358</v>
      </c>
      <c r="H16" t="s">
        <v>362</v>
      </c>
      <c r="I16" t="s">
        <v>363</v>
      </c>
      <c r="J16" t="s">
        <v>363</v>
      </c>
      <c r="K16" t="s">
        <v>306</v>
      </c>
      <c r="L16" t="s">
        <v>364</v>
      </c>
      <c r="M16" t="s">
        <v>365</v>
      </c>
      <c r="N16" t="s">
        <v>366</v>
      </c>
      <c r="O16" t="s">
        <v>367</v>
      </c>
      <c r="P16" t="s">
        <v>368</v>
      </c>
      <c r="Q16" t="s">
        <v>369</v>
      </c>
      <c r="R16" t="s">
        <v>370</v>
      </c>
    </row>
    <row r="17" spans="1:18" x14ac:dyDescent="0.35">
      <c r="A17" s="1" t="s">
        <v>371</v>
      </c>
      <c r="B17" t="s">
        <v>372</v>
      </c>
      <c r="C17" t="s">
        <v>373</v>
      </c>
      <c r="D17" t="s">
        <v>374</v>
      </c>
      <c r="E17" t="s">
        <v>375</v>
      </c>
      <c r="F17" t="s">
        <v>376</v>
      </c>
      <c r="G17" t="s">
        <v>363</v>
      </c>
      <c r="H17" t="s">
        <v>377</v>
      </c>
      <c r="I17" t="s">
        <v>378</v>
      </c>
      <c r="J17" t="s">
        <v>362</v>
      </c>
      <c r="K17" t="s">
        <v>379</v>
      </c>
      <c r="L17" t="s">
        <v>380</v>
      </c>
      <c r="M17" t="s">
        <v>381</v>
      </c>
      <c r="N17" t="s">
        <v>382</v>
      </c>
      <c r="O17" t="s">
        <v>383</v>
      </c>
      <c r="P17" t="s">
        <v>384</v>
      </c>
      <c r="Q17" t="s">
        <v>385</v>
      </c>
      <c r="R17" t="s">
        <v>386</v>
      </c>
    </row>
    <row r="18" spans="1:18" x14ac:dyDescent="0.35">
      <c r="A18" s="1" t="s">
        <v>387</v>
      </c>
      <c r="B18" t="s">
        <v>388</v>
      </c>
      <c r="C18" t="s">
        <v>389</v>
      </c>
      <c r="D18" t="s">
        <v>390</v>
      </c>
      <c r="E18" t="s">
        <v>391</v>
      </c>
      <c r="F18" t="s">
        <v>392</v>
      </c>
      <c r="G18" t="s">
        <v>393</v>
      </c>
      <c r="H18" t="s">
        <v>394</v>
      </c>
      <c r="I18" t="s">
        <v>395</v>
      </c>
      <c r="J18" t="s">
        <v>396</v>
      </c>
      <c r="K18" t="s">
        <v>397</v>
      </c>
      <c r="L18" t="s">
        <v>398</v>
      </c>
      <c r="M18" t="s">
        <v>399</v>
      </c>
      <c r="N18" t="s">
        <v>400</v>
      </c>
      <c r="O18" t="s">
        <v>401</v>
      </c>
      <c r="P18" t="s">
        <v>402</v>
      </c>
      <c r="Q18" t="s">
        <v>403</v>
      </c>
      <c r="R18" t="s">
        <v>404</v>
      </c>
    </row>
    <row r="19" spans="1:18" x14ac:dyDescent="0.35">
      <c r="A19" s="1" t="s">
        <v>405</v>
      </c>
      <c r="B19" t="s">
        <v>406</v>
      </c>
      <c r="C19" t="s">
        <v>407</v>
      </c>
      <c r="D19" t="s">
        <v>408</v>
      </c>
      <c r="E19" t="s">
        <v>409</v>
      </c>
      <c r="F19" t="s">
        <v>410</v>
      </c>
      <c r="G19" t="s">
        <v>411</v>
      </c>
      <c r="H19" t="s">
        <v>412</v>
      </c>
      <c r="I19" t="s">
        <v>413</v>
      </c>
      <c r="J19" t="s">
        <v>414</v>
      </c>
      <c r="K19" t="s">
        <v>415</v>
      </c>
      <c r="L19" t="s">
        <v>416</v>
      </c>
      <c r="M19" t="s">
        <v>417</v>
      </c>
      <c r="N19" t="s">
        <v>418</v>
      </c>
      <c r="O19" t="s">
        <v>419</v>
      </c>
      <c r="P19" t="s">
        <v>420</v>
      </c>
      <c r="Q19" t="s">
        <v>421</v>
      </c>
      <c r="R19" t="s">
        <v>421</v>
      </c>
    </row>
    <row r="20" spans="1:18" x14ac:dyDescent="0.35">
      <c r="A20" s="1" t="s">
        <v>422</v>
      </c>
      <c r="B20" t="s">
        <v>423</v>
      </c>
      <c r="C20" t="s">
        <v>424</v>
      </c>
      <c r="D20" t="s">
        <v>425</v>
      </c>
      <c r="E20" t="s">
        <v>426</v>
      </c>
      <c r="F20" t="s">
        <v>427</v>
      </c>
      <c r="G20" t="s">
        <v>428</v>
      </c>
      <c r="H20" t="s">
        <v>429</v>
      </c>
      <c r="I20" t="s">
        <v>430</v>
      </c>
      <c r="J20" t="s">
        <v>431</v>
      </c>
      <c r="K20" t="s">
        <v>432</v>
      </c>
      <c r="L20" t="s">
        <v>433</v>
      </c>
      <c r="M20" t="s">
        <v>434</v>
      </c>
      <c r="N20" t="s">
        <v>435</v>
      </c>
      <c r="O20" t="s">
        <v>436</v>
      </c>
      <c r="P20" t="s">
        <v>437</v>
      </c>
      <c r="Q20" t="s">
        <v>438</v>
      </c>
      <c r="R20" t="s">
        <v>439</v>
      </c>
    </row>
    <row r="21" spans="1:18" x14ac:dyDescent="0.35">
      <c r="A21" s="1" t="s">
        <v>440</v>
      </c>
      <c r="B21" t="s">
        <v>277</v>
      </c>
      <c r="C21" t="s">
        <v>441</v>
      </c>
      <c r="D21" t="s">
        <v>442</v>
      </c>
      <c r="E21" t="s">
        <v>443</v>
      </c>
      <c r="F21" t="s">
        <v>272</v>
      </c>
      <c r="G21" t="s">
        <v>444</v>
      </c>
      <c r="H21" t="s">
        <v>445</v>
      </c>
      <c r="I21" t="s">
        <v>444</v>
      </c>
      <c r="J21" t="s">
        <v>444</v>
      </c>
      <c r="K21" t="s">
        <v>273</v>
      </c>
      <c r="L21" t="s">
        <v>446</v>
      </c>
      <c r="M21" t="s">
        <v>281</v>
      </c>
      <c r="N21" t="s">
        <v>283</v>
      </c>
      <c r="O21" t="s">
        <v>283</v>
      </c>
      <c r="P21" t="s">
        <v>447</v>
      </c>
      <c r="Q21" t="s">
        <v>442</v>
      </c>
      <c r="R21" t="s">
        <v>448</v>
      </c>
    </row>
    <row r="22" spans="1:18" x14ac:dyDescent="0.35">
      <c r="A22" s="1" t="s">
        <v>449</v>
      </c>
      <c r="B22" t="s">
        <v>278</v>
      </c>
      <c r="C22" t="s">
        <v>450</v>
      </c>
      <c r="D22" t="s">
        <v>451</v>
      </c>
      <c r="E22" t="s">
        <v>452</v>
      </c>
      <c r="F22" t="s">
        <v>453</v>
      </c>
      <c r="G22" t="s">
        <v>453</v>
      </c>
      <c r="H22" t="s">
        <v>453</v>
      </c>
      <c r="I22" t="s">
        <v>454</v>
      </c>
      <c r="J22" t="s">
        <v>454</v>
      </c>
      <c r="K22" t="s">
        <v>455</v>
      </c>
      <c r="L22" t="s">
        <v>455</v>
      </c>
      <c r="M22" t="s">
        <v>279</v>
      </c>
      <c r="N22" t="s">
        <v>456</v>
      </c>
      <c r="O22" t="s">
        <v>456</v>
      </c>
      <c r="P22" t="s">
        <v>457</v>
      </c>
      <c r="Q22" t="s">
        <v>458</v>
      </c>
      <c r="R22" t="s">
        <v>459</v>
      </c>
    </row>
    <row r="23" spans="1:18" x14ac:dyDescent="0.35">
      <c r="A23" s="1" t="s">
        <v>460</v>
      </c>
      <c r="B23" t="s">
        <v>276</v>
      </c>
      <c r="C23" t="s">
        <v>461</v>
      </c>
      <c r="D23" t="s">
        <v>462</v>
      </c>
      <c r="E23" t="s">
        <v>457</v>
      </c>
      <c r="F23" t="s">
        <v>463</v>
      </c>
      <c r="G23" t="s">
        <v>464</v>
      </c>
      <c r="H23" t="s">
        <v>465</v>
      </c>
      <c r="I23" t="s">
        <v>466</v>
      </c>
      <c r="J23" t="s">
        <v>467</v>
      </c>
      <c r="K23" t="s">
        <v>468</v>
      </c>
      <c r="L23" t="s">
        <v>469</v>
      </c>
      <c r="M23" t="s">
        <v>470</v>
      </c>
      <c r="N23" t="s">
        <v>471</v>
      </c>
      <c r="O23" t="s">
        <v>471</v>
      </c>
      <c r="P23" t="s">
        <v>472</v>
      </c>
      <c r="Q23" t="s">
        <v>470</v>
      </c>
      <c r="R23" t="s">
        <v>473</v>
      </c>
    </row>
    <row r="24" spans="1:18" x14ac:dyDescent="0.35">
      <c r="A24" s="1" t="s">
        <v>474</v>
      </c>
      <c r="B24" t="s">
        <v>475</v>
      </c>
      <c r="C24" t="s">
        <v>476</v>
      </c>
      <c r="D24" t="s">
        <v>477</v>
      </c>
      <c r="E24" t="s">
        <v>478</v>
      </c>
      <c r="F24" t="s">
        <v>479</v>
      </c>
      <c r="G24" t="s">
        <v>480</v>
      </c>
      <c r="H24" t="s">
        <v>481</v>
      </c>
      <c r="I24" t="s">
        <v>482</v>
      </c>
      <c r="J24" t="s">
        <v>483</v>
      </c>
      <c r="K24" t="s">
        <v>484</v>
      </c>
      <c r="L24" t="s">
        <v>485</v>
      </c>
      <c r="M24" t="s">
        <v>486</v>
      </c>
      <c r="N24" t="s">
        <v>487</v>
      </c>
      <c r="O24" t="s">
        <v>488</v>
      </c>
      <c r="P24" t="s">
        <v>489</v>
      </c>
      <c r="Q24" t="s">
        <v>490</v>
      </c>
      <c r="R24" t="s">
        <v>491</v>
      </c>
    </row>
    <row r="25" spans="1:18" x14ac:dyDescent="0.35">
      <c r="A25" s="1" t="s">
        <v>492</v>
      </c>
      <c r="B25" t="s">
        <v>493</v>
      </c>
      <c r="C25" t="s">
        <v>494</v>
      </c>
      <c r="D25" t="s">
        <v>495</v>
      </c>
      <c r="E25" t="s">
        <v>496</v>
      </c>
      <c r="F25" t="s">
        <v>497</v>
      </c>
      <c r="G25" t="s">
        <v>498</v>
      </c>
      <c r="H25" t="s">
        <v>499</v>
      </c>
      <c r="I25" t="s">
        <v>500</v>
      </c>
      <c r="J25" t="s">
        <v>501</v>
      </c>
      <c r="K25" t="s">
        <v>502</v>
      </c>
      <c r="L25" t="s">
        <v>503</v>
      </c>
      <c r="M25" t="s">
        <v>504</v>
      </c>
      <c r="N25" t="s">
        <v>505</v>
      </c>
      <c r="O25" t="s">
        <v>506</v>
      </c>
      <c r="P25" t="s">
        <v>507</v>
      </c>
      <c r="Q25" t="s">
        <v>508</v>
      </c>
      <c r="R25" t="s">
        <v>509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29"/>
  <sheetViews>
    <sheetView workbookViewId="0"/>
  </sheetViews>
  <sheetFormatPr defaultRowHeight="14.5" x14ac:dyDescent="0.35"/>
  <sheetData>
    <row r="1" spans="1:25" x14ac:dyDescent="0.35">
      <c r="B1" s="1" t="s">
        <v>510</v>
      </c>
      <c r="C1" s="1" t="s">
        <v>511</v>
      </c>
      <c r="D1" s="1" t="s">
        <v>512</v>
      </c>
      <c r="E1" s="1" t="s">
        <v>513</v>
      </c>
      <c r="F1" s="1" t="s">
        <v>514</v>
      </c>
      <c r="G1" s="1" t="s">
        <v>515</v>
      </c>
      <c r="H1" s="1" t="s">
        <v>516</v>
      </c>
      <c r="I1" s="1" t="s">
        <v>517</v>
      </c>
      <c r="J1" s="1" t="s">
        <v>102</v>
      </c>
      <c r="K1" s="1" t="s">
        <v>103</v>
      </c>
      <c r="L1" s="1" t="s">
        <v>104</v>
      </c>
      <c r="M1" s="1" t="s">
        <v>105</v>
      </c>
      <c r="N1" s="1" t="s">
        <v>106</v>
      </c>
      <c r="O1" s="1" t="s">
        <v>107</v>
      </c>
      <c r="P1" s="1" t="s">
        <v>108</v>
      </c>
      <c r="Q1" s="1" t="s">
        <v>109</v>
      </c>
      <c r="R1" s="1" t="s">
        <v>110</v>
      </c>
      <c r="S1" s="1" t="s">
        <v>111</v>
      </c>
      <c r="T1" s="1" t="s">
        <v>112</v>
      </c>
      <c r="U1" s="1" t="s">
        <v>113</v>
      </c>
      <c r="V1" s="1" t="s">
        <v>114</v>
      </c>
      <c r="W1" s="1" t="s">
        <v>115</v>
      </c>
      <c r="X1" s="1" t="s">
        <v>116</v>
      </c>
      <c r="Y1" s="1" t="s">
        <v>117</v>
      </c>
    </row>
    <row r="2" spans="1:25" x14ac:dyDescent="0.35">
      <c r="A2" s="1" t="s">
        <v>42</v>
      </c>
      <c r="B2" t="s">
        <v>518</v>
      </c>
      <c r="C2" t="s">
        <v>519</v>
      </c>
      <c r="D2" t="s">
        <v>520</v>
      </c>
      <c r="E2" t="s">
        <v>521</v>
      </c>
      <c r="F2" t="s">
        <v>522</v>
      </c>
      <c r="G2" t="s">
        <v>523</v>
      </c>
      <c r="H2" t="s">
        <v>524</v>
      </c>
      <c r="I2" t="s">
        <v>525</v>
      </c>
      <c r="J2" t="s">
        <v>285</v>
      </c>
      <c r="K2" t="s">
        <v>286</v>
      </c>
      <c r="L2" t="s">
        <v>287</v>
      </c>
      <c r="M2" t="s">
        <v>288</v>
      </c>
      <c r="N2" t="s">
        <v>289</v>
      </c>
      <c r="O2" t="s">
        <v>290</v>
      </c>
      <c r="P2" t="s">
        <v>291</v>
      </c>
      <c r="Q2" t="s">
        <v>292</v>
      </c>
      <c r="R2" t="s">
        <v>293</v>
      </c>
      <c r="S2" t="s">
        <v>294</v>
      </c>
      <c r="T2" t="s">
        <v>295</v>
      </c>
      <c r="U2" t="s">
        <v>296</v>
      </c>
      <c r="V2" t="s">
        <v>297</v>
      </c>
      <c r="W2" t="s">
        <v>298</v>
      </c>
      <c r="X2" t="s">
        <v>299</v>
      </c>
      <c r="Y2" t="s">
        <v>300</v>
      </c>
    </row>
    <row r="3" spans="1:25" x14ac:dyDescent="0.35">
      <c r="A3" s="1" t="s">
        <v>526</v>
      </c>
      <c r="B3" t="s">
        <v>421</v>
      </c>
      <c r="C3" t="s">
        <v>421</v>
      </c>
      <c r="D3" t="s">
        <v>421</v>
      </c>
      <c r="E3" t="s">
        <v>421</v>
      </c>
      <c r="F3" t="s">
        <v>421</v>
      </c>
      <c r="G3" t="s">
        <v>421</v>
      </c>
      <c r="H3" t="s">
        <v>421</v>
      </c>
      <c r="I3" t="s">
        <v>421</v>
      </c>
      <c r="J3" t="s">
        <v>421</v>
      </c>
      <c r="K3" t="s">
        <v>527</v>
      </c>
      <c r="L3" t="s">
        <v>528</v>
      </c>
      <c r="M3" t="s">
        <v>520</v>
      </c>
      <c r="N3" t="s">
        <v>529</v>
      </c>
      <c r="O3" t="s">
        <v>530</v>
      </c>
      <c r="P3" t="s">
        <v>531</v>
      </c>
      <c r="Q3" t="s">
        <v>532</v>
      </c>
      <c r="R3" t="s">
        <v>533</v>
      </c>
      <c r="S3" t="s">
        <v>534</v>
      </c>
      <c r="T3" t="s">
        <v>535</v>
      </c>
      <c r="U3" t="s">
        <v>536</v>
      </c>
      <c r="V3" t="s">
        <v>537</v>
      </c>
      <c r="W3" t="s">
        <v>538</v>
      </c>
      <c r="X3" t="s">
        <v>539</v>
      </c>
      <c r="Y3" t="s">
        <v>540</v>
      </c>
    </row>
    <row r="4" spans="1:25" x14ac:dyDescent="0.35">
      <c r="A4" s="1" t="s">
        <v>541</v>
      </c>
      <c r="B4" t="s">
        <v>421</v>
      </c>
      <c r="C4" t="s">
        <v>421</v>
      </c>
      <c r="D4" t="s">
        <v>421</v>
      </c>
      <c r="E4" t="s">
        <v>421</v>
      </c>
      <c r="F4" t="s">
        <v>421</v>
      </c>
      <c r="G4" t="s">
        <v>421</v>
      </c>
      <c r="H4" t="s">
        <v>421</v>
      </c>
      <c r="I4" t="s">
        <v>421</v>
      </c>
      <c r="J4" t="s">
        <v>421</v>
      </c>
      <c r="K4" t="s">
        <v>531</v>
      </c>
      <c r="L4" t="s">
        <v>542</v>
      </c>
      <c r="M4" t="s">
        <v>543</v>
      </c>
      <c r="N4" t="s">
        <v>544</v>
      </c>
      <c r="O4" t="s">
        <v>545</v>
      </c>
      <c r="P4" t="s">
        <v>546</v>
      </c>
      <c r="Q4" t="s">
        <v>547</v>
      </c>
      <c r="R4" t="s">
        <v>548</v>
      </c>
      <c r="S4" t="s">
        <v>549</v>
      </c>
      <c r="T4" t="s">
        <v>550</v>
      </c>
      <c r="U4" t="s">
        <v>551</v>
      </c>
      <c r="V4" t="s">
        <v>552</v>
      </c>
      <c r="W4" t="s">
        <v>553</v>
      </c>
      <c r="X4" t="s">
        <v>554</v>
      </c>
      <c r="Y4" t="s">
        <v>555</v>
      </c>
    </row>
    <row r="5" spans="1:25" x14ac:dyDescent="0.35">
      <c r="A5" s="1" t="s">
        <v>556</v>
      </c>
      <c r="B5" t="s">
        <v>421</v>
      </c>
      <c r="C5" t="s">
        <v>421</v>
      </c>
      <c r="D5" t="s">
        <v>421</v>
      </c>
      <c r="E5" t="s">
        <v>421</v>
      </c>
      <c r="F5" t="s">
        <v>421</v>
      </c>
      <c r="G5" t="s">
        <v>421</v>
      </c>
      <c r="H5" t="s">
        <v>421</v>
      </c>
      <c r="I5" t="s">
        <v>421</v>
      </c>
      <c r="J5" t="s">
        <v>421</v>
      </c>
      <c r="K5" t="s">
        <v>557</v>
      </c>
      <c r="L5" t="s">
        <v>558</v>
      </c>
      <c r="M5" t="s">
        <v>559</v>
      </c>
      <c r="N5" t="s">
        <v>560</v>
      </c>
      <c r="O5" t="s">
        <v>561</v>
      </c>
      <c r="P5" t="s">
        <v>562</v>
      </c>
      <c r="Q5" t="s">
        <v>563</v>
      </c>
      <c r="R5" t="s">
        <v>564</v>
      </c>
      <c r="S5" t="s">
        <v>565</v>
      </c>
      <c r="T5" t="s">
        <v>566</v>
      </c>
      <c r="U5" t="s">
        <v>567</v>
      </c>
      <c r="V5" t="s">
        <v>568</v>
      </c>
      <c r="W5" t="s">
        <v>569</v>
      </c>
      <c r="X5" t="s">
        <v>570</v>
      </c>
      <c r="Y5" t="s">
        <v>571</v>
      </c>
    </row>
    <row r="6" spans="1:25" x14ac:dyDescent="0.35">
      <c r="A6" s="1" t="s">
        <v>572</v>
      </c>
      <c r="B6" t="s">
        <v>573</v>
      </c>
      <c r="C6" t="s">
        <v>574</v>
      </c>
      <c r="D6" t="s">
        <v>575</v>
      </c>
      <c r="E6" t="s">
        <v>576</v>
      </c>
      <c r="F6" t="s">
        <v>577</v>
      </c>
      <c r="G6" t="s">
        <v>578</v>
      </c>
      <c r="H6" t="s">
        <v>579</v>
      </c>
      <c r="I6" t="s">
        <v>580</v>
      </c>
      <c r="J6" t="s">
        <v>581</v>
      </c>
      <c r="K6" t="s">
        <v>582</v>
      </c>
      <c r="L6" t="s">
        <v>583</v>
      </c>
      <c r="M6" t="s">
        <v>584</v>
      </c>
      <c r="N6" t="s">
        <v>585</v>
      </c>
      <c r="O6" t="s">
        <v>586</v>
      </c>
      <c r="P6" t="s">
        <v>587</v>
      </c>
      <c r="Q6" t="s">
        <v>588</v>
      </c>
      <c r="R6" t="s">
        <v>589</v>
      </c>
      <c r="S6" t="s">
        <v>590</v>
      </c>
      <c r="T6" t="s">
        <v>591</v>
      </c>
      <c r="U6" t="s">
        <v>592</v>
      </c>
      <c r="V6" t="s">
        <v>593</v>
      </c>
      <c r="W6" t="s">
        <v>594</v>
      </c>
      <c r="X6" t="s">
        <v>595</v>
      </c>
      <c r="Y6" t="s">
        <v>596</v>
      </c>
    </row>
    <row r="7" spans="1:25" x14ac:dyDescent="0.35">
      <c r="A7" s="1" t="s">
        <v>597</v>
      </c>
      <c r="B7" t="s">
        <v>421</v>
      </c>
      <c r="C7" t="s">
        <v>421</v>
      </c>
      <c r="D7" t="s">
        <v>421</v>
      </c>
      <c r="E7" t="s">
        <v>421</v>
      </c>
      <c r="F7" t="s">
        <v>421</v>
      </c>
      <c r="G7" t="s">
        <v>421</v>
      </c>
      <c r="H7" t="s">
        <v>421</v>
      </c>
      <c r="I7" t="s">
        <v>421</v>
      </c>
      <c r="J7" t="s">
        <v>421</v>
      </c>
      <c r="K7" t="s">
        <v>421</v>
      </c>
      <c r="L7" t="s">
        <v>421</v>
      </c>
      <c r="M7" t="s">
        <v>421</v>
      </c>
      <c r="N7" t="s">
        <v>421</v>
      </c>
      <c r="O7" t="s">
        <v>421</v>
      </c>
      <c r="P7" t="s">
        <v>421</v>
      </c>
      <c r="Q7" t="s">
        <v>421</v>
      </c>
      <c r="R7" t="s">
        <v>421</v>
      </c>
      <c r="S7" t="s">
        <v>421</v>
      </c>
      <c r="T7" t="s">
        <v>421</v>
      </c>
      <c r="U7" t="s">
        <v>421</v>
      </c>
      <c r="V7" t="s">
        <v>421</v>
      </c>
      <c r="W7" t="s">
        <v>421</v>
      </c>
      <c r="X7" t="s">
        <v>421</v>
      </c>
      <c r="Y7" t="s">
        <v>421</v>
      </c>
    </row>
    <row r="8" spans="1:25" x14ac:dyDescent="0.35">
      <c r="A8" s="1" t="s">
        <v>598</v>
      </c>
      <c r="B8" t="s">
        <v>599</v>
      </c>
      <c r="C8" t="s">
        <v>600</v>
      </c>
      <c r="D8" t="s">
        <v>601</v>
      </c>
      <c r="E8" t="s">
        <v>602</v>
      </c>
      <c r="F8" t="s">
        <v>603</v>
      </c>
      <c r="G8" t="s">
        <v>604</v>
      </c>
      <c r="H8" t="s">
        <v>605</v>
      </c>
      <c r="I8" t="s">
        <v>606</v>
      </c>
      <c r="J8" t="s">
        <v>607</v>
      </c>
      <c r="K8" t="s">
        <v>608</v>
      </c>
      <c r="L8" t="s">
        <v>609</v>
      </c>
      <c r="M8" t="s">
        <v>610</v>
      </c>
      <c r="N8" t="s">
        <v>611</v>
      </c>
      <c r="O8" t="s">
        <v>612</v>
      </c>
      <c r="P8" t="s">
        <v>613</v>
      </c>
      <c r="Q8" t="s">
        <v>614</v>
      </c>
      <c r="R8" t="s">
        <v>615</v>
      </c>
      <c r="S8" t="s">
        <v>616</v>
      </c>
      <c r="T8" t="s">
        <v>617</v>
      </c>
      <c r="U8" t="s">
        <v>618</v>
      </c>
      <c r="V8" t="s">
        <v>619</v>
      </c>
      <c r="W8" t="s">
        <v>620</v>
      </c>
      <c r="X8" t="s">
        <v>621</v>
      </c>
      <c r="Y8" t="s">
        <v>622</v>
      </c>
    </row>
    <row r="9" spans="1:25" x14ac:dyDescent="0.35">
      <c r="A9" s="1" t="s">
        <v>623</v>
      </c>
      <c r="B9" t="s">
        <v>599</v>
      </c>
      <c r="C9" t="s">
        <v>600</v>
      </c>
      <c r="D9" t="s">
        <v>601</v>
      </c>
      <c r="E9" t="s">
        <v>602</v>
      </c>
      <c r="F9" t="s">
        <v>603</v>
      </c>
      <c r="G9" t="s">
        <v>604</v>
      </c>
      <c r="H9" t="s">
        <v>605</v>
      </c>
      <c r="I9" t="s">
        <v>606</v>
      </c>
      <c r="J9" t="s">
        <v>607</v>
      </c>
      <c r="K9" t="s">
        <v>608</v>
      </c>
      <c r="L9" t="s">
        <v>609</v>
      </c>
      <c r="M9" t="s">
        <v>610</v>
      </c>
      <c r="N9" t="s">
        <v>611</v>
      </c>
      <c r="O9" t="s">
        <v>612</v>
      </c>
      <c r="P9" t="s">
        <v>613</v>
      </c>
      <c r="Q9" t="s">
        <v>614</v>
      </c>
      <c r="R9" t="s">
        <v>624</v>
      </c>
      <c r="S9" t="s">
        <v>625</v>
      </c>
      <c r="T9" t="s">
        <v>626</v>
      </c>
      <c r="U9" t="s">
        <v>627</v>
      </c>
      <c r="V9" t="s">
        <v>628</v>
      </c>
      <c r="W9" t="s">
        <v>629</v>
      </c>
      <c r="X9" t="s">
        <v>630</v>
      </c>
      <c r="Y9" t="s">
        <v>631</v>
      </c>
    </row>
    <row r="10" spans="1:25" x14ac:dyDescent="0.35">
      <c r="A10" s="1" t="s">
        <v>632</v>
      </c>
      <c r="B10" t="s">
        <v>421</v>
      </c>
      <c r="C10" t="s">
        <v>421</v>
      </c>
      <c r="D10" t="s">
        <v>421</v>
      </c>
      <c r="E10" t="s">
        <v>421</v>
      </c>
      <c r="F10" t="s">
        <v>421</v>
      </c>
      <c r="G10" t="s">
        <v>421</v>
      </c>
      <c r="H10" t="s">
        <v>421</v>
      </c>
      <c r="I10" t="s">
        <v>421</v>
      </c>
      <c r="J10" t="s">
        <v>421</v>
      </c>
      <c r="K10" t="s">
        <v>421</v>
      </c>
      <c r="L10" t="s">
        <v>421</v>
      </c>
      <c r="M10" t="s">
        <v>421</v>
      </c>
      <c r="N10" t="s">
        <v>421</v>
      </c>
      <c r="O10" t="s">
        <v>421</v>
      </c>
      <c r="P10" t="s">
        <v>421</v>
      </c>
      <c r="Q10" t="s">
        <v>421</v>
      </c>
      <c r="R10" t="s">
        <v>633</v>
      </c>
      <c r="S10" t="s">
        <v>634</v>
      </c>
      <c r="T10" t="s">
        <v>635</v>
      </c>
      <c r="U10" t="s">
        <v>636</v>
      </c>
      <c r="V10" t="s">
        <v>637</v>
      </c>
      <c r="W10" t="s">
        <v>638</v>
      </c>
      <c r="X10" t="s">
        <v>331</v>
      </c>
      <c r="Y10" t="s">
        <v>639</v>
      </c>
    </row>
    <row r="11" spans="1:25" x14ac:dyDescent="0.35">
      <c r="A11" s="1" t="s">
        <v>640</v>
      </c>
      <c r="B11" t="s">
        <v>641</v>
      </c>
      <c r="C11" t="s">
        <v>642</v>
      </c>
      <c r="D11" t="s">
        <v>643</v>
      </c>
      <c r="E11" t="s">
        <v>644</v>
      </c>
      <c r="F11" t="s">
        <v>645</v>
      </c>
      <c r="G11" t="s">
        <v>646</v>
      </c>
      <c r="H11" t="s">
        <v>647</v>
      </c>
      <c r="I11" t="s">
        <v>648</v>
      </c>
      <c r="J11" t="s">
        <v>649</v>
      </c>
      <c r="K11" t="s">
        <v>639</v>
      </c>
      <c r="L11" t="s">
        <v>643</v>
      </c>
      <c r="M11" t="s">
        <v>330</v>
      </c>
      <c r="N11" t="s">
        <v>650</v>
      </c>
      <c r="O11" t="s">
        <v>651</v>
      </c>
      <c r="P11" t="s">
        <v>652</v>
      </c>
      <c r="Q11" t="s">
        <v>653</v>
      </c>
      <c r="R11" t="s">
        <v>652</v>
      </c>
      <c r="S11" t="s">
        <v>229</v>
      </c>
      <c r="T11" t="s">
        <v>654</v>
      </c>
      <c r="U11" t="s">
        <v>655</v>
      </c>
      <c r="V11" t="s">
        <v>656</v>
      </c>
      <c r="W11" t="s">
        <v>657</v>
      </c>
      <c r="X11" t="s">
        <v>658</v>
      </c>
      <c r="Y11" t="s">
        <v>659</v>
      </c>
    </row>
    <row r="12" spans="1:25" x14ac:dyDescent="0.35">
      <c r="A12" s="1" t="s">
        <v>660</v>
      </c>
      <c r="B12" t="s">
        <v>573</v>
      </c>
      <c r="C12" t="s">
        <v>574</v>
      </c>
      <c r="D12" t="s">
        <v>575</v>
      </c>
      <c r="E12" t="s">
        <v>576</v>
      </c>
      <c r="F12" t="s">
        <v>577</v>
      </c>
      <c r="G12" t="s">
        <v>578</v>
      </c>
      <c r="H12" t="s">
        <v>579</v>
      </c>
      <c r="I12" t="s">
        <v>580</v>
      </c>
      <c r="J12" t="s">
        <v>581</v>
      </c>
      <c r="K12" t="s">
        <v>661</v>
      </c>
      <c r="L12" t="s">
        <v>662</v>
      </c>
      <c r="M12" t="s">
        <v>663</v>
      </c>
      <c r="N12" t="s">
        <v>664</v>
      </c>
      <c r="O12" t="s">
        <v>665</v>
      </c>
      <c r="P12" t="s">
        <v>666</v>
      </c>
      <c r="Q12" t="s">
        <v>667</v>
      </c>
      <c r="R12" t="s">
        <v>668</v>
      </c>
      <c r="S12" t="s">
        <v>669</v>
      </c>
      <c r="T12" t="s">
        <v>670</v>
      </c>
      <c r="U12" t="s">
        <v>671</v>
      </c>
      <c r="V12" t="s">
        <v>672</v>
      </c>
      <c r="W12" t="s">
        <v>673</v>
      </c>
      <c r="X12" t="s">
        <v>674</v>
      </c>
      <c r="Y12" t="s">
        <v>675</v>
      </c>
    </row>
    <row r="13" spans="1:25" x14ac:dyDescent="0.35">
      <c r="A13" s="1" t="s">
        <v>676</v>
      </c>
      <c r="B13" t="s">
        <v>421</v>
      </c>
      <c r="C13" t="s">
        <v>421</v>
      </c>
      <c r="D13" t="s">
        <v>421</v>
      </c>
      <c r="E13" t="s">
        <v>421</v>
      </c>
      <c r="F13" t="s">
        <v>421</v>
      </c>
      <c r="G13" t="s">
        <v>421</v>
      </c>
      <c r="H13" t="s">
        <v>421</v>
      </c>
      <c r="I13" t="s">
        <v>421</v>
      </c>
      <c r="J13" t="s">
        <v>421</v>
      </c>
      <c r="K13" t="s">
        <v>677</v>
      </c>
      <c r="L13" t="s">
        <v>678</v>
      </c>
      <c r="M13" t="s">
        <v>679</v>
      </c>
      <c r="N13" t="s">
        <v>680</v>
      </c>
      <c r="O13" t="s">
        <v>681</v>
      </c>
      <c r="P13" t="s">
        <v>682</v>
      </c>
      <c r="Q13" t="s">
        <v>683</v>
      </c>
      <c r="R13" t="s">
        <v>680</v>
      </c>
      <c r="S13" t="s">
        <v>684</v>
      </c>
      <c r="T13" t="s">
        <v>685</v>
      </c>
      <c r="U13" t="s">
        <v>600</v>
      </c>
      <c r="V13" t="s">
        <v>686</v>
      </c>
      <c r="W13" t="s">
        <v>657</v>
      </c>
      <c r="X13" t="s">
        <v>687</v>
      </c>
      <c r="Y13" t="s">
        <v>688</v>
      </c>
    </row>
    <row r="14" spans="1:25" x14ac:dyDescent="0.35">
      <c r="A14" s="1" t="s">
        <v>689</v>
      </c>
      <c r="B14" t="s">
        <v>421</v>
      </c>
      <c r="C14" t="s">
        <v>421</v>
      </c>
      <c r="D14" t="s">
        <v>421</v>
      </c>
      <c r="E14" t="s">
        <v>421</v>
      </c>
      <c r="F14" t="s">
        <v>421</v>
      </c>
      <c r="G14" t="s">
        <v>421</v>
      </c>
      <c r="H14" t="s">
        <v>421</v>
      </c>
      <c r="I14" t="s">
        <v>421</v>
      </c>
      <c r="J14" t="s">
        <v>421</v>
      </c>
      <c r="K14" t="s">
        <v>600</v>
      </c>
      <c r="L14" t="s">
        <v>690</v>
      </c>
      <c r="M14" t="s">
        <v>691</v>
      </c>
      <c r="N14" t="s">
        <v>692</v>
      </c>
      <c r="O14" t="s">
        <v>693</v>
      </c>
      <c r="P14" t="s">
        <v>694</v>
      </c>
      <c r="Q14" t="s">
        <v>695</v>
      </c>
      <c r="R14" t="s">
        <v>323</v>
      </c>
      <c r="S14" t="s">
        <v>696</v>
      </c>
      <c r="T14" t="s">
        <v>606</v>
      </c>
      <c r="U14" t="s">
        <v>606</v>
      </c>
      <c r="V14" t="s">
        <v>233</v>
      </c>
      <c r="W14" t="s">
        <v>697</v>
      </c>
      <c r="X14" t="s">
        <v>606</v>
      </c>
      <c r="Y14" t="s">
        <v>606</v>
      </c>
    </row>
    <row r="15" spans="1:25" x14ac:dyDescent="0.35">
      <c r="A15" s="1" t="s">
        <v>698</v>
      </c>
      <c r="B15" t="s">
        <v>699</v>
      </c>
      <c r="C15" t="s">
        <v>700</v>
      </c>
      <c r="D15" t="s">
        <v>679</v>
      </c>
      <c r="E15" t="s">
        <v>684</v>
      </c>
      <c r="F15" t="s">
        <v>679</v>
      </c>
      <c r="G15" t="s">
        <v>701</v>
      </c>
      <c r="H15" t="s">
        <v>701</v>
      </c>
      <c r="I15" t="s">
        <v>702</v>
      </c>
      <c r="J15" t="s">
        <v>321</v>
      </c>
      <c r="K15" t="s">
        <v>322</v>
      </c>
      <c r="L15" t="s">
        <v>323</v>
      </c>
      <c r="M15" t="s">
        <v>324</v>
      </c>
      <c r="N15" t="s">
        <v>325</v>
      </c>
      <c r="O15" t="s">
        <v>326</v>
      </c>
      <c r="P15" t="s">
        <v>327</v>
      </c>
      <c r="Q15" t="s">
        <v>328</v>
      </c>
      <c r="R15" t="s">
        <v>329</v>
      </c>
      <c r="S15" t="s">
        <v>330</v>
      </c>
      <c r="T15" t="s">
        <v>331</v>
      </c>
      <c r="U15" t="s">
        <v>332</v>
      </c>
      <c r="V15" t="s">
        <v>333</v>
      </c>
      <c r="W15" t="s">
        <v>334</v>
      </c>
      <c r="X15" t="s">
        <v>335</v>
      </c>
      <c r="Y15" t="s">
        <v>336</v>
      </c>
    </row>
    <row r="16" spans="1:25" x14ac:dyDescent="0.35">
      <c r="A16" s="1" t="s">
        <v>703</v>
      </c>
      <c r="B16" t="s">
        <v>228</v>
      </c>
      <c r="C16" t="s">
        <v>704</v>
      </c>
      <c r="D16" t="s">
        <v>235</v>
      </c>
      <c r="E16" t="s">
        <v>705</v>
      </c>
      <c r="F16" t="s">
        <v>706</v>
      </c>
      <c r="G16" t="s">
        <v>645</v>
      </c>
      <c r="H16" t="s">
        <v>707</v>
      </c>
      <c r="I16" t="s">
        <v>708</v>
      </c>
      <c r="J16" t="s">
        <v>709</v>
      </c>
      <c r="K16" t="s">
        <v>710</v>
      </c>
      <c r="L16" t="s">
        <v>711</v>
      </c>
      <c r="M16" t="s">
        <v>619</v>
      </c>
      <c r="N16" t="s">
        <v>712</v>
      </c>
      <c r="O16" t="s">
        <v>713</v>
      </c>
      <c r="P16" t="s">
        <v>714</v>
      </c>
      <c r="Q16" t="s">
        <v>715</v>
      </c>
      <c r="R16" t="s">
        <v>716</v>
      </c>
      <c r="S16" t="s">
        <v>717</v>
      </c>
      <c r="T16" t="s">
        <v>718</v>
      </c>
      <c r="U16" t="s">
        <v>719</v>
      </c>
      <c r="V16" t="s">
        <v>720</v>
      </c>
      <c r="W16" t="s">
        <v>721</v>
      </c>
      <c r="X16" t="s">
        <v>722</v>
      </c>
      <c r="Y16" t="s">
        <v>723</v>
      </c>
    </row>
    <row r="17" spans="1:25" x14ac:dyDescent="0.35">
      <c r="A17" s="1" t="s">
        <v>724</v>
      </c>
      <c r="B17" t="s">
        <v>725</v>
      </c>
      <c r="C17" t="s">
        <v>726</v>
      </c>
      <c r="D17" t="s">
        <v>727</v>
      </c>
      <c r="E17" t="s">
        <v>728</v>
      </c>
      <c r="F17" t="s">
        <v>729</v>
      </c>
      <c r="G17" t="s">
        <v>730</v>
      </c>
      <c r="H17" t="s">
        <v>731</v>
      </c>
      <c r="I17" t="s">
        <v>732</v>
      </c>
      <c r="J17" t="s">
        <v>733</v>
      </c>
      <c r="K17" t="s">
        <v>734</v>
      </c>
      <c r="L17" t="s">
        <v>735</v>
      </c>
      <c r="M17" t="s">
        <v>736</v>
      </c>
      <c r="N17" t="s">
        <v>737</v>
      </c>
      <c r="O17" t="s">
        <v>738</v>
      </c>
      <c r="P17" t="s">
        <v>739</v>
      </c>
      <c r="Q17" t="s">
        <v>740</v>
      </c>
      <c r="R17" t="s">
        <v>741</v>
      </c>
      <c r="S17" t="s">
        <v>742</v>
      </c>
      <c r="T17" t="s">
        <v>743</v>
      </c>
      <c r="U17" t="s">
        <v>744</v>
      </c>
      <c r="V17" t="s">
        <v>745</v>
      </c>
      <c r="W17" t="s">
        <v>746</v>
      </c>
      <c r="X17" t="s">
        <v>747</v>
      </c>
      <c r="Y17" t="s">
        <v>748</v>
      </c>
    </row>
    <row r="18" spans="1:25" x14ac:dyDescent="0.35">
      <c r="A18" s="1" t="s">
        <v>51</v>
      </c>
      <c r="B18" t="s">
        <v>749</v>
      </c>
      <c r="C18" t="s">
        <v>750</v>
      </c>
      <c r="D18" t="s">
        <v>751</v>
      </c>
      <c r="E18" t="s">
        <v>235</v>
      </c>
      <c r="F18" t="s">
        <v>694</v>
      </c>
      <c r="G18" t="s">
        <v>752</v>
      </c>
      <c r="H18" t="s">
        <v>237</v>
      </c>
      <c r="I18" t="s">
        <v>753</v>
      </c>
      <c r="J18" t="s">
        <v>754</v>
      </c>
      <c r="K18" t="s">
        <v>755</v>
      </c>
      <c r="L18" t="s">
        <v>756</v>
      </c>
      <c r="M18" t="s">
        <v>757</v>
      </c>
      <c r="N18" t="s">
        <v>758</v>
      </c>
      <c r="O18" t="s">
        <v>759</v>
      </c>
      <c r="P18" t="s">
        <v>760</v>
      </c>
      <c r="Q18" t="s">
        <v>761</v>
      </c>
      <c r="R18" t="s">
        <v>762</v>
      </c>
      <c r="S18" t="s">
        <v>763</v>
      </c>
      <c r="T18" t="s">
        <v>764</v>
      </c>
      <c r="U18" t="s">
        <v>765</v>
      </c>
      <c r="V18" t="s">
        <v>766</v>
      </c>
      <c r="W18" t="s">
        <v>767</v>
      </c>
      <c r="X18" t="s">
        <v>768</v>
      </c>
      <c r="Y18" t="s">
        <v>769</v>
      </c>
    </row>
    <row r="19" spans="1:25" x14ac:dyDescent="0.35">
      <c r="A19" s="1" t="s">
        <v>770</v>
      </c>
      <c r="B19" t="s">
        <v>771</v>
      </c>
      <c r="C19" t="s">
        <v>772</v>
      </c>
      <c r="D19" t="s">
        <v>773</v>
      </c>
      <c r="E19" t="s">
        <v>726</v>
      </c>
      <c r="F19" t="s">
        <v>774</v>
      </c>
      <c r="G19" t="s">
        <v>775</v>
      </c>
      <c r="H19" t="s">
        <v>776</v>
      </c>
      <c r="I19" t="s">
        <v>777</v>
      </c>
      <c r="J19" t="s">
        <v>778</v>
      </c>
      <c r="K19" t="s">
        <v>779</v>
      </c>
      <c r="L19" t="s">
        <v>780</v>
      </c>
      <c r="M19" t="s">
        <v>781</v>
      </c>
      <c r="N19" t="s">
        <v>782</v>
      </c>
      <c r="O19" t="s">
        <v>783</v>
      </c>
      <c r="P19" t="s">
        <v>784</v>
      </c>
      <c r="Q19" t="s">
        <v>785</v>
      </c>
      <c r="R19" t="s">
        <v>786</v>
      </c>
      <c r="S19" t="s">
        <v>787</v>
      </c>
      <c r="T19" t="s">
        <v>788</v>
      </c>
      <c r="U19" t="s">
        <v>789</v>
      </c>
      <c r="V19" t="s">
        <v>790</v>
      </c>
      <c r="W19" t="s">
        <v>791</v>
      </c>
      <c r="X19" t="s">
        <v>792</v>
      </c>
      <c r="Y19" t="s">
        <v>793</v>
      </c>
    </row>
    <row r="20" spans="1:25" x14ac:dyDescent="0.35">
      <c r="A20" s="1" t="s">
        <v>794</v>
      </c>
      <c r="B20" t="s">
        <v>795</v>
      </c>
      <c r="C20" t="s">
        <v>796</v>
      </c>
      <c r="D20" t="s">
        <v>797</v>
      </c>
      <c r="E20" t="s">
        <v>798</v>
      </c>
      <c r="F20" t="s">
        <v>799</v>
      </c>
      <c r="G20" t="s">
        <v>800</v>
      </c>
      <c r="H20" t="s">
        <v>801</v>
      </c>
      <c r="I20" t="s">
        <v>801</v>
      </c>
      <c r="J20" t="s">
        <v>802</v>
      </c>
      <c r="K20" t="s">
        <v>803</v>
      </c>
      <c r="L20" t="s">
        <v>804</v>
      </c>
      <c r="M20" t="s">
        <v>805</v>
      </c>
      <c r="N20" t="s">
        <v>800</v>
      </c>
      <c r="O20" t="s">
        <v>806</v>
      </c>
      <c r="P20" t="s">
        <v>807</v>
      </c>
      <c r="Q20" t="s">
        <v>808</v>
      </c>
      <c r="R20" t="s">
        <v>809</v>
      </c>
      <c r="S20" t="s">
        <v>810</v>
      </c>
      <c r="T20" t="s">
        <v>811</v>
      </c>
      <c r="U20" t="s">
        <v>812</v>
      </c>
      <c r="V20" t="s">
        <v>809</v>
      </c>
      <c r="W20" t="s">
        <v>813</v>
      </c>
      <c r="X20" t="s">
        <v>814</v>
      </c>
      <c r="Y20" t="s">
        <v>815</v>
      </c>
    </row>
    <row r="21" spans="1:25" x14ac:dyDescent="0.35">
      <c r="A21" s="1" t="s">
        <v>816</v>
      </c>
      <c r="B21" t="s">
        <v>691</v>
      </c>
      <c r="C21" t="s">
        <v>817</v>
      </c>
      <c r="D21" t="s">
        <v>692</v>
      </c>
      <c r="E21" t="s">
        <v>818</v>
      </c>
      <c r="F21" t="s">
        <v>819</v>
      </c>
      <c r="G21" t="s">
        <v>820</v>
      </c>
      <c r="H21" t="s">
        <v>821</v>
      </c>
      <c r="I21" t="s">
        <v>822</v>
      </c>
      <c r="J21" t="s">
        <v>823</v>
      </c>
      <c r="K21" t="s">
        <v>824</v>
      </c>
      <c r="L21" t="s">
        <v>825</v>
      </c>
      <c r="M21" t="s">
        <v>826</v>
      </c>
      <c r="N21" t="s">
        <v>827</v>
      </c>
      <c r="O21" t="s">
        <v>828</v>
      </c>
      <c r="P21" t="s">
        <v>829</v>
      </c>
      <c r="Q21" t="s">
        <v>830</v>
      </c>
      <c r="R21" t="s">
        <v>831</v>
      </c>
      <c r="S21" t="s">
        <v>832</v>
      </c>
      <c r="T21" t="s">
        <v>833</v>
      </c>
      <c r="U21" t="s">
        <v>834</v>
      </c>
      <c r="V21" t="s">
        <v>835</v>
      </c>
      <c r="W21" t="s">
        <v>836</v>
      </c>
      <c r="X21" t="s">
        <v>837</v>
      </c>
      <c r="Y21" t="s">
        <v>838</v>
      </c>
    </row>
    <row r="22" spans="1:25" x14ac:dyDescent="0.35">
      <c r="A22" s="1" t="s">
        <v>839</v>
      </c>
      <c r="B22" t="s">
        <v>840</v>
      </c>
      <c r="C22" t="s">
        <v>841</v>
      </c>
      <c r="D22" t="s">
        <v>842</v>
      </c>
      <c r="E22" t="s">
        <v>843</v>
      </c>
      <c r="F22" t="s">
        <v>844</v>
      </c>
      <c r="G22" t="s">
        <v>845</v>
      </c>
      <c r="H22" t="s">
        <v>846</v>
      </c>
      <c r="I22" t="s">
        <v>847</v>
      </c>
      <c r="J22" t="s">
        <v>848</v>
      </c>
      <c r="K22" t="s">
        <v>849</v>
      </c>
      <c r="L22" t="s">
        <v>850</v>
      </c>
      <c r="M22" t="s">
        <v>851</v>
      </c>
      <c r="N22" t="s">
        <v>852</v>
      </c>
      <c r="O22" t="s">
        <v>853</v>
      </c>
      <c r="P22" t="s">
        <v>854</v>
      </c>
      <c r="Q22" t="s">
        <v>855</v>
      </c>
      <c r="R22" t="s">
        <v>856</v>
      </c>
      <c r="S22" t="s">
        <v>857</v>
      </c>
      <c r="T22" t="s">
        <v>858</v>
      </c>
      <c r="U22" t="s">
        <v>859</v>
      </c>
      <c r="V22" t="s">
        <v>860</v>
      </c>
      <c r="W22" t="s">
        <v>861</v>
      </c>
      <c r="X22" t="s">
        <v>862</v>
      </c>
      <c r="Y22" t="s">
        <v>863</v>
      </c>
    </row>
    <row r="23" spans="1:25" x14ac:dyDescent="0.35">
      <c r="A23" s="1" t="s">
        <v>864</v>
      </c>
      <c r="B23" t="s">
        <v>865</v>
      </c>
      <c r="C23" t="s">
        <v>866</v>
      </c>
      <c r="D23" t="s">
        <v>867</v>
      </c>
      <c r="E23" t="s">
        <v>677</v>
      </c>
      <c r="F23" t="s">
        <v>868</v>
      </c>
      <c r="G23" t="s">
        <v>869</v>
      </c>
      <c r="H23" t="s">
        <v>870</v>
      </c>
      <c r="I23" t="s">
        <v>871</v>
      </c>
      <c r="J23" t="s">
        <v>872</v>
      </c>
      <c r="K23" t="s">
        <v>873</v>
      </c>
      <c r="L23" t="s">
        <v>874</v>
      </c>
      <c r="M23" t="s">
        <v>875</v>
      </c>
      <c r="N23" t="s">
        <v>876</v>
      </c>
      <c r="O23" t="s">
        <v>877</v>
      </c>
      <c r="P23" t="s">
        <v>878</v>
      </c>
      <c r="Q23" t="s">
        <v>879</v>
      </c>
      <c r="R23" t="s">
        <v>880</v>
      </c>
      <c r="S23" t="s">
        <v>881</v>
      </c>
      <c r="T23" t="s">
        <v>882</v>
      </c>
      <c r="U23" t="s">
        <v>574</v>
      </c>
      <c r="V23" t="s">
        <v>883</v>
      </c>
      <c r="W23" t="s">
        <v>884</v>
      </c>
      <c r="X23" t="s">
        <v>885</v>
      </c>
      <c r="Y23" t="s">
        <v>886</v>
      </c>
    </row>
    <row r="24" spans="1:25" x14ac:dyDescent="0.35">
      <c r="A24" s="1" t="s">
        <v>59</v>
      </c>
      <c r="B24" t="s">
        <v>682</v>
      </c>
      <c r="C24" t="s">
        <v>887</v>
      </c>
      <c r="D24" t="s">
        <v>688</v>
      </c>
      <c r="E24" t="s">
        <v>604</v>
      </c>
      <c r="F24" t="s">
        <v>888</v>
      </c>
      <c r="G24" t="s">
        <v>889</v>
      </c>
      <c r="H24" t="s">
        <v>751</v>
      </c>
      <c r="I24" t="s">
        <v>890</v>
      </c>
      <c r="J24" t="s">
        <v>339</v>
      </c>
      <c r="K24" t="s">
        <v>340</v>
      </c>
      <c r="L24" t="s">
        <v>341</v>
      </c>
      <c r="M24" t="s">
        <v>342</v>
      </c>
      <c r="N24" t="s">
        <v>343</v>
      </c>
      <c r="O24" t="s">
        <v>344</v>
      </c>
      <c r="P24" t="s">
        <v>345</v>
      </c>
      <c r="Q24" t="s">
        <v>346</v>
      </c>
      <c r="R24" t="s">
        <v>347</v>
      </c>
      <c r="S24" t="s">
        <v>348</v>
      </c>
      <c r="T24" t="s">
        <v>349</v>
      </c>
      <c r="U24" t="s">
        <v>350</v>
      </c>
      <c r="V24" t="s">
        <v>351</v>
      </c>
      <c r="W24" t="s">
        <v>352</v>
      </c>
      <c r="X24" t="s">
        <v>353</v>
      </c>
      <c r="Y24" t="s">
        <v>354</v>
      </c>
    </row>
    <row r="25" spans="1:25" x14ac:dyDescent="0.35">
      <c r="A25" s="1" t="s">
        <v>891</v>
      </c>
      <c r="B25" t="s">
        <v>892</v>
      </c>
      <c r="C25" t="s">
        <v>893</v>
      </c>
      <c r="D25" t="s">
        <v>894</v>
      </c>
      <c r="E25" t="s">
        <v>895</v>
      </c>
      <c r="F25" t="s">
        <v>896</v>
      </c>
      <c r="G25" t="s">
        <v>897</v>
      </c>
      <c r="H25" t="s">
        <v>898</v>
      </c>
      <c r="I25" t="s">
        <v>899</v>
      </c>
      <c r="J25" t="s">
        <v>900</v>
      </c>
      <c r="K25" t="s">
        <v>901</v>
      </c>
      <c r="L25" t="s">
        <v>902</v>
      </c>
      <c r="M25" t="s">
        <v>903</v>
      </c>
      <c r="N25" t="s">
        <v>904</v>
      </c>
      <c r="O25" t="s">
        <v>905</v>
      </c>
      <c r="P25" t="s">
        <v>906</v>
      </c>
      <c r="Q25" t="s">
        <v>907</v>
      </c>
      <c r="R25" t="s">
        <v>908</v>
      </c>
      <c r="S25" t="s">
        <v>909</v>
      </c>
      <c r="T25" t="s">
        <v>910</v>
      </c>
      <c r="U25" t="s">
        <v>911</v>
      </c>
      <c r="V25" t="s">
        <v>912</v>
      </c>
      <c r="W25" t="s">
        <v>913</v>
      </c>
      <c r="X25" t="s">
        <v>914</v>
      </c>
      <c r="Y25" t="s">
        <v>915</v>
      </c>
    </row>
    <row r="26" spans="1:25" x14ac:dyDescent="0.35">
      <c r="A26" s="1" t="s">
        <v>916</v>
      </c>
      <c r="B26" t="s">
        <v>917</v>
      </c>
      <c r="C26" t="s">
        <v>192</v>
      </c>
      <c r="D26" t="s">
        <v>918</v>
      </c>
      <c r="E26" t="s">
        <v>919</v>
      </c>
      <c r="F26" t="s">
        <v>920</v>
      </c>
      <c r="G26" t="s">
        <v>921</v>
      </c>
      <c r="H26" t="s">
        <v>922</v>
      </c>
      <c r="I26" t="s">
        <v>923</v>
      </c>
      <c r="J26" t="s">
        <v>138</v>
      </c>
      <c r="K26" t="s">
        <v>139</v>
      </c>
      <c r="L26" t="s">
        <v>140</v>
      </c>
      <c r="M26" t="s">
        <v>924</v>
      </c>
      <c r="N26" t="s">
        <v>925</v>
      </c>
      <c r="O26" t="s">
        <v>926</v>
      </c>
      <c r="P26" t="s">
        <v>927</v>
      </c>
      <c r="Q26" t="s">
        <v>145</v>
      </c>
      <c r="R26" t="s">
        <v>146</v>
      </c>
      <c r="S26" t="s">
        <v>147</v>
      </c>
      <c r="T26" t="s">
        <v>148</v>
      </c>
      <c r="U26" t="s">
        <v>928</v>
      </c>
      <c r="V26" t="s">
        <v>150</v>
      </c>
      <c r="W26" t="s">
        <v>151</v>
      </c>
      <c r="X26" t="s">
        <v>152</v>
      </c>
      <c r="Y26" t="s">
        <v>153</v>
      </c>
    </row>
    <row r="27" spans="1:25" x14ac:dyDescent="0.35">
      <c r="A27" s="1" t="s">
        <v>929</v>
      </c>
      <c r="B27" t="s">
        <v>917</v>
      </c>
      <c r="C27" t="s">
        <v>192</v>
      </c>
      <c r="D27" t="s">
        <v>930</v>
      </c>
      <c r="E27" t="s">
        <v>931</v>
      </c>
      <c r="F27" t="s">
        <v>932</v>
      </c>
      <c r="G27" t="s">
        <v>933</v>
      </c>
      <c r="H27" t="s">
        <v>934</v>
      </c>
      <c r="I27" t="s">
        <v>935</v>
      </c>
      <c r="J27" t="s">
        <v>936</v>
      </c>
      <c r="K27" t="s">
        <v>937</v>
      </c>
      <c r="L27" t="s">
        <v>938</v>
      </c>
      <c r="M27" t="s">
        <v>939</v>
      </c>
      <c r="N27" t="s">
        <v>940</v>
      </c>
      <c r="O27" t="s">
        <v>941</v>
      </c>
      <c r="P27" t="s">
        <v>942</v>
      </c>
      <c r="Q27" t="s">
        <v>943</v>
      </c>
      <c r="R27" t="s">
        <v>944</v>
      </c>
      <c r="S27" t="s">
        <v>945</v>
      </c>
      <c r="T27" t="s">
        <v>946</v>
      </c>
      <c r="U27" t="s">
        <v>947</v>
      </c>
      <c r="V27" t="s">
        <v>948</v>
      </c>
      <c r="W27" t="s">
        <v>949</v>
      </c>
      <c r="X27" t="s">
        <v>950</v>
      </c>
      <c r="Y27" t="s">
        <v>951</v>
      </c>
    </row>
    <row r="28" spans="1:25" x14ac:dyDescent="0.35">
      <c r="A28" s="1" t="s">
        <v>952</v>
      </c>
      <c r="B28" t="s">
        <v>953</v>
      </c>
      <c r="C28" t="s">
        <v>954</v>
      </c>
      <c r="D28" t="s">
        <v>955</v>
      </c>
      <c r="E28" t="s">
        <v>955</v>
      </c>
      <c r="F28" t="s">
        <v>678</v>
      </c>
      <c r="G28" t="s">
        <v>678</v>
      </c>
      <c r="H28" t="s">
        <v>955</v>
      </c>
      <c r="I28" t="s">
        <v>955</v>
      </c>
      <c r="J28" t="s">
        <v>228</v>
      </c>
      <c r="K28" t="s">
        <v>229</v>
      </c>
      <c r="L28" t="s">
        <v>230</v>
      </c>
      <c r="M28" t="s">
        <v>231</v>
      </c>
      <c r="N28" t="s">
        <v>232</v>
      </c>
      <c r="O28" t="s">
        <v>233</v>
      </c>
      <c r="P28" t="s">
        <v>234</v>
      </c>
      <c r="Q28" t="s">
        <v>235</v>
      </c>
      <c r="R28" t="s">
        <v>236</v>
      </c>
      <c r="S28" t="s">
        <v>237</v>
      </c>
      <c r="T28" t="s">
        <v>238</v>
      </c>
      <c r="U28" t="s">
        <v>239</v>
      </c>
      <c r="V28" t="s">
        <v>240</v>
      </c>
      <c r="W28" t="s">
        <v>241</v>
      </c>
      <c r="X28" t="s">
        <v>242</v>
      </c>
      <c r="Y28" t="s">
        <v>242</v>
      </c>
    </row>
    <row r="29" spans="1:25" x14ac:dyDescent="0.35">
      <c r="A29" s="1" t="s">
        <v>956</v>
      </c>
      <c r="B29" t="s">
        <v>953</v>
      </c>
      <c r="C29" t="s">
        <v>954</v>
      </c>
      <c r="D29" t="s">
        <v>678</v>
      </c>
      <c r="E29" t="s">
        <v>678</v>
      </c>
      <c r="F29" t="s">
        <v>678</v>
      </c>
      <c r="G29" t="s">
        <v>690</v>
      </c>
      <c r="H29" t="s">
        <v>690</v>
      </c>
      <c r="I29" t="s">
        <v>957</v>
      </c>
      <c r="J29" t="s">
        <v>958</v>
      </c>
      <c r="K29" t="s">
        <v>959</v>
      </c>
      <c r="L29" t="s">
        <v>888</v>
      </c>
      <c r="M29" t="s">
        <v>871</v>
      </c>
      <c r="N29" t="s">
        <v>960</v>
      </c>
      <c r="O29" t="s">
        <v>961</v>
      </c>
      <c r="P29" t="s">
        <v>962</v>
      </c>
      <c r="Q29" t="s">
        <v>963</v>
      </c>
      <c r="R29" t="s">
        <v>964</v>
      </c>
      <c r="S29" t="s">
        <v>965</v>
      </c>
      <c r="T29" t="s">
        <v>966</v>
      </c>
      <c r="U29" t="s">
        <v>238</v>
      </c>
      <c r="V29" t="s">
        <v>239</v>
      </c>
      <c r="W29" t="s">
        <v>652</v>
      </c>
      <c r="X29" t="s">
        <v>889</v>
      </c>
      <c r="Y29" t="s">
        <v>889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40"/>
  <sheetViews>
    <sheetView workbookViewId="0"/>
  </sheetViews>
  <sheetFormatPr defaultRowHeight="14.5" x14ac:dyDescent="0.35"/>
  <sheetData>
    <row r="1" spans="1:25" x14ac:dyDescent="0.35">
      <c r="B1" s="1" t="s">
        <v>510</v>
      </c>
      <c r="C1" s="1" t="s">
        <v>511</v>
      </c>
      <c r="D1" s="1" t="s">
        <v>512</v>
      </c>
      <c r="E1" s="1" t="s">
        <v>513</v>
      </c>
      <c r="F1" s="1" t="s">
        <v>514</v>
      </c>
      <c r="G1" s="1" t="s">
        <v>515</v>
      </c>
      <c r="H1" s="1" t="s">
        <v>516</v>
      </c>
      <c r="I1" s="1" t="s">
        <v>517</v>
      </c>
      <c r="J1" s="1" t="s">
        <v>102</v>
      </c>
      <c r="K1" s="1" t="s">
        <v>103</v>
      </c>
      <c r="L1" s="1" t="s">
        <v>104</v>
      </c>
      <c r="M1" s="1" t="s">
        <v>105</v>
      </c>
      <c r="N1" s="1" t="s">
        <v>106</v>
      </c>
      <c r="O1" s="1" t="s">
        <v>107</v>
      </c>
      <c r="P1" s="1" t="s">
        <v>108</v>
      </c>
      <c r="Q1" s="1" t="s">
        <v>109</v>
      </c>
      <c r="R1" s="1" t="s">
        <v>110</v>
      </c>
      <c r="S1" s="1" t="s">
        <v>111</v>
      </c>
      <c r="T1" s="1" t="s">
        <v>112</v>
      </c>
      <c r="U1" s="1" t="s">
        <v>113</v>
      </c>
      <c r="V1" s="1" t="s">
        <v>114</v>
      </c>
      <c r="W1" s="1" t="s">
        <v>115</v>
      </c>
      <c r="X1" s="1" t="s">
        <v>116</v>
      </c>
      <c r="Y1" s="1" t="s">
        <v>117</v>
      </c>
    </row>
    <row r="2" spans="1:25" x14ac:dyDescent="0.35">
      <c r="A2" s="1" t="s">
        <v>967</v>
      </c>
      <c r="B2" t="s">
        <v>421</v>
      </c>
      <c r="C2" t="s">
        <v>652</v>
      </c>
      <c r="D2" t="s">
        <v>960</v>
      </c>
      <c r="E2" t="s">
        <v>968</v>
      </c>
      <c r="F2" t="s">
        <v>969</v>
      </c>
      <c r="G2" t="s">
        <v>970</v>
      </c>
      <c r="H2" t="s">
        <v>971</v>
      </c>
      <c r="I2" t="s">
        <v>972</v>
      </c>
      <c r="J2" t="s">
        <v>973</v>
      </c>
      <c r="K2" t="s">
        <v>974</v>
      </c>
      <c r="L2" t="s">
        <v>975</v>
      </c>
      <c r="M2" t="s">
        <v>976</v>
      </c>
      <c r="N2" t="s">
        <v>977</v>
      </c>
      <c r="O2" t="s">
        <v>978</v>
      </c>
      <c r="P2" t="s">
        <v>979</v>
      </c>
      <c r="Q2" t="s">
        <v>980</v>
      </c>
      <c r="R2" t="s">
        <v>981</v>
      </c>
      <c r="S2" t="s">
        <v>982</v>
      </c>
      <c r="T2" t="s">
        <v>983</v>
      </c>
      <c r="U2" t="s">
        <v>984</v>
      </c>
      <c r="V2" t="s">
        <v>985</v>
      </c>
      <c r="W2" t="s">
        <v>986</v>
      </c>
      <c r="X2" t="s">
        <v>987</v>
      </c>
      <c r="Y2" t="s">
        <v>988</v>
      </c>
    </row>
    <row r="3" spans="1:25" x14ac:dyDescent="0.35">
      <c r="A3" s="1" t="s">
        <v>989</v>
      </c>
      <c r="B3" t="s">
        <v>990</v>
      </c>
      <c r="C3" t="s">
        <v>991</v>
      </c>
      <c r="D3" t="s">
        <v>699</v>
      </c>
      <c r="E3" t="s">
        <v>871</v>
      </c>
      <c r="F3" t="s">
        <v>992</v>
      </c>
      <c r="G3" t="s">
        <v>993</v>
      </c>
      <c r="H3" t="s">
        <v>994</v>
      </c>
      <c r="I3" t="s">
        <v>326</v>
      </c>
      <c r="J3" t="s">
        <v>285</v>
      </c>
      <c r="K3" t="s">
        <v>421</v>
      </c>
      <c r="L3" t="s">
        <v>421</v>
      </c>
      <c r="M3" t="s">
        <v>421</v>
      </c>
      <c r="N3" t="s">
        <v>421</v>
      </c>
      <c r="O3" t="s">
        <v>421</v>
      </c>
      <c r="P3" t="s">
        <v>421</v>
      </c>
      <c r="Q3" t="s">
        <v>421</v>
      </c>
      <c r="R3" t="s">
        <v>421</v>
      </c>
      <c r="S3" t="s">
        <v>421</v>
      </c>
      <c r="T3" t="s">
        <v>421</v>
      </c>
      <c r="U3" t="s">
        <v>421</v>
      </c>
      <c r="V3" t="s">
        <v>421</v>
      </c>
      <c r="W3" t="s">
        <v>421</v>
      </c>
      <c r="X3" t="s">
        <v>421</v>
      </c>
      <c r="Y3" t="s">
        <v>995</v>
      </c>
    </row>
    <row r="4" spans="1:25" x14ac:dyDescent="0.35">
      <c r="A4" s="1" t="s">
        <v>996</v>
      </c>
      <c r="B4" t="s">
        <v>990</v>
      </c>
      <c r="C4" t="s">
        <v>997</v>
      </c>
      <c r="D4" t="s">
        <v>998</v>
      </c>
      <c r="E4" t="s">
        <v>999</v>
      </c>
      <c r="F4" t="s">
        <v>873</v>
      </c>
      <c r="G4" t="s">
        <v>1000</v>
      </c>
      <c r="H4" t="s">
        <v>1001</v>
      </c>
      <c r="I4" t="s">
        <v>1002</v>
      </c>
      <c r="J4" t="s">
        <v>1003</v>
      </c>
      <c r="K4" t="s">
        <v>974</v>
      </c>
      <c r="L4" t="s">
        <v>975</v>
      </c>
      <c r="M4" t="s">
        <v>976</v>
      </c>
      <c r="N4" t="s">
        <v>977</v>
      </c>
      <c r="O4" t="s">
        <v>978</v>
      </c>
      <c r="P4" t="s">
        <v>979</v>
      </c>
      <c r="Q4" t="s">
        <v>980</v>
      </c>
      <c r="R4" t="s">
        <v>981</v>
      </c>
      <c r="S4" t="s">
        <v>982</v>
      </c>
      <c r="T4" t="s">
        <v>983</v>
      </c>
      <c r="U4" t="s">
        <v>984</v>
      </c>
      <c r="V4" t="s">
        <v>985</v>
      </c>
      <c r="W4" t="s">
        <v>986</v>
      </c>
      <c r="X4" t="s">
        <v>987</v>
      </c>
      <c r="Y4" t="s">
        <v>1004</v>
      </c>
    </row>
    <row r="5" spans="1:25" x14ac:dyDescent="0.35">
      <c r="A5" s="1" t="s">
        <v>1005</v>
      </c>
      <c r="B5" t="s">
        <v>421</v>
      </c>
      <c r="C5" t="s">
        <v>991</v>
      </c>
      <c r="D5" t="s">
        <v>958</v>
      </c>
      <c r="E5" t="s">
        <v>657</v>
      </c>
      <c r="F5" t="s">
        <v>1006</v>
      </c>
      <c r="G5" t="s">
        <v>1007</v>
      </c>
      <c r="H5" t="s">
        <v>1008</v>
      </c>
      <c r="I5" t="s">
        <v>1009</v>
      </c>
      <c r="J5" t="s">
        <v>1010</v>
      </c>
      <c r="K5" t="s">
        <v>1011</v>
      </c>
      <c r="L5" t="s">
        <v>1012</v>
      </c>
      <c r="M5" t="s">
        <v>1013</v>
      </c>
      <c r="N5" t="s">
        <v>1014</v>
      </c>
      <c r="O5" t="s">
        <v>1015</v>
      </c>
      <c r="P5" t="s">
        <v>1016</v>
      </c>
      <c r="Q5" t="s">
        <v>1017</v>
      </c>
      <c r="R5" t="s">
        <v>1018</v>
      </c>
      <c r="S5" t="s">
        <v>1019</v>
      </c>
      <c r="T5" t="s">
        <v>1020</v>
      </c>
      <c r="U5" t="s">
        <v>1021</v>
      </c>
      <c r="V5" t="s">
        <v>1022</v>
      </c>
      <c r="W5" t="s">
        <v>1023</v>
      </c>
      <c r="X5" t="s">
        <v>1024</v>
      </c>
      <c r="Y5" t="s">
        <v>1025</v>
      </c>
    </row>
    <row r="6" spans="1:25" x14ac:dyDescent="0.35">
      <c r="A6" s="1" t="s">
        <v>1026</v>
      </c>
      <c r="B6" t="s">
        <v>421</v>
      </c>
      <c r="C6" t="s">
        <v>421</v>
      </c>
      <c r="D6" t="s">
        <v>421</v>
      </c>
      <c r="E6" t="s">
        <v>421</v>
      </c>
      <c r="F6" t="s">
        <v>421</v>
      </c>
      <c r="G6" t="s">
        <v>421</v>
      </c>
      <c r="H6" t="s">
        <v>421</v>
      </c>
      <c r="I6" t="s">
        <v>421</v>
      </c>
      <c r="J6" t="s">
        <v>421</v>
      </c>
      <c r="K6" t="s">
        <v>421</v>
      </c>
      <c r="L6" t="s">
        <v>421</v>
      </c>
      <c r="M6" t="s">
        <v>421</v>
      </c>
      <c r="N6" t="s">
        <v>421</v>
      </c>
      <c r="O6" t="s">
        <v>421</v>
      </c>
      <c r="P6" t="s">
        <v>421</v>
      </c>
      <c r="Q6" t="s">
        <v>421</v>
      </c>
      <c r="R6" t="s">
        <v>421</v>
      </c>
      <c r="S6" t="s">
        <v>421</v>
      </c>
      <c r="T6" t="s">
        <v>421</v>
      </c>
      <c r="U6" t="s">
        <v>421</v>
      </c>
      <c r="V6" t="s">
        <v>421</v>
      </c>
      <c r="W6" t="s">
        <v>421</v>
      </c>
      <c r="X6" t="s">
        <v>421</v>
      </c>
      <c r="Y6" t="s">
        <v>421</v>
      </c>
    </row>
    <row r="7" spans="1:25" x14ac:dyDescent="0.35">
      <c r="A7" s="1" t="s">
        <v>1027</v>
      </c>
      <c r="B7" t="s">
        <v>1028</v>
      </c>
      <c r="C7" t="s">
        <v>1029</v>
      </c>
      <c r="D7" t="s">
        <v>1030</v>
      </c>
      <c r="E7" t="s">
        <v>1030</v>
      </c>
      <c r="F7" t="s">
        <v>799</v>
      </c>
      <c r="G7" t="s">
        <v>1030</v>
      </c>
      <c r="H7" t="s">
        <v>1031</v>
      </c>
      <c r="I7" t="s">
        <v>1032</v>
      </c>
      <c r="J7" t="s">
        <v>1033</v>
      </c>
      <c r="K7" t="s">
        <v>234</v>
      </c>
      <c r="L7" t="s">
        <v>421</v>
      </c>
      <c r="M7" t="s">
        <v>421</v>
      </c>
      <c r="N7" t="s">
        <v>421</v>
      </c>
      <c r="O7" t="s">
        <v>421</v>
      </c>
      <c r="P7" t="s">
        <v>421</v>
      </c>
      <c r="Q7" t="s">
        <v>421</v>
      </c>
      <c r="R7" t="s">
        <v>421</v>
      </c>
      <c r="S7" t="s">
        <v>421</v>
      </c>
      <c r="T7" t="s">
        <v>421</v>
      </c>
      <c r="U7" t="s">
        <v>421</v>
      </c>
      <c r="V7" t="s">
        <v>421</v>
      </c>
      <c r="W7" t="s">
        <v>421</v>
      </c>
      <c r="X7" t="s">
        <v>421</v>
      </c>
      <c r="Y7" t="s">
        <v>421</v>
      </c>
    </row>
    <row r="8" spans="1:25" x14ac:dyDescent="0.35">
      <c r="A8" s="1" t="s">
        <v>1034</v>
      </c>
      <c r="B8" t="s">
        <v>1035</v>
      </c>
      <c r="C8" t="s">
        <v>1036</v>
      </c>
      <c r="D8" t="s">
        <v>326</v>
      </c>
      <c r="E8" t="s">
        <v>1037</v>
      </c>
      <c r="F8" t="s">
        <v>1038</v>
      </c>
      <c r="G8" t="s">
        <v>1039</v>
      </c>
      <c r="H8" t="s">
        <v>1040</v>
      </c>
      <c r="I8" t="s">
        <v>1041</v>
      </c>
      <c r="J8" t="s">
        <v>1042</v>
      </c>
      <c r="K8" t="s">
        <v>1043</v>
      </c>
      <c r="L8" t="s">
        <v>1043</v>
      </c>
      <c r="M8" t="s">
        <v>1044</v>
      </c>
      <c r="N8" t="s">
        <v>1045</v>
      </c>
      <c r="O8" t="s">
        <v>1046</v>
      </c>
      <c r="P8" t="s">
        <v>1047</v>
      </c>
      <c r="Q8" t="s">
        <v>1048</v>
      </c>
      <c r="R8" t="s">
        <v>1049</v>
      </c>
      <c r="S8" t="s">
        <v>1050</v>
      </c>
      <c r="T8" t="s">
        <v>1051</v>
      </c>
      <c r="U8" t="s">
        <v>1052</v>
      </c>
      <c r="V8" t="s">
        <v>1053</v>
      </c>
      <c r="W8" t="s">
        <v>1054</v>
      </c>
      <c r="X8" t="s">
        <v>1055</v>
      </c>
      <c r="Y8" t="s">
        <v>1056</v>
      </c>
    </row>
    <row r="9" spans="1:25" x14ac:dyDescent="0.35">
      <c r="A9" s="1" t="s">
        <v>73</v>
      </c>
      <c r="B9" t="s">
        <v>1057</v>
      </c>
      <c r="C9" t="s">
        <v>800</v>
      </c>
      <c r="D9" t="s">
        <v>1058</v>
      </c>
      <c r="E9" t="s">
        <v>1059</v>
      </c>
      <c r="F9" t="s">
        <v>1060</v>
      </c>
      <c r="G9" t="s">
        <v>688</v>
      </c>
      <c r="H9" t="s">
        <v>1060</v>
      </c>
      <c r="I9" t="s">
        <v>605</v>
      </c>
      <c r="J9" t="s">
        <v>694</v>
      </c>
      <c r="K9" t="s">
        <v>1061</v>
      </c>
      <c r="L9" t="s">
        <v>1062</v>
      </c>
      <c r="M9" t="s">
        <v>1063</v>
      </c>
      <c r="N9" t="s">
        <v>1064</v>
      </c>
      <c r="O9" t="s">
        <v>1065</v>
      </c>
      <c r="P9" t="s">
        <v>1066</v>
      </c>
      <c r="Q9" t="s">
        <v>1067</v>
      </c>
      <c r="R9" t="s">
        <v>1068</v>
      </c>
      <c r="S9" t="s">
        <v>1069</v>
      </c>
      <c r="T9" t="s">
        <v>1070</v>
      </c>
      <c r="U9" t="s">
        <v>1071</v>
      </c>
      <c r="V9" t="s">
        <v>1072</v>
      </c>
      <c r="W9" t="s">
        <v>1073</v>
      </c>
      <c r="X9" t="s">
        <v>1074</v>
      </c>
      <c r="Y9" t="s">
        <v>1075</v>
      </c>
    </row>
    <row r="10" spans="1:25" x14ac:dyDescent="0.35">
      <c r="A10" s="1" t="s">
        <v>75</v>
      </c>
      <c r="B10" t="s">
        <v>421</v>
      </c>
      <c r="C10" t="s">
        <v>1076</v>
      </c>
      <c r="D10" t="s">
        <v>421</v>
      </c>
      <c r="E10" t="s">
        <v>421</v>
      </c>
      <c r="F10" t="s">
        <v>421</v>
      </c>
      <c r="G10" t="s">
        <v>421</v>
      </c>
      <c r="H10" t="s">
        <v>421</v>
      </c>
      <c r="I10" t="s">
        <v>421</v>
      </c>
      <c r="J10" t="s">
        <v>1077</v>
      </c>
      <c r="K10" t="s">
        <v>1078</v>
      </c>
      <c r="L10" t="s">
        <v>1079</v>
      </c>
      <c r="M10" t="s">
        <v>1080</v>
      </c>
      <c r="N10" t="s">
        <v>1081</v>
      </c>
      <c r="O10" t="s">
        <v>1082</v>
      </c>
      <c r="P10" t="s">
        <v>1083</v>
      </c>
      <c r="Q10" t="s">
        <v>1084</v>
      </c>
      <c r="R10" t="s">
        <v>1085</v>
      </c>
      <c r="S10" t="s">
        <v>1086</v>
      </c>
      <c r="T10" t="s">
        <v>1087</v>
      </c>
      <c r="U10" t="s">
        <v>1088</v>
      </c>
      <c r="V10" t="s">
        <v>1089</v>
      </c>
      <c r="W10" t="s">
        <v>1090</v>
      </c>
      <c r="X10" t="s">
        <v>1091</v>
      </c>
      <c r="Y10" t="s">
        <v>1092</v>
      </c>
    </row>
    <row r="11" spans="1:25" x14ac:dyDescent="0.35">
      <c r="A11" s="1" t="s">
        <v>1093</v>
      </c>
      <c r="B11" t="s">
        <v>696</v>
      </c>
      <c r="C11" t="s">
        <v>421</v>
      </c>
      <c r="D11" t="s">
        <v>1094</v>
      </c>
      <c r="E11" t="s">
        <v>1095</v>
      </c>
      <c r="F11" t="s">
        <v>1096</v>
      </c>
      <c r="G11" t="s">
        <v>1094</v>
      </c>
      <c r="H11" t="s">
        <v>233</v>
      </c>
      <c r="I11" t="s">
        <v>972</v>
      </c>
      <c r="J11" t="s">
        <v>1097</v>
      </c>
      <c r="K11" t="s">
        <v>1098</v>
      </c>
      <c r="L11" t="s">
        <v>1099</v>
      </c>
      <c r="M11" t="s">
        <v>1100</v>
      </c>
      <c r="N11" t="s">
        <v>1101</v>
      </c>
      <c r="O11" t="s">
        <v>1102</v>
      </c>
      <c r="P11" t="s">
        <v>1103</v>
      </c>
      <c r="Q11" t="s">
        <v>1104</v>
      </c>
      <c r="R11" t="s">
        <v>1105</v>
      </c>
      <c r="S11" t="s">
        <v>1106</v>
      </c>
      <c r="T11" t="s">
        <v>1107</v>
      </c>
      <c r="U11" t="s">
        <v>1108</v>
      </c>
      <c r="V11" t="s">
        <v>1109</v>
      </c>
      <c r="W11" t="s">
        <v>1110</v>
      </c>
      <c r="X11" t="s">
        <v>1111</v>
      </c>
      <c r="Y11" t="s">
        <v>1112</v>
      </c>
    </row>
    <row r="12" spans="1:25" x14ac:dyDescent="0.35">
      <c r="A12" s="1" t="s">
        <v>1113</v>
      </c>
      <c r="B12" t="s">
        <v>696</v>
      </c>
      <c r="C12" t="s">
        <v>1076</v>
      </c>
      <c r="D12" t="s">
        <v>1094</v>
      </c>
      <c r="E12" t="s">
        <v>1095</v>
      </c>
      <c r="F12" t="s">
        <v>1096</v>
      </c>
      <c r="G12" t="s">
        <v>1094</v>
      </c>
      <c r="H12" t="s">
        <v>233</v>
      </c>
      <c r="I12" t="s">
        <v>972</v>
      </c>
      <c r="J12" t="s">
        <v>1114</v>
      </c>
      <c r="K12" t="s">
        <v>1115</v>
      </c>
      <c r="L12" t="s">
        <v>1116</v>
      </c>
      <c r="M12" t="s">
        <v>1117</v>
      </c>
      <c r="N12" t="s">
        <v>1118</v>
      </c>
      <c r="O12" t="s">
        <v>1119</v>
      </c>
      <c r="P12" t="s">
        <v>1120</v>
      </c>
      <c r="Q12" t="s">
        <v>1121</v>
      </c>
      <c r="R12" t="s">
        <v>1122</v>
      </c>
      <c r="S12" t="s">
        <v>1123</v>
      </c>
      <c r="T12" t="s">
        <v>1121</v>
      </c>
      <c r="U12" t="s">
        <v>1124</v>
      </c>
      <c r="V12" t="s">
        <v>1125</v>
      </c>
      <c r="W12" t="s">
        <v>1126</v>
      </c>
      <c r="X12" t="s">
        <v>1127</v>
      </c>
      <c r="Y12" t="s">
        <v>1128</v>
      </c>
    </row>
    <row r="13" spans="1:25" x14ac:dyDescent="0.35">
      <c r="A13" s="1" t="s">
        <v>70</v>
      </c>
      <c r="B13" t="s">
        <v>421</v>
      </c>
      <c r="C13" t="s">
        <v>421</v>
      </c>
      <c r="D13" t="s">
        <v>421</v>
      </c>
      <c r="E13" t="s">
        <v>421</v>
      </c>
      <c r="F13" t="s">
        <v>992</v>
      </c>
      <c r="G13" t="s">
        <v>993</v>
      </c>
      <c r="H13" t="s">
        <v>994</v>
      </c>
      <c r="I13" t="s">
        <v>326</v>
      </c>
      <c r="J13" t="s">
        <v>285</v>
      </c>
      <c r="K13" t="s">
        <v>1129</v>
      </c>
      <c r="L13" t="s">
        <v>1130</v>
      </c>
      <c r="M13" t="s">
        <v>1131</v>
      </c>
      <c r="N13" t="s">
        <v>1132</v>
      </c>
      <c r="O13" t="s">
        <v>1133</v>
      </c>
      <c r="P13" t="s">
        <v>1134</v>
      </c>
      <c r="Q13" t="s">
        <v>1135</v>
      </c>
      <c r="R13" t="s">
        <v>1136</v>
      </c>
      <c r="S13" t="s">
        <v>1137</v>
      </c>
      <c r="T13" t="s">
        <v>1138</v>
      </c>
      <c r="U13" t="s">
        <v>1139</v>
      </c>
      <c r="V13" t="s">
        <v>1140</v>
      </c>
      <c r="W13" t="s">
        <v>1141</v>
      </c>
      <c r="X13" t="s">
        <v>1142</v>
      </c>
      <c r="Y13" t="s">
        <v>421</v>
      </c>
    </row>
    <row r="14" spans="1:25" x14ac:dyDescent="0.35">
      <c r="A14" s="1" t="s">
        <v>1143</v>
      </c>
      <c r="B14" t="s">
        <v>421</v>
      </c>
      <c r="C14" t="s">
        <v>421</v>
      </c>
      <c r="D14" t="s">
        <v>421</v>
      </c>
      <c r="E14" t="s">
        <v>421</v>
      </c>
      <c r="F14" t="s">
        <v>421</v>
      </c>
      <c r="G14" t="s">
        <v>421</v>
      </c>
      <c r="H14" t="s">
        <v>421</v>
      </c>
      <c r="I14" t="s">
        <v>421</v>
      </c>
      <c r="J14" t="s">
        <v>421</v>
      </c>
      <c r="K14" t="s">
        <v>421</v>
      </c>
      <c r="L14" t="s">
        <v>421</v>
      </c>
      <c r="M14" t="s">
        <v>421</v>
      </c>
      <c r="N14" t="s">
        <v>421</v>
      </c>
      <c r="O14" t="s">
        <v>421</v>
      </c>
      <c r="P14" t="s">
        <v>421</v>
      </c>
      <c r="Q14" t="s">
        <v>421</v>
      </c>
      <c r="R14" t="s">
        <v>421</v>
      </c>
      <c r="S14" t="s">
        <v>421</v>
      </c>
      <c r="T14" t="s">
        <v>421</v>
      </c>
      <c r="U14" t="s">
        <v>421</v>
      </c>
      <c r="V14" t="s">
        <v>421</v>
      </c>
      <c r="W14" t="s">
        <v>421</v>
      </c>
      <c r="X14" t="s">
        <v>421</v>
      </c>
      <c r="Y14" t="s">
        <v>421</v>
      </c>
    </row>
    <row r="15" spans="1:25" x14ac:dyDescent="0.35">
      <c r="A15" s="1" t="s">
        <v>1144</v>
      </c>
      <c r="B15" t="s">
        <v>421</v>
      </c>
      <c r="C15" t="s">
        <v>421</v>
      </c>
      <c r="D15" t="s">
        <v>421</v>
      </c>
      <c r="E15" t="s">
        <v>421</v>
      </c>
      <c r="F15" t="s">
        <v>1145</v>
      </c>
      <c r="G15" t="s">
        <v>1146</v>
      </c>
      <c r="H15" t="s">
        <v>1147</v>
      </c>
      <c r="I15" t="s">
        <v>1148</v>
      </c>
      <c r="J15" t="s">
        <v>1149</v>
      </c>
      <c r="K15" t="s">
        <v>1150</v>
      </c>
      <c r="L15" t="s">
        <v>1151</v>
      </c>
      <c r="M15" t="s">
        <v>1152</v>
      </c>
      <c r="N15" t="s">
        <v>1153</v>
      </c>
      <c r="O15" t="s">
        <v>1154</v>
      </c>
      <c r="P15" t="s">
        <v>1155</v>
      </c>
      <c r="Q15" t="s">
        <v>1156</v>
      </c>
      <c r="R15" t="s">
        <v>1157</v>
      </c>
      <c r="S15" t="s">
        <v>1158</v>
      </c>
      <c r="T15" t="s">
        <v>1159</v>
      </c>
      <c r="U15" t="s">
        <v>1160</v>
      </c>
      <c r="V15" t="s">
        <v>1161</v>
      </c>
      <c r="W15" t="s">
        <v>1162</v>
      </c>
      <c r="X15" t="s">
        <v>1163</v>
      </c>
      <c r="Y15" t="s">
        <v>421</v>
      </c>
    </row>
    <row r="16" spans="1:25" x14ac:dyDescent="0.35">
      <c r="A16" s="1" t="s">
        <v>1164</v>
      </c>
      <c r="B16" t="s">
        <v>707</v>
      </c>
      <c r="C16" t="s">
        <v>1165</v>
      </c>
      <c r="D16" t="s">
        <v>639</v>
      </c>
      <c r="E16" t="s">
        <v>1166</v>
      </c>
      <c r="F16" t="s">
        <v>1167</v>
      </c>
      <c r="G16" t="s">
        <v>1168</v>
      </c>
      <c r="H16" t="s">
        <v>329</v>
      </c>
      <c r="I16" t="s">
        <v>1169</v>
      </c>
      <c r="J16" t="s">
        <v>1170</v>
      </c>
      <c r="K16" t="s">
        <v>1171</v>
      </c>
      <c r="L16" t="s">
        <v>1172</v>
      </c>
      <c r="M16" t="s">
        <v>1173</v>
      </c>
      <c r="N16" t="s">
        <v>1174</v>
      </c>
      <c r="O16" t="s">
        <v>1175</v>
      </c>
      <c r="P16" t="s">
        <v>1176</v>
      </c>
      <c r="Q16" t="s">
        <v>1177</v>
      </c>
      <c r="R16" t="s">
        <v>1178</v>
      </c>
      <c r="S16" t="s">
        <v>1179</v>
      </c>
      <c r="T16" t="s">
        <v>1180</v>
      </c>
      <c r="U16" t="s">
        <v>1181</v>
      </c>
      <c r="V16" t="s">
        <v>1182</v>
      </c>
      <c r="W16" t="s">
        <v>1183</v>
      </c>
      <c r="X16" t="s">
        <v>1184</v>
      </c>
      <c r="Y16" t="s">
        <v>1185</v>
      </c>
    </row>
    <row r="17" spans="1:25" x14ac:dyDescent="0.35">
      <c r="A17" s="1" t="s">
        <v>1186</v>
      </c>
      <c r="B17" t="s">
        <v>421</v>
      </c>
      <c r="C17" t="s">
        <v>421</v>
      </c>
      <c r="D17" t="s">
        <v>421</v>
      </c>
      <c r="E17" t="s">
        <v>421</v>
      </c>
      <c r="F17" t="s">
        <v>421</v>
      </c>
      <c r="G17" t="s">
        <v>421</v>
      </c>
      <c r="H17" t="s">
        <v>421</v>
      </c>
      <c r="I17" t="s">
        <v>421</v>
      </c>
      <c r="J17" t="s">
        <v>421</v>
      </c>
      <c r="K17" t="s">
        <v>421</v>
      </c>
      <c r="L17" t="s">
        <v>421</v>
      </c>
      <c r="M17" t="s">
        <v>421</v>
      </c>
      <c r="N17" t="s">
        <v>421</v>
      </c>
      <c r="O17" t="s">
        <v>421</v>
      </c>
      <c r="P17" t="s">
        <v>421</v>
      </c>
      <c r="Q17" t="s">
        <v>421</v>
      </c>
      <c r="R17" t="s">
        <v>421</v>
      </c>
      <c r="S17" t="s">
        <v>421</v>
      </c>
      <c r="T17" t="s">
        <v>421</v>
      </c>
      <c r="U17" t="s">
        <v>421</v>
      </c>
      <c r="V17" t="s">
        <v>421</v>
      </c>
      <c r="W17" t="s">
        <v>421</v>
      </c>
      <c r="X17" t="s">
        <v>421</v>
      </c>
      <c r="Y17" t="s">
        <v>1187</v>
      </c>
    </row>
    <row r="18" spans="1:25" x14ac:dyDescent="0.35">
      <c r="A18" s="1" t="s">
        <v>78</v>
      </c>
      <c r="B18" t="s">
        <v>1188</v>
      </c>
      <c r="C18" t="s">
        <v>1189</v>
      </c>
      <c r="D18" t="s">
        <v>1065</v>
      </c>
      <c r="E18" t="s">
        <v>1190</v>
      </c>
      <c r="F18" t="s">
        <v>1191</v>
      </c>
      <c r="G18" t="s">
        <v>1192</v>
      </c>
      <c r="H18" t="s">
        <v>1193</v>
      </c>
      <c r="I18" t="s">
        <v>1194</v>
      </c>
      <c r="J18" t="s">
        <v>1195</v>
      </c>
      <c r="K18" t="s">
        <v>1196</v>
      </c>
      <c r="L18" t="s">
        <v>1197</v>
      </c>
      <c r="M18" t="s">
        <v>1198</v>
      </c>
      <c r="N18" t="s">
        <v>1199</v>
      </c>
      <c r="O18" t="s">
        <v>1200</v>
      </c>
      <c r="P18" t="s">
        <v>1201</v>
      </c>
      <c r="Q18" t="s">
        <v>1202</v>
      </c>
      <c r="R18" t="s">
        <v>1203</v>
      </c>
      <c r="S18" t="s">
        <v>1204</v>
      </c>
      <c r="T18" t="s">
        <v>1205</v>
      </c>
      <c r="U18" t="s">
        <v>1206</v>
      </c>
      <c r="V18" t="s">
        <v>1207</v>
      </c>
      <c r="W18" t="s">
        <v>1208</v>
      </c>
      <c r="X18" t="s">
        <v>1209</v>
      </c>
      <c r="Y18" t="s">
        <v>1210</v>
      </c>
    </row>
    <row r="19" spans="1:25" x14ac:dyDescent="0.35">
      <c r="A19" s="1" t="s">
        <v>1211</v>
      </c>
      <c r="B19" t="s">
        <v>421</v>
      </c>
      <c r="C19" t="s">
        <v>1212</v>
      </c>
      <c r="D19" t="s">
        <v>421</v>
      </c>
      <c r="E19" t="s">
        <v>421</v>
      </c>
      <c r="F19" t="s">
        <v>421</v>
      </c>
      <c r="G19" t="s">
        <v>421</v>
      </c>
      <c r="H19" t="s">
        <v>421</v>
      </c>
      <c r="I19" t="s">
        <v>421</v>
      </c>
      <c r="J19" t="s">
        <v>421</v>
      </c>
      <c r="K19" t="s">
        <v>1213</v>
      </c>
      <c r="L19" t="s">
        <v>1214</v>
      </c>
      <c r="M19" t="s">
        <v>1215</v>
      </c>
      <c r="N19" t="s">
        <v>1216</v>
      </c>
      <c r="O19" t="s">
        <v>1217</v>
      </c>
      <c r="P19" t="s">
        <v>1218</v>
      </c>
      <c r="Q19" t="s">
        <v>1219</v>
      </c>
      <c r="R19" t="s">
        <v>1220</v>
      </c>
      <c r="S19" t="s">
        <v>1216</v>
      </c>
      <c r="T19" t="s">
        <v>1221</v>
      </c>
      <c r="U19" t="s">
        <v>1222</v>
      </c>
      <c r="V19" t="s">
        <v>1223</v>
      </c>
      <c r="W19" t="s">
        <v>1224</v>
      </c>
      <c r="X19" t="s">
        <v>1225</v>
      </c>
      <c r="Y19" t="s">
        <v>421</v>
      </c>
    </row>
    <row r="20" spans="1:25" x14ac:dyDescent="0.35">
      <c r="A20" s="1" t="s">
        <v>1226</v>
      </c>
      <c r="B20" t="s">
        <v>1227</v>
      </c>
      <c r="C20" t="s">
        <v>1228</v>
      </c>
      <c r="D20" t="s">
        <v>421</v>
      </c>
      <c r="E20" t="s">
        <v>421</v>
      </c>
      <c r="F20" t="s">
        <v>421</v>
      </c>
      <c r="G20" t="s">
        <v>421</v>
      </c>
      <c r="H20" t="s">
        <v>421</v>
      </c>
      <c r="I20" t="s">
        <v>421</v>
      </c>
      <c r="J20" t="s">
        <v>421</v>
      </c>
      <c r="K20" t="s">
        <v>1229</v>
      </c>
      <c r="L20" t="s">
        <v>821</v>
      </c>
      <c r="M20" t="s">
        <v>1230</v>
      </c>
      <c r="N20" t="s">
        <v>1231</v>
      </c>
      <c r="O20" t="s">
        <v>1231</v>
      </c>
      <c r="P20" t="s">
        <v>1231</v>
      </c>
      <c r="Q20" t="s">
        <v>421</v>
      </c>
      <c r="R20" t="s">
        <v>421</v>
      </c>
      <c r="S20" t="s">
        <v>421</v>
      </c>
      <c r="T20" t="s">
        <v>421</v>
      </c>
      <c r="U20" t="s">
        <v>421</v>
      </c>
      <c r="V20" t="s">
        <v>421</v>
      </c>
      <c r="W20" t="s">
        <v>421</v>
      </c>
      <c r="X20" t="s">
        <v>421</v>
      </c>
      <c r="Y20" t="s">
        <v>1232</v>
      </c>
    </row>
    <row r="21" spans="1:25" x14ac:dyDescent="0.35">
      <c r="A21" s="1" t="s">
        <v>1233</v>
      </c>
      <c r="B21" t="s">
        <v>421</v>
      </c>
      <c r="C21" t="s">
        <v>421</v>
      </c>
      <c r="D21" t="s">
        <v>421</v>
      </c>
      <c r="E21" t="s">
        <v>421</v>
      </c>
      <c r="F21" t="s">
        <v>421</v>
      </c>
      <c r="G21" t="s">
        <v>421</v>
      </c>
      <c r="H21" t="s">
        <v>421</v>
      </c>
      <c r="I21" t="s">
        <v>421</v>
      </c>
      <c r="J21" t="s">
        <v>421</v>
      </c>
      <c r="K21" t="s">
        <v>421</v>
      </c>
      <c r="L21" t="s">
        <v>421</v>
      </c>
      <c r="M21" t="s">
        <v>421</v>
      </c>
      <c r="N21" t="s">
        <v>421</v>
      </c>
      <c r="O21" t="s">
        <v>421</v>
      </c>
      <c r="P21" t="s">
        <v>421</v>
      </c>
      <c r="Q21" t="s">
        <v>421</v>
      </c>
      <c r="R21" t="s">
        <v>421</v>
      </c>
      <c r="S21" t="s">
        <v>421</v>
      </c>
      <c r="T21" t="s">
        <v>421</v>
      </c>
      <c r="U21" t="s">
        <v>421</v>
      </c>
      <c r="V21" t="s">
        <v>421</v>
      </c>
      <c r="W21" t="s">
        <v>421</v>
      </c>
      <c r="X21" t="s">
        <v>421</v>
      </c>
      <c r="Y21" t="s">
        <v>421</v>
      </c>
    </row>
    <row r="22" spans="1:25" x14ac:dyDescent="0.35">
      <c r="A22" s="1" t="s">
        <v>1234</v>
      </c>
      <c r="B22" t="s">
        <v>421</v>
      </c>
      <c r="C22" t="s">
        <v>421</v>
      </c>
      <c r="D22" t="s">
        <v>421</v>
      </c>
      <c r="E22" t="s">
        <v>421</v>
      </c>
      <c r="F22" t="s">
        <v>421</v>
      </c>
      <c r="G22" t="s">
        <v>421</v>
      </c>
      <c r="H22" t="s">
        <v>421</v>
      </c>
      <c r="I22" t="s">
        <v>421</v>
      </c>
      <c r="J22" t="s">
        <v>421</v>
      </c>
      <c r="K22" t="s">
        <v>421</v>
      </c>
      <c r="L22" t="s">
        <v>421</v>
      </c>
      <c r="M22" t="s">
        <v>421</v>
      </c>
      <c r="N22" t="s">
        <v>421</v>
      </c>
      <c r="O22" t="s">
        <v>421</v>
      </c>
      <c r="P22" t="s">
        <v>421</v>
      </c>
      <c r="Q22" t="s">
        <v>421</v>
      </c>
      <c r="R22" t="s">
        <v>421</v>
      </c>
      <c r="S22" t="s">
        <v>421</v>
      </c>
      <c r="T22" t="s">
        <v>421</v>
      </c>
      <c r="U22" t="s">
        <v>421</v>
      </c>
      <c r="V22" t="s">
        <v>421</v>
      </c>
      <c r="W22" t="s">
        <v>421</v>
      </c>
      <c r="X22" t="s">
        <v>421</v>
      </c>
      <c r="Y22" t="s">
        <v>421</v>
      </c>
    </row>
    <row r="23" spans="1:25" x14ac:dyDescent="0.35">
      <c r="A23" s="1" t="s">
        <v>1235</v>
      </c>
      <c r="B23" t="s">
        <v>421</v>
      </c>
      <c r="C23" t="s">
        <v>421</v>
      </c>
      <c r="D23" t="s">
        <v>421</v>
      </c>
      <c r="E23" t="s">
        <v>421</v>
      </c>
      <c r="F23" t="s">
        <v>421</v>
      </c>
      <c r="G23" t="s">
        <v>421</v>
      </c>
      <c r="H23" t="s">
        <v>421</v>
      </c>
      <c r="I23" t="s">
        <v>421</v>
      </c>
      <c r="J23" t="s">
        <v>1236</v>
      </c>
      <c r="K23" t="s">
        <v>1237</v>
      </c>
      <c r="L23" t="s">
        <v>1238</v>
      </c>
      <c r="M23" t="s">
        <v>1136</v>
      </c>
      <c r="N23" t="s">
        <v>1239</v>
      </c>
      <c r="O23" t="s">
        <v>1240</v>
      </c>
      <c r="P23" t="s">
        <v>1241</v>
      </c>
      <c r="Q23" t="s">
        <v>421</v>
      </c>
      <c r="R23" t="s">
        <v>421</v>
      </c>
      <c r="S23" t="s">
        <v>421</v>
      </c>
      <c r="T23" t="s">
        <v>421</v>
      </c>
      <c r="U23" t="s">
        <v>421</v>
      </c>
      <c r="V23" t="s">
        <v>421</v>
      </c>
      <c r="W23" t="s">
        <v>421</v>
      </c>
      <c r="X23" t="s">
        <v>1242</v>
      </c>
      <c r="Y23" t="s">
        <v>421</v>
      </c>
    </row>
    <row r="24" spans="1:25" x14ac:dyDescent="0.35">
      <c r="A24" s="1" t="s">
        <v>1243</v>
      </c>
      <c r="B24" t="s">
        <v>1227</v>
      </c>
      <c r="C24" t="s">
        <v>680</v>
      </c>
      <c r="D24" t="s">
        <v>421</v>
      </c>
      <c r="E24" t="s">
        <v>421</v>
      </c>
      <c r="F24" t="s">
        <v>421</v>
      </c>
      <c r="G24" t="s">
        <v>421</v>
      </c>
      <c r="H24" t="s">
        <v>421</v>
      </c>
      <c r="I24" t="s">
        <v>421</v>
      </c>
      <c r="J24" t="s">
        <v>1236</v>
      </c>
      <c r="K24" t="s">
        <v>1244</v>
      </c>
      <c r="L24" t="s">
        <v>620</v>
      </c>
      <c r="M24" t="s">
        <v>1245</v>
      </c>
      <c r="N24" t="s">
        <v>1246</v>
      </c>
      <c r="O24" t="s">
        <v>1247</v>
      </c>
      <c r="P24" t="s">
        <v>1248</v>
      </c>
      <c r="Q24" t="s">
        <v>1219</v>
      </c>
      <c r="R24" t="s">
        <v>1220</v>
      </c>
      <c r="S24" t="s">
        <v>1216</v>
      </c>
      <c r="T24" t="s">
        <v>1221</v>
      </c>
      <c r="U24" t="s">
        <v>1222</v>
      </c>
      <c r="V24" t="s">
        <v>1223</v>
      </c>
      <c r="W24" t="s">
        <v>1224</v>
      </c>
      <c r="X24" t="s">
        <v>1225</v>
      </c>
      <c r="Y24" t="s">
        <v>1232</v>
      </c>
    </row>
    <row r="25" spans="1:25" x14ac:dyDescent="0.35">
      <c r="A25" s="1" t="s">
        <v>1249</v>
      </c>
      <c r="B25" t="s">
        <v>962</v>
      </c>
      <c r="C25" t="s">
        <v>1228</v>
      </c>
      <c r="D25" t="s">
        <v>421</v>
      </c>
      <c r="E25" t="s">
        <v>421</v>
      </c>
      <c r="F25" t="s">
        <v>421</v>
      </c>
      <c r="G25" t="s">
        <v>421</v>
      </c>
      <c r="H25" t="s">
        <v>421</v>
      </c>
      <c r="I25" t="s">
        <v>1250</v>
      </c>
      <c r="J25" t="s">
        <v>406</v>
      </c>
      <c r="K25" t="s">
        <v>407</v>
      </c>
      <c r="L25" t="s">
        <v>408</v>
      </c>
      <c r="M25" t="s">
        <v>409</v>
      </c>
      <c r="N25" t="s">
        <v>410</v>
      </c>
      <c r="O25" t="s">
        <v>411</v>
      </c>
      <c r="P25" t="s">
        <v>412</v>
      </c>
      <c r="Q25" t="s">
        <v>413</v>
      </c>
      <c r="R25" t="s">
        <v>414</v>
      </c>
      <c r="S25" t="s">
        <v>415</v>
      </c>
      <c r="T25" t="s">
        <v>416</v>
      </c>
      <c r="U25" t="s">
        <v>417</v>
      </c>
      <c r="V25" t="s">
        <v>418</v>
      </c>
      <c r="W25" t="s">
        <v>419</v>
      </c>
      <c r="X25" t="s">
        <v>420</v>
      </c>
      <c r="Y25" t="s">
        <v>421</v>
      </c>
    </row>
    <row r="26" spans="1:25" x14ac:dyDescent="0.35">
      <c r="A26" s="1" t="s">
        <v>1251</v>
      </c>
      <c r="B26" t="s">
        <v>421</v>
      </c>
      <c r="C26" t="s">
        <v>421</v>
      </c>
      <c r="D26" t="s">
        <v>421</v>
      </c>
      <c r="E26" t="s">
        <v>421</v>
      </c>
      <c r="F26" t="s">
        <v>421</v>
      </c>
      <c r="G26" t="s">
        <v>421</v>
      </c>
      <c r="H26" t="s">
        <v>421</v>
      </c>
      <c r="I26" t="s">
        <v>421</v>
      </c>
      <c r="J26" t="s">
        <v>1252</v>
      </c>
      <c r="K26" t="s">
        <v>1253</v>
      </c>
      <c r="L26" t="s">
        <v>1254</v>
      </c>
      <c r="M26" t="s">
        <v>1255</v>
      </c>
      <c r="N26" t="s">
        <v>1256</v>
      </c>
      <c r="O26" t="s">
        <v>1257</v>
      </c>
      <c r="P26" t="s">
        <v>1258</v>
      </c>
      <c r="Q26" t="s">
        <v>1259</v>
      </c>
      <c r="R26" t="s">
        <v>1260</v>
      </c>
      <c r="S26" t="s">
        <v>1261</v>
      </c>
      <c r="T26" t="s">
        <v>1262</v>
      </c>
      <c r="U26" t="s">
        <v>1263</v>
      </c>
      <c r="V26" t="s">
        <v>1264</v>
      </c>
      <c r="W26" t="s">
        <v>1265</v>
      </c>
      <c r="X26" t="s">
        <v>1266</v>
      </c>
      <c r="Y26" t="s">
        <v>1267</v>
      </c>
    </row>
    <row r="27" spans="1:25" x14ac:dyDescent="0.35">
      <c r="A27" s="1" t="s">
        <v>1268</v>
      </c>
      <c r="B27" t="s">
        <v>421</v>
      </c>
      <c r="C27" t="s">
        <v>421</v>
      </c>
      <c r="D27" t="s">
        <v>421</v>
      </c>
      <c r="E27" t="s">
        <v>421</v>
      </c>
      <c r="F27" t="s">
        <v>421</v>
      </c>
      <c r="G27" t="s">
        <v>421</v>
      </c>
      <c r="H27" t="s">
        <v>421</v>
      </c>
      <c r="I27" t="s">
        <v>421</v>
      </c>
      <c r="J27" t="s">
        <v>1269</v>
      </c>
      <c r="K27" t="s">
        <v>1270</v>
      </c>
      <c r="L27" t="s">
        <v>1271</v>
      </c>
      <c r="M27" t="s">
        <v>1272</v>
      </c>
      <c r="N27" t="s">
        <v>1273</v>
      </c>
      <c r="O27" t="s">
        <v>1274</v>
      </c>
      <c r="P27" t="s">
        <v>1275</v>
      </c>
      <c r="Q27" t="s">
        <v>1276</v>
      </c>
      <c r="R27" t="s">
        <v>1277</v>
      </c>
      <c r="S27" t="s">
        <v>1278</v>
      </c>
      <c r="T27" t="s">
        <v>1279</v>
      </c>
      <c r="U27" t="s">
        <v>1280</v>
      </c>
      <c r="V27" t="s">
        <v>1281</v>
      </c>
      <c r="W27" t="s">
        <v>1282</v>
      </c>
      <c r="X27" t="s">
        <v>1283</v>
      </c>
      <c r="Y27" t="s">
        <v>1284</v>
      </c>
    </row>
    <row r="28" spans="1:25" x14ac:dyDescent="0.35">
      <c r="A28" s="1" t="s">
        <v>1285</v>
      </c>
      <c r="B28" t="s">
        <v>962</v>
      </c>
      <c r="C28" t="s">
        <v>1228</v>
      </c>
      <c r="D28" t="s">
        <v>421</v>
      </c>
      <c r="E28" t="s">
        <v>421</v>
      </c>
      <c r="F28" t="s">
        <v>421</v>
      </c>
      <c r="G28" t="s">
        <v>421</v>
      </c>
      <c r="H28" t="s">
        <v>421</v>
      </c>
      <c r="I28" t="s">
        <v>1250</v>
      </c>
      <c r="J28" t="s">
        <v>1286</v>
      </c>
      <c r="K28" t="s">
        <v>1287</v>
      </c>
      <c r="L28" t="s">
        <v>1288</v>
      </c>
      <c r="M28" t="s">
        <v>1289</v>
      </c>
      <c r="N28" t="s">
        <v>1290</v>
      </c>
      <c r="O28" t="s">
        <v>1291</v>
      </c>
      <c r="P28" t="s">
        <v>1292</v>
      </c>
      <c r="Q28" t="s">
        <v>1293</v>
      </c>
      <c r="R28" t="s">
        <v>1294</v>
      </c>
      <c r="S28" t="s">
        <v>1295</v>
      </c>
      <c r="T28" t="s">
        <v>1296</v>
      </c>
      <c r="U28" t="s">
        <v>1297</v>
      </c>
      <c r="V28" t="s">
        <v>1298</v>
      </c>
      <c r="W28" t="s">
        <v>1299</v>
      </c>
      <c r="X28" t="s">
        <v>1300</v>
      </c>
      <c r="Y28" t="s">
        <v>1301</v>
      </c>
    </row>
    <row r="29" spans="1:25" x14ac:dyDescent="0.35">
      <c r="A29" s="1" t="s">
        <v>1302</v>
      </c>
      <c r="B29" t="s">
        <v>1303</v>
      </c>
      <c r="C29" t="s">
        <v>237</v>
      </c>
      <c r="D29" t="s">
        <v>965</v>
      </c>
      <c r="E29" t="s">
        <v>1304</v>
      </c>
      <c r="F29" t="s">
        <v>1305</v>
      </c>
      <c r="G29" t="s">
        <v>1286</v>
      </c>
      <c r="H29" t="s">
        <v>1306</v>
      </c>
      <c r="I29" t="s">
        <v>1307</v>
      </c>
      <c r="J29" t="s">
        <v>421</v>
      </c>
      <c r="K29" t="s">
        <v>421</v>
      </c>
      <c r="L29" t="s">
        <v>421</v>
      </c>
      <c r="M29" t="s">
        <v>421</v>
      </c>
      <c r="N29" t="s">
        <v>421</v>
      </c>
      <c r="O29" t="s">
        <v>421</v>
      </c>
      <c r="P29" t="s">
        <v>421</v>
      </c>
      <c r="Q29" t="s">
        <v>421</v>
      </c>
      <c r="R29" t="s">
        <v>421</v>
      </c>
      <c r="S29" t="s">
        <v>421</v>
      </c>
      <c r="T29" t="s">
        <v>421</v>
      </c>
      <c r="U29" t="s">
        <v>421</v>
      </c>
      <c r="V29" t="s">
        <v>421</v>
      </c>
      <c r="W29" t="s">
        <v>421</v>
      </c>
      <c r="X29" t="s">
        <v>421</v>
      </c>
      <c r="Y29" t="s">
        <v>421</v>
      </c>
    </row>
    <row r="30" spans="1:25" x14ac:dyDescent="0.35">
      <c r="A30" s="1" t="s">
        <v>1308</v>
      </c>
      <c r="B30" t="s">
        <v>421</v>
      </c>
      <c r="C30" t="s">
        <v>421</v>
      </c>
      <c r="D30" t="s">
        <v>421</v>
      </c>
      <c r="E30" t="s">
        <v>421</v>
      </c>
      <c r="F30" t="s">
        <v>421</v>
      </c>
      <c r="G30" t="s">
        <v>421</v>
      </c>
      <c r="H30" t="s">
        <v>421</v>
      </c>
      <c r="I30" t="s">
        <v>421</v>
      </c>
      <c r="J30" t="s">
        <v>421</v>
      </c>
      <c r="K30" t="s">
        <v>421</v>
      </c>
      <c r="L30" t="s">
        <v>421</v>
      </c>
      <c r="M30" t="s">
        <v>421</v>
      </c>
      <c r="N30" t="s">
        <v>421</v>
      </c>
      <c r="O30" t="s">
        <v>421</v>
      </c>
      <c r="P30" t="s">
        <v>421</v>
      </c>
      <c r="Q30" t="s">
        <v>421</v>
      </c>
      <c r="R30" t="s">
        <v>421</v>
      </c>
      <c r="S30" t="s">
        <v>421</v>
      </c>
      <c r="T30" t="s">
        <v>421</v>
      </c>
      <c r="U30" t="s">
        <v>421</v>
      </c>
      <c r="V30" t="s">
        <v>421</v>
      </c>
      <c r="W30" t="s">
        <v>421</v>
      </c>
      <c r="X30" t="s">
        <v>421</v>
      </c>
      <c r="Y30" t="s">
        <v>421</v>
      </c>
    </row>
    <row r="31" spans="1:25" x14ac:dyDescent="0.35">
      <c r="A31" s="1" t="s">
        <v>88</v>
      </c>
      <c r="B31" t="s">
        <v>1309</v>
      </c>
      <c r="C31" t="s">
        <v>966</v>
      </c>
      <c r="D31" t="s">
        <v>965</v>
      </c>
      <c r="E31" t="s">
        <v>1304</v>
      </c>
      <c r="F31" t="s">
        <v>1305</v>
      </c>
      <c r="G31" t="s">
        <v>1286</v>
      </c>
      <c r="H31" t="s">
        <v>1306</v>
      </c>
      <c r="I31" t="s">
        <v>1310</v>
      </c>
      <c r="J31" t="s">
        <v>1311</v>
      </c>
      <c r="K31" t="s">
        <v>1312</v>
      </c>
      <c r="L31" t="s">
        <v>1313</v>
      </c>
      <c r="M31" t="s">
        <v>1314</v>
      </c>
      <c r="N31" t="s">
        <v>1315</v>
      </c>
      <c r="O31" t="s">
        <v>1316</v>
      </c>
      <c r="P31" t="s">
        <v>1317</v>
      </c>
      <c r="Q31" t="s">
        <v>1318</v>
      </c>
      <c r="R31" t="s">
        <v>1319</v>
      </c>
      <c r="S31" t="s">
        <v>1320</v>
      </c>
      <c r="T31" t="s">
        <v>1321</v>
      </c>
      <c r="U31" t="s">
        <v>1322</v>
      </c>
      <c r="V31" t="s">
        <v>1323</v>
      </c>
      <c r="W31" t="s">
        <v>1324</v>
      </c>
      <c r="X31" t="s">
        <v>1325</v>
      </c>
      <c r="Y31" t="s">
        <v>1326</v>
      </c>
    </row>
    <row r="32" spans="1:25" x14ac:dyDescent="0.35">
      <c r="A32" s="1" t="s">
        <v>1327</v>
      </c>
      <c r="B32" t="s">
        <v>421</v>
      </c>
      <c r="C32" t="s">
        <v>421</v>
      </c>
      <c r="D32" t="s">
        <v>421</v>
      </c>
      <c r="E32" t="s">
        <v>421</v>
      </c>
      <c r="F32" t="s">
        <v>421</v>
      </c>
      <c r="G32" t="s">
        <v>421</v>
      </c>
      <c r="H32" t="s">
        <v>421</v>
      </c>
      <c r="I32" t="s">
        <v>421</v>
      </c>
      <c r="J32" t="s">
        <v>1328</v>
      </c>
      <c r="K32" t="s">
        <v>1328</v>
      </c>
      <c r="L32" t="s">
        <v>421</v>
      </c>
      <c r="M32" t="s">
        <v>1212</v>
      </c>
      <c r="N32" t="s">
        <v>1212</v>
      </c>
      <c r="O32" t="s">
        <v>421</v>
      </c>
      <c r="P32" t="s">
        <v>421</v>
      </c>
      <c r="Q32" t="s">
        <v>421</v>
      </c>
      <c r="R32" t="s">
        <v>421</v>
      </c>
      <c r="S32" t="s">
        <v>421</v>
      </c>
      <c r="T32" t="s">
        <v>421</v>
      </c>
      <c r="U32" t="s">
        <v>421</v>
      </c>
      <c r="V32" t="s">
        <v>421</v>
      </c>
      <c r="W32" t="s">
        <v>421</v>
      </c>
      <c r="X32" t="s">
        <v>421</v>
      </c>
      <c r="Y32" t="s">
        <v>421</v>
      </c>
    </row>
    <row r="33" spans="1:25" x14ac:dyDescent="0.35">
      <c r="A33" s="1" t="s">
        <v>1329</v>
      </c>
      <c r="B33" t="s">
        <v>421</v>
      </c>
      <c r="C33" t="s">
        <v>1212</v>
      </c>
      <c r="D33" t="s">
        <v>1212</v>
      </c>
      <c r="E33" t="s">
        <v>1212</v>
      </c>
      <c r="F33" t="s">
        <v>1212</v>
      </c>
      <c r="G33" t="s">
        <v>1212</v>
      </c>
      <c r="H33" t="s">
        <v>1212</v>
      </c>
      <c r="I33" t="s">
        <v>1212</v>
      </c>
      <c r="J33" t="s">
        <v>1212</v>
      </c>
      <c r="K33" t="s">
        <v>1212</v>
      </c>
      <c r="L33" t="s">
        <v>1212</v>
      </c>
      <c r="M33" t="s">
        <v>1212</v>
      </c>
      <c r="N33" t="s">
        <v>1212</v>
      </c>
      <c r="O33" t="s">
        <v>1212</v>
      </c>
      <c r="P33" t="s">
        <v>991</v>
      </c>
      <c r="Q33" t="s">
        <v>991</v>
      </c>
      <c r="R33" t="s">
        <v>991</v>
      </c>
      <c r="S33" t="s">
        <v>991</v>
      </c>
      <c r="T33" t="s">
        <v>991</v>
      </c>
      <c r="U33" t="s">
        <v>991</v>
      </c>
      <c r="V33" t="s">
        <v>991</v>
      </c>
      <c r="W33" t="s">
        <v>991</v>
      </c>
      <c r="X33" t="s">
        <v>991</v>
      </c>
      <c r="Y33" t="s">
        <v>991</v>
      </c>
    </row>
    <row r="34" spans="1:25" x14ac:dyDescent="0.35">
      <c r="A34" s="1" t="s">
        <v>1330</v>
      </c>
      <c r="B34" t="s">
        <v>1331</v>
      </c>
      <c r="C34" t="s">
        <v>1332</v>
      </c>
      <c r="D34" t="s">
        <v>821</v>
      </c>
      <c r="E34" t="s">
        <v>1333</v>
      </c>
      <c r="F34" t="s">
        <v>1188</v>
      </c>
      <c r="G34" t="s">
        <v>1334</v>
      </c>
      <c r="H34" t="s">
        <v>1335</v>
      </c>
      <c r="I34" t="s">
        <v>1336</v>
      </c>
      <c r="J34" t="s">
        <v>1337</v>
      </c>
      <c r="K34" t="s">
        <v>1338</v>
      </c>
      <c r="L34" t="s">
        <v>1339</v>
      </c>
      <c r="M34" t="s">
        <v>1340</v>
      </c>
      <c r="N34" t="s">
        <v>1341</v>
      </c>
      <c r="O34" t="s">
        <v>1342</v>
      </c>
      <c r="P34" t="s">
        <v>1343</v>
      </c>
      <c r="Q34" t="s">
        <v>1344</v>
      </c>
      <c r="R34" t="s">
        <v>1345</v>
      </c>
      <c r="S34" t="s">
        <v>1346</v>
      </c>
      <c r="T34" t="s">
        <v>1347</v>
      </c>
      <c r="U34" t="s">
        <v>1348</v>
      </c>
      <c r="V34" t="s">
        <v>1349</v>
      </c>
      <c r="W34" t="s">
        <v>1350</v>
      </c>
      <c r="X34" t="s">
        <v>1351</v>
      </c>
      <c r="Y34" t="s">
        <v>1352</v>
      </c>
    </row>
    <row r="35" spans="1:25" x14ac:dyDescent="0.35">
      <c r="A35" s="1" t="s">
        <v>1353</v>
      </c>
      <c r="B35" t="s">
        <v>421</v>
      </c>
      <c r="C35" t="s">
        <v>421</v>
      </c>
      <c r="D35" t="s">
        <v>421</v>
      </c>
      <c r="E35" t="s">
        <v>421</v>
      </c>
      <c r="F35" t="s">
        <v>1328</v>
      </c>
      <c r="G35" t="s">
        <v>1354</v>
      </c>
      <c r="H35" t="s">
        <v>1355</v>
      </c>
      <c r="I35" t="s">
        <v>990</v>
      </c>
      <c r="J35" t="s">
        <v>1356</v>
      </c>
      <c r="K35" t="s">
        <v>1059</v>
      </c>
      <c r="L35" t="s">
        <v>1357</v>
      </c>
      <c r="M35" t="s">
        <v>1358</v>
      </c>
      <c r="N35" t="s">
        <v>1358</v>
      </c>
      <c r="O35" t="s">
        <v>1359</v>
      </c>
      <c r="P35" t="s">
        <v>1360</v>
      </c>
      <c r="Q35" t="s">
        <v>1361</v>
      </c>
      <c r="R35" t="s">
        <v>1362</v>
      </c>
      <c r="S35" t="s">
        <v>1363</v>
      </c>
      <c r="T35" t="s">
        <v>1364</v>
      </c>
      <c r="U35" t="s">
        <v>1365</v>
      </c>
      <c r="V35" t="s">
        <v>1366</v>
      </c>
      <c r="W35" t="s">
        <v>1367</v>
      </c>
      <c r="X35" t="s">
        <v>1368</v>
      </c>
      <c r="Y35" t="s">
        <v>1369</v>
      </c>
    </row>
    <row r="36" spans="1:25" x14ac:dyDescent="0.35">
      <c r="A36" s="1" t="s">
        <v>1370</v>
      </c>
      <c r="B36" t="s">
        <v>1331</v>
      </c>
      <c r="C36" t="s">
        <v>966</v>
      </c>
      <c r="D36" t="s">
        <v>236</v>
      </c>
      <c r="E36" t="s">
        <v>962</v>
      </c>
      <c r="F36" t="s">
        <v>960</v>
      </c>
      <c r="G36" t="s">
        <v>1371</v>
      </c>
      <c r="H36" t="s">
        <v>1372</v>
      </c>
      <c r="I36" t="s">
        <v>1032</v>
      </c>
      <c r="J36" t="s">
        <v>1373</v>
      </c>
      <c r="K36" t="s">
        <v>1374</v>
      </c>
      <c r="L36" t="s">
        <v>1375</v>
      </c>
      <c r="M36" t="s">
        <v>1376</v>
      </c>
      <c r="N36" t="s">
        <v>1377</v>
      </c>
      <c r="O36" t="s">
        <v>1378</v>
      </c>
      <c r="P36" t="s">
        <v>1379</v>
      </c>
      <c r="Q36" t="s">
        <v>1111</v>
      </c>
      <c r="R36" t="s">
        <v>1380</v>
      </c>
      <c r="S36" t="s">
        <v>1381</v>
      </c>
      <c r="T36" t="s">
        <v>1382</v>
      </c>
      <c r="U36" t="s">
        <v>1383</v>
      </c>
      <c r="V36" t="s">
        <v>1384</v>
      </c>
      <c r="W36" t="s">
        <v>1385</v>
      </c>
      <c r="X36" t="s">
        <v>1386</v>
      </c>
      <c r="Y36" t="s">
        <v>1387</v>
      </c>
    </row>
    <row r="37" spans="1:25" x14ac:dyDescent="0.35">
      <c r="A37" s="1" t="s">
        <v>1388</v>
      </c>
      <c r="B37" t="s">
        <v>658</v>
      </c>
      <c r="C37" t="s">
        <v>1389</v>
      </c>
      <c r="D37" t="s">
        <v>1390</v>
      </c>
      <c r="E37" t="s">
        <v>1391</v>
      </c>
      <c r="F37" t="s">
        <v>1392</v>
      </c>
      <c r="G37" t="s">
        <v>1393</v>
      </c>
      <c r="H37" t="s">
        <v>1394</v>
      </c>
      <c r="I37" t="s">
        <v>1395</v>
      </c>
      <c r="J37" t="s">
        <v>423</v>
      </c>
      <c r="K37" t="s">
        <v>424</v>
      </c>
      <c r="L37" t="s">
        <v>425</v>
      </c>
      <c r="M37" t="s">
        <v>426</v>
      </c>
      <c r="N37" t="s">
        <v>427</v>
      </c>
      <c r="O37" t="s">
        <v>428</v>
      </c>
      <c r="P37" t="s">
        <v>429</v>
      </c>
      <c r="Q37" t="s">
        <v>430</v>
      </c>
      <c r="R37" t="s">
        <v>431</v>
      </c>
      <c r="S37" t="s">
        <v>432</v>
      </c>
      <c r="T37" t="s">
        <v>433</v>
      </c>
      <c r="U37" t="s">
        <v>434</v>
      </c>
      <c r="V37" t="s">
        <v>435</v>
      </c>
      <c r="W37" t="s">
        <v>436</v>
      </c>
      <c r="X37" t="s">
        <v>437</v>
      </c>
      <c r="Y37" t="s">
        <v>438</v>
      </c>
    </row>
    <row r="38" spans="1:25" x14ac:dyDescent="0.35">
      <c r="A38" s="1" t="s">
        <v>1396</v>
      </c>
      <c r="B38" t="s">
        <v>1188</v>
      </c>
      <c r="C38" t="s">
        <v>1189</v>
      </c>
      <c r="D38" t="s">
        <v>1065</v>
      </c>
      <c r="E38" t="s">
        <v>1190</v>
      </c>
      <c r="F38" t="s">
        <v>1191</v>
      </c>
      <c r="G38" t="s">
        <v>1397</v>
      </c>
      <c r="H38" t="s">
        <v>1398</v>
      </c>
      <c r="I38" t="s">
        <v>1399</v>
      </c>
      <c r="J38" t="s">
        <v>1400</v>
      </c>
      <c r="K38" t="s">
        <v>1401</v>
      </c>
      <c r="L38" t="s">
        <v>1402</v>
      </c>
      <c r="M38" t="s">
        <v>1403</v>
      </c>
      <c r="N38" t="s">
        <v>1404</v>
      </c>
      <c r="O38" t="s">
        <v>1405</v>
      </c>
      <c r="P38" t="s">
        <v>1406</v>
      </c>
      <c r="Q38" t="s">
        <v>1407</v>
      </c>
      <c r="R38" t="s">
        <v>1408</v>
      </c>
      <c r="S38" t="s">
        <v>1409</v>
      </c>
      <c r="T38" t="s">
        <v>1410</v>
      </c>
      <c r="U38" t="s">
        <v>1411</v>
      </c>
      <c r="V38" t="s">
        <v>1412</v>
      </c>
      <c r="W38" t="s">
        <v>1413</v>
      </c>
      <c r="X38" t="s">
        <v>1414</v>
      </c>
      <c r="Y38" t="s">
        <v>1415</v>
      </c>
    </row>
    <row r="39" spans="1:25" x14ac:dyDescent="0.35">
      <c r="A39" s="1" t="s">
        <v>1416</v>
      </c>
      <c r="B39" t="s">
        <v>421</v>
      </c>
      <c r="C39" t="s">
        <v>421</v>
      </c>
      <c r="D39" t="s">
        <v>421</v>
      </c>
      <c r="E39" t="s">
        <v>421</v>
      </c>
      <c r="F39" t="s">
        <v>421</v>
      </c>
      <c r="G39" t="s">
        <v>1212</v>
      </c>
      <c r="H39" t="s">
        <v>1031</v>
      </c>
      <c r="I39" t="s">
        <v>1030</v>
      </c>
      <c r="J39" t="s">
        <v>1417</v>
      </c>
      <c r="K39" t="s">
        <v>1418</v>
      </c>
      <c r="L39" t="s">
        <v>1419</v>
      </c>
      <c r="M39" t="s">
        <v>1420</v>
      </c>
      <c r="N39" t="s">
        <v>332</v>
      </c>
      <c r="O39" t="s">
        <v>1421</v>
      </c>
      <c r="P39" t="s">
        <v>1095</v>
      </c>
      <c r="Q39" t="s">
        <v>241</v>
      </c>
      <c r="R39" t="s">
        <v>1422</v>
      </c>
      <c r="S39" t="s">
        <v>602</v>
      </c>
      <c r="T39" t="s">
        <v>870</v>
      </c>
      <c r="U39" t="s">
        <v>656</v>
      </c>
      <c r="V39" t="s">
        <v>887</v>
      </c>
      <c r="W39" t="s">
        <v>690</v>
      </c>
      <c r="X39" t="s">
        <v>1423</v>
      </c>
      <c r="Y39" t="s">
        <v>1424</v>
      </c>
    </row>
    <row r="40" spans="1:25" x14ac:dyDescent="0.35">
      <c r="A40" s="1" t="s">
        <v>1425</v>
      </c>
      <c r="B40" t="s">
        <v>1188</v>
      </c>
      <c r="C40" t="s">
        <v>1189</v>
      </c>
      <c r="D40" t="s">
        <v>1065</v>
      </c>
      <c r="E40" t="s">
        <v>1190</v>
      </c>
      <c r="F40" t="s">
        <v>1191</v>
      </c>
      <c r="G40" t="s">
        <v>1192</v>
      </c>
      <c r="H40" t="s">
        <v>1193</v>
      </c>
      <c r="I40" t="s">
        <v>1194</v>
      </c>
      <c r="J40" t="s">
        <v>1195</v>
      </c>
      <c r="K40" t="s">
        <v>1196</v>
      </c>
      <c r="L40" t="s">
        <v>1197</v>
      </c>
      <c r="M40" t="s">
        <v>1198</v>
      </c>
      <c r="N40" t="s">
        <v>1199</v>
      </c>
      <c r="O40" t="s">
        <v>1200</v>
      </c>
      <c r="P40" t="s">
        <v>1201</v>
      </c>
      <c r="Q40" t="s">
        <v>1202</v>
      </c>
      <c r="R40" t="s">
        <v>1203</v>
      </c>
      <c r="S40" t="s">
        <v>1204</v>
      </c>
      <c r="T40" t="s">
        <v>1205</v>
      </c>
      <c r="U40" t="s">
        <v>1206</v>
      </c>
      <c r="V40" t="s">
        <v>1207</v>
      </c>
      <c r="W40" t="s">
        <v>1208</v>
      </c>
      <c r="X40" t="s">
        <v>1209</v>
      </c>
      <c r="Y40" t="s">
        <v>1210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29"/>
  <sheetViews>
    <sheetView workbookViewId="0"/>
  </sheetViews>
  <sheetFormatPr defaultRowHeight="14.5" x14ac:dyDescent="0.35"/>
  <sheetData>
    <row r="1" spans="1:25" x14ac:dyDescent="0.35">
      <c r="B1" s="1" t="s">
        <v>510</v>
      </c>
      <c r="C1" s="1" t="s">
        <v>511</v>
      </c>
      <c r="D1" s="1" t="s">
        <v>512</v>
      </c>
      <c r="E1" s="1" t="s">
        <v>513</v>
      </c>
      <c r="F1" s="1" t="s">
        <v>514</v>
      </c>
      <c r="G1" s="1" t="s">
        <v>515</v>
      </c>
      <c r="H1" s="1" t="s">
        <v>516</v>
      </c>
      <c r="I1" s="1" t="s">
        <v>517</v>
      </c>
      <c r="J1" s="1" t="s">
        <v>102</v>
      </c>
      <c r="K1" s="1" t="s">
        <v>103</v>
      </c>
      <c r="L1" s="1" t="s">
        <v>104</v>
      </c>
      <c r="M1" s="1" t="s">
        <v>105</v>
      </c>
      <c r="N1" s="1" t="s">
        <v>106</v>
      </c>
      <c r="O1" s="1" t="s">
        <v>107</v>
      </c>
      <c r="P1" s="1" t="s">
        <v>108</v>
      </c>
      <c r="Q1" s="1" t="s">
        <v>109</v>
      </c>
      <c r="R1" s="1" t="s">
        <v>110</v>
      </c>
      <c r="S1" s="1" t="s">
        <v>111</v>
      </c>
      <c r="T1" s="1" t="s">
        <v>112</v>
      </c>
      <c r="U1" s="1" t="s">
        <v>113</v>
      </c>
      <c r="V1" s="1" t="s">
        <v>114</v>
      </c>
      <c r="W1" s="1" t="s">
        <v>115</v>
      </c>
      <c r="X1" s="1" t="s">
        <v>116</v>
      </c>
      <c r="Y1" s="1" t="s">
        <v>117</v>
      </c>
    </row>
    <row r="2" spans="1:25" x14ac:dyDescent="0.35">
      <c r="A2" s="1" t="s">
        <v>59</v>
      </c>
      <c r="B2" t="s">
        <v>682</v>
      </c>
      <c r="C2" t="s">
        <v>887</v>
      </c>
      <c r="D2" t="s">
        <v>688</v>
      </c>
      <c r="E2" t="s">
        <v>604</v>
      </c>
      <c r="F2" t="s">
        <v>888</v>
      </c>
      <c r="G2" t="s">
        <v>889</v>
      </c>
      <c r="H2" t="s">
        <v>751</v>
      </c>
      <c r="I2" t="s">
        <v>890</v>
      </c>
      <c r="J2" t="s">
        <v>339</v>
      </c>
      <c r="K2" t="s">
        <v>340</v>
      </c>
      <c r="L2" t="s">
        <v>341</v>
      </c>
      <c r="M2" t="s">
        <v>342</v>
      </c>
      <c r="N2" t="s">
        <v>343</v>
      </c>
      <c r="O2" t="s">
        <v>344</v>
      </c>
      <c r="P2" t="s">
        <v>345</v>
      </c>
      <c r="Q2" t="s">
        <v>346</v>
      </c>
      <c r="R2" t="s">
        <v>347</v>
      </c>
      <c r="S2" t="s">
        <v>348</v>
      </c>
      <c r="T2" t="s">
        <v>349</v>
      </c>
      <c r="U2" t="s">
        <v>350</v>
      </c>
      <c r="V2" t="s">
        <v>351</v>
      </c>
      <c r="W2" t="s">
        <v>352</v>
      </c>
      <c r="X2" t="s">
        <v>353</v>
      </c>
      <c r="Y2" t="s">
        <v>354</v>
      </c>
    </row>
    <row r="3" spans="1:25" x14ac:dyDescent="0.35">
      <c r="A3" s="1" t="s">
        <v>698</v>
      </c>
      <c r="B3" t="s">
        <v>699</v>
      </c>
      <c r="C3" t="s">
        <v>700</v>
      </c>
      <c r="D3" t="s">
        <v>679</v>
      </c>
      <c r="E3" t="s">
        <v>684</v>
      </c>
      <c r="F3" t="s">
        <v>679</v>
      </c>
      <c r="G3" t="s">
        <v>701</v>
      </c>
      <c r="H3" t="s">
        <v>701</v>
      </c>
      <c r="I3" t="s">
        <v>702</v>
      </c>
      <c r="J3" t="s">
        <v>321</v>
      </c>
      <c r="K3" t="s">
        <v>322</v>
      </c>
      <c r="L3" t="s">
        <v>323</v>
      </c>
      <c r="M3" t="s">
        <v>324</v>
      </c>
      <c r="N3" t="s">
        <v>325</v>
      </c>
      <c r="O3" t="s">
        <v>326</v>
      </c>
      <c r="P3" t="s">
        <v>327</v>
      </c>
      <c r="Q3" t="s">
        <v>328</v>
      </c>
      <c r="R3" t="s">
        <v>329</v>
      </c>
      <c r="S3" t="s">
        <v>330</v>
      </c>
      <c r="T3" t="s">
        <v>331</v>
      </c>
      <c r="U3" t="s">
        <v>332</v>
      </c>
      <c r="V3" t="s">
        <v>333</v>
      </c>
      <c r="W3" t="s">
        <v>334</v>
      </c>
      <c r="X3" t="s">
        <v>335</v>
      </c>
      <c r="Y3" t="s">
        <v>336</v>
      </c>
    </row>
    <row r="4" spans="1:25" x14ac:dyDescent="0.35">
      <c r="A4" s="1" t="s">
        <v>1426</v>
      </c>
      <c r="B4" t="s">
        <v>421</v>
      </c>
      <c r="C4" t="s">
        <v>421</v>
      </c>
      <c r="D4" t="s">
        <v>421</v>
      </c>
      <c r="E4" t="s">
        <v>1427</v>
      </c>
      <c r="F4" t="s">
        <v>797</v>
      </c>
      <c r="G4" t="s">
        <v>1428</v>
      </c>
      <c r="H4" t="s">
        <v>1429</v>
      </c>
      <c r="I4" t="s">
        <v>1227</v>
      </c>
      <c r="J4" t="s">
        <v>1430</v>
      </c>
      <c r="K4" t="s">
        <v>1431</v>
      </c>
      <c r="L4" t="s">
        <v>1432</v>
      </c>
      <c r="M4" t="s">
        <v>1433</v>
      </c>
      <c r="N4" t="s">
        <v>990</v>
      </c>
      <c r="O4" t="s">
        <v>1434</v>
      </c>
      <c r="P4" t="s">
        <v>1435</v>
      </c>
      <c r="Q4" t="s">
        <v>1436</v>
      </c>
      <c r="R4" t="s">
        <v>1437</v>
      </c>
      <c r="S4" t="s">
        <v>1438</v>
      </c>
      <c r="T4" t="s">
        <v>1439</v>
      </c>
      <c r="U4" t="s">
        <v>1440</v>
      </c>
      <c r="V4" t="s">
        <v>1441</v>
      </c>
      <c r="W4" t="s">
        <v>1031</v>
      </c>
      <c r="X4" t="s">
        <v>1442</v>
      </c>
      <c r="Y4" t="s">
        <v>1443</v>
      </c>
    </row>
    <row r="5" spans="1:25" x14ac:dyDescent="0.35">
      <c r="A5" s="1" t="s">
        <v>1444</v>
      </c>
      <c r="B5" t="s">
        <v>421</v>
      </c>
      <c r="C5" t="s">
        <v>421</v>
      </c>
      <c r="D5" t="s">
        <v>421</v>
      </c>
      <c r="E5" t="s">
        <v>421</v>
      </c>
      <c r="F5" t="s">
        <v>421</v>
      </c>
      <c r="G5" t="s">
        <v>421</v>
      </c>
      <c r="H5" t="s">
        <v>421</v>
      </c>
      <c r="I5" t="s">
        <v>421</v>
      </c>
      <c r="J5" t="s">
        <v>421</v>
      </c>
      <c r="K5" t="s">
        <v>1445</v>
      </c>
      <c r="L5" t="s">
        <v>329</v>
      </c>
      <c r="M5" t="s">
        <v>1446</v>
      </c>
      <c r="N5" t="s">
        <v>1063</v>
      </c>
      <c r="O5" t="s">
        <v>406</v>
      </c>
      <c r="P5" t="s">
        <v>1447</v>
      </c>
      <c r="Q5" t="s">
        <v>1189</v>
      </c>
      <c r="R5" t="s">
        <v>1448</v>
      </c>
      <c r="S5" t="s">
        <v>1449</v>
      </c>
      <c r="T5" t="s">
        <v>1450</v>
      </c>
      <c r="U5" t="s">
        <v>1451</v>
      </c>
      <c r="V5" t="s">
        <v>1452</v>
      </c>
      <c r="W5" t="s">
        <v>1453</v>
      </c>
      <c r="X5" t="s">
        <v>1454</v>
      </c>
      <c r="Y5" t="s">
        <v>1455</v>
      </c>
    </row>
    <row r="6" spans="1:25" x14ac:dyDescent="0.35">
      <c r="A6" s="1" t="s">
        <v>1456</v>
      </c>
      <c r="B6" t="s">
        <v>797</v>
      </c>
      <c r="C6" t="s">
        <v>1457</v>
      </c>
      <c r="D6" t="s">
        <v>1458</v>
      </c>
      <c r="E6" t="s">
        <v>865</v>
      </c>
      <c r="F6" t="s">
        <v>1241</v>
      </c>
      <c r="G6" t="s">
        <v>1031</v>
      </c>
      <c r="H6" t="s">
        <v>1459</v>
      </c>
      <c r="I6" t="s">
        <v>1460</v>
      </c>
      <c r="J6" t="s">
        <v>821</v>
      </c>
      <c r="K6" t="s">
        <v>1461</v>
      </c>
      <c r="L6" t="s">
        <v>750</v>
      </c>
      <c r="M6" t="s">
        <v>1462</v>
      </c>
      <c r="N6" t="s">
        <v>1463</v>
      </c>
      <c r="O6" t="s">
        <v>1464</v>
      </c>
      <c r="P6" t="s">
        <v>1465</v>
      </c>
      <c r="Q6" t="s">
        <v>805</v>
      </c>
      <c r="R6" t="s">
        <v>1466</v>
      </c>
      <c r="S6" t="s">
        <v>1467</v>
      </c>
      <c r="T6" t="s">
        <v>1468</v>
      </c>
      <c r="U6" t="s">
        <v>1469</v>
      </c>
      <c r="V6" t="s">
        <v>1470</v>
      </c>
      <c r="W6" t="s">
        <v>1471</v>
      </c>
      <c r="X6" t="s">
        <v>965</v>
      </c>
      <c r="Y6" t="s">
        <v>1472</v>
      </c>
    </row>
    <row r="7" spans="1:25" x14ac:dyDescent="0.35">
      <c r="A7" s="1" t="s">
        <v>1473</v>
      </c>
      <c r="B7" t="s">
        <v>1474</v>
      </c>
      <c r="C7" t="s">
        <v>1475</v>
      </c>
      <c r="D7" t="s">
        <v>1476</v>
      </c>
      <c r="E7" t="s">
        <v>1477</v>
      </c>
      <c r="F7" t="s">
        <v>1031</v>
      </c>
      <c r="G7" t="s">
        <v>1427</v>
      </c>
      <c r="H7" t="s">
        <v>1478</v>
      </c>
      <c r="I7" t="s">
        <v>1479</v>
      </c>
      <c r="J7" t="s">
        <v>1357</v>
      </c>
      <c r="K7" t="s">
        <v>1362</v>
      </c>
      <c r="L7" t="s">
        <v>1480</v>
      </c>
      <c r="M7" t="s">
        <v>1481</v>
      </c>
      <c r="N7" t="s">
        <v>1482</v>
      </c>
      <c r="O7" t="s">
        <v>1483</v>
      </c>
      <c r="P7" t="s">
        <v>1484</v>
      </c>
      <c r="Q7" t="s">
        <v>1241</v>
      </c>
      <c r="R7" t="s">
        <v>1485</v>
      </c>
      <c r="S7" t="s">
        <v>1486</v>
      </c>
      <c r="T7" t="s">
        <v>1487</v>
      </c>
      <c r="U7" t="s">
        <v>1488</v>
      </c>
      <c r="V7" t="s">
        <v>1489</v>
      </c>
      <c r="W7" t="s">
        <v>1490</v>
      </c>
      <c r="X7" t="s">
        <v>1491</v>
      </c>
      <c r="Y7" t="s">
        <v>1492</v>
      </c>
    </row>
    <row r="8" spans="1:25" x14ac:dyDescent="0.35">
      <c r="A8" s="1" t="s">
        <v>1026</v>
      </c>
      <c r="B8" t="s">
        <v>421</v>
      </c>
      <c r="C8" t="s">
        <v>421</v>
      </c>
      <c r="D8" t="s">
        <v>421</v>
      </c>
      <c r="E8" t="s">
        <v>421</v>
      </c>
      <c r="F8" t="s">
        <v>421</v>
      </c>
      <c r="G8" t="s">
        <v>421</v>
      </c>
      <c r="H8" t="s">
        <v>421</v>
      </c>
      <c r="I8" t="s">
        <v>421</v>
      </c>
      <c r="J8" t="s">
        <v>421</v>
      </c>
      <c r="K8" t="s">
        <v>421</v>
      </c>
      <c r="L8" t="s">
        <v>421</v>
      </c>
      <c r="M8" t="s">
        <v>421</v>
      </c>
      <c r="N8" t="s">
        <v>421</v>
      </c>
      <c r="O8" t="s">
        <v>421</v>
      </c>
      <c r="P8" t="s">
        <v>421</v>
      </c>
      <c r="Q8" t="s">
        <v>421</v>
      </c>
      <c r="R8" t="s">
        <v>421</v>
      </c>
      <c r="S8" t="s">
        <v>421</v>
      </c>
      <c r="T8" t="s">
        <v>421</v>
      </c>
      <c r="U8" t="s">
        <v>421</v>
      </c>
      <c r="V8" t="s">
        <v>421</v>
      </c>
      <c r="W8" t="s">
        <v>421</v>
      </c>
      <c r="X8" t="s">
        <v>421</v>
      </c>
      <c r="Y8" t="s">
        <v>421</v>
      </c>
    </row>
    <row r="9" spans="1:25" x14ac:dyDescent="0.35">
      <c r="A9" s="1" t="s">
        <v>1211</v>
      </c>
      <c r="B9" t="s">
        <v>1493</v>
      </c>
      <c r="C9" t="s">
        <v>701</v>
      </c>
      <c r="D9" t="s">
        <v>1494</v>
      </c>
      <c r="E9" t="s">
        <v>1058</v>
      </c>
      <c r="F9" t="s">
        <v>1495</v>
      </c>
      <c r="G9" t="s">
        <v>1496</v>
      </c>
      <c r="H9" t="s">
        <v>800</v>
      </c>
      <c r="I9" t="s">
        <v>657</v>
      </c>
      <c r="J9" t="s">
        <v>530</v>
      </c>
      <c r="K9" t="s">
        <v>421</v>
      </c>
      <c r="L9" t="s">
        <v>421</v>
      </c>
      <c r="M9" t="s">
        <v>421</v>
      </c>
      <c r="N9" t="s">
        <v>421</v>
      </c>
      <c r="O9" t="s">
        <v>421</v>
      </c>
      <c r="P9" t="s">
        <v>1006</v>
      </c>
      <c r="Q9" t="s">
        <v>797</v>
      </c>
      <c r="R9" t="s">
        <v>1474</v>
      </c>
      <c r="S9" t="s">
        <v>1241</v>
      </c>
      <c r="T9" t="s">
        <v>1423</v>
      </c>
      <c r="U9" t="s">
        <v>1497</v>
      </c>
      <c r="V9" t="s">
        <v>1498</v>
      </c>
      <c r="W9" t="s">
        <v>421</v>
      </c>
      <c r="X9" t="s">
        <v>421</v>
      </c>
      <c r="Y9" t="s">
        <v>518</v>
      </c>
    </row>
    <row r="10" spans="1:25" x14ac:dyDescent="0.35">
      <c r="A10" s="1" t="s">
        <v>1499</v>
      </c>
      <c r="B10" t="s">
        <v>1035</v>
      </c>
      <c r="C10" t="s">
        <v>1500</v>
      </c>
      <c r="D10" t="s">
        <v>681</v>
      </c>
      <c r="E10" t="s">
        <v>1501</v>
      </c>
      <c r="F10" t="s">
        <v>1502</v>
      </c>
      <c r="G10" t="s">
        <v>1503</v>
      </c>
      <c r="H10" t="s">
        <v>1030</v>
      </c>
      <c r="I10" t="s">
        <v>601</v>
      </c>
      <c r="J10" t="s">
        <v>1504</v>
      </c>
      <c r="K10" t="s">
        <v>1500</v>
      </c>
      <c r="L10" t="s">
        <v>1505</v>
      </c>
      <c r="M10" t="s">
        <v>1506</v>
      </c>
      <c r="N10" t="s">
        <v>1331</v>
      </c>
      <c r="O10" t="s">
        <v>1507</v>
      </c>
      <c r="P10" t="s">
        <v>657</v>
      </c>
      <c r="Q10" t="s">
        <v>697</v>
      </c>
      <c r="R10" t="s">
        <v>1508</v>
      </c>
      <c r="S10" t="s">
        <v>1509</v>
      </c>
      <c r="T10" t="s">
        <v>1487</v>
      </c>
      <c r="U10" t="s">
        <v>643</v>
      </c>
      <c r="V10" t="s">
        <v>1510</v>
      </c>
      <c r="W10" t="s">
        <v>601</v>
      </c>
      <c r="X10" t="s">
        <v>1511</v>
      </c>
      <c r="Y10" t="s">
        <v>1512</v>
      </c>
    </row>
    <row r="11" spans="1:25" x14ac:dyDescent="0.35">
      <c r="A11" s="1" t="s">
        <v>1513</v>
      </c>
      <c r="B11" t="s">
        <v>1428</v>
      </c>
      <c r="C11" t="s">
        <v>1328</v>
      </c>
      <c r="D11" t="s">
        <v>1212</v>
      </c>
      <c r="E11" t="s">
        <v>1030</v>
      </c>
      <c r="F11" t="s">
        <v>1495</v>
      </c>
      <c r="G11" t="s">
        <v>1502</v>
      </c>
      <c r="H11" t="s">
        <v>1509</v>
      </c>
      <c r="I11" t="s">
        <v>1485</v>
      </c>
      <c r="J11" t="s">
        <v>236</v>
      </c>
      <c r="K11" t="s">
        <v>1514</v>
      </c>
      <c r="L11" t="s">
        <v>1515</v>
      </c>
      <c r="M11" t="s">
        <v>1516</v>
      </c>
      <c r="N11" t="s">
        <v>1517</v>
      </c>
      <c r="O11" t="s">
        <v>1518</v>
      </c>
      <c r="P11" t="s">
        <v>1519</v>
      </c>
      <c r="Q11" t="s">
        <v>235</v>
      </c>
      <c r="R11" t="s">
        <v>1520</v>
      </c>
      <c r="S11" t="s">
        <v>1521</v>
      </c>
      <c r="T11" t="s">
        <v>1522</v>
      </c>
      <c r="U11" t="s">
        <v>1523</v>
      </c>
      <c r="V11" t="s">
        <v>1524</v>
      </c>
      <c r="W11" t="s">
        <v>1525</v>
      </c>
      <c r="X11" t="s">
        <v>1526</v>
      </c>
      <c r="Y11" t="s">
        <v>1527</v>
      </c>
    </row>
    <row r="12" spans="1:25" x14ac:dyDescent="0.35">
      <c r="A12" s="1" t="s">
        <v>1528</v>
      </c>
      <c r="B12" t="s">
        <v>953</v>
      </c>
      <c r="C12" t="s">
        <v>808</v>
      </c>
      <c r="D12" t="s">
        <v>1372</v>
      </c>
      <c r="E12" t="s">
        <v>966</v>
      </c>
      <c r="F12" t="s">
        <v>1529</v>
      </c>
      <c r="G12" t="s">
        <v>1530</v>
      </c>
      <c r="H12" t="s">
        <v>1036</v>
      </c>
      <c r="I12" t="s">
        <v>969</v>
      </c>
      <c r="J12" t="s">
        <v>1531</v>
      </c>
      <c r="K12" t="s">
        <v>1038</v>
      </c>
      <c r="L12" t="s">
        <v>1532</v>
      </c>
      <c r="M12" t="s">
        <v>1533</v>
      </c>
      <c r="N12" t="s">
        <v>1534</v>
      </c>
      <c r="O12" t="s">
        <v>1535</v>
      </c>
      <c r="P12" t="s">
        <v>1536</v>
      </c>
      <c r="Q12" t="s">
        <v>1537</v>
      </c>
      <c r="R12" t="s">
        <v>1538</v>
      </c>
      <c r="S12" t="s">
        <v>1539</v>
      </c>
      <c r="T12" t="s">
        <v>1540</v>
      </c>
      <c r="U12" t="s">
        <v>1541</v>
      </c>
      <c r="V12" t="s">
        <v>1542</v>
      </c>
      <c r="W12" t="s">
        <v>1543</v>
      </c>
      <c r="X12" t="s">
        <v>1544</v>
      </c>
      <c r="Y12" t="s">
        <v>611</v>
      </c>
    </row>
    <row r="13" spans="1:25" x14ac:dyDescent="0.35">
      <c r="A13" s="1" t="s">
        <v>1545</v>
      </c>
      <c r="B13" t="s">
        <v>1427</v>
      </c>
      <c r="C13" t="s">
        <v>1546</v>
      </c>
      <c r="D13" t="s">
        <v>1547</v>
      </c>
      <c r="E13" t="s">
        <v>1548</v>
      </c>
      <c r="F13" t="s">
        <v>1430</v>
      </c>
      <c r="G13" t="s">
        <v>1477</v>
      </c>
      <c r="H13" t="s">
        <v>1501</v>
      </c>
      <c r="I13" t="s">
        <v>1549</v>
      </c>
      <c r="J13" t="s">
        <v>1550</v>
      </c>
      <c r="K13" t="s">
        <v>1551</v>
      </c>
      <c r="L13" t="s">
        <v>1552</v>
      </c>
      <c r="M13" t="s">
        <v>1553</v>
      </c>
      <c r="N13" t="s">
        <v>1554</v>
      </c>
      <c r="O13" t="s">
        <v>1555</v>
      </c>
      <c r="P13" t="s">
        <v>1556</v>
      </c>
      <c r="Q13" t="s">
        <v>1557</v>
      </c>
      <c r="R13" t="s">
        <v>1558</v>
      </c>
      <c r="S13" t="s">
        <v>1559</v>
      </c>
      <c r="T13" t="s">
        <v>1560</v>
      </c>
      <c r="U13" t="s">
        <v>1561</v>
      </c>
      <c r="V13" t="s">
        <v>1562</v>
      </c>
      <c r="W13" t="s">
        <v>1563</v>
      </c>
      <c r="X13" t="s">
        <v>1564</v>
      </c>
      <c r="Y13" t="s">
        <v>1565</v>
      </c>
    </row>
    <row r="14" spans="1:25" x14ac:dyDescent="0.35">
      <c r="A14" s="1" t="s">
        <v>1566</v>
      </c>
      <c r="B14" t="s">
        <v>421</v>
      </c>
      <c r="C14" t="s">
        <v>421</v>
      </c>
      <c r="D14" t="s">
        <v>421</v>
      </c>
      <c r="E14" t="s">
        <v>421</v>
      </c>
      <c r="F14" t="s">
        <v>1428</v>
      </c>
      <c r="G14" t="s">
        <v>1567</v>
      </c>
      <c r="H14" t="s">
        <v>1458</v>
      </c>
      <c r="I14" t="s">
        <v>1568</v>
      </c>
      <c r="J14" t="s">
        <v>1569</v>
      </c>
      <c r="K14" t="s">
        <v>1570</v>
      </c>
      <c r="L14" t="s">
        <v>1571</v>
      </c>
      <c r="M14" t="s">
        <v>1572</v>
      </c>
      <c r="N14" t="s">
        <v>1573</v>
      </c>
      <c r="O14" t="s">
        <v>421</v>
      </c>
      <c r="P14" t="s">
        <v>1574</v>
      </c>
      <c r="Q14" t="s">
        <v>1575</v>
      </c>
      <c r="R14" t="s">
        <v>421</v>
      </c>
      <c r="S14" t="s">
        <v>1362</v>
      </c>
      <c r="T14" t="s">
        <v>1576</v>
      </c>
      <c r="U14" t="s">
        <v>1577</v>
      </c>
      <c r="V14" t="s">
        <v>1578</v>
      </c>
      <c r="W14" t="s">
        <v>1579</v>
      </c>
      <c r="X14" t="s">
        <v>421</v>
      </c>
      <c r="Y14" t="s">
        <v>1580</v>
      </c>
    </row>
    <row r="15" spans="1:25" x14ac:dyDescent="0.35">
      <c r="A15" s="1" t="s">
        <v>1581</v>
      </c>
      <c r="B15" t="s">
        <v>421</v>
      </c>
      <c r="C15" t="s">
        <v>421</v>
      </c>
      <c r="D15" t="s">
        <v>1477</v>
      </c>
      <c r="E15" t="s">
        <v>1359</v>
      </c>
      <c r="F15" t="s">
        <v>1582</v>
      </c>
      <c r="G15" t="s">
        <v>1583</v>
      </c>
      <c r="H15" t="s">
        <v>1584</v>
      </c>
      <c r="I15" t="s">
        <v>1582</v>
      </c>
      <c r="J15" t="s">
        <v>1585</v>
      </c>
      <c r="K15" t="s">
        <v>1586</v>
      </c>
      <c r="L15" t="s">
        <v>1587</v>
      </c>
      <c r="M15" t="s">
        <v>1588</v>
      </c>
      <c r="N15" t="s">
        <v>1589</v>
      </c>
      <c r="O15" t="s">
        <v>1562</v>
      </c>
      <c r="P15" t="s">
        <v>1590</v>
      </c>
      <c r="Q15" t="s">
        <v>1591</v>
      </c>
      <c r="R15" t="s">
        <v>1592</v>
      </c>
      <c r="S15" t="s">
        <v>1593</v>
      </c>
      <c r="T15" t="s">
        <v>1594</v>
      </c>
      <c r="U15" t="s">
        <v>1595</v>
      </c>
      <c r="V15" t="s">
        <v>1596</v>
      </c>
      <c r="W15" t="s">
        <v>1597</v>
      </c>
      <c r="X15" t="s">
        <v>1598</v>
      </c>
      <c r="Y15" t="s">
        <v>1599</v>
      </c>
    </row>
    <row r="16" spans="1:25" x14ac:dyDescent="0.35">
      <c r="A16" s="1" t="s">
        <v>1600</v>
      </c>
      <c r="B16" t="s">
        <v>990</v>
      </c>
      <c r="C16" t="s">
        <v>1328</v>
      </c>
      <c r="D16" t="s">
        <v>421</v>
      </c>
      <c r="E16" t="s">
        <v>421</v>
      </c>
      <c r="F16" t="s">
        <v>421</v>
      </c>
      <c r="G16" t="s">
        <v>818</v>
      </c>
      <c r="H16" t="s">
        <v>1094</v>
      </c>
      <c r="I16" t="s">
        <v>235</v>
      </c>
      <c r="J16" t="s">
        <v>684</v>
      </c>
      <c r="K16" t="s">
        <v>1061</v>
      </c>
      <c r="L16" t="s">
        <v>704</v>
      </c>
      <c r="M16" t="s">
        <v>1601</v>
      </c>
      <c r="N16" t="s">
        <v>890</v>
      </c>
      <c r="O16" t="s">
        <v>330</v>
      </c>
      <c r="P16" t="s">
        <v>1602</v>
      </c>
      <c r="Q16" t="s">
        <v>644</v>
      </c>
      <c r="R16" t="s">
        <v>1603</v>
      </c>
      <c r="S16" t="s">
        <v>1604</v>
      </c>
      <c r="T16" t="s">
        <v>1605</v>
      </c>
      <c r="U16" t="s">
        <v>237</v>
      </c>
      <c r="V16" t="s">
        <v>749</v>
      </c>
      <c r="W16" t="s">
        <v>1606</v>
      </c>
      <c r="X16" t="s">
        <v>961</v>
      </c>
      <c r="Y16" t="s">
        <v>1607</v>
      </c>
    </row>
    <row r="17" spans="1:25" x14ac:dyDescent="0.35">
      <c r="A17" s="1" t="s">
        <v>1608</v>
      </c>
      <c r="B17" t="s">
        <v>421</v>
      </c>
      <c r="C17" t="s">
        <v>421</v>
      </c>
      <c r="D17" t="s">
        <v>421</v>
      </c>
      <c r="E17" t="s">
        <v>421</v>
      </c>
      <c r="F17" t="s">
        <v>421</v>
      </c>
      <c r="G17" t="s">
        <v>421</v>
      </c>
      <c r="H17" t="s">
        <v>810</v>
      </c>
      <c r="I17" t="s">
        <v>1427</v>
      </c>
      <c r="J17" t="s">
        <v>1609</v>
      </c>
      <c r="K17" t="s">
        <v>797</v>
      </c>
      <c r="L17" t="s">
        <v>1610</v>
      </c>
      <c r="M17" t="s">
        <v>655</v>
      </c>
      <c r="N17" t="s">
        <v>421</v>
      </c>
      <c r="O17" t="s">
        <v>421</v>
      </c>
      <c r="P17" t="s">
        <v>321</v>
      </c>
      <c r="Q17" t="s">
        <v>958</v>
      </c>
      <c r="R17" t="s">
        <v>751</v>
      </c>
      <c r="S17" t="s">
        <v>690</v>
      </c>
      <c r="T17" t="s">
        <v>681</v>
      </c>
      <c r="U17" t="s">
        <v>865</v>
      </c>
      <c r="V17" t="s">
        <v>1611</v>
      </c>
      <c r="W17" t="s">
        <v>1371</v>
      </c>
      <c r="X17" t="s">
        <v>1096</v>
      </c>
      <c r="Y17" t="s">
        <v>1567</v>
      </c>
    </row>
    <row r="18" spans="1:25" x14ac:dyDescent="0.35">
      <c r="A18" s="1" t="s">
        <v>1612</v>
      </c>
      <c r="B18" t="s">
        <v>1459</v>
      </c>
      <c r="C18" t="s">
        <v>1546</v>
      </c>
      <c r="D18" t="s">
        <v>1613</v>
      </c>
      <c r="E18" t="s">
        <v>1614</v>
      </c>
      <c r="F18" t="s">
        <v>1615</v>
      </c>
      <c r="G18" t="s">
        <v>1616</v>
      </c>
      <c r="H18" t="s">
        <v>797</v>
      </c>
      <c r="I18" t="s">
        <v>1617</v>
      </c>
      <c r="J18" t="s">
        <v>1489</v>
      </c>
      <c r="K18" t="s">
        <v>1618</v>
      </c>
      <c r="L18" t="s">
        <v>1619</v>
      </c>
      <c r="M18" t="s">
        <v>1620</v>
      </c>
      <c r="N18" t="s">
        <v>1621</v>
      </c>
      <c r="O18" t="s">
        <v>1562</v>
      </c>
      <c r="P18" t="s">
        <v>1622</v>
      </c>
      <c r="Q18" t="s">
        <v>1623</v>
      </c>
      <c r="R18" t="s">
        <v>324</v>
      </c>
      <c r="S18" t="s">
        <v>1624</v>
      </c>
      <c r="T18" t="s">
        <v>1625</v>
      </c>
      <c r="U18" t="s">
        <v>1626</v>
      </c>
      <c r="V18" t="s">
        <v>1627</v>
      </c>
      <c r="W18" t="s">
        <v>1628</v>
      </c>
      <c r="X18" t="s">
        <v>1563</v>
      </c>
      <c r="Y18" t="s">
        <v>1629</v>
      </c>
    </row>
    <row r="19" spans="1:25" x14ac:dyDescent="0.35">
      <c r="A19" s="1" t="s">
        <v>1630</v>
      </c>
      <c r="B19" t="s">
        <v>1478</v>
      </c>
      <c r="C19" t="s">
        <v>1631</v>
      </c>
      <c r="D19" t="s">
        <v>1478</v>
      </c>
      <c r="E19" t="s">
        <v>421</v>
      </c>
      <c r="F19" t="s">
        <v>421</v>
      </c>
      <c r="G19" t="s">
        <v>1632</v>
      </c>
      <c r="H19" t="s">
        <v>421</v>
      </c>
      <c r="I19" t="s">
        <v>1633</v>
      </c>
      <c r="J19" t="s">
        <v>421</v>
      </c>
      <c r="K19" t="s">
        <v>421</v>
      </c>
      <c r="L19" t="s">
        <v>1634</v>
      </c>
      <c r="M19" t="s">
        <v>796</v>
      </c>
      <c r="N19" t="s">
        <v>1635</v>
      </c>
      <c r="O19" t="s">
        <v>1636</v>
      </c>
      <c r="P19" t="s">
        <v>1637</v>
      </c>
      <c r="Q19" t="s">
        <v>1638</v>
      </c>
      <c r="R19" t="s">
        <v>1639</v>
      </c>
      <c r="S19" t="s">
        <v>1640</v>
      </c>
      <c r="T19" t="s">
        <v>421</v>
      </c>
      <c r="U19" t="s">
        <v>1641</v>
      </c>
      <c r="V19" t="s">
        <v>421</v>
      </c>
      <c r="W19" t="s">
        <v>1642</v>
      </c>
      <c r="X19" t="s">
        <v>421</v>
      </c>
      <c r="Y19" t="s">
        <v>1640</v>
      </c>
    </row>
    <row r="20" spans="1:25" x14ac:dyDescent="0.35">
      <c r="A20" s="1" t="s">
        <v>1643</v>
      </c>
      <c r="B20" t="s">
        <v>681</v>
      </c>
      <c r="C20" t="s">
        <v>1644</v>
      </c>
      <c r="D20" t="s">
        <v>1212</v>
      </c>
      <c r="E20" t="s">
        <v>991</v>
      </c>
      <c r="F20" t="s">
        <v>812</v>
      </c>
      <c r="G20" t="s">
        <v>1355</v>
      </c>
      <c r="H20" t="s">
        <v>1610</v>
      </c>
      <c r="I20" t="s">
        <v>1645</v>
      </c>
      <c r="J20" t="s">
        <v>799</v>
      </c>
      <c r="K20" t="s">
        <v>602</v>
      </c>
      <c r="L20" t="s">
        <v>1354</v>
      </c>
      <c r="M20" t="s">
        <v>1646</v>
      </c>
      <c r="N20" t="s">
        <v>1354</v>
      </c>
      <c r="O20" t="s">
        <v>812</v>
      </c>
      <c r="P20" t="s">
        <v>797</v>
      </c>
      <c r="Q20" t="s">
        <v>797</v>
      </c>
      <c r="R20" t="s">
        <v>421</v>
      </c>
      <c r="S20" t="s">
        <v>421</v>
      </c>
      <c r="T20" t="s">
        <v>421</v>
      </c>
      <c r="U20" t="s">
        <v>421</v>
      </c>
      <c r="V20" t="s">
        <v>421</v>
      </c>
      <c r="W20" t="s">
        <v>421</v>
      </c>
      <c r="X20" t="s">
        <v>421</v>
      </c>
      <c r="Y20" t="s">
        <v>1647</v>
      </c>
    </row>
    <row r="21" spans="1:25" x14ac:dyDescent="0.35">
      <c r="A21" s="1" t="s">
        <v>1648</v>
      </c>
      <c r="B21" t="s">
        <v>1458</v>
      </c>
      <c r="C21" t="s">
        <v>1632</v>
      </c>
      <c r="D21" t="s">
        <v>1458</v>
      </c>
      <c r="E21" t="s">
        <v>796</v>
      </c>
      <c r="F21" t="s">
        <v>1502</v>
      </c>
      <c r="G21" t="s">
        <v>1649</v>
      </c>
      <c r="H21" t="s">
        <v>1650</v>
      </c>
      <c r="I21" t="s">
        <v>1552</v>
      </c>
      <c r="J21" t="s">
        <v>1651</v>
      </c>
      <c r="K21" t="s">
        <v>1464</v>
      </c>
      <c r="L21" t="s">
        <v>1613</v>
      </c>
      <c r="M21" t="s">
        <v>1613</v>
      </c>
      <c r="N21" t="s">
        <v>1652</v>
      </c>
      <c r="O21" t="s">
        <v>1653</v>
      </c>
      <c r="P21" t="s">
        <v>1654</v>
      </c>
      <c r="Q21" t="s">
        <v>1655</v>
      </c>
      <c r="R21" t="s">
        <v>1656</v>
      </c>
      <c r="S21" t="s">
        <v>1657</v>
      </c>
      <c r="T21" t="s">
        <v>1658</v>
      </c>
      <c r="U21" t="s">
        <v>1659</v>
      </c>
      <c r="V21" t="s">
        <v>1660</v>
      </c>
      <c r="W21" t="s">
        <v>1661</v>
      </c>
      <c r="X21" t="s">
        <v>1662</v>
      </c>
      <c r="Y21" t="s">
        <v>1663</v>
      </c>
    </row>
    <row r="22" spans="1:25" x14ac:dyDescent="0.35">
      <c r="A22" s="1" t="s">
        <v>1664</v>
      </c>
      <c r="B22" t="s">
        <v>1502</v>
      </c>
      <c r="C22" t="s">
        <v>421</v>
      </c>
      <c r="D22" t="s">
        <v>421</v>
      </c>
      <c r="E22" t="s">
        <v>421</v>
      </c>
      <c r="F22" t="s">
        <v>421</v>
      </c>
      <c r="G22" t="s">
        <v>1501</v>
      </c>
      <c r="H22" t="s">
        <v>1665</v>
      </c>
      <c r="I22" t="s">
        <v>1552</v>
      </c>
      <c r="J22" t="s">
        <v>1666</v>
      </c>
      <c r="K22" t="s">
        <v>1667</v>
      </c>
      <c r="L22" t="s">
        <v>1668</v>
      </c>
      <c r="M22" t="s">
        <v>1669</v>
      </c>
      <c r="N22" t="s">
        <v>1670</v>
      </c>
      <c r="O22" t="s">
        <v>1671</v>
      </c>
      <c r="P22" t="s">
        <v>1672</v>
      </c>
      <c r="Q22" t="s">
        <v>1673</v>
      </c>
      <c r="R22" t="s">
        <v>1674</v>
      </c>
      <c r="S22" t="s">
        <v>1675</v>
      </c>
      <c r="T22" t="s">
        <v>1676</v>
      </c>
      <c r="U22" t="s">
        <v>1677</v>
      </c>
      <c r="V22" t="s">
        <v>1678</v>
      </c>
      <c r="W22" t="s">
        <v>1679</v>
      </c>
      <c r="X22" t="s">
        <v>1680</v>
      </c>
      <c r="Y22" t="s">
        <v>1681</v>
      </c>
    </row>
    <row r="23" spans="1:25" x14ac:dyDescent="0.35">
      <c r="A23" s="1" t="s">
        <v>1682</v>
      </c>
      <c r="B23" t="s">
        <v>991</v>
      </c>
      <c r="C23" t="s">
        <v>1495</v>
      </c>
      <c r="D23" t="s">
        <v>1458</v>
      </c>
      <c r="E23" t="s">
        <v>1632</v>
      </c>
      <c r="F23" t="s">
        <v>1632</v>
      </c>
      <c r="G23" t="s">
        <v>421</v>
      </c>
      <c r="H23" t="s">
        <v>1354</v>
      </c>
      <c r="I23" t="s">
        <v>1472</v>
      </c>
      <c r="J23" t="s">
        <v>1493</v>
      </c>
      <c r="K23" t="s">
        <v>1683</v>
      </c>
      <c r="L23" t="s">
        <v>1684</v>
      </c>
      <c r="M23" t="s">
        <v>831</v>
      </c>
      <c r="N23" t="s">
        <v>963</v>
      </c>
      <c r="O23" t="s">
        <v>1685</v>
      </c>
      <c r="P23" t="s">
        <v>1686</v>
      </c>
      <c r="Q23" t="s">
        <v>645</v>
      </c>
      <c r="R23" t="s">
        <v>1687</v>
      </c>
      <c r="S23" t="s">
        <v>1688</v>
      </c>
      <c r="T23" t="s">
        <v>1689</v>
      </c>
      <c r="U23" t="s">
        <v>1690</v>
      </c>
      <c r="V23" t="s">
        <v>882</v>
      </c>
      <c r="W23" t="s">
        <v>1691</v>
      </c>
      <c r="X23" t="s">
        <v>1692</v>
      </c>
      <c r="Y23" t="s">
        <v>1693</v>
      </c>
    </row>
    <row r="24" spans="1:25" x14ac:dyDescent="0.35">
      <c r="A24" s="1" t="s">
        <v>1694</v>
      </c>
      <c r="B24" t="s">
        <v>1695</v>
      </c>
      <c r="C24" t="s">
        <v>807</v>
      </c>
      <c r="D24" t="s">
        <v>1684</v>
      </c>
      <c r="E24" t="s">
        <v>805</v>
      </c>
      <c r="F24" t="s">
        <v>1427</v>
      </c>
      <c r="G24" t="s">
        <v>1577</v>
      </c>
      <c r="H24" t="s">
        <v>1506</v>
      </c>
      <c r="I24" t="s">
        <v>1695</v>
      </c>
      <c r="J24" t="s">
        <v>1696</v>
      </c>
      <c r="K24" t="s">
        <v>1697</v>
      </c>
      <c r="L24" t="s">
        <v>1698</v>
      </c>
      <c r="M24" t="s">
        <v>1699</v>
      </c>
      <c r="N24" t="s">
        <v>1700</v>
      </c>
      <c r="O24" t="s">
        <v>1701</v>
      </c>
      <c r="P24" t="s">
        <v>1702</v>
      </c>
      <c r="Q24" t="s">
        <v>1703</v>
      </c>
      <c r="R24" t="s">
        <v>1704</v>
      </c>
      <c r="S24" t="s">
        <v>1705</v>
      </c>
      <c r="T24" t="s">
        <v>1706</v>
      </c>
      <c r="U24" t="s">
        <v>1707</v>
      </c>
      <c r="V24" t="s">
        <v>1708</v>
      </c>
      <c r="W24" t="s">
        <v>1709</v>
      </c>
      <c r="X24" t="s">
        <v>706</v>
      </c>
      <c r="Y24" t="s">
        <v>1710</v>
      </c>
    </row>
    <row r="25" spans="1:25" x14ac:dyDescent="0.35">
      <c r="A25" s="1" t="s">
        <v>1711</v>
      </c>
      <c r="B25" t="s">
        <v>421</v>
      </c>
      <c r="C25" t="s">
        <v>421</v>
      </c>
      <c r="D25" t="s">
        <v>1458</v>
      </c>
      <c r="E25" t="s">
        <v>1458</v>
      </c>
      <c r="F25" t="s">
        <v>991</v>
      </c>
      <c r="G25" t="s">
        <v>990</v>
      </c>
      <c r="H25" t="s">
        <v>990</v>
      </c>
      <c r="I25" t="s">
        <v>1695</v>
      </c>
      <c r="J25" t="s">
        <v>1475</v>
      </c>
      <c r="K25" t="s">
        <v>700</v>
      </c>
      <c r="L25" t="s">
        <v>1712</v>
      </c>
      <c r="M25" t="s">
        <v>1713</v>
      </c>
      <c r="N25" t="s">
        <v>1714</v>
      </c>
      <c r="O25" t="s">
        <v>991</v>
      </c>
      <c r="P25" t="s">
        <v>1715</v>
      </c>
      <c r="Q25" t="s">
        <v>1031</v>
      </c>
      <c r="R25" t="s">
        <v>1554</v>
      </c>
      <c r="S25" t="s">
        <v>1716</v>
      </c>
      <c r="T25" t="s">
        <v>1362</v>
      </c>
      <c r="U25" t="s">
        <v>1094</v>
      </c>
      <c r="V25" t="s">
        <v>1717</v>
      </c>
      <c r="W25" t="s">
        <v>953</v>
      </c>
      <c r="X25" t="s">
        <v>1718</v>
      </c>
      <c r="Y25" t="s">
        <v>1435</v>
      </c>
    </row>
    <row r="26" spans="1:25" x14ac:dyDescent="0.35">
      <c r="A26" s="1" t="s">
        <v>1719</v>
      </c>
      <c r="B26" t="s">
        <v>866</v>
      </c>
      <c r="C26" t="s">
        <v>866</v>
      </c>
      <c r="D26" t="s">
        <v>801</v>
      </c>
      <c r="E26" t="s">
        <v>805</v>
      </c>
      <c r="F26" t="s">
        <v>1029</v>
      </c>
      <c r="G26" t="s">
        <v>1720</v>
      </c>
      <c r="H26" t="s">
        <v>1721</v>
      </c>
      <c r="I26" t="s">
        <v>1722</v>
      </c>
      <c r="J26" t="s">
        <v>1723</v>
      </c>
      <c r="K26" t="s">
        <v>1724</v>
      </c>
      <c r="L26" t="s">
        <v>822</v>
      </c>
      <c r="M26" t="s">
        <v>610</v>
      </c>
      <c r="N26" t="s">
        <v>1725</v>
      </c>
      <c r="O26" t="s">
        <v>871</v>
      </c>
      <c r="P26" t="s">
        <v>1726</v>
      </c>
      <c r="Q26" t="s">
        <v>1727</v>
      </c>
      <c r="R26" t="s">
        <v>1728</v>
      </c>
      <c r="S26" t="s">
        <v>1306</v>
      </c>
      <c r="T26" t="s">
        <v>1355</v>
      </c>
      <c r="U26" t="s">
        <v>1729</v>
      </c>
      <c r="V26" t="s">
        <v>1730</v>
      </c>
      <c r="W26" t="s">
        <v>1731</v>
      </c>
      <c r="X26" t="s">
        <v>1732</v>
      </c>
      <c r="Y26" t="s">
        <v>1733</v>
      </c>
    </row>
    <row r="27" spans="1:25" x14ac:dyDescent="0.35">
      <c r="A27" s="1" t="s">
        <v>1734</v>
      </c>
      <c r="B27" t="s">
        <v>1006</v>
      </c>
      <c r="C27" t="s">
        <v>652</v>
      </c>
      <c r="D27" t="s">
        <v>960</v>
      </c>
      <c r="E27" t="s">
        <v>968</v>
      </c>
      <c r="F27" t="s">
        <v>969</v>
      </c>
      <c r="G27" t="s">
        <v>970</v>
      </c>
      <c r="H27" t="s">
        <v>971</v>
      </c>
      <c r="I27" t="s">
        <v>972</v>
      </c>
      <c r="J27" t="s">
        <v>973</v>
      </c>
      <c r="K27" t="s">
        <v>974</v>
      </c>
      <c r="L27" t="s">
        <v>975</v>
      </c>
      <c r="M27" t="s">
        <v>976</v>
      </c>
      <c r="N27" t="s">
        <v>1735</v>
      </c>
      <c r="O27" t="s">
        <v>1736</v>
      </c>
      <c r="P27" t="s">
        <v>1737</v>
      </c>
      <c r="Q27" t="s">
        <v>1738</v>
      </c>
      <c r="R27" t="s">
        <v>1739</v>
      </c>
      <c r="S27" t="s">
        <v>1740</v>
      </c>
      <c r="T27" t="s">
        <v>1741</v>
      </c>
      <c r="U27" t="s">
        <v>1742</v>
      </c>
      <c r="V27" t="s">
        <v>1743</v>
      </c>
      <c r="W27" t="s">
        <v>1744</v>
      </c>
      <c r="X27" t="s">
        <v>1745</v>
      </c>
      <c r="Y27" t="s">
        <v>1746</v>
      </c>
    </row>
    <row r="28" spans="1:25" x14ac:dyDescent="0.35">
      <c r="A28" s="1" t="s">
        <v>1747</v>
      </c>
      <c r="B28" t="s">
        <v>1029</v>
      </c>
      <c r="C28" t="s">
        <v>1332</v>
      </c>
      <c r="D28" t="s">
        <v>652</v>
      </c>
      <c r="E28" t="s">
        <v>960</v>
      </c>
      <c r="F28" t="s">
        <v>968</v>
      </c>
      <c r="G28" t="s">
        <v>969</v>
      </c>
      <c r="H28" t="s">
        <v>970</v>
      </c>
      <c r="I28" t="s">
        <v>971</v>
      </c>
      <c r="J28" t="s">
        <v>972</v>
      </c>
      <c r="K28" t="s">
        <v>973</v>
      </c>
      <c r="L28" t="s">
        <v>974</v>
      </c>
      <c r="M28" t="s">
        <v>975</v>
      </c>
      <c r="N28" t="s">
        <v>976</v>
      </c>
      <c r="O28" t="s">
        <v>1735</v>
      </c>
      <c r="P28" t="s">
        <v>1736</v>
      </c>
      <c r="Q28" t="s">
        <v>1737</v>
      </c>
      <c r="R28" t="s">
        <v>1738</v>
      </c>
      <c r="S28" t="s">
        <v>1739</v>
      </c>
      <c r="T28" t="s">
        <v>1740</v>
      </c>
      <c r="U28" t="s">
        <v>1741</v>
      </c>
      <c r="V28" t="s">
        <v>1748</v>
      </c>
      <c r="W28" t="s">
        <v>1743</v>
      </c>
      <c r="X28" t="s">
        <v>1744</v>
      </c>
      <c r="Y28" t="s">
        <v>1745</v>
      </c>
    </row>
    <row r="29" spans="1:25" x14ac:dyDescent="0.35">
      <c r="A29" s="1" t="s">
        <v>1749</v>
      </c>
      <c r="B29" t="s">
        <v>1356</v>
      </c>
      <c r="C29" t="s">
        <v>657</v>
      </c>
      <c r="D29" t="s">
        <v>1505</v>
      </c>
      <c r="E29" t="s">
        <v>1007</v>
      </c>
      <c r="F29" t="s">
        <v>605</v>
      </c>
      <c r="G29" t="s">
        <v>237</v>
      </c>
      <c r="H29" t="s">
        <v>998</v>
      </c>
      <c r="I29" t="s">
        <v>821</v>
      </c>
      <c r="J29" t="s">
        <v>1750</v>
      </c>
      <c r="K29" t="s">
        <v>1751</v>
      </c>
      <c r="L29" t="s">
        <v>1752</v>
      </c>
      <c r="M29" t="s">
        <v>1753</v>
      </c>
      <c r="N29" t="s">
        <v>1754</v>
      </c>
      <c r="O29" t="s">
        <v>1755</v>
      </c>
      <c r="P29" t="s">
        <v>1756</v>
      </c>
      <c r="Q29" t="s">
        <v>1757</v>
      </c>
      <c r="R29" t="s">
        <v>1758</v>
      </c>
      <c r="S29" t="s">
        <v>1759</v>
      </c>
      <c r="T29" t="s">
        <v>1760</v>
      </c>
      <c r="U29" t="s">
        <v>1266</v>
      </c>
      <c r="V29" t="s">
        <v>1761</v>
      </c>
      <c r="W29" t="s">
        <v>1762</v>
      </c>
      <c r="X29" t="s">
        <v>1763</v>
      </c>
      <c r="Y29" t="s">
        <v>1764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2022-12-27T04:01:04Z</dcterms:created>
  <dcterms:modified xsi:type="dcterms:W3CDTF">2023-10-12T19:05:04Z</dcterms:modified>
</cp:coreProperties>
</file>