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534a1defcf7f9d1a/Company Models CloudSave/PL/"/>
    </mc:Choice>
  </mc:AlternateContent>
  <xr:revisionPtr revIDLastSave="1443" documentId="8_{DD1FE8FB-81A2-451C-9233-98A045FFB118}" xr6:coauthVersionLast="47" xr6:coauthVersionMax="47" xr10:uidLastSave="{C6B29C0B-2361-46E6-87D2-1B92B7B0FF65}"/>
  <bookViews>
    <workbookView xWindow="5560" yWindow="3580" windowWidth="28800" windowHeight="15460" activeTab="3" xr2:uid="{F70D17C0-3989-48E5-BF07-6389F34DDC43}"/>
  </bookViews>
  <sheets>
    <sheet name="Main" sheetId="1" r:id="rId1"/>
    <sheet name="Info" sheetId="2" r:id="rId2"/>
    <sheet name="Compeition" sheetId="4" r:id="rId3"/>
    <sheet name="Model"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74" i="3" l="1"/>
  <c r="P74" i="3"/>
  <c r="R15" i="3"/>
  <c r="R14" i="3"/>
  <c r="R13" i="3"/>
  <c r="R46" i="3"/>
  <c r="R41" i="3"/>
  <c r="R38" i="3"/>
  <c r="R37" i="3"/>
  <c r="R36" i="3"/>
  <c r="R35" i="3"/>
  <c r="R34" i="3"/>
  <c r="R29" i="3"/>
  <c r="R30" i="3" s="1"/>
  <c r="R27" i="3"/>
  <c r="R28" i="3"/>
  <c r="R23" i="3"/>
  <c r="R22" i="3"/>
  <c r="Q74" i="3"/>
  <c r="AH128" i="3"/>
  <c r="AI128" i="3"/>
  <c r="AJ128" i="3"/>
  <c r="AK128" i="3"/>
  <c r="AL128" i="3"/>
  <c r="AM128" i="3"/>
  <c r="AN128" i="3"/>
  <c r="AO128" i="3"/>
  <c r="AP128" i="3"/>
  <c r="AP132" i="3" s="1"/>
  <c r="AQ128" i="3"/>
  <c r="AQ132" i="3" s="1"/>
  <c r="AH129" i="3"/>
  <c r="AI129" i="3"/>
  <c r="AJ129" i="3"/>
  <c r="AJ132" i="3" s="1"/>
  <c r="AK129" i="3"/>
  <c r="AK132" i="3" s="1"/>
  <c r="AL129" i="3"/>
  <c r="AM129" i="3"/>
  <c r="AN129" i="3"/>
  <c r="AO129" i="3"/>
  <c r="AP129" i="3"/>
  <c r="AQ129" i="3"/>
  <c r="AH130" i="3"/>
  <c r="AI130" i="3"/>
  <c r="AJ130" i="3"/>
  <c r="AK130" i="3"/>
  <c r="AL130" i="3"/>
  <c r="AM130" i="3"/>
  <c r="AN130" i="3"/>
  <c r="AO130" i="3"/>
  <c r="AP130" i="3"/>
  <c r="AQ130" i="3"/>
  <c r="AH131" i="3"/>
  <c r="AI131" i="3"/>
  <c r="AI132" i="3" s="1"/>
  <c r="AJ131" i="3"/>
  <c r="AK131" i="3"/>
  <c r="AL131" i="3"/>
  <c r="AM131" i="3"/>
  <c r="AN131" i="3"/>
  <c r="AO131" i="3"/>
  <c r="AP131" i="3"/>
  <c r="AQ131" i="3"/>
  <c r="AH132" i="3"/>
  <c r="AL132" i="3"/>
  <c r="AM132" i="3"/>
  <c r="AN132" i="3"/>
  <c r="AO132" i="3"/>
  <c r="AG131" i="3"/>
  <c r="AG130" i="3"/>
  <c r="AG129" i="3"/>
  <c r="AG128" i="3"/>
  <c r="AG132" i="3" s="1"/>
  <c r="U16" i="3"/>
  <c r="V16" i="3"/>
  <c r="W16" i="3"/>
  <c r="X16" i="3"/>
  <c r="Y16" i="3"/>
  <c r="Z16" i="3"/>
  <c r="AA16" i="3"/>
  <c r="AB16" i="3"/>
  <c r="U98" i="3"/>
  <c r="U99" i="3" s="1"/>
  <c r="S114" i="3"/>
  <c r="T114" i="3" s="1"/>
  <c r="U114" i="3" s="1"/>
  <c r="S113" i="3"/>
  <c r="T113" i="3" s="1"/>
  <c r="U113" i="3" s="1"/>
  <c r="S112" i="3"/>
  <c r="S111" i="3"/>
  <c r="S108" i="3"/>
  <c r="T108" i="3" s="1"/>
  <c r="U108" i="3" s="1"/>
  <c r="S107" i="3"/>
  <c r="T107" i="3" s="1"/>
  <c r="R104" i="3"/>
  <c r="R103" i="3"/>
  <c r="R102" i="3"/>
  <c r="R101" i="3"/>
  <c r="R98" i="3"/>
  <c r="R97" i="3"/>
  <c r="P98" i="3"/>
  <c r="P97" i="3"/>
  <c r="P102" i="3"/>
  <c r="P101" i="3"/>
  <c r="T101" i="3"/>
  <c r="O114" i="3"/>
  <c r="P114" i="3" s="1"/>
  <c r="Q114" i="3" s="1"/>
  <c r="O113" i="3"/>
  <c r="P113" i="3" s="1"/>
  <c r="Q113" i="3" s="1"/>
  <c r="R113" i="3" s="1"/>
  <c r="O112" i="3"/>
  <c r="O111" i="3"/>
  <c r="O108" i="3"/>
  <c r="O107" i="3"/>
  <c r="F109" i="3"/>
  <c r="G109" i="3"/>
  <c r="H109" i="3"/>
  <c r="I109" i="3"/>
  <c r="J109" i="3"/>
  <c r="K109" i="3"/>
  <c r="L109" i="3"/>
  <c r="M109" i="3"/>
  <c r="N109" i="3"/>
  <c r="W109" i="3"/>
  <c r="X109" i="3"/>
  <c r="Y109" i="3"/>
  <c r="Z109" i="3"/>
  <c r="AA109" i="3"/>
  <c r="AB109" i="3"/>
  <c r="E109" i="3"/>
  <c r="V99" i="3"/>
  <c r="W99" i="3"/>
  <c r="X99" i="3"/>
  <c r="Y99" i="3"/>
  <c r="Z99" i="3"/>
  <c r="AA99" i="3"/>
  <c r="AB99" i="3"/>
  <c r="U39" i="3"/>
  <c r="V39" i="3"/>
  <c r="W39" i="3"/>
  <c r="X39" i="3"/>
  <c r="Y39" i="3"/>
  <c r="Z39" i="3"/>
  <c r="AA39" i="3"/>
  <c r="AB39" i="3"/>
  <c r="U30" i="3"/>
  <c r="V30" i="3"/>
  <c r="W30" i="3"/>
  <c r="X30" i="3"/>
  <c r="Y30" i="3"/>
  <c r="Z30" i="3"/>
  <c r="AA30" i="3"/>
  <c r="AB30" i="3"/>
  <c r="U24" i="3"/>
  <c r="U25" i="3" s="1"/>
  <c r="V24" i="3"/>
  <c r="V25" i="3" s="1"/>
  <c r="W24" i="3"/>
  <c r="X24" i="3"/>
  <c r="X31" i="3" s="1"/>
  <c r="X32" i="3" s="1"/>
  <c r="Y24" i="3"/>
  <c r="Y25" i="3" s="1"/>
  <c r="Z24" i="3"/>
  <c r="Z25" i="3" s="1"/>
  <c r="AA24" i="3"/>
  <c r="AA25" i="3" s="1"/>
  <c r="AB24" i="3"/>
  <c r="AB25" i="3" s="1"/>
  <c r="T98" i="3"/>
  <c r="T97" i="3"/>
  <c r="U93" i="3"/>
  <c r="V93" i="3"/>
  <c r="W93" i="3"/>
  <c r="X93" i="3"/>
  <c r="Y93" i="3"/>
  <c r="Z93" i="3"/>
  <c r="AA93" i="3"/>
  <c r="AB93" i="3"/>
  <c r="U85" i="3"/>
  <c r="V85" i="3"/>
  <c r="W85" i="3"/>
  <c r="X85" i="3"/>
  <c r="Y85" i="3"/>
  <c r="Z85" i="3"/>
  <c r="AA85" i="3"/>
  <c r="AB85" i="3"/>
  <c r="U74" i="3"/>
  <c r="V74" i="3"/>
  <c r="W74" i="3"/>
  <c r="X74" i="3"/>
  <c r="Y74" i="3"/>
  <c r="Z74" i="3"/>
  <c r="AA74" i="3"/>
  <c r="AB74" i="3"/>
  <c r="U64" i="3"/>
  <c r="V64" i="3"/>
  <c r="V65" i="3" s="1"/>
  <c r="W64" i="3"/>
  <c r="X64" i="3"/>
  <c r="Y64" i="3"/>
  <c r="Z64" i="3"/>
  <c r="AA64" i="3"/>
  <c r="AB64" i="3"/>
  <c r="U52" i="3"/>
  <c r="U55" i="3" s="1"/>
  <c r="V55" i="3"/>
  <c r="W55" i="3"/>
  <c r="X55" i="3"/>
  <c r="Y55" i="3"/>
  <c r="Z55" i="3"/>
  <c r="AA55" i="3"/>
  <c r="AA65" i="3" s="1"/>
  <c r="AB55" i="3"/>
  <c r="T102" i="3"/>
  <c r="T112" i="3" s="1"/>
  <c r="U112" i="3" s="1"/>
  <c r="J92" i="3"/>
  <c r="J91" i="3"/>
  <c r="J90" i="3"/>
  <c r="J89" i="3"/>
  <c r="J88" i="3"/>
  <c r="J84" i="3"/>
  <c r="J83" i="3"/>
  <c r="J82" i="3"/>
  <c r="J81" i="3"/>
  <c r="J80" i="3"/>
  <c r="J79" i="3"/>
  <c r="J78" i="3"/>
  <c r="J77" i="3"/>
  <c r="J76" i="3"/>
  <c r="J73" i="3"/>
  <c r="J72" i="3"/>
  <c r="J71" i="3"/>
  <c r="J70" i="3"/>
  <c r="J69" i="3"/>
  <c r="J68" i="3"/>
  <c r="J67" i="3"/>
  <c r="J63" i="3"/>
  <c r="J62" i="3"/>
  <c r="J61" i="3"/>
  <c r="J60" i="3"/>
  <c r="J59" i="3"/>
  <c r="J58" i="3"/>
  <c r="J57" i="3"/>
  <c r="J54" i="3"/>
  <c r="J53" i="3"/>
  <c r="J52" i="3"/>
  <c r="J51" i="3"/>
  <c r="S74" i="3"/>
  <c r="F125" i="3"/>
  <c r="E125" i="3"/>
  <c r="F99" i="3"/>
  <c r="E99" i="3"/>
  <c r="F93" i="3"/>
  <c r="E93" i="3"/>
  <c r="F85" i="3"/>
  <c r="E85" i="3"/>
  <c r="F74" i="3"/>
  <c r="E74" i="3"/>
  <c r="F64" i="3"/>
  <c r="E64" i="3"/>
  <c r="F55" i="3"/>
  <c r="E55" i="3"/>
  <c r="F39" i="3"/>
  <c r="E39" i="3"/>
  <c r="F30" i="3"/>
  <c r="E30" i="3"/>
  <c r="F24" i="3"/>
  <c r="F25" i="3" s="1"/>
  <c r="E24" i="3"/>
  <c r="E25" i="3" s="1"/>
  <c r="F16" i="3"/>
  <c r="E16" i="3"/>
  <c r="H125" i="3"/>
  <c r="G125" i="3"/>
  <c r="H99" i="3"/>
  <c r="G99" i="3"/>
  <c r="H93" i="3"/>
  <c r="G93" i="3"/>
  <c r="H85" i="3"/>
  <c r="G85" i="3"/>
  <c r="H74" i="3"/>
  <c r="G74" i="3"/>
  <c r="H64" i="3"/>
  <c r="G64" i="3"/>
  <c r="H55" i="3"/>
  <c r="G55" i="3"/>
  <c r="H39" i="3"/>
  <c r="G39" i="3"/>
  <c r="H30" i="3"/>
  <c r="G30" i="3"/>
  <c r="H24" i="3"/>
  <c r="H25" i="3" s="1"/>
  <c r="G24" i="3"/>
  <c r="G25" i="3" s="1"/>
  <c r="H16" i="3"/>
  <c r="G16" i="3"/>
  <c r="J125" i="3"/>
  <c r="I125" i="3"/>
  <c r="J99" i="3"/>
  <c r="I99" i="3"/>
  <c r="I93" i="3"/>
  <c r="I85" i="3"/>
  <c r="I74" i="3"/>
  <c r="I64" i="3"/>
  <c r="I55" i="3"/>
  <c r="J39" i="3"/>
  <c r="I39" i="3"/>
  <c r="J30" i="3"/>
  <c r="I30" i="3"/>
  <c r="J24" i="3"/>
  <c r="J25" i="3" s="1"/>
  <c r="I24" i="3"/>
  <c r="J16" i="3"/>
  <c r="I16" i="3"/>
  <c r="N92" i="3"/>
  <c r="N91" i="3"/>
  <c r="N90" i="3"/>
  <c r="N89" i="3"/>
  <c r="N88" i="3"/>
  <c r="N84" i="3"/>
  <c r="N83" i="3"/>
  <c r="N82" i="3"/>
  <c r="N81" i="3"/>
  <c r="N80" i="3"/>
  <c r="N79" i="3"/>
  <c r="N78" i="3"/>
  <c r="N77" i="3"/>
  <c r="N76" i="3"/>
  <c r="N73" i="3"/>
  <c r="N72" i="3"/>
  <c r="N71" i="3"/>
  <c r="N70" i="3"/>
  <c r="N69" i="3"/>
  <c r="N68" i="3"/>
  <c r="N67" i="3"/>
  <c r="N63" i="3"/>
  <c r="N62" i="3"/>
  <c r="N61" i="3"/>
  <c r="N60" i="3"/>
  <c r="N59" i="3"/>
  <c r="N58" i="3"/>
  <c r="N57" i="3"/>
  <c r="N54" i="3"/>
  <c r="N53" i="3"/>
  <c r="N52" i="3"/>
  <c r="N51" i="3"/>
  <c r="R92" i="3"/>
  <c r="R91" i="3"/>
  <c r="R90" i="3"/>
  <c r="R89" i="3"/>
  <c r="R88" i="3"/>
  <c r="R84" i="3"/>
  <c r="R83" i="3"/>
  <c r="R82" i="3"/>
  <c r="R81" i="3"/>
  <c r="R80" i="3"/>
  <c r="R79" i="3"/>
  <c r="R78" i="3"/>
  <c r="R77" i="3"/>
  <c r="R76" i="3"/>
  <c r="R73" i="3"/>
  <c r="R72" i="3"/>
  <c r="R71" i="3"/>
  <c r="R70" i="3"/>
  <c r="R69" i="3"/>
  <c r="R68" i="3"/>
  <c r="R67" i="3"/>
  <c r="R63" i="3"/>
  <c r="R62" i="3"/>
  <c r="R61" i="3"/>
  <c r="R60" i="3"/>
  <c r="R59" i="3"/>
  <c r="R58" i="3"/>
  <c r="R57" i="3"/>
  <c r="R54" i="3"/>
  <c r="R53" i="3"/>
  <c r="R52" i="3"/>
  <c r="R51" i="3"/>
  <c r="T74" i="3"/>
  <c r="L16" i="3"/>
  <c r="M16" i="3"/>
  <c r="N16" i="3"/>
  <c r="O16" i="3"/>
  <c r="L24" i="3"/>
  <c r="L25" i="3" s="1"/>
  <c r="M24" i="3"/>
  <c r="M25" i="3" s="1"/>
  <c r="N24" i="3"/>
  <c r="O24" i="3"/>
  <c r="O25" i="3" s="1"/>
  <c r="L30" i="3"/>
  <c r="M30" i="3"/>
  <c r="N30" i="3"/>
  <c r="O30" i="3"/>
  <c r="L39" i="3"/>
  <c r="M39" i="3"/>
  <c r="N39" i="3"/>
  <c r="O39" i="3"/>
  <c r="L55" i="3"/>
  <c r="M55" i="3"/>
  <c r="O55" i="3"/>
  <c r="L64" i="3"/>
  <c r="M64" i="3"/>
  <c r="O64" i="3"/>
  <c r="L74" i="3"/>
  <c r="M74" i="3"/>
  <c r="L85" i="3"/>
  <c r="M85" i="3"/>
  <c r="O85" i="3"/>
  <c r="L93" i="3"/>
  <c r="M93" i="3"/>
  <c r="O93" i="3"/>
  <c r="L99" i="3"/>
  <c r="M99" i="3"/>
  <c r="N99" i="3"/>
  <c r="O99" i="3"/>
  <c r="L125" i="3"/>
  <c r="M125" i="3"/>
  <c r="N125" i="3"/>
  <c r="O125" i="3"/>
  <c r="K125" i="3"/>
  <c r="K99" i="3"/>
  <c r="K93" i="3"/>
  <c r="K85" i="3"/>
  <c r="K74" i="3"/>
  <c r="K64" i="3"/>
  <c r="K55" i="3"/>
  <c r="K39" i="3"/>
  <c r="K30" i="3"/>
  <c r="K24" i="3"/>
  <c r="K25" i="3" s="1"/>
  <c r="K16" i="3"/>
  <c r="Q16" i="3"/>
  <c r="S16" i="3"/>
  <c r="Q24" i="3"/>
  <c r="Q25" i="3" s="1"/>
  <c r="S24" i="3"/>
  <c r="S25" i="3" s="1"/>
  <c r="Q30" i="3"/>
  <c r="S30" i="3"/>
  <c r="Q39" i="3"/>
  <c r="S39" i="3"/>
  <c r="Q55" i="3"/>
  <c r="S55" i="3"/>
  <c r="Q64" i="3"/>
  <c r="S64" i="3"/>
  <c r="Q85" i="3"/>
  <c r="S85" i="3"/>
  <c r="Q93" i="3"/>
  <c r="S93" i="3"/>
  <c r="Q99" i="3"/>
  <c r="S99" i="3"/>
  <c r="Q125" i="3"/>
  <c r="R125" i="3"/>
  <c r="S125" i="3"/>
  <c r="P125" i="3"/>
  <c r="P93" i="3"/>
  <c r="P85" i="3"/>
  <c r="P64" i="3"/>
  <c r="P55" i="3"/>
  <c r="P39" i="3"/>
  <c r="P30" i="3"/>
  <c r="P24" i="3"/>
  <c r="P25" i="3" s="1"/>
  <c r="P16" i="3"/>
  <c r="T125" i="3"/>
  <c r="T93" i="3"/>
  <c r="T85" i="3"/>
  <c r="T64" i="3"/>
  <c r="T55" i="3"/>
  <c r="T39" i="3"/>
  <c r="T30" i="3"/>
  <c r="T24" i="3"/>
  <c r="T25" i="3" s="1"/>
  <c r="T16" i="3"/>
  <c r="AH93" i="3"/>
  <c r="AI93" i="3"/>
  <c r="AJ93" i="3"/>
  <c r="AK93" i="3"/>
  <c r="AL93" i="3"/>
  <c r="AM93" i="3"/>
  <c r="AN93" i="3"/>
  <c r="AO93" i="3"/>
  <c r="AP93" i="3"/>
  <c r="AQ93" i="3"/>
  <c r="AG93" i="3"/>
  <c r="AH85" i="3"/>
  <c r="AI85" i="3"/>
  <c r="AJ85" i="3"/>
  <c r="AK85" i="3"/>
  <c r="AL85" i="3"/>
  <c r="AM85" i="3"/>
  <c r="AN85" i="3"/>
  <c r="AO85" i="3"/>
  <c r="AP85" i="3"/>
  <c r="AQ85" i="3"/>
  <c r="AG85" i="3"/>
  <c r="AI74" i="3"/>
  <c r="AJ74" i="3"/>
  <c r="AK74" i="3"/>
  <c r="AH125" i="3"/>
  <c r="AI125" i="3"/>
  <c r="AJ125" i="3"/>
  <c r="AK125" i="3"/>
  <c r="AL125" i="3"/>
  <c r="AM125" i="3"/>
  <c r="AN125" i="3"/>
  <c r="AO125" i="3"/>
  <c r="AP125" i="3"/>
  <c r="AQ125" i="3"/>
  <c r="AG125" i="3"/>
  <c r="AH16" i="3"/>
  <c r="AI16" i="3"/>
  <c r="AJ16" i="3"/>
  <c r="AK16" i="3"/>
  <c r="AL16" i="3"/>
  <c r="AM16" i="3"/>
  <c r="AN16" i="3"/>
  <c r="AO16" i="3"/>
  <c r="AP16" i="3"/>
  <c r="AQ16" i="3"/>
  <c r="AG16" i="3"/>
  <c r="AH99" i="3"/>
  <c r="AG99" i="3"/>
  <c r="AJ99" i="3"/>
  <c r="AK99" i="3"/>
  <c r="AL99" i="3"/>
  <c r="AM99" i="3"/>
  <c r="AN99" i="3"/>
  <c r="AO99" i="3"/>
  <c r="AP99" i="3"/>
  <c r="AQ99" i="3"/>
  <c r="AI99" i="3"/>
  <c r="AH24" i="3"/>
  <c r="AI24" i="3"/>
  <c r="AJ24" i="3"/>
  <c r="AK24" i="3"/>
  <c r="AL24" i="3"/>
  <c r="AM24" i="3"/>
  <c r="AN24" i="3"/>
  <c r="AO24" i="3"/>
  <c r="AP24" i="3"/>
  <c r="AQ24" i="3"/>
  <c r="AG24" i="3"/>
  <c r="AH30" i="3"/>
  <c r="AI30" i="3"/>
  <c r="AJ30" i="3"/>
  <c r="AK30" i="3"/>
  <c r="AL30" i="3"/>
  <c r="AM30" i="3"/>
  <c r="AN30" i="3"/>
  <c r="AO30" i="3"/>
  <c r="AP30" i="3"/>
  <c r="AQ30" i="3"/>
  <c r="AG30" i="3"/>
  <c r="AH39" i="3"/>
  <c r="AI39" i="3"/>
  <c r="AJ39" i="3"/>
  <c r="AK39" i="3"/>
  <c r="AL39" i="3"/>
  <c r="AM39" i="3"/>
  <c r="AN39" i="3"/>
  <c r="AO39" i="3"/>
  <c r="AP39" i="3"/>
  <c r="AQ39" i="3"/>
  <c r="AG39" i="3"/>
  <c r="AH74" i="3"/>
  <c r="AH86" i="3" s="1"/>
  <c r="AL74" i="3"/>
  <c r="AM74" i="3"/>
  <c r="AN74" i="3"/>
  <c r="AO74" i="3"/>
  <c r="AP74" i="3"/>
  <c r="AQ74" i="3"/>
  <c r="AG74" i="3"/>
  <c r="AH64" i="3"/>
  <c r="AI64" i="3"/>
  <c r="AJ64" i="3"/>
  <c r="AK64" i="3"/>
  <c r="AL64" i="3"/>
  <c r="AM64" i="3"/>
  <c r="AN64" i="3"/>
  <c r="AO64" i="3"/>
  <c r="AP64" i="3"/>
  <c r="AQ64" i="3"/>
  <c r="AG64" i="3"/>
  <c r="AH55" i="3"/>
  <c r="AI55" i="3"/>
  <c r="AJ55" i="3"/>
  <c r="AK55" i="3"/>
  <c r="AL55" i="3"/>
  <c r="AM55" i="3"/>
  <c r="AN55" i="3"/>
  <c r="AO55" i="3"/>
  <c r="AP55" i="3"/>
  <c r="AQ55" i="3"/>
  <c r="AG55" i="3"/>
  <c r="B3" i="1" a="1"/>
  <c r="B3" i="1" s="1"/>
  <c r="B2" i="1" a="1"/>
  <c r="B2" i="1" s="1"/>
  <c r="R16" i="3" l="1"/>
  <c r="R39" i="3"/>
  <c r="R24" i="3"/>
  <c r="R25" i="3" s="1"/>
  <c r="U86" i="3"/>
  <c r="W31" i="3"/>
  <c r="W32" i="3" s="1"/>
  <c r="P107" i="3"/>
  <c r="Q107" i="3" s="1"/>
  <c r="Q109" i="3" s="1"/>
  <c r="P108" i="3"/>
  <c r="Q108" i="3" s="1"/>
  <c r="P111" i="3"/>
  <c r="Q111" i="3" s="1"/>
  <c r="P112" i="3"/>
  <c r="Q112" i="3" s="1"/>
  <c r="R112" i="3" s="1"/>
  <c r="R108" i="3"/>
  <c r="R111" i="3"/>
  <c r="R114" i="3"/>
  <c r="T111" i="3"/>
  <c r="U111" i="3" s="1"/>
  <c r="R99" i="3"/>
  <c r="I31" i="3"/>
  <c r="I32" i="3" s="1"/>
  <c r="O109" i="3"/>
  <c r="O65" i="3"/>
  <c r="S109" i="3"/>
  <c r="T109" i="3"/>
  <c r="U107" i="3"/>
  <c r="X25" i="3"/>
  <c r="Y86" i="3"/>
  <c r="Y94" i="3" s="1"/>
  <c r="V31" i="3"/>
  <c r="G31" i="3"/>
  <c r="G32" i="3" s="1"/>
  <c r="W25" i="3"/>
  <c r="Q86" i="3"/>
  <c r="Q94" i="3" s="1"/>
  <c r="AB86" i="3"/>
  <c r="AB94" i="3" s="1"/>
  <c r="U31" i="3"/>
  <c r="Z65" i="3"/>
  <c r="AA86" i="3"/>
  <c r="AA94" i="3" s="1"/>
  <c r="Y65" i="3"/>
  <c r="Z86" i="3"/>
  <c r="Z94" i="3" s="1"/>
  <c r="X86" i="3"/>
  <c r="X94" i="3" s="1"/>
  <c r="Z31" i="3"/>
  <c r="X40" i="3"/>
  <c r="X42" i="3" s="1"/>
  <c r="AA31" i="3"/>
  <c r="W40" i="3"/>
  <c r="W42" i="3" s="1"/>
  <c r="P99" i="3"/>
  <c r="U65" i="3"/>
  <c r="V86" i="3"/>
  <c r="V94" i="3" s="1"/>
  <c r="Y31" i="3"/>
  <c r="W86" i="3"/>
  <c r="W94" i="3" s="1"/>
  <c r="H31" i="3"/>
  <c r="E86" i="3"/>
  <c r="N31" i="3"/>
  <c r="N32" i="3" s="1"/>
  <c r="AB31" i="3"/>
  <c r="N25" i="3"/>
  <c r="AO86" i="3"/>
  <c r="AO94" i="3" s="1"/>
  <c r="I25" i="3"/>
  <c r="F31" i="3"/>
  <c r="U94" i="3"/>
  <c r="H86" i="3"/>
  <c r="H94" i="3" s="1"/>
  <c r="AB65" i="3"/>
  <c r="X65" i="3"/>
  <c r="J31" i="3"/>
  <c r="W65" i="3"/>
  <c r="M31" i="3"/>
  <c r="G40" i="3"/>
  <c r="G42" i="3" s="1"/>
  <c r="E94" i="3"/>
  <c r="M65" i="3"/>
  <c r="I65" i="3"/>
  <c r="J85" i="3"/>
  <c r="I86" i="3"/>
  <c r="I94" i="3" s="1"/>
  <c r="G65" i="3"/>
  <c r="I40" i="3"/>
  <c r="I42" i="3" s="1"/>
  <c r="AH94" i="3"/>
  <c r="E65" i="3"/>
  <c r="T99" i="3"/>
  <c r="F86" i="3"/>
  <c r="F94" i="3" s="1"/>
  <c r="E31" i="3"/>
  <c r="H65" i="3"/>
  <c r="G86" i="3"/>
  <c r="G94" i="3" s="1"/>
  <c r="AI86" i="3"/>
  <c r="AI94" i="3" s="1"/>
  <c r="Q31" i="3"/>
  <c r="AG31" i="3"/>
  <c r="AG40" i="3" s="1"/>
  <c r="AG42" i="3" s="1"/>
  <c r="AG45" i="3" s="1"/>
  <c r="L31" i="3"/>
  <c r="L32" i="3" s="1"/>
  <c r="F65" i="3"/>
  <c r="J93" i="3"/>
  <c r="J74" i="3"/>
  <c r="J64" i="3"/>
  <c r="J55" i="3"/>
  <c r="S86" i="3"/>
  <c r="S94" i="3" s="1"/>
  <c r="S65" i="3"/>
  <c r="T31" i="3"/>
  <c r="AL86" i="3"/>
  <c r="AL94" i="3" s="1"/>
  <c r="AK86" i="3"/>
  <c r="AK94" i="3" s="1"/>
  <c r="AJ86" i="3"/>
  <c r="AJ94" i="3" s="1"/>
  <c r="AM86" i="3"/>
  <c r="AM94" i="3" s="1"/>
  <c r="Q65" i="3"/>
  <c r="K65" i="3"/>
  <c r="K86" i="3"/>
  <c r="K94" i="3" s="1"/>
  <c r="S31" i="3"/>
  <c r="M86" i="3"/>
  <c r="M94" i="3" s="1"/>
  <c r="O86" i="3"/>
  <c r="O94" i="3" s="1"/>
  <c r="O31" i="3"/>
  <c r="P86" i="3"/>
  <c r="P94" i="3" s="1"/>
  <c r="K31" i="3"/>
  <c r="R74" i="3"/>
  <c r="AN86" i="3"/>
  <c r="AN94" i="3" s="1"/>
  <c r="L65" i="3"/>
  <c r="N85" i="3"/>
  <c r="P31" i="3"/>
  <c r="P65" i="3"/>
  <c r="L86" i="3"/>
  <c r="L94" i="3" s="1"/>
  <c r="N93" i="3"/>
  <c r="N74" i="3"/>
  <c r="N64" i="3"/>
  <c r="N55" i="3"/>
  <c r="R93" i="3"/>
  <c r="R85" i="3"/>
  <c r="R64" i="3"/>
  <c r="R55" i="3"/>
  <c r="T86" i="3"/>
  <c r="T94" i="3" s="1"/>
  <c r="T65" i="3"/>
  <c r="AQ86" i="3"/>
  <c r="AQ94" i="3" s="1"/>
  <c r="AP86" i="3"/>
  <c r="AP94" i="3" s="1"/>
  <c r="AG86" i="3"/>
  <c r="AG94" i="3" s="1"/>
  <c r="AL31" i="3"/>
  <c r="AL40" i="3" s="1"/>
  <c r="AL42" i="3" s="1"/>
  <c r="AL45" i="3" s="1"/>
  <c r="AM31" i="3"/>
  <c r="AM40" i="3" s="1"/>
  <c r="AM42" i="3" s="1"/>
  <c r="AM45" i="3" s="1"/>
  <c r="AH31" i="3"/>
  <c r="AH40" i="3" s="1"/>
  <c r="AH42" i="3" s="1"/>
  <c r="AH45" i="3" s="1"/>
  <c r="AK31" i="3"/>
  <c r="AJ31" i="3"/>
  <c r="AJ40" i="3" s="1"/>
  <c r="AJ42" i="3" s="1"/>
  <c r="AJ45" i="3" s="1"/>
  <c r="AK40" i="3"/>
  <c r="AK42" i="3" s="1"/>
  <c r="AK45" i="3" s="1"/>
  <c r="AJ65" i="3"/>
  <c r="AI31" i="3"/>
  <c r="AI40" i="3" s="1"/>
  <c r="AI42" i="3" s="1"/>
  <c r="AI45" i="3" s="1"/>
  <c r="AM65" i="3"/>
  <c r="AL65" i="3"/>
  <c r="AQ31" i="3"/>
  <c r="AQ40" i="3" s="1"/>
  <c r="AQ42" i="3" s="1"/>
  <c r="AQ45" i="3" s="1"/>
  <c r="AP31" i="3"/>
  <c r="AP40" i="3" s="1"/>
  <c r="AP42" i="3" s="1"/>
  <c r="AP45" i="3" s="1"/>
  <c r="AO31" i="3"/>
  <c r="AO40" i="3" s="1"/>
  <c r="AO42" i="3" s="1"/>
  <c r="AO45" i="3" s="1"/>
  <c r="AN31" i="3"/>
  <c r="AN40" i="3" s="1"/>
  <c r="AN42" i="3" s="1"/>
  <c r="AN45" i="3" s="1"/>
  <c r="AK65" i="3"/>
  <c r="AI65" i="3"/>
  <c r="AH65" i="3"/>
  <c r="AG65" i="3"/>
  <c r="AQ65" i="3"/>
  <c r="AP65" i="3"/>
  <c r="AO65" i="3"/>
  <c r="AN65" i="3"/>
  <c r="B4" i="1"/>
  <c r="R31" i="3" l="1"/>
  <c r="R40" i="3" s="1"/>
  <c r="R42" i="3" s="1"/>
  <c r="R107" i="3"/>
  <c r="R109" i="3" s="1"/>
  <c r="P109" i="3"/>
  <c r="L40" i="3"/>
  <c r="L42" i="3" s="1"/>
  <c r="I45" i="3"/>
  <c r="I43" i="3"/>
  <c r="G45" i="3"/>
  <c r="G43" i="3"/>
  <c r="X43" i="3"/>
  <c r="X45" i="3"/>
  <c r="L45" i="3"/>
  <c r="L43" i="3"/>
  <c r="W43" i="3"/>
  <c r="W45" i="3"/>
  <c r="U109" i="3"/>
  <c r="F40" i="3"/>
  <c r="F42" i="3" s="1"/>
  <c r="F32" i="3"/>
  <c r="AA32" i="3"/>
  <c r="AA40" i="3"/>
  <c r="AA42" i="3" s="1"/>
  <c r="S40" i="3"/>
  <c r="S42" i="3" s="1"/>
  <c r="S32" i="3"/>
  <c r="Z32" i="3"/>
  <c r="Z40" i="3"/>
  <c r="Z42" i="3" s="1"/>
  <c r="V40" i="3"/>
  <c r="V42" i="3" s="1"/>
  <c r="V32" i="3"/>
  <c r="P40" i="3"/>
  <c r="P42" i="3" s="1"/>
  <c r="P32" i="3"/>
  <c r="AB32" i="3"/>
  <c r="AB40" i="3"/>
  <c r="AB42" i="3" s="1"/>
  <c r="M40" i="3"/>
  <c r="M42" i="3" s="1"/>
  <c r="M32" i="3"/>
  <c r="J40" i="3"/>
  <c r="J42" i="3" s="1"/>
  <c r="J32" i="3"/>
  <c r="H40" i="3"/>
  <c r="H42" i="3" s="1"/>
  <c r="H32" i="3"/>
  <c r="N40" i="3"/>
  <c r="N42" i="3" s="1"/>
  <c r="E40" i="3"/>
  <c r="E42" i="3" s="1"/>
  <c r="E32" i="3"/>
  <c r="U40" i="3"/>
  <c r="U42" i="3" s="1"/>
  <c r="U32" i="3"/>
  <c r="T40" i="3"/>
  <c r="T42" i="3" s="1"/>
  <c r="T32" i="3"/>
  <c r="K40" i="3"/>
  <c r="K42" i="3" s="1"/>
  <c r="K32" i="3"/>
  <c r="Y32" i="3"/>
  <c r="Y40" i="3"/>
  <c r="Y42" i="3" s="1"/>
  <c r="O40" i="3"/>
  <c r="O42" i="3" s="1"/>
  <c r="O32" i="3"/>
  <c r="Q40" i="3"/>
  <c r="Q42" i="3" s="1"/>
  <c r="Q32" i="3"/>
  <c r="R86" i="3"/>
  <c r="R94" i="3" s="1"/>
  <c r="J86" i="3"/>
  <c r="J94" i="3" s="1"/>
  <c r="J65" i="3"/>
  <c r="N86" i="3"/>
  <c r="N94" i="3" s="1"/>
  <c r="N65" i="3"/>
  <c r="R65" i="3"/>
  <c r="R32" i="3" l="1"/>
  <c r="AA45" i="3"/>
  <c r="AA43" i="3"/>
  <c r="S45" i="3"/>
  <c r="S43" i="3"/>
  <c r="O45" i="3"/>
  <c r="O43" i="3"/>
  <c r="P45" i="3"/>
  <c r="P43" i="3"/>
  <c r="E45" i="3"/>
  <c r="E43" i="3"/>
  <c r="F45" i="3"/>
  <c r="F43" i="3"/>
  <c r="AB45" i="3"/>
  <c r="AB43" i="3"/>
  <c r="R45" i="3"/>
  <c r="R43" i="3"/>
  <c r="J45" i="3"/>
  <c r="J43" i="3"/>
  <c r="V43" i="3"/>
  <c r="V45" i="3"/>
  <c r="N45" i="3"/>
  <c r="N43" i="3"/>
  <c r="Y45" i="3"/>
  <c r="Y43" i="3"/>
  <c r="K45" i="3"/>
  <c r="K43" i="3"/>
  <c r="T45" i="3"/>
  <c r="T43" i="3"/>
  <c r="Z45" i="3"/>
  <c r="Z43" i="3"/>
  <c r="H45" i="3"/>
  <c r="H43" i="3"/>
  <c r="M45" i="3"/>
  <c r="M43" i="3"/>
  <c r="U43" i="3"/>
  <c r="U45" i="3"/>
  <c r="Q45" i="3"/>
  <c r="Q4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98" authorId="0" shapeId="0" xr:uid="{C782ED25-4A40-4B6B-9F96-CFFC05A2200B}">
      <text>
        <r>
          <rPr>
            <b/>
            <sz val="9"/>
            <color indexed="81"/>
            <rFont val="Tahoma"/>
            <family val="2"/>
          </rPr>
          <t>William:</t>
        </r>
        <r>
          <rPr>
            <sz val="9"/>
            <color indexed="81"/>
            <rFont val="Tahoma"/>
            <family val="2"/>
          </rPr>
          <t xml:space="preserve">
Includes: 
-Purchases of property and equipment
-Capitalized internal-use software</t>
        </r>
      </text>
    </comment>
    <comment ref="B108" authorId="0" shapeId="0" xr:uid="{B9E72E07-C2CA-455F-BAB5-67ED2B225EA3}">
      <text>
        <r>
          <rPr>
            <b/>
            <sz val="9"/>
            <color indexed="81"/>
            <rFont val="Tahoma"/>
            <family val="2"/>
          </rPr>
          <t>William:</t>
        </r>
        <r>
          <rPr>
            <sz val="9"/>
            <color indexed="81"/>
            <rFont val="Tahoma"/>
            <family val="2"/>
          </rPr>
          <t xml:space="preserve">
Includes: 
-Purchases of property and equipment
-Capitalized internal-use software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<sst xmlns="http://schemas.openxmlformats.org/spreadsheetml/2006/main" count="172" uniqueCount="148">
  <si>
    <t>Price</t>
  </si>
  <si>
    <t>Shares</t>
  </si>
  <si>
    <t>MC</t>
  </si>
  <si>
    <t>Cash</t>
  </si>
  <si>
    <t>Debt</t>
  </si>
  <si>
    <t>EV</t>
  </si>
  <si>
    <t>PL</t>
  </si>
  <si>
    <t>*in millions</t>
  </si>
  <si>
    <t>Company Name</t>
  </si>
  <si>
    <t>Ticker</t>
  </si>
  <si>
    <t>Country</t>
  </si>
  <si>
    <t>Sector</t>
  </si>
  <si>
    <t>Industry</t>
  </si>
  <si>
    <t>Planet Labs PBC</t>
  </si>
  <si>
    <t>USA</t>
  </si>
  <si>
    <t>Industrials</t>
  </si>
  <si>
    <t>Aerospace &amp; Defense</t>
  </si>
  <si>
    <t>Info</t>
  </si>
  <si>
    <t>HQ</t>
  </si>
  <si>
    <t>San Francisco, CA</t>
  </si>
  <si>
    <t>Employees</t>
  </si>
  <si>
    <t>It serves agriculture, civil government, civil and intelligence, drought response, science programs, energy and infrastructure, finance and insurance, forestry and land, mapping, maritime, planet federal, and nonprofit program markets. </t>
  </si>
  <si>
    <r>
      <t xml:space="preserve">Planet Labs PBC designs, </t>
    </r>
    <r>
      <rPr>
        <b/>
        <sz val="11"/>
        <color rgb="FF232A31"/>
        <rFont val="Arial"/>
        <family val="2"/>
      </rPr>
      <t xml:space="preserve">constructs, and launches constellations of satellites </t>
    </r>
    <r>
      <rPr>
        <sz val="11"/>
        <color rgb="FF232A31"/>
        <rFont val="Arial"/>
        <family val="2"/>
      </rPr>
      <t>with the intent of providing high cadence geospatial data delivered to customers through an online platform worldwide.</t>
    </r>
  </si>
  <si>
    <r>
      <t xml:space="preserve">The company offers </t>
    </r>
    <r>
      <rPr>
        <b/>
        <sz val="11"/>
        <color rgb="FF232A31"/>
        <rFont val="Arial"/>
        <family val="2"/>
      </rPr>
      <t>planet monitoring</t>
    </r>
    <r>
      <rPr>
        <sz val="11"/>
        <color rgb="FF232A31"/>
        <rFont val="Arial"/>
        <family val="2"/>
      </rPr>
      <t>, basemap, tasking, apps, variables, hyperspectral, analytic feeds, and platform, as well as planet professional services including launch program, architectural workshop, planet training, integration and data services, and quick start services; and technical support services, which includes planet help center, developer resource center, and planet community and university.</t>
    </r>
  </si>
  <si>
    <t>Customers</t>
  </si>
  <si>
    <t>Farmers</t>
  </si>
  <si>
    <t>Civil Government</t>
  </si>
  <si>
    <t>Military</t>
  </si>
  <si>
    <t>Agricultural Agencies</t>
  </si>
  <si>
    <t>Income Statement</t>
  </si>
  <si>
    <t>Balance Sheet</t>
  </si>
  <si>
    <t>Quarter</t>
  </si>
  <si>
    <t>Filing Date</t>
  </si>
  <si>
    <t>Period of Report</t>
  </si>
  <si>
    <t>Stock Prices</t>
  </si>
  <si>
    <t>High</t>
  </si>
  <si>
    <t>Low</t>
  </si>
  <si>
    <t>Average</t>
  </si>
  <si>
    <t>Current Assets</t>
  </si>
  <si>
    <t>Non-current Assets</t>
  </si>
  <si>
    <t>Current Liabilities</t>
  </si>
  <si>
    <t>Non-current Liabilities</t>
  </si>
  <si>
    <t>Equity</t>
  </si>
  <si>
    <t>Cash &amp; cash equivalents</t>
  </si>
  <si>
    <t>Short-term investments</t>
  </si>
  <si>
    <t>AR</t>
  </si>
  <si>
    <t>Prepaid expenses and other current assets</t>
  </si>
  <si>
    <t>Total Current Assets</t>
  </si>
  <si>
    <t xml:space="preserve">PP&amp;E </t>
  </si>
  <si>
    <t>Capitalized internal-use software</t>
  </si>
  <si>
    <t>Goodwill</t>
  </si>
  <si>
    <t>Intangible assets</t>
  </si>
  <si>
    <t>Restricted cash</t>
  </si>
  <si>
    <t>Operating lease right-of-use assets</t>
  </si>
  <si>
    <t>Other non-current assets</t>
  </si>
  <si>
    <t>Total Non-current Assets</t>
  </si>
  <si>
    <t>Total Assets</t>
  </si>
  <si>
    <t>AP</t>
  </si>
  <si>
    <t>Accrued and other current liabilities</t>
  </si>
  <si>
    <t>Deferred revenue</t>
  </si>
  <si>
    <t>Liability from early exercise of stock options</t>
  </si>
  <si>
    <t>Operating lease liabilities</t>
  </si>
  <si>
    <t>Total Current Liabilities</t>
  </si>
  <si>
    <t>Deferred hosting costs</t>
  </si>
  <si>
    <t>Public and private placement warrant liabilities</t>
  </si>
  <si>
    <t>Deferred rent</t>
  </si>
  <si>
    <t>Contingent consideration</t>
  </si>
  <si>
    <t>Other non-current liabilities</t>
  </si>
  <si>
    <t>Total Non-current Liabilities</t>
  </si>
  <si>
    <t>Total Liabilities</t>
  </si>
  <si>
    <t>Common stock</t>
  </si>
  <si>
    <t>Additional paid-in capital</t>
  </si>
  <si>
    <t>Accumulated other comprehensive income</t>
  </si>
  <si>
    <t>Accumulated deficit</t>
  </si>
  <si>
    <t>Total Equity</t>
  </si>
  <si>
    <t>Total Equity &amp; Liabilities</t>
  </si>
  <si>
    <t>Cash Flow *in thousands, USD</t>
  </si>
  <si>
    <t>CFFO</t>
  </si>
  <si>
    <t>CapEx</t>
  </si>
  <si>
    <t>FCF</t>
  </si>
  <si>
    <t>SBI</t>
  </si>
  <si>
    <t>SBC</t>
  </si>
  <si>
    <t>SBB</t>
  </si>
  <si>
    <t>Dividends</t>
  </si>
  <si>
    <t>Revenue</t>
  </si>
  <si>
    <t>COGs</t>
  </si>
  <si>
    <t>Gross Profit</t>
  </si>
  <si>
    <t>Operating Expenses</t>
  </si>
  <si>
    <t>R&amp;D</t>
  </si>
  <si>
    <t>Sales &amp; Marketing</t>
  </si>
  <si>
    <t>G&amp;A</t>
  </si>
  <si>
    <t>Operating Income</t>
  </si>
  <si>
    <t>Other income (expenses)</t>
  </si>
  <si>
    <t>Debt extinguishment gain (loss)</t>
  </si>
  <si>
    <t>Interest income</t>
  </si>
  <si>
    <t>Interest expense</t>
  </si>
  <si>
    <t>Chaing in fair value of convertible notes and warrant liabilities</t>
  </si>
  <si>
    <t>Total Other Income</t>
  </si>
  <si>
    <t xml:space="preserve">Taxes </t>
  </si>
  <si>
    <t>Income before taxes</t>
  </si>
  <si>
    <t>Net Income</t>
  </si>
  <si>
    <t xml:space="preserve">EPS </t>
  </si>
  <si>
    <t>Revenue by Region *in thousands, USD</t>
  </si>
  <si>
    <t>United States</t>
  </si>
  <si>
    <t>Canada</t>
  </si>
  <si>
    <t>Rest of the world</t>
  </si>
  <si>
    <t>Total Revenue</t>
  </si>
  <si>
    <t>Acquisitions</t>
  </si>
  <si>
    <t>Notes</t>
  </si>
  <si>
    <t>Date</t>
  </si>
  <si>
    <t>Salo Sciences, Inc. ("Salo")</t>
  </si>
  <si>
    <r>
      <t xml:space="preserve">a climate technology company that provides </t>
    </r>
    <r>
      <rPr>
        <b/>
        <sz val="10"/>
        <color rgb="FF000000"/>
        <rFont val="Times New Roman"/>
        <family val="1"/>
      </rPr>
      <t>solutions to measure Earth’s ecosystems</t>
    </r>
    <r>
      <rPr>
        <sz val="10"/>
        <color rgb="FF000000"/>
        <rFont val="Times New Roman"/>
        <family val="1"/>
      </rPr>
      <t xml:space="preserve">. The acquisition allows the Company to further develop its offerings and </t>
    </r>
    <r>
      <rPr>
        <b/>
        <sz val="10"/>
        <color rgb="FF000000"/>
        <rFont val="Times New Roman"/>
        <family val="1"/>
      </rPr>
      <t>enable customers to quantify carbon stocks globally, monitor forest change, and mitigate climate risks.</t>
    </r>
    <r>
      <rPr>
        <sz val="10"/>
        <color rgb="FF000000"/>
        <rFont val="Times New Roman"/>
        <family val="1"/>
      </rPr>
      <t> </t>
    </r>
  </si>
  <si>
    <t>Goodwill &amp; Intangible Assets Breakdown (net carrying amount *in thousands, USD</t>
  </si>
  <si>
    <t>Developed technologies</t>
  </si>
  <si>
    <t>Image library</t>
  </si>
  <si>
    <t>Customer relationships</t>
  </si>
  <si>
    <t>Trade names and others</t>
  </si>
  <si>
    <t>Total Intangible Assets</t>
  </si>
  <si>
    <t>Convertible Notes</t>
  </si>
  <si>
    <t>Preferred stock warrant liabilities</t>
  </si>
  <si>
    <t>Convertible Preferred Stocks</t>
  </si>
  <si>
    <t>Key Notes</t>
  </si>
  <si>
    <t xml:space="preserve">Balance sheet is heavy in "Goodwill". This is because their database of images is considered goodwill and is a piece of the companies value. </t>
  </si>
  <si>
    <t>Gross Margin</t>
  </si>
  <si>
    <t>Operating Margin</t>
  </si>
  <si>
    <t>3-month adjusted</t>
  </si>
  <si>
    <t>Business Model</t>
  </si>
  <si>
    <t>- We primarily generate revenue through selling licenses to our data and analytics to customers over an entirely cloud-based platform via fixed price subscription and usage-based contracts. Data licensing subscriptions and minimum commitment usage-based contracts provide a large recurring revenue base for our business with a low incremental cost to serve each additional customer.</t>
  </si>
  <si>
    <t>GENERAL SERVICES ADMINISTRATION FEDERAL SUPPLY SERVICE AUTHORIZED FEDERAL SUPPLY SCHEDULE PRICE LIST</t>
  </si>
  <si>
    <t>Planet Labs PBC (Planet) is a vertically integrated aerospace and software company that operates the world’s largest constellation of Earth Observation (EO) satellites in history.</t>
  </si>
  <si>
    <t>https://www.gsaadvantage.gov/ref_text/GS35F309GA/0Y5XTT.3TWAOH_GS-35F-309GA_GSAFEDERALSUPPLYSCHEDULEPLANET2023.PDF</t>
  </si>
  <si>
    <t>Click here for price list (Page 9.)</t>
  </si>
  <si>
    <t>10 year head start on data</t>
  </si>
  <si>
    <t>Earth Observation Constellations</t>
  </si>
  <si>
    <t>Company</t>
  </si>
  <si>
    <t>Satellite</t>
  </si>
  <si>
    <t>#</t>
  </si>
  <si>
    <t>Planet Labs</t>
  </si>
  <si>
    <t>Pelican</t>
  </si>
  <si>
    <t>Maxar Technologies</t>
  </si>
  <si>
    <t>Resolution</t>
  </si>
  <si>
    <t>30cm</t>
  </si>
  <si>
    <t>*Note pictures from Q123</t>
  </si>
  <si>
    <t>Contracts</t>
  </si>
  <si>
    <t>x</t>
  </si>
  <si>
    <t>Mix</t>
  </si>
  <si>
    <t>Total %</t>
  </si>
  <si>
    <t>Contracts *in millions,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</si>
</sst>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rgb="FF232A31"/>
      <name val="Arial"/>
      <family val="2"/>
    </font>
    <font>
      <b/>
      <sz val="11"/>
      <color rgb="FF232A31"/>
      <name val="Arial"/>
      <family val="2"/>
    </font>
    <font>
      <i/>
      <u/>
      <sz val="11"/>
      <color theme="1"/>
      <name val="Calibri"/>
      <family val="2"/>
      <scheme val="minor"/>
    </font>
    <font>
      <sz val="10"/>
      <color rgb="FF000000"/>
      <name val="Times New Roman"/>
      <family val="1"/>
    </font>
    <font>
      <b/>
      <sz val="10"/>
      <color rgb="FF000000"/>
      <name val="Times New Roman"/>
      <family val="1"/>
    </font>
    <font>
      <sz val="9"/>
      <color indexed="81"/>
      <name val="Tahoma"/>
      <family val="2"/>
    </font>
    <font>
      <b/>
      <sz val="9"/>
      <color indexed="81"/>
      <name val="Tahoma"/>
      <family val="2"/>
    </font>
    <font>
      <b/>
      <sz val="11"/>
      <color theme="0"/>
      <name val="Arial"/>
      <family val="2"/>
    </font>
    <font>
      <u/>
      <sz val="11"/>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2" fillId="0" borderId="1" xfId="0" applyFont="1" applyBorder="1" applyAlignment="1">
      <alignment horizontal="center" vertical="top"/>
    </xf>
    <xf numFmtId="164" fontId="0" fillId="0" borderId="0" xfId="0" applyNumberFormat="1"/>
    <xf numFmtId="0" fontId="1" fillId="2" borderId="0" xfId="0" applyFont="1" applyFill="1"/>
    <xf numFmtId="0" fontId="3" fillId="0" borderId="0" xfId="0" applyFont="1"/>
    <xf numFmtId="0" fontId="5" fillId="3" borderId="0" xfId="0" applyFont="1" applyFill="1"/>
    <xf numFmtId="3" fontId="2" fillId="0" borderId="0" xfId="0" applyNumberFormat="1" applyFont="1"/>
    <xf numFmtId="3" fontId="0" fillId="0" borderId="0" xfId="0" applyNumberFormat="1"/>
    <xf numFmtId="3" fontId="0" fillId="0" borderId="2" xfId="0" applyNumberFormat="1" applyBorder="1"/>
    <xf numFmtId="3" fontId="5" fillId="3" borderId="0" xfId="0" applyNumberFormat="1" applyFont="1" applyFill="1"/>
    <xf numFmtId="3" fontId="2" fillId="0" borderId="3" xfId="0" applyNumberFormat="1" applyFont="1" applyBorder="1"/>
    <xf numFmtId="2" fontId="0" fillId="0" borderId="0" xfId="0" applyNumberFormat="1"/>
    <xf numFmtId="3" fontId="0" fillId="0" borderId="3" xfId="0" applyNumberFormat="1" applyBorder="1"/>
    <xf numFmtId="14" fontId="0" fillId="0" borderId="0" xfId="0" applyNumberFormat="1"/>
    <xf numFmtId="0" fontId="6" fillId="0" borderId="0" xfId="0" applyFont="1"/>
    <xf numFmtId="9" fontId="0" fillId="0" borderId="0" xfId="0" applyNumberFormat="1"/>
    <xf numFmtId="0" fontId="0" fillId="0" borderId="2" xfId="0" applyBorder="1"/>
    <xf numFmtId="0" fontId="10" fillId="2" borderId="0" xfId="0" applyFont="1" applyFill="1"/>
    <xf numFmtId="0" fontId="3" fillId="0" borderId="0" xfId="0" quotePrefix="1" applyFont="1"/>
    <xf numFmtId="0" fontId="11" fillId="0" borderId="0" xfId="1"/>
    <xf numFmtId="0" fontId="2" fillId="0" borderId="0" xfId="0" applyFont="1"/>
    <xf numFmtId="9" fontId="0" fillId="0" borderId="2"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50800</xdr:colOff>
      <xdr:row>8</xdr:row>
      <xdr:rowOff>139700</xdr:rowOff>
    </xdr:from>
    <xdr:to>
      <xdr:col>15</xdr:col>
      <xdr:colOff>158750</xdr:colOff>
      <xdr:row>20</xdr:row>
      <xdr:rowOff>25400</xdr:rowOff>
    </xdr:to>
    <xdr:pic>
      <xdr:nvPicPr>
        <xdr:cNvPr id="2" name="Picture 1" descr="PL: Relative Valuation">
          <a:extLst>
            <a:ext uri="{FF2B5EF4-FFF2-40B4-BE49-F238E27FC236}">
              <a16:creationId xmlns:a16="http://schemas.microsoft.com/office/drawing/2014/main" id="{95BFFA60-8F8F-407D-BF52-7B559E3E2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9200" y="1612900"/>
          <a:ext cx="681355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368300</xdr:colOff>
      <xdr:row>21</xdr:row>
      <xdr:rowOff>76200</xdr:rowOff>
    </xdr:from>
    <xdr:to>
      <xdr:col>17</xdr:col>
      <xdr:colOff>444500</xdr:colOff>
      <xdr:row>26</xdr:row>
      <xdr:rowOff>88900</xdr:rowOff>
    </xdr:to>
    <xdr:pic>
      <xdr:nvPicPr>
        <xdr:cNvPr id="3" name="Picture 2" descr="PL: Relative Valuation">
          <a:extLst>
            <a:ext uri="{FF2B5EF4-FFF2-40B4-BE49-F238E27FC236}">
              <a16:creationId xmlns:a16="http://schemas.microsoft.com/office/drawing/2014/main" id="{D60524E8-9D41-2153-1852-55CB33716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7500" y="3943350"/>
          <a:ext cx="9220200"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https://www.bing.com/financeapi/forcetrigger?t=c1w7rw&amp;q=XNYS%3aPL&amp;form=skydnc</v>
    <v>Learn more on Bing</v>
  </rv>
  <rv s="1">
    <v>en-US</v>
    <v>c1w7rw</v>
    <v>268435456</v>
    <v>1</v>
    <v>Powered by Refinitiv</v>
    <v>0</v>
    <v>PLANET LABS PBC (XNYS:PL)</v>
    <v>2</v>
    <v>3</v>
    <v>Finance</v>
    <v>4</v>
    <v>5</v>
    <v>1.99</v>
    <v>1.486</v>
    <v>-0.01</v>
    <v>-1.1758999999999999E-2</v>
    <v>-4.6080000000000001E-3</v>
    <v>-2.5399999999999999E-2</v>
    <v>USD</v>
    <v>Planet Labs PBC is a provider of global, daily satellite imagery and geospatial solutions. The Company designs, builds, and operates the earth observation fleet of imaging satellites, capturing, and compiling data. Its satellite data and analytics reveal actionable insights regarding a large array of important phenomena, such as deforestation, agriculture, climate change, biodiversity, and supply chains worldwide. Its daily stream of proprietary data and machine learning analytics, delivered over its cloud-native platform, helps companies, governments, and civil society use satellite imagery to discover insights as change happens. It serves approximately 880 customers across large commercial and government verticals, including agriculture, mapping, forestry, finance, and insurance, as well as federal, state, and local government bodies. It also owns Sentinel Hub, an advanced API-driven, cloud streaming platform that allows customers to access multi-source earth observation (EO) data.</v>
    <v>930</v>
    <v>New York Stock Exchange</v>
    <v>XNYS</v>
    <v>XNYS</v>
    <v>645 Harrison Street, Floor 4, SAN FRANCISCO, CA, 94107 US</v>
    <v>2.19</v>
    <v>Aerospace &amp; Defense</v>
    <v>Stock</v>
    <v>45365.958333356248</v>
    <v>0</v>
    <v>2.13</v>
    <v>621271944</v>
    <v>PLANET LABS PBC</v>
    <v>PLANET LABS PBC</v>
    <v>2.19</v>
    <v>2.17</v>
    <v>2.16</v>
    <v>2.1345999999999998</v>
    <v>287625900</v>
    <v>PL</v>
    <v>PLANET LABS PBC (XNYS:PL)</v>
    <v>1123529</v>
    <v>1011461</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gsaadvantage.gov/ref_text/GS35F309GA/0Y5XTT.3TWAOH_GS-35F-309GA_GSAFEDERALSUPPLYSCHEDULEPLANET2023.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AB94-FF6A-4798-9F74-A08AE1F4C113}">
  <dimension ref="A1:C7"/>
  <sheetViews>
    <sheetView workbookViewId="0">
      <selection activeCell="F15" sqref="F15"/>
    </sheetView>
  </sheetViews>
  <sheetFormatPr defaultRowHeight="14.5" x14ac:dyDescent="0.35"/>
  <sheetData>
    <row r="1" spans="1:3" x14ac:dyDescent="0.35">
      <c r="A1" t="e" vm="1">
        <v>#VALUE!</v>
      </c>
    </row>
    <row r="2" spans="1:3" x14ac:dyDescent="0.35">
      <c r="A2" s="1" t="s">
        <v>0</v>
      </c>
      <c r="B2" s="2" cm="1">
        <f t="array" ref="B2">_FV(A1,"Price")</f>
        <v>2.16</v>
      </c>
    </row>
    <row r="3" spans="1:3" x14ac:dyDescent="0.35">
      <c r="A3" s="1" t="s">
        <v>1</v>
      </c>
      <c r="B3" cm="1">
        <f t="array" ref="B3">_FV(A1,"Shares outstanding",TRUE)/1000000</f>
        <v>287.6259</v>
      </c>
      <c r="C3" t="s">
        <v>7</v>
      </c>
    </row>
    <row r="4" spans="1:3" x14ac:dyDescent="0.35">
      <c r="A4" s="1" t="s">
        <v>2</v>
      </c>
      <c r="B4" s="2">
        <f>B2*B3</f>
        <v>621.27194400000008</v>
      </c>
      <c r="C4" t="s">
        <v>7</v>
      </c>
    </row>
    <row r="5" spans="1:3" x14ac:dyDescent="0.35">
      <c r="A5" s="1" t="s">
        <v>3</v>
      </c>
    </row>
    <row r="6" spans="1:3" x14ac:dyDescent="0.35">
      <c r="A6" s="1" t="s">
        <v>4</v>
      </c>
    </row>
    <row r="7" spans="1:3" x14ac:dyDescent="0.35">
      <c r="A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2F57-14F3-4638-BFD4-4FE3C31DB2B0}">
  <dimension ref="A1:C38"/>
  <sheetViews>
    <sheetView workbookViewId="0">
      <selection activeCell="A43" sqref="A43"/>
    </sheetView>
  </sheetViews>
  <sheetFormatPr defaultRowHeight="14.5" x14ac:dyDescent="0.35"/>
  <cols>
    <col min="1" max="1" width="17.6328125" customWidth="1"/>
    <col min="2" max="2" width="13.1796875" customWidth="1"/>
  </cols>
  <sheetData>
    <row r="1" spans="1:2" x14ac:dyDescent="0.35">
      <c r="A1" t="s">
        <v>8</v>
      </c>
      <c r="B1" t="s">
        <v>13</v>
      </c>
    </row>
    <row r="2" spans="1:2" x14ac:dyDescent="0.35">
      <c r="A2" t="s">
        <v>9</v>
      </c>
      <c r="B2" t="s">
        <v>6</v>
      </c>
    </row>
    <row r="3" spans="1:2" x14ac:dyDescent="0.35">
      <c r="A3" t="s">
        <v>10</v>
      </c>
      <c r="B3" t="s">
        <v>14</v>
      </c>
    </row>
    <row r="4" spans="1:2" x14ac:dyDescent="0.35">
      <c r="A4" t="s">
        <v>11</v>
      </c>
      <c r="B4" t="s">
        <v>15</v>
      </c>
    </row>
    <row r="5" spans="1:2" x14ac:dyDescent="0.35">
      <c r="A5" t="s">
        <v>12</v>
      </c>
      <c r="B5" t="s">
        <v>16</v>
      </c>
    </row>
    <row r="6" spans="1:2" x14ac:dyDescent="0.35">
      <c r="A6" t="s">
        <v>18</v>
      </c>
      <c r="B6" t="s">
        <v>19</v>
      </c>
    </row>
    <row r="7" spans="1:2" x14ac:dyDescent="0.35">
      <c r="A7" t="s">
        <v>20</v>
      </c>
      <c r="B7">
        <v>1170</v>
      </c>
    </row>
    <row r="9" spans="1:2" s="3" customFormat="1" x14ac:dyDescent="0.35">
      <c r="A9" s="3" t="s">
        <v>121</v>
      </c>
    </row>
    <row r="10" spans="1:2" x14ac:dyDescent="0.35">
      <c r="A10" t="s">
        <v>122</v>
      </c>
    </row>
    <row r="11" spans="1:2" x14ac:dyDescent="0.35">
      <c r="A11" t="s">
        <v>129</v>
      </c>
    </row>
    <row r="12" spans="1:2" x14ac:dyDescent="0.35">
      <c r="A12" t="s">
        <v>132</v>
      </c>
    </row>
    <row r="13" spans="1:2" s="3" customFormat="1" x14ac:dyDescent="0.35">
      <c r="A13" s="3" t="s">
        <v>17</v>
      </c>
    </row>
    <row r="14" spans="1:2" x14ac:dyDescent="0.35">
      <c r="A14" s="4" t="s">
        <v>22</v>
      </c>
    </row>
    <row r="15" spans="1:2" x14ac:dyDescent="0.35">
      <c r="A15" s="4" t="s">
        <v>23</v>
      </c>
    </row>
    <row r="16" spans="1:2" x14ac:dyDescent="0.35">
      <c r="A16" s="4" t="s">
        <v>21</v>
      </c>
    </row>
    <row r="17" spans="1:3" x14ac:dyDescent="0.35">
      <c r="A17" s="4"/>
    </row>
    <row r="18" spans="1:3" s="3" customFormat="1" x14ac:dyDescent="0.35">
      <c r="A18" s="17" t="s">
        <v>126</v>
      </c>
    </row>
    <row r="19" spans="1:3" x14ac:dyDescent="0.35">
      <c r="A19" s="18" t="s">
        <v>127</v>
      </c>
    </row>
    <row r="20" spans="1:3" x14ac:dyDescent="0.35">
      <c r="A20" s="4"/>
    </row>
    <row r="24" spans="1:3" s="3" customFormat="1" x14ac:dyDescent="0.35">
      <c r="A24" s="3" t="s">
        <v>24</v>
      </c>
    </row>
    <row r="25" spans="1:3" x14ac:dyDescent="0.35">
      <c r="A25" s="4" t="s">
        <v>25</v>
      </c>
    </row>
    <row r="26" spans="1:3" x14ac:dyDescent="0.35">
      <c r="A26" s="4" t="s">
        <v>26</v>
      </c>
    </row>
    <row r="27" spans="1:3" x14ac:dyDescent="0.35">
      <c r="A27" s="4" t="s">
        <v>27</v>
      </c>
    </row>
    <row r="28" spans="1:3" x14ac:dyDescent="0.35">
      <c r="A28" s="4" t="s">
        <v>28</v>
      </c>
    </row>
    <row r="32" spans="1:3" s="3" customFormat="1" x14ac:dyDescent="0.35">
      <c r="A32" s="3" t="s">
        <v>107</v>
      </c>
      <c r="B32" s="3" t="s">
        <v>108</v>
      </c>
      <c r="C32" s="3" t="s">
        <v>109</v>
      </c>
    </row>
    <row r="33" spans="1:3" x14ac:dyDescent="0.35">
      <c r="A33" t="s">
        <v>110</v>
      </c>
      <c r="B33" s="14" t="s">
        <v>111</v>
      </c>
      <c r="C33" s="13">
        <v>44929</v>
      </c>
    </row>
    <row r="36" spans="1:3" s="3" customFormat="1" x14ac:dyDescent="0.35">
      <c r="A36" s="3" t="s">
        <v>128</v>
      </c>
    </row>
    <row r="37" spans="1:3" x14ac:dyDescent="0.35">
      <c r="A37" t="s">
        <v>131</v>
      </c>
    </row>
    <row r="38" spans="1:3" x14ac:dyDescent="0.35">
      <c r="A38" s="19" t="s">
        <v>130</v>
      </c>
    </row>
  </sheetData>
  <hyperlinks>
    <hyperlink ref="A38" r:id="rId1" xr:uid="{4678999E-0A53-4728-B0FB-8E1BAA801A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6DDD-6950-4BFF-8B10-D76DEAE05CCE}">
  <dimension ref="A4:D10"/>
  <sheetViews>
    <sheetView workbookViewId="0">
      <selection activeCell="B5" sqref="B5"/>
    </sheetView>
  </sheetViews>
  <sheetFormatPr defaultRowHeight="14.5" x14ac:dyDescent="0.35"/>
  <sheetData>
    <row r="4" spans="1:4" x14ac:dyDescent="0.35">
      <c r="B4" t="s">
        <v>142</v>
      </c>
    </row>
    <row r="7" spans="1:4" s="3" customFormat="1" x14ac:dyDescent="0.35">
      <c r="A7" s="3" t="s">
        <v>133</v>
      </c>
    </row>
    <row r="8" spans="1:4" s="5" customFormat="1" x14ac:dyDescent="0.35">
      <c r="A8" s="5" t="s">
        <v>134</v>
      </c>
      <c r="B8" s="5" t="s">
        <v>135</v>
      </c>
      <c r="C8" s="5" t="s">
        <v>136</v>
      </c>
      <c r="D8" s="5" t="s">
        <v>140</v>
      </c>
    </row>
    <row r="9" spans="1:4" x14ac:dyDescent="0.35">
      <c r="A9" t="s">
        <v>137</v>
      </c>
      <c r="B9" t="s">
        <v>138</v>
      </c>
      <c r="C9">
        <v>200</v>
      </c>
      <c r="D9" t="s">
        <v>141</v>
      </c>
    </row>
    <row r="10" spans="1:4" x14ac:dyDescent="0.35">
      <c r="A10" t="s">
        <v>139</v>
      </c>
      <c r="C10">
        <v>81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7327-85EC-4667-AB8E-19718FCEEFDC}">
  <dimension ref="A1:AQ132"/>
  <sheetViews>
    <sheetView tabSelected="1" workbookViewId="0">
      <pane xSplit="2" ySplit="7" topLeftCell="L8" activePane="bottomRight" state="frozen"/>
      <selection pane="topRight" activeCell="C1" sqref="C1"/>
      <selection pane="bottomLeft" activeCell="A6" sqref="A6"/>
      <selection pane="bottomRight" activeCell="O2" sqref="O2"/>
    </sheetView>
  </sheetViews>
  <sheetFormatPr defaultRowHeight="14.5" x14ac:dyDescent="0.35"/>
  <cols>
    <col min="2" max="2" width="22" customWidth="1"/>
    <col min="14" max="16" width="9.453125" bestFit="1" customWidth="1"/>
    <col min="17" max="17" width="10.453125" bestFit="1" customWidth="1"/>
    <col min="18" max="20" width="9.453125" bestFit="1" customWidth="1"/>
    <col min="21" max="21" width="10.453125" bestFit="1" customWidth="1"/>
    <col min="22" max="30" width="10.453125" customWidth="1"/>
    <col min="36" max="37" width="9.453125" bestFit="1" customWidth="1"/>
  </cols>
  <sheetData>
    <row r="1" spans="1:43" x14ac:dyDescent="0.35">
      <c r="B1" t="s">
        <v>31</v>
      </c>
    </row>
    <row r="2" spans="1:43" x14ac:dyDescent="0.35">
      <c r="B2" t="s">
        <v>32</v>
      </c>
      <c r="N2" s="13">
        <v>44665</v>
      </c>
      <c r="O2" s="13">
        <v>44726</v>
      </c>
      <c r="P2" s="13">
        <v>44816</v>
      </c>
      <c r="Q2" s="13">
        <v>44909</v>
      </c>
      <c r="R2" s="13">
        <v>45015</v>
      </c>
      <c r="S2" s="13">
        <v>45086</v>
      </c>
      <c r="T2" s="13">
        <v>45176</v>
      </c>
      <c r="U2" s="13">
        <v>45268</v>
      </c>
      <c r="V2" s="13"/>
      <c r="W2" s="13"/>
      <c r="X2" s="13"/>
      <c r="Y2" s="13"/>
      <c r="Z2" s="13"/>
      <c r="AA2" s="13"/>
      <c r="AB2" s="13"/>
      <c r="AC2" s="13"/>
      <c r="AD2" s="13"/>
      <c r="AJ2" s="13">
        <v>44665</v>
      </c>
      <c r="AK2" s="13">
        <v>45015</v>
      </c>
    </row>
    <row r="3" spans="1:43" x14ac:dyDescent="0.35">
      <c r="B3" t="s">
        <v>33</v>
      </c>
      <c r="N3" s="13">
        <v>44592</v>
      </c>
      <c r="O3" s="13">
        <v>44681</v>
      </c>
      <c r="P3" s="13">
        <v>44773</v>
      </c>
      <c r="Q3" s="13">
        <v>44865</v>
      </c>
      <c r="R3" s="13">
        <v>44957</v>
      </c>
      <c r="S3" s="13">
        <v>45046</v>
      </c>
      <c r="T3" s="13">
        <v>45138</v>
      </c>
      <c r="U3" s="13">
        <v>45230</v>
      </c>
      <c r="V3" s="13"/>
      <c r="W3" s="13"/>
      <c r="X3" s="13"/>
      <c r="Y3" s="13"/>
      <c r="Z3" s="13"/>
      <c r="AA3" s="13"/>
      <c r="AB3" s="13"/>
      <c r="AC3" s="13"/>
      <c r="AD3" s="13"/>
      <c r="AH3">
        <v>2020</v>
      </c>
      <c r="AI3">
        <v>2021</v>
      </c>
      <c r="AJ3">
        <v>2022</v>
      </c>
      <c r="AK3">
        <v>2023</v>
      </c>
    </row>
    <row r="4" spans="1:43" s="3" customFormat="1" x14ac:dyDescent="0.35">
      <c r="B4" s="3" t="s">
        <v>34</v>
      </c>
    </row>
    <row r="5" spans="1:43" x14ac:dyDescent="0.35">
      <c r="B5" t="s">
        <v>35</v>
      </c>
    </row>
    <row r="6" spans="1:43" x14ac:dyDescent="0.35">
      <c r="B6" t="s">
        <v>36</v>
      </c>
    </row>
    <row r="7" spans="1:43" x14ac:dyDescent="0.35">
      <c r="B7" t="s">
        <v>37</v>
      </c>
    </row>
    <row r="9" spans="1:43" s="3" customFormat="1" x14ac:dyDescent="0.35">
      <c r="A9" s="3" t="s">
        <v>144</v>
      </c>
      <c r="B9" s="3" t="s">
        <v>147</v>
      </c>
    </row>
    <row r="10" spans="1:43" x14ac:dyDescent="0.35">
      <c r="B10" t="s">
        <v>143</v>
      </c>
      <c r="O10">
        <v>483.6</v>
      </c>
      <c r="P10">
        <v>456.8</v>
      </c>
      <c r="Q10">
        <v>424.5</v>
      </c>
      <c r="S10">
        <v>374.9</v>
      </c>
      <c r="T10">
        <v>365.9</v>
      </c>
      <c r="U10">
        <v>310</v>
      </c>
    </row>
    <row r="12" spans="1:43" s="3" customFormat="1" x14ac:dyDescent="0.35">
      <c r="A12" s="3" t="s">
        <v>144</v>
      </c>
      <c r="B12" s="3" t="s">
        <v>102</v>
      </c>
    </row>
    <row r="13" spans="1:43" s="7" customFormat="1" x14ac:dyDescent="0.35">
      <c r="B13" s="7" t="s">
        <v>103</v>
      </c>
      <c r="O13" s="7">
        <v>18752</v>
      </c>
      <c r="P13" s="7">
        <v>25729</v>
      </c>
      <c r="Q13" s="7">
        <v>27191</v>
      </c>
      <c r="R13" s="7">
        <f>AK13-Q13-P13-O13</f>
        <v>26101</v>
      </c>
      <c r="S13" s="7">
        <v>23127</v>
      </c>
      <c r="T13" s="7">
        <v>27038</v>
      </c>
      <c r="U13" s="7">
        <v>23348</v>
      </c>
      <c r="AH13" s="7">
        <v>54857</v>
      </c>
      <c r="AI13" s="7">
        <v>61471</v>
      </c>
      <c r="AJ13" s="7">
        <v>55993</v>
      </c>
      <c r="AK13" s="7">
        <v>97773</v>
      </c>
    </row>
    <row r="14" spans="1:43" s="7" customFormat="1" x14ac:dyDescent="0.35">
      <c r="B14" s="7" t="s">
        <v>104</v>
      </c>
      <c r="O14" s="7">
        <v>0</v>
      </c>
      <c r="P14" s="7">
        <v>0</v>
      </c>
      <c r="Q14" s="7">
        <v>0</v>
      </c>
      <c r="R14" s="7">
        <f>AK14-Q14-P14-O14</f>
        <v>12952</v>
      </c>
      <c r="S14" s="7">
        <v>0</v>
      </c>
      <c r="T14" s="7">
        <v>0</v>
      </c>
      <c r="U14" s="7">
        <v>0</v>
      </c>
      <c r="AH14" s="7">
        <v>16678</v>
      </c>
      <c r="AI14" s="7">
        <v>15910</v>
      </c>
      <c r="AJ14" s="7">
        <v>9370</v>
      </c>
      <c r="AK14" s="7">
        <v>12952</v>
      </c>
    </row>
    <row r="15" spans="1:43" s="8" customFormat="1" x14ac:dyDescent="0.35">
      <c r="B15" s="8" t="s">
        <v>105</v>
      </c>
      <c r="O15" s="8">
        <v>21375</v>
      </c>
      <c r="P15" s="8">
        <v>22721</v>
      </c>
      <c r="Q15" s="8">
        <v>22513</v>
      </c>
      <c r="R15" s="8">
        <f>AK15-Q15-P15-O15</f>
        <v>13922</v>
      </c>
      <c r="S15" s="8">
        <v>29576</v>
      </c>
      <c r="T15" s="8">
        <v>26723</v>
      </c>
      <c r="U15" s="8">
        <v>32032</v>
      </c>
      <c r="AH15" s="8">
        <v>24201</v>
      </c>
      <c r="AI15" s="8">
        <v>35787</v>
      </c>
      <c r="AJ15" s="8">
        <v>65846</v>
      </c>
      <c r="AK15" s="8">
        <v>80531</v>
      </c>
    </row>
    <row r="16" spans="1:43" s="6" customFormat="1" x14ac:dyDescent="0.35">
      <c r="B16" s="6" t="s">
        <v>106</v>
      </c>
      <c r="E16" s="6">
        <f>SUM(E13:E15)</f>
        <v>0</v>
      </c>
      <c r="F16" s="6">
        <f t="shared" ref="F16" si="0">SUM(F13:F15)</f>
        <v>0</v>
      </c>
      <c r="G16" s="6">
        <f>SUM(G13:G15)</f>
        <v>0</v>
      </c>
      <c r="H16" s="6">
        <f t="shared" ref="H16" si="1">SUM(H13:H15)</f>
        <v>0</v>
      </c>
      <c r="I16" s="6">
        <f>SUM(I13:I15)</f>
        <v>0</v>
      </c>
      <c r="J16" s="6">
        <f t="shared" ref="J16" si="2">SUM(J13:J15)</f>
        <v>0</v>
      </c>
      <c r="K16" s="6">
        <f>SUM(K13:K15)</f>
        <v>0</v>
      </c>
      <c r="L16" s="6">
        <f t="shared" ref="L16:O16" si="3">SUM(L13:L15)</f>
        <v>0</v>
      </c>
      <c r="M16" s="6">
        <f t="shared" si="3"/>
        <v>0</v>
      </c>
      <c r="N16" s="6">
        <f t="shared" si="3"/>
        <v>0</v>
      </c>
      <c r="O16" s="6">
        <f t="shared" si="3"/>
        <v>40127</v>
      </c>
      <c r="P16" s="6">
        <f>SUM(P13:P15)</f>
        <v>48450</v>
      </c>
      <c r="Q16" s="6">
        <f t="shared" ref="Q16:S16" si="4">SUM(Q13:Q15)</f>
        <v>49704</v>
      </c>
      <c r="R16" s="6">
        <f t="shared" si="4"/>
        <v>52975</v>
      </c>
      <c r="S16" s="6">
        <f t="shared" si="4"/>
        <v>52703</v>
      </c>
      <c r="T16" s="6">
        <f>SUM(T13:T15)</f>
        <v>53761</v>
      </c>
      <c r="U16" s="6">
        <f t="shared" ref="U16:AB16" si="5">SUM(U13:U15)</f>
        <v>55380</v>
      </c>
      <c r="V16" s="6">
        <f t="shared" si="5"/>
        <v>0</v>
      </c>
      <c r="W16" s="6">
        <f t="shared" si="5"/>
        <v>0</v>
      </c>
      <c r="X16" s="6">
        <f t="shared" si="5"/>
        <v>0</v>
      </c>
      <c r="Y16" s="6">
        <f t="shared" si="5"/>
        <v>0</v>
      </c>
      <c r="Z16" s="6">
        <f t="shared" si="5"/>
        <v>0</v>
      </c>
      <c r="AA16" s="6">
        <f t="shared" si="5"/>
        <v>0</v>
      </c>
      <c r="AB16" s="6">
        <f t="shared" si="5"/>
        <v>0</v>
      </c>
      <c r="AG16" s="6">
        <f>SUM(AG13:AG15)</f>
        <v>0</v>
      </c>
      <c r="AH16" s="6">
        <f t="shared" ref="AH16:AQ16" si="6">SUM(AH13:AH15)</f>
        <v>95736</v>
      </c>
      <c r="AI16" s="6">
        <f t="shared" si="6"/>
        <v>113168</v>
      </c>
      <c r="AJ16" s="6">
        <f t="shared" si="6"/>
        <v>131209</v>
      </c>
      <c r="AK16" s="6">
        <f t="shared" si="6"/>
        <v>191256</v>
      </c>
      <c r="AL16" s="6">
        <f t="shared" si="6"/>
        <v>0</v>
      </c>
      <c r="AM16" s="6">
        <f t="shared" si="6"/>
        <v>0</v>
      </c>
      <c r="AN16" s="6">
        <f t="shared" si="6"/>
        <v>0</v>
      </c>
      <c r="AO16" s="6">
        <f t="shared" si="6"/>
        <v>0</v>
      </c>
      <c r="AP16" s="6">
        <f t="shared" si="6"/>
        <v>0</v>
      </c>
      <c r="AQ16" s="6">
        <f t="shared" si="6"/>
        <v>0</v>
      </c>
    </row>
    <row r="20" spans="1:43" s="3" customFormat="1" x14ac:dyDescent="0.35">
      <c r="A20" s="3" t="s">
        <v>144</v>
      </c>
      <c r="B20" s="3" t="s">
        <v>29</v>
      </c>
    </row>
    <row r="21" spans="1:43" s="5" customFormat="1" x14ac:dyDescent="0.35">
      <c r="B21" s="5" t="s">
        <v>84</v>
      </c>
    </row>
    <row r="22" spans="1:43" s="6" customFormat="1" x14ac:dyDescent="0.35">
      <c r="B22" s="6" t="s">
        <v>84</v>
      </c>
      <c r="O22" s="6">
        <v>40127</v>
      </c>
      <c r="P22" s="6">
        <v>48450</v>
      </c>
      <c r="Q22" s="6">
        <v>49704</v>
      </c>
      <c r="R22" s="6">
        <f>AK22-Q22-P22-O22</f>
        <v>52975</v>
      </c>
      <c r="S22" s="6">
        <v>52703</v>
      </c>
      <c r="T22" s="6">
        <v>53761</v>
      </c>
      <c r="U22" s="6">
        <v>55380</v>
      </c>
      <c r="AH22" s="6">
        <v>95736</v>
      </c>
      <c r="AI22" s="6">
        <v>113168</v>
      </c>
      <c r="AJ22" s="6">
        <v>131209</v>
      </c>
      <c r="AK22" s="6">
        <v>191256</v>
      </c>
    </row>
    <row r="23" spans="1:43" s="8" customFormat="1" x14ac:dyDescent="0.35">
      <c r="B23" s="8" t="s">
        <v>85</v>
      </c>
      <c r="O23" s="8">
        <v>23628</v>
      </c>
      <c r="P23" s="8">
        <v>24977</v>
      </c>
      <c r="Q23" s="8">
        <v>24728</v>
      </c>
      <c r="R23" s="7">
        <f>AK23-Q23-P23-O23</f>
        <v>23915</v>
      </c>
      <c r="S23" s="8">
        <v>24556</v>
      </c>
      <c r="T23" s="8">
        <v>27469</v>
      </c>
      <c r="U23" s="8">
        <v>29350</v>
      </c>
      <c r="AH23" s="8">
        <v>102393</v>
      </c>
      <c r="AI23" s="8">
        <v>87383</v>
      </c>
      <c r="AJ23" s="8">
        <v>82987</v>
      </c>
      <c r="AK23" s="8">
        <v>97248</v>
      </c>
    </row>
    <row r="24" spans="1:43" s="7" customFormat="1" x14ac:dyDescent="0.35">
      <c r="B24" s="7" t="s">
        <v>86</v>
      </c>
      <c r="E24" s="7">
        <f>E22-E23</f>
        <v>0</v>
      </c>
      <c r="F24" s="7">
        <f t="shared" ref="F24" si="7">F22-F23</f>
        <v>0</v>
      </c>
      <c r="G24" s="7">
        <f>G22-G23</f>
        <v>0</v>
      </c>
      <c r="H24" s="7">
        <f t="shared" ref="H24" si="8">H22-H23</f>
        <v>0</v>
      </c>
      <c r="I24" s="7">
        <f>I22-I23</f>
        <v>0</v>
      </c>
      <c r="J24" s="7">
        <f t="shared" ref="J24" si="9">J22-J23</f>
        <v>0</v>
      </c>
      <c r="K24" s="7">
        <f>K22-K23</f>
        <v>0</v>
      </c>
      <c r="L24" s="7">
        <f t="shared" ref="L24:O24" si="10">L22-L23</f>
        <v>0</v>
      </c>
      <c r="M24" s="7">
        <f t="shared" si="10"/>
        <v>0</v>
      </c>
      <c r="N24" s="7">
        <f t="shared" si="10"/>
        <v>0</v>
      </c>
      <c r="O24" s="7">
        <f t="shared" si="10"/>
        <v>16499</v>
      </c>
      <c r="P24" s="7">
        <f>P22-P23</f>
        <v>23473</v>
      </c>
      <c r="Q24" s="7">
        <f t="shared" ref="Q24:S24" si="11">Q22-Q23</f>
        <v>24976</v>
      </c>
      <c r="R24" s="7">
        <f t="shared" si="11"/>
        <v>29060</v>
      </c>
      <c r="S24" s="7">
        <f t="shared" si="11"/>
        <v>28147</v>
      </c>
      <c r="T24" s="7">
        <f>T22-T23</f>
        <v>26292</v>
      </c>
      <c r="U24" s="7">
        <f t="shared" ref="U24:AB24" si="12">U22-U23</f>
        <v>26030</v>
      </c>
      <c r="V24" s="7">
        <f t="shared" si="12"/>
        <v>0</v>
      </c>
      <c r="W24" s="7">
        <f t="shared" si="12"/>
        <v>0</v>
      </c>
      <c r="X24" s="7">
        <f t="shared" si="12"/>
        <v>0</v>
      </c>
      <c r="Y24" s="7">
        <f t="shared" si="12"/>
        <v>0</v>
      </c>
      <c r="Z24" s="7">
        <f t="shared" si="12"/>
        <v>0</v>
      </c>
      <c r="AA24" s="7">
        <f t="shared" si="12"/>
        <v>0</v>
      </c>
      <c r="AB24" s="7">
        <f t="shared" si="12"/>
        <v>0</v>
      </c>
      <c r="AG24" s="7">
        <f>AG22-AG23</f>
        <v>0</v>
      </c>
      <c r="AH24" s="7">
        <f t="shared" ref="AH24:AQ24" si="13">AH22-AH23</f>
        <v>-6657</v>
      </c>
      <c r="AI24" s="7">
        <f t="shared" si="13"/>
        <v>25785</v>
      </c>
      <c r="AJ24" s="7">
        <f t="shared" si="13"/>
        <v>48222</v>
      </c>
      <c r="AK24" s="7">
        <f t="shared" si="13"/>
        <v>94008</v>
      </c>
      <c r="AL24" s="7">
        <f t="shared" si="13"/>
        <v>0</v>
      </c>
      <c r="AM24" s="7">
        <f t="shared" si="13"/>
        <v>0</v>
      </c>
      <c r="AN24" s="7">
        <f t="shared" si="13"/>
        <v>0</v>
      </c>
      <c r="AO24" s="7">
        <f t="shared" si="13"/>
        <v>0</v>
      </c>
      <c r="AP24" s="7">
        <f t="shared" si="13"/>
        <v>0</v>
      </c>
      <c r="AQ24" s="7">
        <f t="shared" si="13"/>
        <v>0</v>
      </c>
    </row>
    <row r="25" spans="1:43" s="15" customFormat="1" x14ac:dyDescent="0.35">
      <c r="B25" s="15" t="s">
        <v>123</v>
      </c>
      <c r="E25" s="15" t="e">
        <f>E24/E22</f>
        <v>#DIV/0!</v>
      </c>
      <c r="F25" s="15" t="e">
        <f t="shared" ref="F25:AB25" si="14">F24/F22</f>
        <v>#DIV/0!</v>
      </c>
      <c r="G25" s="15" t="e">
        <f t="shared" si="14"/>
        <v>#DIV/0!</v>
      </c>
      <c r="H25" s="15" t="e">
        <f t="shared" si="14"/>
        <v>#DIV/0!</v>
      </c>
      <c r="I25" s="15" t="e">
        <f t="shared" si="14"/>
        <v>#DIV/0!</v>
      </c>
      <c r="J25" s="15" t="e">
        <f t="shared" si="14"/>
        <v>#DIV/0!</v>
      </c>
      <c r="K25" s="15" t="e">
        <f t="shared" si="14"/>
        <v>#DIV/0!</v>
      </c>
      <c r="L25" s="15" t="e">
        <f t="shared" si="14"/>
        <v>#DIV/0!</v>
      </c>
      <c r="M25" s="15" t="e">
        <f t="shared" si="14"/>
        <v>#DIV/0!</v>
      </c>
      <c r="N25" s="15" t="e">
        <f t="shared" si="14"/>
        <v>#DIV/0!</v>
      </c>
      <c r="O25" s="15">
        <f t="shared" si="14"/>
        <v>0.41116953672091111</v>
      </c>
      <c r="P25" s="15">
        <f t="shared" si="14"/>
        <v>0.48447884416924664</v>
      </c>
      <c r="Q25" s="15">
        <f t="shared" si="14"/>
        <v>0.50249476903267343</v>
      </c>
      <c r="R25" s="15">
        <f t="shared" si="14"/>
        <v>0.54856064181217556</v>
      </c>
      <c r="S25" s="15">
        <f t="shared" si="14"/>
        <v>0.53406826935848051</v>
      </c>
      <c r="T25" s="15">
        <f t="shared" si="14"/>
        <v>0.48905340302449729</v>
      </c>
      <c r="U25" s="15">
        <f t="shared" si="14"/>
        <v>0.47002527988443482</v>
      </c>
      <c r="V25" s="15" t="e">
        <f t="shared" si="14"/>
        <v>#DIV/0!</v>
      </c>
      <c r="W25" s="15" t="e">
        <f t="shared" si="14"/>
        <v>#DIV/0!</v>
      </c>
      <c r="X25" s="15" t="e">
        <f t="shared" si="14"/>
        <v>#DIV/0!</v>
      </c>
      <c r="Y25" s="15" t="e">
        <f t="shared" si="14"/>
        <v>#DIV/0!</v>
      </c>
      <c r="Z25" s="15" t="e">
        <f t="shared" si="14"/>
        <v>#DIV/0!</v>
      </c>
      <c r="AA25" s="15" t="e">
        <f t="shared" si="14"/>
        <v>#DIV/0!</v>
      </c>
      <c r="AB25" s="15" t="e">
        <f t="shared" si="14"/>
        <v>#DIV/0!</v>
      </c>
    </row>
    <row r="26" spans="1:43" s="9" customFormat="1" x14ac:dyDescent="0.35">
      <c r="B26" s="9" t="s">
        <v>87</v>
      </c>
    </row>
    <row r="27" spans="1:43" s="7" customFormat="1" x14ac:dyDescent="0.35">
      <c r="B27" s="7" t="s">
        <v>88</v>
      </c>
      <c r="O27" s="7">
        <v>24750</v>
      </c>
      <c r="P27" s="7">
        <v>26737</v>
      </c>
      <c r="Q27" s="7">
        <v>27598</v>
      </c>
      <c r="R27" s="7">
        <f>AK27-Q27-P27-O27</f>
        <v>31831</v>
      </c>
      <c r="S27" s="7">
        <v>28186</v>
      </c>
      <c r="T27" s="7">
        <v>26741</v>
      </c>
      <c r="U27" s="7">
        <v>33002</v>
      </c>
      <c r="AH27" s="7">
        <v>37871</v>
      </c>
      <c r="AI27" s="7">
        <v>43825</v>
      </c>
      <c r="AJ27" s="7">
        <v>66684</v>
      </c>
      <c r="AK27" s="7">
        <v>110916</v>
      </c>
    </row>
    <row r="28" spans="1:43" s="7" customFormat="1" x14ac:dyDescent="0.35">
      <c r="B28" s="7" t="s">
        <v>89</v>
      </c>
      <c r="O28" s="7">
        <v>18855</v>
      </c>
      <c r="P28" s="7">
        <v>19483</v>
      </c>
      <c r="Q28" s="7">
        <v>19383</v>
      </c>
      <c r="R28" s="7">
        <f>AK28-Q28-P28-O28</f>
        <v>20299</v>
      </c>
      <c r="S28" s="7">
        <v>23125</v>
      </c>
      <c r="T28" s="7">
        <v>22310</v>
      </c>
      <c r="U28" s="7">
        <v>20774</v>
      </c>
      <c r="AH28" s="7">
        <v>34913</v>
      </c>
      <c r="AI28" s="7">
        <v>37268</v>
      </c>
      <c r="AJ28" s="7">
        <v>52917</v>
      </c>
      <c r="AK28" s="7">
        <v>78020</v>
      </c>
    </row>
    <row r="29" spans="1:43" s="8" customFormat="1" x14ac:dyDescent="0.35">
      <c r="B29" s="8" t="s">
        <v>90</v>
      </c>
      <c r="O29" s="8">
        <v>20608</v>
      </c>
      <c r="P29" s="8">
        <v>19893</v>
      </c>
      <c r="Q29" s="8">
        <v>20627</v>
      </c>
      <c r="R29" s="7">
        <f>AK29-Q29-P29-O29</f>
        <v>19619</v>
      </c>
      <c r="S29" s="8">
        <v>21528</v>
      </c>
      <c r="T29" s="8">
        <v>20521</v>
      </c>
      <c r="U29" s="8">
        <v>20112</v>
      </c>
      <c r="AH29" s="8">
        <v>27019</v>
      </c>
      <c r="AI29" s="8">
        <v>32134</v>
      </c>
      <c r="AJ29" s="8">
        <v>56672</v>
      </c>
      <c r="AK29" s="8">
        <v>80747</v>
      </c>
    </row>
    <row r="30" spans="1:43" s="12" customFormat="1" x14ac:dyDescent="0.35">
      <c r="B30" s="12" t="s">
        <v>87</v>
      </c>
      <c r="E30" s="12">
        <f>SUM(E27:E29)</f>
        <v>0</v>
      </c>
      <c r="F30" s="12">
        <f t="shared" ref="F30" si="15">SUM(F27:F29)</f>
        <v>0</v>
      </c>
      <c r="G30" s="12">
        <f>SUM(G27:G29)</f>
        <v>0</v>
      </c>
      <c r="H30" s="12">
        <f t="shared" ref="H30" si="16">SUM(H27:H29)</f>
        <v>0</v>
      </c>
      <c r="I30" s="12">
        <f>SUM(I27:I29)</f>
        <v>0</v>
      </c>
      <c r="J30" s="12">
        <f t="shared" ref="J30" si="17">SUM(J27:J29)</f>
        <v>0</v>
      </c>
      <c r="K30" s="12">
        <f>SUM(K27:K29)</f>
        <v>0</v>
      </c>
      <c r="L30" s="12">
        <f t="shared" ref="L30:O30" si="18">SUM(L27:L29)</f>
        <v>0</v>
      </c>
      <c r="M30" s="12">
        <f t="shared" si="18"/>
        <v>0</v>
      </c>
      <c r="N30" s="12">
        <f t="shared" si="18"/>
        <v>0</v>
      </c>
      <c r="O30" s="12">
        <f t="shared" si="18"/>
        <v>64213</v>
      </c>
      <c r="P30" s="12">
        <f>SUM(P27:P29)</f>
        <v>66113</v>
      </c>
      <c r="Q30" s="12">
        <f t="shared" ref="Q30:S30" si="19">SUM(Q27:Q29)</f>
        <v>67608</v>
      </c>
      <c r="R30" s="12">
        <f t="shared" si="19"/>
        <v>71749</v>
      </c>
      <c r="S30" s="12">
        <f t="shared" si="19"/>
        <v>72839</v>
      </c>
      <c r="T30" s="12">
        <f>SUM(T27:T29)</f>
        <v>69572</v>
      </c>
      <c r="U30" s="12">
        <f t="shared" ref="U30:AB30" si="20">SUM(U27:U29)</f>
        <v>73888</v>
      </c>
      <c r="V30" s="12">
        <f t="shared" si="20"/>
        <v>0</v>
      </c>
      <c r="W30" s="12">
        <f t="shared" si="20"/>
        <v>0</v>
      </c>
      <c r="X30" s="12">
        <f t="shared" si="20"/>
        <v>0</v>
      </c>
      <c r="Y30" s="12">
        <f t="shared" si="20"/>
        <v>0</v>
      </c>
      <c r="Z30" s="12">
        <f t="shared" si="20"/>
        <v>0</v>
      </c>
      <c r="AA30" s="12">
        <f t="shared" si="20"/>
        <v>0</v>
      </c>
      <c r="AB30" s="12">
        <f t="shared" si="20"/>
        <v>0</v>
      </c>
      <c r="AG30" s="12">
        <f>SUM(AG27:AG29)</f>
        <v>0</v>
      </c>
      <c r="AH30" s="12">
        <f t="shared" ref="AH30:AQ30" si="21">SUM(AH27:AH29)</f>
        <v>99803</v>
      </c>
      <c r="AI30" s="12">
        <f t="shared" si="21"/>
        <v>113227</v>
      </c>
      <c r="AJ30" s="12">
        <f t="shared" si="21"/>
        <v>176273</v>
      </c>
      <c r="AK30" s="12">
        <f t="shared" si="21"/>
        <v>269683</v>
      </c>
      <c r="AL30" s="12">
        <f t="shared" si="21"/>
        <v>0</v>
      </c>
      <c r="AM30" s="12">
        <f t="shared" si="21"/>
        <v>0</v>
      </c>
      <c r="AN30" s="12">
        <f t="shared" si="21"/>
        <v>0</v>
      </c>
      <c r="AO30" s="12">
        <f t="shared" si="21"/>
        <v>0</v>
      </c>
      <c r="AP30" s="12">
        <f t="shared" si="21"/>
        <v>0</v>
      </c>
      <c r="AQ30" s="12">
        <f t="shared" si="21"/>
        <v>0</v>
      </c>
    </row>
    <row r="31" spans="1:43" s="7" customFormat="1" x14ac:dyDescent="0.35">
      <c r="B31" s="7" t="s">
        <v>91</v>
      </c>
      <c r="E31" s="7">
        <f>E24-E30</f>
        <v>0</v>
      </c>
      <c r="F31" s="7">
        <f t="shared" ref="F31" si="22">F24-F30</f>
        <v>0</v>
      </c>
      <c r="G31" s="7">
        <f>G24-G30</f>
        <v>0</v>
      </c>
      <c r="H31" s="7">
        <f t="shared" ref="H31" si="23">H24-H30</f>
        <v>0</v>
      </c>
      <c r="I31" s="7">
        <f>I24-I30</f>
        <v>0</v>
      </c>
      <c r="J31" s="7">
        <f t="shared" ref="J31" si="24">J24-J30</f>
        <v>0</v>
      </c>
      <c r="K31" s="7">
        <f>K24-K30</f>
        <v>0</v>
      </c>
      <c r="L31" s="7">
        <f t="shared" ref="L31:O31" si="25">L24-L30</f>
        <v>0</v>
      </c>
      <c r="M31" s="7">
        <f t="shared" si="25"/>
        <v>0</v>
      </c>
      <c r="N31" s="7">
        <f t="shared" si="25"/>
        <v>0</v>
      </c>
      <c r="O31" s="7">
        <f t="shared" si="25"/>
        <v>-47714</v>
      </c>
      <c r="P31" s="7">
        <f>P24-P30</f>
        <v>-42640</v>
      </c>
      <c r="Q31" s="7">
        <f t="shared" ref="Q31:S31" si="26">Q24-Q30</f>
        <v>-42632</v>
      </c>
      <c r="R31" s="7">
        <f t="shared" si="26"/>
        <v>-42689</v>
      </c>
      <c r="S31" s="7">
        <f t="shared" si="26"/>
        <v>-44692</v>
      </c>
      <c r="T31" s="7">
        <f>T24-T30</f>
        <v>-43280</v>
      </c>
      <c r="U31" s="7">
        <f t="shared" ref="U31:AB31" si="27">U24-U30</f>
        <v>-47858</v>
      </c>
      <c r="V31" s="7">
        <f t="shared" si="27"/>
        <v>0</v>
      </c>
      <c r="W31" s="7">
        <f t="shared" si="27"/>
        <v>0</v>
      </c>
      <c r="X31" s="7">
        <f t="shared" si="27"/>
        <v>0</v>
      </c>
      <c r="Y31" s="7">
        <f t="shared" si="27"/>
        <v>0</v>
      </c>
      <c r="Z31" s="7">
        <f t="shared" si="27"/>
        <v>0</v>
      </c>
      <c r="AA31" s="7">
        <f t="shared" si="27"/>
        <v>0</v>
      </c>
      <c r="AB31" s="7">
        <f t="shared" si="27"/>
        <v>0</v>
      </c>
      <c r="AG31" s="7">
        <f>AG24-AG30</f>
        <v>0</v>
      </c>
      <c r="AH31" s="7">
        <f t="shared" ref="AH31:AQ31" si="28">AH24-AH30</f>
        <v>-106460</v>
      </c>
      <c r="AI31" s="7">
        <f t="shared" si="28"/>
        <v>-87442</v>
      </c>
      <c r="AJ31" s="7">
        <f t="shared" si="28"/>
        <v>-128051</v>
      </c>
      <c r="AK31" s="7">
        <f t="shared" si="28"/>
        <v>-175675</v>
      </c>
      <c r="AL31" s="7">
        <f t="shared" si="28"/>
        <v>0</v>
      </c>
      <c r="AM31" s="7">
        <f t="shared" si="28"/>
        <v>0</v>
      </c>
      <c r="AN31" s="7">
        <f t="shared" si="28"/>
        <v>0</v>
      </c>
      <c r="AO31" s="7">
        <f t="shared" si="28"/>
        <v>0</v>
      </c>
      <c r="AP31" s="7">
        <f t="shared" si="28"/>
        <v>0</v>
      </c>
      <c r="AQ31" s="7">
        <f t="shared" si="28"/>
        <v>0</v>
      </c>
    </row>
    <row r="32" spans="1:43" s="15" customFormat="1" x14ac:dyDescent="0.35">
      <c r="B32" s="15" t="s">
        <v>124</v>
      </c>
      <c r="E32" s="15" t="e">
        <f>E31/E22</f>
        <v>#DIV/0!</v>
      </c>
      <c r="F32" s="15" t="e">
        <f t="shared" ref="F32:AB32" si="29">F31/F22</f>
        <v>#DIV/0!</v>
      </c>
      <c r="G32" s="15" t="e">
        <f t="shared" si="29"/>
        <v>#DIV/0!</v>
      </c>
      <c r="H32" s="15" t="e">
        <f t="shared" si="29"/>
        <v>#DIV/0!</v>
      </c>
      <c r="I32" s="15" t="e">
        <f t="shared" si="29"/>
        <v>#DIV/0!</v>
      </c>
      <c r="J32" s="15" t="e">
        <f t="shared" si="29"/>
        <v>#DIV/0!</v>
      </c>
      <c r="K32" s="15" t="e">
        <f t="shared" si="29"/>
        <v>#DIV/0!</v>
      </c>
      <c r="L32" s="15" t="e">
        <f t="shared" si="29"/>
        <v>#DIV/0!</v>
      </c>
      <c r="M32" s="15" t="e">
        <f t="shared" si="29"/>
        <v>#DIV/0!</v>
      </c>
      <c r="N32" s="15" t="e">
        <f t="shared" si="29"/>
        <v>#DIV/0!</v>
      </c>
      <c r="O32" s="15">
        <f t="shared" si="29"/>
        <v>-1.1890746878660254</v>
      </c>
      <c r="P32" s="15">
        <f t="shared" si="29"/>
        <v>-0.88008255933952528</v>
      </c>
      <c r="Q32" s="15">
        <f t="shared" si="29"/>
        <v>-0.85771768871720588</v>
      </c>
      <c r="R32" s="15">
        <f t="shared" si="29"/>
        <v>-0.80583294006606887</v>
      </c>
      <c r="S32" s="15">
        <f t="shared" si="29"/>
        <v>-0.84799726770772066</v>
      </c>
      <c r="T32" s="15">
        <f t="shared" si="29"/>
        <v>-0.80504454902252565</v>
      </c>
      <c r="U32" s="15">
        <f t="shared" si="29"/>
        <v>-0.86417479234380645</v>
      </c>
      <c r="V32" s="15" t="e">
        <f t="shared" si="29"/>
        <v>#DIV/0!</v>
      </c>
      <c r="W32" s="15" t="e">
        <f t="shared" si="29"/>
        <v>#DIV/0!</v>
      </c>
      <c r="X32" s="15" t="e">
        <f t="shared" si="29"/>
        <v>#DIV/0!</v>
      </c>
      <c r="Y32" s="15" t="e">
        <f t="shared" si="29"/>
        <v>#DIV/0!</v>
      </c>
      <c r="Z32" s="15" t="e">
        <f t="shared" si="29"/>
        <v>#DIV/0!</v>
      </c>
      <c r="AA32" s="15" t="e">
        <f t="shared" si="29"/>
        <v>#DIV/0!</v>
      </c>
      <c r="AB32" s="15" t="e">
        <f t="shared" si="29"/>
        <v>#DIV/0!</v>
      </c>
    </row>
    <row r="33" spans="2:43" s="9" customFormat="1" x14ac:dyDescent="0.35">
      <c r="B33" s="9" t="s">
        <v>92</v>
      </c>
    </row>
    <row r="34" spans="2:43" s="7" customFormat="1" x14ac:dyDescent="0.35">
      <c r="B34" s="7" t="s">
        <v>93</v>
      </c>
      <c r="O34" s="7">
        <v>0</v>
      </c>
      <c r="P34" s="7">
        <v>0</v>
      </c>
      <c r="Q34" s="7">
        <v>0</v>
      </c>
      <c r="R34" s="7">
        <f>AK34-Q34-P34-O34</f>
        <v>0</v>
      </c>
      <c r="S34" s="7">
        <v>0</v>
      </c>
      <c r="T34" s="7">
        <v>0</v>
      </c>
      <c r="U34" s="7">
        <v>0</v>
      </c>
      <c r="AH34" s="7">
        <v>-11529</v>
      </c>
      <c r="AI34" s="7">
        <v>673</v>
      </c>
      <c r="AJ34" s="7">
        <v>-1690</v>
      </c>
      <c r="AK34" s="7">
        <v>0</v>
      </c>
    </row>
    <row r="35" spans="2:43" s="7" customFormat="1" x14ac:dyDescent="0.35">
      <c r="B35" s="7" t="s">
        <v>94</v>
      </c>
      <c r="O35" s="7">
        <v>112</v>
      </c>
      <c r="P35" s="7">
        <v>1311</v>
      </c>
      <c r="Q35" s="7">
        <v>2853</v>
      </c>
      <c r="R35" s="7">
        <f>AK35-Q35-P35-O35</f>
        <v>3396</v>
      </c>
      <c r="S35" s="7">
        <v>4506</v>
      </c>
      <c r="T35" s="7">
        <v>3802</v>
      </c>
      <c r="U35" s="7">
        <v>3445</v>
      </c>
      <c r="AH35" s="7">
        <v>0</v>
      </c>
      <c r="AI35" s="7">
        <v>53</v>
      </c>
      <c r="AJ35" s="7">
        <v>21</v>
      </c>
      <c r="AK35" s="7">
        <v>7672</v>
      </c>
    </row>
    <row r="36" spans="2:43" s="7" customFormat="1" x14ac:dyDescent="0.35">
      <c r="B36" s="7" t="s">
        <v>95</v>
      </c>
      <c r="O36" s="7">
        <v>0</v>
      </c>
      <c r="P36" s="7">
        <v>0</v>
      </c>
      <c r="Q36" s="7">
        <v>0</v>
      </c>
      <c r="R36" s="7">
        <f>AK36-Q36-P36-O36</f>
        <v>0</v>
      </c>
      <c r="S36" s="7">
        <v>0</v>
      </c>
      <c r="T36" s="7">
        <v>0</v>
      </c>
      <c r="U36" s="7">
        <v>0</v>
      </c>
      <c r="AH36" s="7">
        <v>-6946</v>
      </c>
      <c r="AI36" s="7">
        <v>-9447</v>
      </c>
      <c r="AJ36" s="7">
        <v>-8772</v>
      </c>
      <c r="AK36" s="7">
        <v>0</v>
      </c>
    </row>
    <row r="37" spans="2:43" s="7" customFormat="1" x14ac:dyDescent="0.35">
      <c r="B37" s="7" t="s">
        <v>96</v>
      </c>
      <c r="O37" s="7">
        <v>3276</v>
      </c>
      <c r="P37" s="7">
        <v>2112</v>
      </c>
      <c r="Q37" s="7">
        <v>-19</v>
      </c>
      <c r="R37" s="7">
        <f>AK37-Q37-P37-O37</f>
        <v>1185</v>
      </c>
      <c r="S37" s="7">
        <v>5945</v>
      </c>
      <c r="T37" s="7">
        <v>1226</v>
      </c>
      <c r="U37" s="7">
        <v>6833</v>
      </c>
      <c r="AH37" s="7">
        <v>207</v>
      </c>
      <c r="AI37" s="7">
        <v>-30053</v>
      </c>
      <c r="AJ37" s="7">
        <v>5726</v>
      </c>
      <c r="AK37" s="7">
        <v>6554</v>
      </c>
    </row>
    <row r="38" spans="2:43" s="8" customFormat="1" x14ac:dyDescent="0.35">
      <c r="B38" s="8" t="s">
        <v>92</v>
      </c>
      <c r="O38" s="8">
        <v>280</v>
      </c>
      <c r="P38" s="8">
        <v>-158</v>
      </c>
      <c r="Q38" s="8">
        <v>1</v>
      </c>
      <c r="R38" s="7">
        <f>AK38-Q38-P38-O38</f>
        <v>207</v>
      </c>
      <c r="S38" s="8">
        <v>104</v>
      </c>
      <c r="T38" s="8">
        <v>859</v>
      </c>
      <c r="U38" s="8">
        <v>-69</v>
      </c>
      <c r="AH38" s="8">
        <v>1144</v>
      </c>
      <c r="AI38" s="8">
        <v>186</v>
      </c>
      <c r="AJ38" s="8">
        <v>-2248</v>
      </c>
      <c r="AK38" s="8">
        <v>330</v>
      </c>
    </row>
    <row r="39" spans="2:43" s="12" customFormat="1" x14ac:dyDescent="0.35">
      <c r="B39" s="12" t="s">
        <v>97</v>
      </c>
      <c r="E39" s="12">
        <f>SUM(E34:E38)</f>
        <v>0</v>
      </c>
      <c r="F39" s="12">
        <f t="shared" ref="F39" si="30">SUM(F34:F38)</f>
        <v>0</v>
      </c>
      <c r="G39" s="12">
        <f>SUM(G34:G38)</f>
        <v>0</v>
      </c>
      <c r="H39" s="12">
        <f t="shared" ref="H39" si="31">SUM(H34:H38)</f>
        <v>0</v>
      </c>
      <c r="I39" s="12">
        <f>SUM(I34:I38)</f>
        <v>0</v>
      </c>
      <c r="J39" s="12">
        <f t="shared" ref="J39" si="32">SUM(J34:J38)</f>
        <v>0</v>
      </c>
      <c r="K39" s="12">
        <f>SUM(K34:K38)</f>
        <v>0</v>
      </c>
      <c r="L39" s="12">
        <f t="shared" ref="L39:O39" si="33">SUM(L34:L38)</f>
        <v>0</v>
      </c>
      <c r="M39" s="12">
        <f t="shared" si="33"/>
        <v>0</v>
      </c>
      <c r="N39" s="12">
        <f t="shared" si="33"/>
        <v>0</v>
      </c>
      <c r="O39" s="12">
        <f t="shared" si="33"/>
        <v>3668</v>
      </c>
      <c r="P39" s="12">
        <f>SUM(P34:P38)</f>
        <v>3265</v>
      </c>
      <c r="Q39" s="12">
        <f t="shared" ref="Q39:S39" si="34">SUM(Q34:Q38)</f>
        <v>2835</v>
      </c>
      <c r="R39" s="12">
        <f t="shared" si="34"/>
        <v>4788</v>
      </c>
      <c r="S39" s="12">
        <f t="shared" si="34"/>
        <v>10555</v>
      </c>
      <c r="T39" s="12">
        <f>SUM(T34:T38)</f>
        <v>5887</v>
      </c>
      <c r="U39" s="12">
        <f t="shared" ref="U39:AB39" si="35">SUM(U34:U38)</f>
        <v>10209</v>
      </c>
      <c r="V39" s="12">
        <f t="shared" si="35"/>
        <v>0</v>
      </c>
      <c r="W39" s="12">
        <f t="shared" si="35"/>
        <v>0</v>
      </c>
      <c r="X39" s="12">
        <f t="shared" si="35"/>
        <v>0</v>
      </c>
      <c r="Y39" s="12">
        <f t="shared" si="35"/>
        <v>0</v>
      </c>
      <c r="Z39" s="12">
        <f t="shared" si="35"/>
        <v>0</v>
      </c>
      <c r="AA39" s="12">
        <f t="shared" si="35"/>
        <v>0</v>
      </c>
      <c r="AB39" s="12">
        <f t="shared" si="35"/>
        <v>0</v>
      </c>
      <c r="AG39" s="12">
        <f>SUM(AG34:AG38)</f>
        <v>0</v>
      </c>
      <c r="AH39" s="12">
        <f t="shared" ref="AH39:AQ39" si="36">SUM(AH34:AH38)</f>
        <v>-17124</v>
      </c>
      <c r="AI39" s="12">
        <f t="shared" si="36"/>
        <v>-38588</v>
      </c>
      <c r="AJ39" s="12">
        <f t="shared" si="36"/>
        <v>-6963</v>
      </c>
      <c r="AK39" s="12">
        <f t="shared" si="36"/>
        <v>14556</v>
      </c>
      <c r="AL39" s="12">
        <f t="shared" si="36"/>
        <v>0</v>
      </c>
      <c r="AM39" s="12">
        <f t="shared" si="36"/>
        <v>0</v>
      </c>
      <c r="AN39" s="12">
        <f t="shared" si="36"/>
        <v>0</v>
      </c>
      <c r="AO39" s="12">
        <f t="shared" si="36"/>
        <v>0</v>
      </c>
      <c r="AP39" s="12">
        <f t="shared" si="36"/>
        <v>0</v>
      </c>
      <c r="AQ39" s="12">
        <f t="shared" si="36"/>
        <v>0</v>
      </c>
    </row>
    <row r="40" spans="2:43" s="7" customFormat="1" x14ac:dyDescent="0.35">
      <c r="B40" s="7" t="s">
        <v>99</v>
      </c>
      <c r="E40" s="7">
        <f t="shared" ref="E40:T40" si="37">E31+E39</f>
        <v>0</v>
      </c>
      <c r="F40" s="7">
        <f t="shared" si="37"/>
        <v>0</v>
      </c>
      <c r="G40" s="7">
        <f t="shared" si="37"/>
        <v>0</v>
      </c>
      <c r="H40" s="7">
        <f t="shared" si="37"/>
        <v>0</v>
      </c>
      <c r="I40" s="7">
        <f t="shared" si="37"/>
        <v>0</v>
      </c>
      <c r="J40" s="7">
        <f t="shared" si="37"/>
        <v>0</v>
      </c>
      <c r="K40" s="7">
        <f t="shared" si="37"/>
        <v>0</v>
      </c>
      <c r="L40" s="7">
        <f t="shared" si="37"/>
        <v>0</v>
      </c>
      <c r="M40" s="7">
        <f t="shared" si="37"/>
        <v>0</v>
      </c>
      <c r="N40" s="7">
        <f t="shared" si="37"/>
        <v>0</v>
      </c>
      <c r="O40" s="7">
        <f t="shared" si="37"/>
        <v>-44046</v>
      </c>
      <c r="P40" s="7">
        <f t="shared" si="37"/>
        <v>-39375</v>
      </c>
      <c r="Q40" s="7">
        <f t="shared" si="37"/>
        <v>-39797</v>
      </c>
      <c r="R40" s="7">
        <f t="shared" si="37"/>
        <v>-37901</v>
      </c>
      <c r="S40" s="7">
        <f t="shared" si="37"/>
        <v>-34137</v>
      </c>
      <c r="T40" s="7">
        <f t="shared" si="37"/>
        <v>-37393</v>
      </c>
      <c r="U40" s="7">
        <f t="shared" ref="U40:AB40" si="38">U31+U39</f>
        <v>-37649</v>
      </c>
      <c r="V40" s="7">
        <f t="shared" si="38"/>
        <v>0</v>
      </c>
      <c r="W40" s="7">
        <f t="shared" si="38"/>
        <v>0</v>
      </c>
      <c r="X40" s="7">
        <f t="shared" si="38"/>
        <v>0</v>
      </c>
      <c r="Y40" s="7">
        <f t="shared" si="38"/>
        <v>0</v>
      </c>
      <c r="Z40" s="7">
        <f t="shared" si="38"/>
        <v>0</v>
      </c>
      <c r="AA40" s="7">
        <f t="shared" si="38"/>
        <v>0</v>
      </c>
      <c r="AB40" s="7">
        <f t="shared" si="38"/>
        <v>0</v>
      </c>
      <c r="AG40" s="7">
        <f t="shared" ref="AG40:AQ40" si="39">AG31+AG39</f>
        <v>0</v>
      </c>
      <c r="AH40" s="7">
        <f t="shared" si="39"/>
        <v>-123584</v>
      </c>
      <c r="AI40" s="7">
        <f t="shared" si="39"/>
        <v>-126030</v>
      </c>
      <c r="AJ40" s="7">
        <f t="shared" si="39"/>
        <v>-135014</v>
      </c>
      <c r="AK40" s="7">
        <f t="shared" si="39"/>
        <v>-161119</v>
      </c>
      <c r="AL40" s="7">
        <f t="shared" si="39"/>
        <v>0</v>
      </c>
      <c r="AM40" s="7">
        <f t="shared" si="39"/>
        <v>0</v>
      </c>
      <c r="AN40" s="7">
        <f t="shared" si="39"/>
        <v>0</v>
      </c>
      <c r="AO40" s="7">
        <f t="shared" si="39"/>
        <v>0</v>
      </c>
      <c r="AP40" s="7">
        <f t="shared" si="39"/>
        <v>0</v>
      </c>
      <c r="AQ40" s="7">
        <f t="shared" si="39"/>
        <v>0</v>
      </c>
    </row>
    <row r="41" spans="2:43" s="8" customFormat="1" x14ac:dyDescent="0.35">
      <c r="B41" s="8" t="s">
        <v>98</v>
      </c>
      <c r="O41" s="8">
        <v>314</v>
      </c>
      <c r="P41" s="8">
        <v>154</v>
      </c>
      <c r="Q41" s="8">
        <v>439</v>
      </c>
      <c r="R41" s="8">
        <f>AK41-Q41-P41-O41</f>
        <v>-60</v>
      </c>
      <c r="S41" s="8">
        <v>307</v>
      </c>
      <c r="T41" s="8">
        <v>582</v>
      </c>
      <c r="U41" s="8">
        <v>355</v>
      </c>
      <c r="AH41" s="8">
        <v>130</v>
      </c>
      <c r="AI41" s="8">
        <v>1073</v>
      </c>
      <c r="AJ41" s="8">
        <v>2110</v>
      </c>
      <c r="AK41" s="8">
        <v>847</v>
      </c>
    </row>
    <row r="42" spans="2:43" s="7" customFormat="1" x14ac:dyDescent="0.35">
      <c r="B42" s="7" t="s">
        <v>100</v>
      </c>
      <c r="E42" s="7">
        <f>E40-E41</f>
        <v>0</v>
      </c>
      <c r="F42" s="7">
        <f t="shared" ref="F42" si="40">F40-F41</f>
        <v>0</v>
      </c>
      <c r="G42" s="7">
        <f>G40-G41</f>
        <v>0</v>
      </c>
      <c r="H42" s="7">
        <f t="shared" ref="H42" si="41">H40-H41</f>
        <v>0</v>
      </c>
      <c r="I42" s="7">
        <f>I40-I41</f>
        <v>0</v>
      </c>
      <c r="J42" s="7">
        <f t="shared" ref="J42" si="42">J40-J41</f>
        <v>0</v>
      </c>
      <c r="K42" s="7">
        <f>K40-K41</f>
        <v>0</v>
      </c>
      <c r="L42" s="7">
        <f t="shared" ref="L42:O42" si="43">L40-L41</f>
        <v>0</v>
      </c>
      <c r="M42" s="7">
        <f t="shared" si="43"/>
        <v>0</v>
      </c>
      <c r="N42" s="7">
        <f t="shared" si="43"/>
        <v>0</v>
      </c>
      <c r="O42" s="7">
        <f t="shared" si="43"/>
        <v>-44360</v>
      </c>
      <c r="P42" s="7">
        <f>P40-P41</f>
        <v>-39529</v>
      </c>
      <c r="Q42" s="7">
        <f t="shared" ref="Q42:S42" si="44">Q40-Q41</f>
        <v>-40236</v>
      </c>
      <c r="R42" s="7">
        <f t="shared" si="44"/>
        <v>-37841</v>
      </c>
      <c r="S42" s="7">
        <f t="shared" si="44"/>
        <v>-34444</v>
      </c>
      <c r="T42" s="7">
        <f>T40-T41</f>
        <v>-37975</v>
      </c>
      <c r="U42" s="7">
        <f t="shared" ref="U42:AB42" si="45">U40-U41</f>
        <v>-38004</v>
      </c>
      <c r="V42" s="7">
        <f t="shared" si="45"/>
        <v>0</v>
      </c>
      <c r="W42" s="7">
        <f t="shared" si="45"/>
        <v>0</v>
      </c>
      <c r="X42" s="7">
        <f t="shared" si="45"/>
        <v>0</v>
      </c>
      <c r="Y42" s="7">
        <f t="shared" si="45"/>
        <v>0</v>
      </c>
      <c r="Z42" s="7">
        <f t="shared" si="45"/>
        <v>0</v>
      </c>
      <c r="AA42" s="7">
        <f t="shared" si="45"/>
        <v>0</v>
      </c>
      <c r="AB42" s="7">
        <f t="shared" si="45"/>
        <v>0</v>
      </c>
      <c r="AG42" s="7">
        <f>AG40-AG41</f>
        <v>0</v>
      </c>
      <c r="AH42" s="7">
        <f t="shared" ref="AH42:AQ42" si="46">AH40-AH41</f>
        <v>-123714</v>
      </c>
      <c r="AI42" s="7">
        <f t="shared" si="46"/>
        <v>-127103</v>
      </c>
      <c r="AJ42" s="7">
        <f t="shared" si="46"/>
        <v>-137124</v>
      </c>
      <c r="AK42" s="7">
        <f t="shared" si="46"/>
        <v>-161966</v>
      </c>
      <c r="AL42" s="7">
        <f t="shared" si="46"/>
        <v>0</v>
      </c>
      <c r="AM42" s="7">
        <f t="shared" si="46"/>
        <v>0</v>
      </c>
      <c r="AN42" s="7">
        <f t="shared" si="46"/>
        <v>0</v>
      </c>
      <c r="AO42" s="7">
        <f t="shared" si="46"/>
        <v>0</v>
      </c>
      <c r="AP42" s="7">
        <f t="shared" si="46"/>
        <v>0</v>
      </c>
      <c r="AQ42" s="7">
        <f t="shared" si="46"/>
        <v>0</v>
      </c>
    </row>
    <row r="43" spans="2:43" s="15" customFormat="1" x14ac:dyDescent="0.35">
      <c r="E43" s="15" t="e">
        <f>E42/E22</f>
        <v>#DIV/0!</v>
      </c>
      <c r="F43" s="15" t="e">
        <f t="shared" ref="F43:AB43" si="47">F42/F22</f>
        <v>#DIV/0!</v>
      </c>
      <c r="G43" s="15" t="e">
        <f t="shared" si="47"/>
        <v>#DIV/0!</v>
      </c>
      <c r="H43" s="15" t="e">
        <f t="shared" si="47"/>
        <v>#DIV/0!</v>
      </c>
      <c r="I43" s="15" t="e">
        <f t="shared" si="47"/>
        <v>#DIV/0!</v>
      </c>
      <c r="J43" s="15" t="e">
        <f t="shared" si="47"/>
        <v>#DIV/0!</v>
      </c>
      <c r="K43" s="15" t="e">
        <f t="shared" si="47"/>
        <v>#DIV/0!</v>
      </c>
      <c r="L43" s="15" t="e">
        <f t="shared" si="47"/>
        <v>#DIV/0!</v>
      </c>
      <c r="M43" s="15" t="e">
        <f t="shared" si="47"/>
        <v>#DIV/0!</v>
      </c>
      <c r="N43" s="15" t="e">
        <f t="shared" si="47"/>
        <v>#DIV/0!</v>
      </c>
      <c r="O43" s="15">
        <f t="shared" si="47"/>
        <v>-1.1054900690308271</v>
      </c>
      <c r="P43" s="15">
        <f t="shared" si="47"/>
        <v>-0.81587203302373579</v>
      </c>
      <c r="Q43" s="15">
        <f t="shared" si="47"/>
        <v>-0.80951231289232251</v>
      </c>
      <c r="R43" s="15">
        <f t="shared" si="47"/>
        <v>-0.71431807456347329</v>
      </c>
      <c r="S43" s="15">
        <f t="shared" si="47"/>
        <v>-0.65354913382539892</v>
      </c>
      <c r="T43" s="15">
        <f t="shared" si="47"/>
        <v>-0.70636706906493552</v>
      </c>
      <c r="U43" s="15">
        <f t="shared" si="47"/>
        <v>-0.68624052004333691</v>
      </c>
      <c r="V43" s="15" t="e">
        <f t="shared" si="47"/>
        <v>#DIV/0!</v>
      </c>
      <c r="W43" s="15" t="e">
        <f t="shared" si="47"/>
        <v>#DIV/0!</v>
      </c>
      <c r="X43" s="15" t="e">
        <f t="shared" si="47"/>
        <v>#DIV/0!</v>
      </c>
      <c r="Y43" s="15" t="e">
        <f t="shared" si="47"/>
        <v>#DIV/0!</v>
      </c>
      <c r="Z43" s="15" t="e">
        <f t="shared" si="47"/>
        <v>#DIV/0!</v>
      </c>
      <c r="AA43" s="15" t="e">
        <f t="shared" si="47"/>
        <v>#DIV/0!</v>
      </c>
      <c r="AB43" s="15" t="e">
        <f t="shared" si="47"/>
        <v>#DIV/0!</v>
      </c>
    </row>
    <row r="44" spans="2:43" s="15" customFormat="1" x14ac:dyDescent="0.35"/>
    <row r="45" spans="2:43" s="11" customFormat="1" x14ac:dyDescent="0.35">
      <c r="B45" s="11" t="s">
        <v>101</v>
      </c>
      <c r="E45" s="11" t="e">
        <f>E42/E46</f>
        <v>#DIV/0!</v>
      </c>
      <c r="F45" s="11" t="e">
        <f t="shared" ref="F45" si="48">F42/F46</f>
        <v>#DIV/0!</v>
      </c>
      <c r="G45" s="11" t="e">
        <f>G42/G46</f>
        <v>#DIV/0!</v>
      </c>
      <c r="H45" s="11" t="e">
        <f t="shared" ref="H45" si="49">H42/H46</f>
        <v>#DIV/0!</v>
      </c>
      <c r="I45" s="11" t="e">
        <f>I42/I46</f>
        <v>#DIV/0!</v>
      </c>
      <c r="J45" s="11" t="e">
        <f t="shared" ref="J45" si="50">J42/J46</f>
        <v>#DIV/0!</v>
      </c>
      <c r="K45" s="11" t="e">
        <f>K42/K46</f>
        <v>#DIV/0!</v>
      </c>
      <c r="L45" s="11" t="e">
        <f t="shared" ref="L45:O45" si="51">L42/L46</f>
        <v>#DIV/0!</v>
      </c>
      <c r="M45" s="11" t="e">
        <f t="shared" si="51"/>
        <v>#DIV/0!</v>
      </c>
      <c r="N45" s="11" t="e">
        <f t="shared" si="51"/>
        <v>#DIV/0!</v>
      </c>
      <c r="O45" s="11">
        <f t="shared" si="51"/>
        <v>-0.16797367744934866</v>
      </c>
      <c r="P45" s="11">
        <f>P42/P46</f>
        <v>-0.14848664744650653</v>
      </c>
      <c r="Q45" s="11">
        <f t="shared" ref="Q45:S45" si="52">Q42/Q46</f>
        <v>-0.1501485246771149</v>
      </c>
      <c r="R45" s="11">
        <f t="shared" si="52"/>
        <v>-0.14165925427253273</v>
      </c>
      <c r="S45" s="11">
        <f t="shared" si="52"/>
        <v>-0.12647055571850271</v>
      </c>
      <c r="T45" s="11">
        <f>T42/T46</f>
        <v>-0.1380642009477745</v>
      </c>
      <c r="U45" s="11">
        <f t="shared" ref="U45:AB45" si="53">U42/U46</f>
        <v>-0.13372379715639743</v>
      </c>
      <c r="V45" s="11" t="e">
        <f t="shared" si="53"/>
        <v>#DIV/0!</v>
      </c>
      <c r="W45" s="11" t="e">
        <f t="shared" si="53"/>
        <v>#DIV/0!</v>
      </c>
      <c r="X45" s="11" t="e">
        <f t="shared" si="53"/>
        <v>#DIV/0!</v>
      </c>
      <c r="Y45" s="11" t="e">
        <f t="shared" si="53"/>
        <v>#DIV/0!</v>
      </c>
      <c r="Z45" s="11" t="e">
        <f t="shared" si="53"/>
        <v>#DIV/0!</v>
      </c>
      <c r="AA45" s="11" t="e">
        <f t="shared" si="53"/>
        <v>#DIV/0!</v>
      </c>
      <c r="AB45" s="11" t="e">
        <f t="shared" si="53"/>
        <v>#DIV/0!</v>
      </c>
      <c r="AG45" s="11" t="e">
        <f>AG42/AG46</f>
        <v>#DIV/0!</v>
      </c>
      <c r="AH45" s="11">
        <f t="shared" ref="AH45:AQ45" si="54">AH42/AH46</f>
        <v>-2.8862223140068219</v>
      </c>
      <c r="AI45" s="11">
        <f t="shared" si="54"/>
        <v>-2.8746952408700275</v>
      </c>
      <c r="AJ45" s="11">
        <f t="shared" si="54"/>
        <v>-1.7224259420529608</v>
      </c>
      <c r="AK45" s="11">
        <f t="shared" si="54"/>
        <v>-0.60632601615985404</v>
      </c>
      <c r="AL45" s="11" t="e">
        <f t="shared" si="54"/>
        <v>#DIV/0!</v>
      </c>
      <c r="AM45" s="11" t="e">
        <f t="shared" si="54"/>
        <v>#DIV/0!</v>
      </c>
      <c r="AN45" s="11" t="e">
        <f t="shared" si="54"/>
        <v>#DIV/0!</v>
      </c>
      <c r="AO45" s="11" t="e">
        <f t="shared" si="54"/>
        <v>#DIV/0!</v>
      </c>
      <c r="AP45" s="11" t="e">
        <f t="shared" si="54"/>
        <v>#DIV/0!</v>
      </c>
      <c r="AQ45" s="11" t="e">
        <f t="shared" si="54"/>
        <v>#DIV/0!</v>
      </c>
    </row>
    <row r="46" spans="2:43" s="7" customFormat="1" x14ac:dyDescent="0.35">
      <c r="B46" s="7" t="s">
        <v>1</v>
      </c>
      <c r="O46" s="7">
        <v>264088.99699999997</v>
      </c>
      <c r="P46" s="7">
        <v>266212.489</v>
      </c>
      <c r="Q46" s="7">
        <v>267974.66100000002</v>
      </c>
      <c r="R46" s="7">
        <f>AK46</f>
        <v>267126.91800000001</v>
      </c>
      <c r="S46" s="7">
        <v>272347.97700000001</v>
      </c>
      <c r="T46" s="7">
        <v>275053.19799999997</v>
      </c>
      <c r="U46" s="7">
        <v>284197.73300000001</v>
      </c>
      <c r="AH46" s="7">
        <v>42863.642</v>
      </c>
      <c r="AI46" s="7">
        <v>44214.425999999999</v>
      </c>
      <c r="AJ46" s="7">
        <v>79610.97</v>
      </c>
      <c r="AK46" s="7">
        <v>267126.91800000001</v>
      </c>
    </row>
    <row r="49" spans="1:43" s="3" customFormat="1" x14ac:dyDescent="0.35">
      <c r="A49" s="3" t="s">
        <v>144</v>
      </c>
      <c r="B49" s="3" t="s">
        <v>30</v>
      </c>
    </row>
    <row r="50" spans="1:43" s="5" customFormat="1" x14ac:dyDescent="0.35">
      <c r="B50" s="5" t="s">
        <v>38</v>
      </c>
    </row>
    <row r="51" spans="1:43" s="7" customFormat="1" x14ac:dyDescent="0.35">
      <c r="B51" s="7" t="s">
        <v>43</v>
      </c>
      <c r="J51" s="7">
        <f>AI51</f>
        <v>71183</v>
      </c>
      <c r="N51" s="7">
        <f>AJ51</f>
        <v>490762</v>
      </c>
      <c r="O51" s="7">
        <v>484489</v>
      </c>
      <c r="P51" s="7">
        <v>262061</v>
      </c>
      <c r="Q51" s="7">
        <v>199124</v>
      </c>
      <c r="R51" s="7">
        <f>AK51</f>
        <v>181892</v>
      </c>
      <c r="S51" s="7">
        <v>140763</v>
      </c>
      <c r="T51" s="7">
        <v>118808</v>
      </c>
      <c r="U51" s="7">
        <v>101547</v>
      </c>
      <c r="AI51" s="7">
        <v>71183</v>
      </c>
      <c r="AJ51" s="7">
        <v>490762</v>
      </c>
      <c r="AK51" s="7">
        <v>181892</v>
      </c>
    </row>
    <row r="52" spans="1:43" s="7" customFormat="1" x14ac:dyDescent="0.35">
      <c r="B52" s="7" t="s">
        <v>44</v>
      </c>
      <c r="J52" s="7">
        <f>AI52</f>
        <v>0</v>
      </c>
      <c r="N52" s="7">
        <f>AJ52</f>
        <v>0</v>
      </c>
      <c r="O52" s="7">
        <v>0</v>
      </c>
      <c r="P52" s="7">
        <v>195630</v>
      </c>
      <c r="Q52" s="7">
        <v>226163</v>
      </c>
      <c r="R52" s="7">
        <f>AK52</f>
        <v>226868</v>
      </c>
      <c r="S52" s="7">
        <v>235415</v>
      </c>
      <c r="T52" s="7">
        <v>248979</v>
      </c>
      <c r="U52" s="7">
        <f>7880+213347</f>
        <v>221227</v>
      </c>
      <c r="AI52" s="7">
        <v>0</v>
      </c>
      <c r="AJ52" s="7">
        <v>0</v>
      </c>
      <c r="AK52" s="7">
        <v>226868</v>
      </c>
    </row>
    <row r="53" spans="1:43" s="7" customFormat="1" x14ac:dyDescent="0.35">
      <c r="B53" s="7" t="s">
        <v>45</v>
      </c>
      <c r="J53" s="7">
        <f>AI53</f>
        <v>47110</v>
      </c>
      <c r="N53" s="7">
        <f>AJ53</f>
        <v>44373</v>
      </c>
      <c r="O53" s="7">
        <v>24581</v>
      </c>
      <c r="P53" s="7">
        <v>26116</v>
      </c>
      <c r="Q53" s="7">
        <v>29009</v>
      </c>
      <c r="R53" s="7">
        <f>AK53</f>
        <v>38952</v>
      </c>
      <c r="S53" s="7">
        <v>39072</v>
      </c>
      <c r="T53" s="7">
        <v>40349</v>
      </c>
      <c r="U53" s="7">
        <v>45145</v>
      </c>
      <c r="AI53" s="7">
        <v>47110</v>
      </c>
      <c r="AJ53" s="7">
        <v>44373</v>
      </c>
      <c r="AK53" s="7">
        <v>38952</v>
      </c>
    </row>
    <row r="54" spans="1:43" s="8" customFormat="1" x14ac:dyDescent="0.35">
      <c r="B54" s="8" t="s">
        <v>46</v>
      </c>
      <c r="J54" s="8">
        <f>AI54</f>
        <v>7134</v>
      </c>
      <c r="N54" s="8">
        <f>AJ54</f>
        <v>16385</v>
      </c>
      <c r="O54" s="8">
        <v>18192</v>
      </c>
      <c r="P54" s="8">
        <v>20298</v>
      </c>
      <c r="Q54" s="8">
        <v>26347</v>
      </c>
      <c r="R54" s="8">
        <f>AK54</f>
        <v>27943</v>
      </c>
      <c r="S54" s="8">
        <v>19275</v>
      </c>
      <c r="T54" s="8">
        <v>19725</v>
      </c>
      <c r="U54" s="8">
        <v>19616</v>
      </c>
      <c r="AI54" s="8">
        <v>7134</v>
      </c>
      <c r="AJ54" s="8">
        <v>16385</v>
      </c>
      <c r="AK54" s="8">
        <v>27943</v>
      </c>
    </row>
    <row r="55" spans="1:43" s="6" customFormat="1" x14ac:dyDescent="0.35">
      <c r="B55" s="6" t="s">
        <v>47</v>
      </c>
      <c r="E55" s="6">
        <f>SUM(E51:E54)</f>
        <v>0</v>
      </c>
      <c r="F55" s="6">
        <f t="shared" ref="F55" si="55">SUM(F51:F54)</f>
        <v>0</v>
      </c>
      <c r="G55" s="6">
        <f>SUM(G51:G54)</f>
        <v>0</v>
      </c>
      <c r="H55" s="6">
        <f t="shared" ref="H55" si="56">SUM(H51:H54)</f>
        <v>0</v>
      </c>
      <c r="I55" s="6">
        <f>SUM(I51:I54)</f>
        <v>0</v>
      </c>
      <c r="J55" s="6">
        <f t="shared" ref="J55" si="57">SUM(J51:J54)</f>
        <v>125427</v>
      </c>
      <c r="K55" s="6">
        <f>SUM(K51:K54)</f>
        <v>0</v>
      </c>
      <c r="L55" s="6">
        <f t="shared" ref="L55:O55" si="58">SUM(L51:L54)</f>
        <v>0</v>
      </c>
      <c r="M55" s="6">
        <f t="shared" si="58"/>
        <v>0</v>
      </c>
      <c r="N55" s="6">
        <f t="shared" si="58"/>
        <v>551520</v>
      </c>
      <c r="O55" s="6">
        <f t="shared" si="58"/>
        <v>527262</v>
      </c>
      <c r="P55" s="6">
        <f>SUM(P51:P54)</f>
        <v>504105</v>
      </c>
      <c r="Q55" s="6">
        <f t="shared" ref="Q55:S55" si="59">SUM(Q51:Q54)</f>
        <v>480643</v>
      </c>
      <c r="R55" s="6">
        <f t="shared" si="59"/>
        <v>475655</v>
      </c>
      <c r="S55" s="6">
        <f t="shared" si="59"/>
        <v>434525</v>
      </c>
      <c r="T55" s="6">
        <f>SUM(T51:T54)</f>
        <v>427861</v>
      </c>
      <c r="U55" s="6">
        <f t="shared" ref="U55:AB55" si="60">SUM(U51:U54)</f>
        <v>387535</v>
      </c>
      <c r="V55" s="6">
        <f t="shared" si="60"/>
        <v>0</v>
      </c>
      <c r="W55" s="6">
        <f t="shared" si="60"/>
        <v>0</v>
      </c>
      <c r="X55" s="6">
        <f t="shared" si="60"/>
        <v>0</v>
      </c>
      <c r="Y55" s="6">
        <f t="shared" si="60"/>
        <v>0</v>
      </c>
      <c r="Z55" s="6">
        <f t="shared" si="60"/>
        <v>0</v>
      </c>
      <c r="AA55" s="6">
        <f t="shared" si="60"/>
        <v>0</v>
      </c>
      <c r="AB55" s="6">
        <f t="shared" si="60"/>
        <v>0</v>
      </c>
      <c r="AG55" s="6">
        <f>SUM(AG51:AG54)</f>
        <v>0</v>
      </c>
      <c r="AH55" s="6">
        <f t="shared" ref="AH55:AQ55" si="61">SUM(AH51:AH54)</f>
        <v>0</v>
      </c>
      <c r="AI55" s="6">
        <f t="shared" si="61"/>
        <v>125427</v>
      </c>
      <c r="AJ55" s="6">
        <f t="shared" si="61"/>
        <v>551520</v>
      </c>
      <c r="AK55" s="6">
        <f t="shared" si="61"/>
        <v>475655</v>
      </c>
      <c r="AL55" s="6">
        <f t="shared" si="61"/>
        <v>0</v>
      </c>
      <c r="AM55" s="6">
        <f t="shared" si="61"/>
        <v>0</v>
      </c>
      <c r="AN55" s="6">
        <f t="shared" si="61"/>
        <v>0</v>
      </c>
      <c r="AO55" s="6">
        <f t="shared" si="61"/>
        <v>0</v>
      </c>
      <c r="AP55" s="6">
        <f t="shared" si="61"/>
        <v>0</v>
      </c>
      <c r="AQ55" s="6">
        <f t="shared" si="61"/>
        <v>0</v>
      </c>
    </row>
    <row r="56" spans="1:43" s="9" customFormat="1" x14ac:dyDescent="0.35">
      <c r="B56" s="9" t="s">
        <v>39</v>
      </c>
    </row>
    <row r="57" spans="1:43" s="7" customFormat="1" x14ac:dyDescent="0.35">
      <c r="B57" s="7" t="s">
        <v>48</v>
      </c>
      <c r="J57" s="7">
        <f t="shared" ref="J57:J63" si="62">AI57</f>
        <v>159855</v>
      </c>
      <c r="N57" s="7">
        <f t="shared" ref="N57:N63" si="63">AJ57</f>
        <v>133280</v>
      </c>
      <c r="O57" s="7">
        <v>125329</v>
      </c>
      <c r="P57" s="7">
        <v>120921</v>
      </c>
      <c r="Q57" s="7">
        <v>115385</v>
      </c>
      <c r="R57" s="7">
        <f t="shared" ref="R57:R63" si="64">AK57</f>
        <v>108091</v>
      </c>
      <c r="S57" s="7">
        <v>118193</v>
      </c>
      <c r="T57" s="7">
        <v>120193</v>
      </c>
      <c r="U57" s="7">
        <v>114058</v>
      </c>
      <c r="AI57" s="7">
        <v>159855</v>
      </c>
      <c r="AJ57" s="7">
        <v>133280</v>
      </c>
      <c r="AK57" s="7">
        <v>108091</v>
      </c>
    </row>
    <row r="58" spans="1:43" s="7" customFormat="1" x14ac:dyDescent="0.35">
      <c r="B58" s="7" t="s">
        <v>49</v>
      </c>
      <c r="J58" s="7">
        <f t="shared" si="62"/>
        <v>11994</v>
      </c>
      <c r="N58" s="7">
        <f t="shared" si="63"/>
        <v>10768</v>
      </c>
      <c r="O58" s="7">
        <v>11105</v>
      </c>
      <c r="P58" s="7">
        <v>11218</v>
      </c>
      <c r="Q58" s="7">
        <v>11181</v>
      </c>
      <c r="R58" s="7">
        <f t="shared" si="64"/>
        <v>11417</v>
      </c>
      <c r="S58" s="7">
        <v>11878</v>
      </c>
      <c r="T58" s="7">
        <v>12992</v>
      </c>
      <c r="U58" s="7">
        <v>14050</v>
      </c>
      <c r="AI58" s="7">
        <v>11994</v>
      </c>
      <c r="AJ58" s="7">
        <v>10768</v>
      </c>
      <c r="AK58" s="7">
        <v>11417</v>
      </c>
    </row>
    <row r="59" spans="1:43" s="7" customFormat="1" x14ac:dyDescent="0.35">
      <c r="B59" s="7" t="s">
        <v>50</v>
      </c>
      <c r="J59" s="7">
        <f t="shared" si="62"/>
        <v>88393</v>
      </c>
      <c r="N59" s="7">
        <f t="shared" si="63"/>
        <v>103219</v>
      </c>
      <c r="O59" s="7">
        <v>103219</v>
      </c>
      <c r="P59" s="7">
        <v>103219</v>
      </c>
      <c r="Q59" s="7">
        <v>103219</v>
      </c>
      <c r="R59" s="7">
        <f t="shared" si="64"/>
        <v>112748</v>
      </c>
      <c r="S59" s="7">
        <v>112748</v>
      </c>
      <c r="T59" s="7">
        <v>112750</v>
      </c>
      <c r="U59" s="7">
        <v>135701</v>
      </c>
      <c r="AI59" s="7">
        <v>88393</v>
      </c>
      <c r="AJ59" s="7">
        <v>103219</v>
      </c>
      <c r="AK59" s="7">
        <v>112748</v>
      </c>
    </row>
    <row r="60" spans="1:43" s="7" customFormat="1" x14ac:dyDescent="0.35">
      <c r="B60" s="7" t="s">
        <v>51</v>
      </c>
      <c r="J60" s="7">
        <f t="shared" si="62"/>
        <v>5673</v>
      </c>
      <c r="N60" s="7">
        <f t="shared" si="63"/>
        <v>14197</v>
      </c>
      <c r="O60" s="7">
        <v>13604</v>
      </c>
      <c r="P60" s="7">
        <v>13077</v>
      </c>
      <c r="Q60" s="7">
        <v>12419</v>
      </c>
      <c r="R60" s="7">
        <f t="shared" si="64"/>
        <v>14831</v>
      </c>
      <c r="S60" s="7">
        <v>13999</v>
      </c>
      <c r="T60" s="7">
        <v>14867</v>
      </c>
      <c r="U60" s="7">
        <v>27427</v>
      </c>
      <c r="AI60" s="7">
        <v>5673</v>
      </c>
      <c r="AJ60" s="7">
        <v>14197</v>
      </c>
      <c r="AK60" s="7">
        <v>14831</v>
      </c>
    </row>
    <row r="61" spans="1:43" s="7" customFormat="1" x14ac:dyDescent="0.35">
      <c r="B61" s="7" t="s">
        <v>52</v>
      </c>
      <c r="J61" s="7">
        <f t="shared" si="62"/>
        <v>4982</v>
      </c>
      <c r="N61" s="7">
        <f t="shared" si="63"/>
        <v>5743</v>
      </c>
      <c r="O61" s="7">
        <v>5653</v>
      </c>
      <c r="P61" s="7">
        <v>5648</v>
      </c>
      <c r="Q61" s="7">
        <v>5163</v>
      </c>
      <c r="R61" s="7">
        <f t="shared" si="64"/>
        <v>5657</v>
      </c>
      <c r="S61" s="7">
        <v>5660</v>
      </c>
      <c r="T61" s="7">
        <v>5707</v>
      </c>
      <c r="U61" s="7">
        <v>10321</v>
      </c>
      <c r="AI61" s="7">
        <v>4982</v>
      </c>
      <c r="AJ61" s="7">
        <v>5743</v>
      </c>
      <c r="AK61" s="7">
        <v>5657</v>
      </c>
    </row>
    <row r="62" spans="1:43" s="7" customFormat="1" x14ac:dyDescent="0.35">
      <c r="B62" s="7" t="s">
        <v>53</v>
      </c>
      <c r="J62" s="7">
        <f t="shared" si="62"/>
        <v>0</v>
      </c>
      <c r="N62" s="7">
        <f t="shared" si="63"/>
        <v>0</v>
      </c>
      <c r="O62" s="7">
        <v>7035</v>
      </c>
      <c r="P62" s="7">
        <v>5646</v>
      </c>
      <c r="Q62" s="7">
        <v>15806</v>
      </c>
      <c r="R62" s="7">
        <f t="shared" si="64"/>
        <v>20403</v>
      </c>
      <c r="S62" s="7">
        <v>23697</v>
      </c>
      <c r="T62" s="7">
        <v>23485</v>
      </c>
      <c r="U62" s="7">
        <v>22091</v>
      </c>
      <c r="AI62" s="7">
        <v>0</v>
      </c>
      <c r="AJ62" s="7">
        <v>0</v>
      </c>
      <c r="AK62" s="7">
        <v>20403</v>
      </c>
    </row>
    <row r="63" spans="1:43" s="8" customFormat="1" x14ac:dyDescent="0.35">
      <c r="B63" s="8" t="s">
        <v>54</v>
      </c>
      <c r="J63" s="7">
        <f t="shared" si="62"/>
        <v>2984</v>
      </c>
      <c r="N63" s="7">
        <f t="shared" si="63"/>
        <v>2714</v>
      </c>
      <c r="O63" s="8">
        <v>2787</v>
      </c>
      <c r="P63" s="8">
        <v>4060</v>
      </c>
      <c r="Q63" s="8">
        <v>3412</v>
      </c>
      <c r="R63" s="7">
        <f t="shared" si="64"/>
        <v>3921</v>
      </c>
      <c r="S63" s="8">
        <v>2757</v>
      </c>
      <c r="T63" s="8">
        <v>2562</v>
      </c>
      <c r="U63" s="8">
        <v>2337</v>
      </c>
      <c r="AI63" s="8">
        <v>2984</v>
      </c>
      <c r="AJ63" s="8">
        <v>2714</v>
      </c>
      <c r="AK63" s="8">
        <v>3921</v>
      </c>
    </row>
    <row r="64" spans="1:43" s="10" customFormat="1" x14ac:dyDescent="0.35">
      <c r="B64" s="10" t="s">
        <v>55</v>
      </c>
      <c r="E64" s="10">
        <f>SUM(E57:E63)</f>
        <v>0</v>
      </c>
      <c r="F64" s="10">
        <f t="shared" ref="F64" si="65">SUM(F57:F63)</f>
        <v>0</v>
      </c>
      <c r="G64" s="10">
        <f>SUM(G57:G63)</f>
        <v>0</v>
      </c>
      <c r="H64" s="10">
        <f t="shared" ref="H64" si="66">SUM(H57:H63)</f>
        <v>0</v>
      </c>
      <c r="I64" s="10">
        <f>SUM(I57:I63)</f>
        <v>0</v>
      </c>
      <c r="J64" s="10">
        <f t="shared" ref="J64" si="67">SUM(J57:J63)</f>
        <v>273881</v>
      </c>
      <c r="K64" s="10">
        <f>SUM(K57:K63)</f>
        <v>0</v>
      </c>
      <c r="L64" s="10">
        <f t="shared" ref="L64:O64" si="68">SUM(L57:L63)</f>
        <v>0</v>
      </c>
      <c r="M64" s="10">
        <f t="shared" si="68"/>
        <v>0</v>
      </c>
      <c r="N64" s="10">
        <f t="shared" si="68"/>
        <v>269921</v>
      </c>
      <c r="O64" s="10">
        <f t="shared" si="68"/>
        <v>268732</v>
      </c>
      <c r="P64" s="10">
        <f>SUM(P57:P63)</f>
        <v>263789</v>
      </c>
      <c r="Q64" s="10">
        <f t="shared" ref="Q64:S64" si="69">SUM(Q57:Q63)</f>
        <v>266585</v>
      </c>
      <c r="R64" s="10">
        <f t="shared" si="69"/>
        <v>277068</v>
      </c>
      <c r="S64" s="10">
        <f t="shared" si="69"/>
        <v>288932</v>
      </c>
      <c r="T64" s="10">
        <f>SUM(T57:T63)</f>
        <v>292556</v>
      </c>
      <c r="U64" s="10">
        <f t="shared" ref="U64:AB64" si="70">SUM(U57:U63)</f>
        <v>325985</v>
      </c>
      <c r="V64" s="10">
        <f t="shared" si="70"/>
        <v>0</v>
      </c>
      <c r="W64" s="10">
        <f t="shared" si="70"/>
        <v>0</v>
      </c>
      <c r="X64" s="10">
        <f t="shared" si="70"/>
        <v>0</v>
      </c>
      <c r="Y64" s="10">
        <f t="shared" si="70"/>
        <v>0</v>
      </c>
      <c r="Z64" s="10">
        <f t="shared" si="70"/>
        <v>0</v>
      </c>
      <c r="AA64" s="10">
        <f t="shared" si="70"/>
        <v>0</v>
      </c>
      <c r="AB64" s="10">
        <f t="shared" si="70"/>
        <v>0</v>
      </c>
      <c r="AG64" s="10">
        <f>SUM(AG57:AG63)</f>
        <v>0</v>
      </c>
      <c r="AH64" s="10">
        <f t="shared" ref="AH64:AQ64" si="71">SUM(AH57:AH63)</f>
        <v>0</v>
      </c>
      <c r="AI64" s="10">
        <f t="shared" si="71"/>
        <v>273881</v>
      </c>
      <c r="AJ64" s="10">
        <f t="shared" si="71"/>
        <v>269921</v>
      </c>
      <c r="AK64" s="10">
        <f t="shared" si="71"/>
        <v>277068</v>
      </c>
      <c r="AL64" s="10">
        <f t="shared" si="71"/>
        <v>0</v>
      </c>
      <c r="AM64" s="10">
        <f t="shared" si="71"/>
        <v>0</v>
      </c>
      <c r="AN64" s="10">
        <f t="shared" si="71"/>
        <v>0</v>
      </c>
      <c r="AO64" s="10">
        <f t="shared" si="71"/>
        <v>0</v>
      </c>
      <c r="AP64" s="10">
        <f t="shared" si="71"/>
        <v>0</v>
      </c>
      <c r="AQ64" s="10">
        <f t="shared" si="71"/>
        <v>0</v>
      </c>
    </row>
    <row r="65" spans="2:43" s="6" customFormat="1" x14ac:dyDescent="0.35">
      <c r="B65" s="6" t="s">
        <v>56</v>
      </c>
      <c r="E65" s="6">
        <f>E64+E55</f>
        <v>0</v>
      </c>
      <c r="F65" s="6">
        <f t="shared" ref="F65" si="72">F64+F55</f>
        <v>0</v>
      </c>
      <c r="G65" s="6">
        <f>G64+G55</f>
        <v>0</v>
      </c>
      <c r="H65" s="6">
        <f t="shared" ref="H65" si="73">H64+H55</f>
        <v>0</v>
      </c>
      <c r="I65" s="6">
        <f>I64+I55</f>
        <v>0</v>
      </c>
      <c r="J65" s="6">
        <f t="shared" ref="J65" si="74">J64+J55</f>
        <v>399308</v>
      </c>
      <c r="K65" s="6">
        <f>K64+K55</f>
        <v>0</v>
      </c>
      <c r="L65" s="6">
        <f t="shared" ref="L65:O65" si="75">L64+L55</f>
        <v>0</v>
      </c>
      <c r="M65" s="6">
        <f t="shared" si="75"/>
        <v>0</v>
      </c>
      <c r="N65" s="6">
        <f t="shared" si="75"/>
        <v>821441</v>
      </c>
      <c r="O65" s="6">
        <f t="shared" si="75"/>
        <v>795994</v>
      </c>
      <c r="P65" s="6">
        <f>P64+P55</f>
        <v>767894</v>
      </c>
      <c r="Q65" s="6">
        <f t="shared" ref="Q65:S65" si="76">Q64+Q55</f>
        <v>747228</v>
      </c>
      <c r="R65" s="6">
        <f t="shared" si="76"/>
        <v>752723</v>
      </c>
      <c r="S65" s="6">
        <f t="shared" si="76"/>
        <v>723457</v>
      </c>
      <c r="T65" s="6">
        <f>T64+T55</f>
        <v>720417</v>
      </c>
      <c r="U65" s="6">
        <f t="shared" ref="U65:AB65" si="77">U64+U55</f>
        <v>713520</v>
      </c>
      <c r="V65" s="6">
        <f t="shared" si="77"/>
        <v>0</v>
      </c>
      <c r="W65" s="6">
        <f t="shared" si="77"/>
        <v>0</v>
      </c>
      <c r="X65" s="6">
        <f t="shared" si="77"/>
        <v>0</v>
      </c>
      <c r="Y65" s="6">
        <f t="shared" si="77"/>
        <v>0</v>
      </c>
      <c r="Z65" s="6">
        <f t="shared" si="77"/>
        <v>0</v>
      </c>
      <c r="AA65" s="6">
        <f t="shared" si="77"/>
        <v>0</v>
      </c>
      <c r="AB65" s="6">
        <f t="shared" si="77"/>
        <v>0</v>
      </c>
      <c r="AG65" s="6">
        <f>AG64+AG55</f>
        <v>0</v>
      </c>
      <c r="AH65" s="6">
        <f t="shared" ref="AH65:AQ65" si="78">AH64+AH55</f>
        <v>0</v>
      </c>
      <c r="AI65" s="6">
        <f t="shared" si="78"/>
        <v>399308</v>
      </c>
      <c r="AJ65" s="6">
        <f t="shared" si="78"/>
        <v>821441</v>
      </c>
      <c r="AK65" s="6">
        <f t="shared" si="78"/>
        <v>752723</v>
      </c>
      <c r="AL65" s="6">
        <f t="shared" si="78"/>
        <v>0</v>
      </c>
      <c r="AM65" s="6">
        <f t="shared" si="78"/>
        <v>0</v>
      </c>
      <c r="AN65" s="6">
        <f t="shared" si="78"/>
        <v>0</v>
      </c>
      <c r="AO65" s="6">
        <f t="shared" si="78"/>
        <v>0</v>
      </c>
      <c r="AP65" s="6">
        <f t="shared" si="78"/>
        <v>0</v>
      </c>
      <c r="AQ65" s="6">
        <f t="shared" si="78"/>
        <v>0</v>
      </c>
    </row>
    <row r="66" spans="2:43" s="9" customFormat="1" x14ac:dyDescent="0.35">
      <c r="B66" s="9" t="s">
        <v>40</v>
      </c>
    </row>
    <row r="67" spans="2:43" s="7" customFormat="1" x14ac:dyDescent="0.35">
      <c r="B67" s="7" t="s">
        <v>57</v>
      </c>
      <c r="J67" s="7">
        <f t="shared" ref="J67:J73" si="79">AI67</f>
        <v>1446</v>
      </c>
      <c r="N67" s="7">
        <f t="shared" ref="N67:N73" si="80">AJ67</f>
        <v>2850</v>
      </c>
      <c r="O67" s="7">
        <v>3168</v>
      </c>
      <c r="P67" s="7">
        <v>2189</v>
      </c>
      <c r="Q67" s="7">
        <v>2557</v>
      </c>
      <c r="R67" s="7">
        <f t="shared" ref="R67:R73" si="81">AK67</f>
        <v>6900</v>
      </c>
      <c r="S67" s="7">
        <v>14657</v>
      </c>
      <c r="T67" s="7">
        <v>3825</v>
      </c>
      <c r="U67" s="7">
        <v>4589</v>
      </c>
      <c r="AI67" s="7">
        <v>1446</v>
      </c>
      <c r="AJ67" s="7">
        <v>2850</v>
      </c>
      <c r="AK67" s="7">
        <v>6900</v>
      </c>
    </row>
    <row r="68" spans="2:43" s="7" customFormat="1" x14ac:dyDescent="0.35">
      <c r="B68" s="7" t="s">
        <v>58</v>
      </c>
      <c r="J68" s="7">
        <f t="shared" si="79"/>
        <v>30195</v>
      </c>
      <c r="N68" s="7">
        <f t="shared" si="80"/>
        <v>48823</v>
      </c>
      <c r="O68" s="7">
        <v>43184</v>
      </c>
      <c r="P68" s="7">
        <v>47821</v>
      </c>
      <c r="Q68" s="7">
        <v>42629</v>
      </c>
      <c r="R68" s="7">
        <f t="shared" si="81"/>
        <v>46022</v>
      </c>
      <c r="S68" s="7">
        <v>34432</v>
      </c>
      <c r="T68" s="7">
        <v>37841</v>
      </c>
      <c r="U68" s="7">
        <v>41961</v>
      </c>
      <c r="AI68" s="7">
        <v>30195</v>
      </c>
      <c r="AJ68" s="7">
        <v>48823</v>
      </c>
      <c r="AK68" s="7">
        <v>46022</v>
      </c>
    </row>
    <row r="69" spans="2:43" s="7" customFormat="1" x14ac:dyDescent="0.35">
      <c r="B69" s="7" t="s">
        <v>59</v>
      </c>
      <c r="J69" s="7">
        <f t="shared" si="79"/>
        <v>57570</v>
      </c>
      <c r="N69" s="7">
        <f t="shared" si="80"/>
        <v>64233</v>
      </c>
      <c r="O69" s="7">
        <v>60672</v>
      </c>
      <c r="P69" s="7">
        <v>52083</v>
      </c>
      <c r="Q69" s="7">
        <v>47698</v>
      </c>
      <c r="R69" s="7">
        <f t="shared" si="81"/>
        <v>51900</v>
      </c>
      <c r="S69" s="7">
        <v>44620</v>
      </c>
      <c r="T69" s="7">
        <v>56575</v>
      </c>
      <c r="U69" s="7">
        <v>67228</v>
      </c>
      <c r="AI69" s="7">
        <v>57570</v>
      </c>
      <c r="AJ69" s="7">
        <v>64233</v>
      </c>
      <c r="AK69" s="7">
        <v>51900</v>
      </c>
    </row>
    <row r="70" spans="2:43" s="7" customFormat="1" x14ac:dyDescent="0.35">
      <c r="B70" s="7" t="s">
        <v>60</v>
      </c>
      <c r="J70" s="7">
        <f t="shared" si="79"/>
        <v>0</v>
      </c>
      <c r="N70" s="7">
        <f t="shared" si="80"/>
        <v>16135</v>
      </c>
      <c r="O70" s="7">
        <v>15239</v>
      </c>
      <c r="P70" s="7">
        <v>14342</v>
      </c>
      <c r="Q70" s="7">
        <v>13446</v>
      </c>
      <c r="R70" s="7">
        <f t="shared" si="81"/>
        <v>12550</v>
      </c>
      <c r="S70" s="7">
        <v>11653</v>
      </c>
      <c r="T70" s="7">
        <v>10757</v>
      </c>
      <c r="U70" s="7">
        <v>9860</v>
      </c>
      <c r="AI70" s="7">
        <v>0</v>
      </c>
      <c r="AJ70" s="7">
        <v>16135</v>
      </c>
      <c r="AK70" s="7">
        <v>12550</v>
      </c>
    </row>
    <row r="71" spans="2:43" s="7" customFormat="1" x14ac:dyDescent="0.35">
      <c r="B71" s="7" t="s">
        <v>61</v>
      </c>
      <c r="J71" s="7">
        <f t="shared" si="79"/>
        <v>0</v>
      </c>
      <c r="N71" s="7">
        <f t="shared" si="80"/>
        <v>0</v>
      </c>
      <c r="O71" s="7">
        <v>7188</v>
      </c>
      <c r="P71" s="7">
        <v>5845</v>
      </c>
      <c r="Q71" s="7">
        <v>3538</v>
      </c>
      <c r="R71" s="7">
        <f t="shared" si="81"/>
        <v>4885</v>
      </c>
      <c r="S71" s="7">
        <v>6320</v>
      </c>
      <c r="T71" s="7">
        <v>7261</v>
      </c>
      <c r="U71" s="7">
        <v>7500</v>
      </c>
      <c r="AI71" s="7">
        <v>0</v>
      </c>
      <c r="AJ71" s="7">
        <v>0</v>
      </c>
      <c r="AK71" s="7">
        <v>4885</v>
      </c>
    </row>
    <row r="72" spans="2:43" s="7" customFormat="1" x14ac:dyDescent="0.35">
      <c r="B72" s="7" t="s">
        <v>118</v>
      </c>
      <c r="J72" s="7">
        <f t="shared" si="79"/>
        <v>8244</v>
      </c>
      <c r="N72" s="7">
        <f t="shared" si="80"/>
        <v>0</v>
      </c>
      <c r="O72" s="7">
        <v>0</v>
      </c>
      <c r="P72" s="7">
        <v>0</v>
      </c>
      <c r="Q72" s="7">
        <v>0</v>
      </c>
      <c r="R72" s="7">
        <f t="shared" si="81"/>
        <v>0</v>
      </c>
      <c r="S72" s="7">
        <v>0</v>
      </c>
      <c r="T72" s="7">
        <v>0</v>
      </c>
      <c r="U72" s="7">
        <v>0</v>
      </c>
      <c r="AI72" s="7">
        <v>8244</v>
      </c>
      <c r="AJ72" s="7">
        <v>0</v>
      </c>
      <c r="AK72" s="7">
        <v>0</v>
      </c>
    </row>
    <row r="73" spans="2:43" s="8" customFormat="1" x14ac:dyDescent="0.35">
      <c r="B73" s="8" t="s">
        <v>119</v>
      </c>
      <c r="J73" s="8">
        <f t="shared" si="79"/>
        <v>11359</v>
      </c>
      <c r="N73" s="8">
        <f t="shared" si="80"/>
        <v>0</v>
      </c>
      <c r="O73" s="8">
        <v>0</v>
      </c>
      <c r="P73" s="8">
        <v>0</v>
      </c>
      <c r="Q73" s="8">
        <v>0</v>
      </c>
      <c r="R73" s="8">
        <f t="shared" si="81"/>
        <v>0</v>
      </c>
      <c r="S73" s="8">
        <v>0</v>
      </c>
      <c r="T73" s="8">
        <v>0</v>
      </c>
      <c r="U73" s="8">
        <v>0</v>
      </c>
      <c r="AI73" s="8">
        <v>11359</v>
      </c>
      <c r="AJ73" s="8">
        <v>0</v>
      </c>
      <c r="AK73" s="8">
        <v>0</v>
      </c>
    </row>
    <row r="74" spans="2:43" s="6" customFormat="1" x14ac:dyDescent="0.35">
      <c r="B74" s="6" t="s">
        <v>62</v>
      </c>
      <c r="E74" s="6">
        <f>SUM(E67:E71)</f>
        <v>0</v>
      </c>
      <c r="F74" s="6">
        <f t="shared" ref="F74" si="82">SUM(F67:F71)</f>
        <v>0</v>
      </c>
      <c r="G74" s="6">
        <f>SUM(G67:G71)</f>
        <v>0</v>
      </c>
      <c r="H74" s="6">
        <f t="shared" ref="H74" si="83">SUM(H67:H71)</f>
        <v>0</v>
      </c>
      <c r="I74" s="6">
        <f>SUM(I67:I71)</f>
        <v>0</v>
      </c>
      <c r="J74" s="6">
        <f t="shared" ref="J74" si="84">SUM(J67:J71)</f>
        <v>89211</v>
      </c>
      <c r="K74" s="6">
        <f>SUM(K67:K71)</f>
        <v>0</v>
      </c>
      <c r="L74" s="6">
        <f t="shared" ref="L74:N74" si="85">SUM(L67:L71)</f>
        <v>0</v>
      </c>
      <c r="M74" s="6">
        <f t="shared" si="85"/>
        <v>0</v>
      </c>
      <c r="N74" s="6">
        <f t="shared" si="85"/>
        <v>132041</v>
      </c>
      <c r="O74" s="6">
        <f>SUM(O67:O73)</f>
        <v>129451</v>
      </c>
      <c r="P74" s="6">
        <f>SUM(P67:P73)</f>
        <v>122280</v>
      </c>
      <c r="Q74" s="6">
        <f>SUM(Q67:Q73)</f>
        <v>109868</v>
      </c>
      <c r="R74" s="6">
        <f t="shared" ref="R74" si="86">SUM(R67:R71)</f>
        <v>122257</v>
      </c>
      <c r="S74" s="6">
        <f>SUM(S67:S73)</f>
        <v>111682</v>
      </c>
      <c r="T74" s="6">
        <f>SUM(T67:T73)</f>
        <v>116259</v>
      </c>
      <c r="U74" s="6">
        <f t="shared" ref="U74:AB74" si="87">SUM(U67:U73)</f>
        <v>131138</v>
      </c>
      <c r="V74" s="6">
        <f t="shared" si="87"/>
        <v>0</v>
      </c>
      <c r="W74" s="6">
        <f t="shared" si="87"/>
        <v>0</v>
      </c>
      <c r="X74" s="6">
        <f t="shared" si="87"/>
        <v>0</v>
      </c>
      <c r="Y74" s="6">
        <f t="shared" si="87"/>
        <v>0</v>
      </c>
      <c r="Z74" s="6">
        <f t="shared" si="87"/>
        <v>0</v>
      </c>
      <c r="AA74" s="6">
        <f t="shared" si="87"/>
        <v>0</v>
      </c>
      <c r="AB74" s="6">
        <f t="shared" si="87"/>
        <v>0</v>
      </c>
      <c r="AG74" s="6">
        <f>SUM(AG67:AG71)</f>
        <v>0</v>
      </c>
      <c r="AH74" s="6">
        <f t="shared" ref="AH74:AQ74" si="88">SUM(AH67:AH71)</f>
        <v>0</v>
      </c>
      <c r="AI74" s="6">
        <f>SUM(AI67:AI73)</f>
        <v>108814</v>
      </c>
      <c r="AJ74" s="6">
        <f>SUM(AJ67:AJ73)</f>
        <v>132041</v>
      </c>
      <c r="AK74" s="6">
        <f>SUM(AK67:AK73)</f>
        <v>122257</v>
      </c>
      <c r="AL74" s="6">
        <f t="shared" si="88"/>
        <v>0</v>
      </c>
      <c r="AM74" s="6">
        <f t="shared" si="88"/>
        <v>0</v>
      </c>
      <c r="AN74" s="6">
        <f t="shared" si="88"/>
        <v>0</v>
      </c>
      <c r="AO74" s="6">
        <f t="shared" si="88"/>
        <v>0</v>
      </c>
      <c r="AP74" s="6">
        <f t="shared" si="88"/>
        <v>0</v>
      </c>
      <c r="AQ74" s="6">
        <f t="shared" si="88"/>
        <v>0</v>
      </c>
    </row>
    <row r="75" spans="2:43" s="9" customFormat="1" x14ac:dyDescent="0.35">
      <c r="B75" s="9" t="s">
        <v>41</v>
      </c>
    </row>
    <row r="76" spans="2:43" s="7" customFormat="1" x14ac:dyDescent="0.35">
      <c r="B76" s="7" t="s">
        <v>4</v>
      </c>
      <c r="J76" s="7">
        <f t="shared" ref="J76:J84" si="89">AI76</f>
        <v>62644</v>
      </c>
      <c r="N76" s="7">
        <f t="shared" ref="N76:N84" si="90">AJ76</f>
        <v>0</v>
      </c>
      <c r="O76" s="7">
        <v>0</v>
      </c>
      <c r="P76" s="7">
        <v>0</v>
      </c>
      <c r="Q76" s="7">
        <v>0</v>
      </c>
      <c r="R76" s="7">
        <f t="shared" ref="R76:R84" si="91">AK76</f>
        <v>0</v>
      </c>
      <c r="S76" s="7">
        <v>0</v>
      </c>
      <c r="T76" s="7">
        <v>0</v>
      </c>
      <c r="U76" s="7">
        <v>0</v>
      </c>
      <c r="AI76" s="7">
        <v>62644</v>
      </c>
      <c r="AJ76" s="7">
        <v>0</v>
      </c>
      <c r="AK76" s="7">
        <v>0</v>
      </c>
    </row>
    <row r="77" spans="2:43" s="7" customFormat="1" x14ac:dyDescent="0.35">
      <c r="B77" s="7" t="s">
        <v>118</v>
      </c>
      <c r="J77" s="7">
        <f t="shared" si="89"/>
        <v>92968</v>
      </c>
      <c r="N77" s="7">
        <f t="shared" si="90"/>
        <v>0</v>
      </c>
      <c r="O77" s="7">
        <v>0</v>
      </c>
      <c r="P77" s="7">
        <v>0</v>
      </c>
      <c r="Q77" s="7">
        <v>0</v>
      </c>
      <c r="R77" s="7">
        <f t="shared" si="91"/>
        <v>0</v>
      </c>
      <c r="S77" s="7">
        <v>0</v>
      </c>
      <c r="T77" s="7">
        <v>0</v>
      </c>
      <c r="U77" s="7">
        <v>0</v>
      </c>
      <c r="AI77" s="7">
        <v>92968</v>
      </c>
      <c r="AJ77" s="7">
        <v>0</v>
      </c>
      <c r="AK77" s="7">
        <v>0</v>
      </c>
    </row>
    <row r="78" spans="2:43" s="7" customFormat="1" x14ac:dyDescent="0.35">
      <c r="B78" s="7" t="s">
        <v>59</v>
      </c>
      <c r="J78" s="7">
        <f t="shared" si="89"/>
        <v>15122</v>
      </c>
      <c r="N78" s="7">
        <f t="shared" si="90"/>
        <v>3579</v>
      </c>
      <c r="O78" s="7">
        <v>0</v>
      </c>
      <c r="P78" s="7">
        <v>0</v>
      </c>
      <c r="Q78" s="7">
        <v>0</v>
      </c>
      <c r="R78" s="7">
        <f t="shared" si="91"/>
        <v>2882</v>
      </c>
      <c r="S78" s="7">
        <v>2474</v>
      </c>
      <c r="T78" s="7">
        <v>18186</v>
      </c>
      <c r="U78" s="7">
        <v>7763</v>
      </c>
      <c r="AI78" s="7">
        <v>15122</v>
      </c>
      <c r="AJ78" s="7">
        <v>3579</v>
      </c>
      <c r="AK78" s="7">
        <v>2882</v>
      </c>
    </row>
    <row r="79" spans="2:43" s="7" customFormat="1" x14ac:dyDescent="0.35">
      <c r="B79" s="7" t="s">
        <v>63</v>
      </c>
      <c r="J79" s="7">
        <f t="shared" si="89"/>
        <v>7971</v>
      </c>
      <c r="N79" s="7">
        <f t="shared" si="90"/>
        <v>12149</v>
      </c>
      <c r="O79" s="7">
        <v>12199</v>
      </c>
      <c r="P79" s="7">
        <v>11026</v>
      </c>
      <c r="Q79" s="7">
        <v>9853</v>
      </c>
      <c r="R79" s="7">
        <f t="shared" si="91"/>
        <v>8679</v>
      </c>
      <c r="S79" s="7">
        <v>10671</v>
      </c>
      <c r="T79" s="7">
        <v>9605</v>
      </c>
      <c r="U79" s="7">
        <v>8353</v>
      </c>
      <c r="AI79" s="7">
        <v>7971</v>
      </c>
      <c r="AJ79" s="7">
        <v>12149</v>
      </c>
      <c r="AK79" s="7">
        <v>8679</v>
      </c>
    </row>
    <row r="80" spans="2:43" s="7" customFormat="1" x14ac:dyDescent="0.35">
      <c r="B80" s="7" t="s">
        <v>64</v>
      </c>
      <c r="J80" s="7">
        <f t="shared" si="89"/>
        <v>0</v>
      </c>
      <c r="N80" s="7">
        <f t="shared" si="90"/>
        <v>23224</v>
      </c>
      <c r="O80" s="7">
        <v>19948</v>
      </c>
      <c r="P80" s="7">
        <v>17836</v>
      </c>
      <c r="Q80" s="7">
        <v>17855</v>
      </c>
      <c r="R80" s="7">
        <f t="shared" si="91"/>
        <v>16670</v>
      </c>
      <c r="S80" s="7">
        <v>10725</v>
      </c>
      <c r="T80" s="7">
        <v>9499</v>
      </c>
      <c r="U80" s="7">
        <v>2666</v>
      </c>
      <c r="AI80" s="7">
        <v>0</v>
      </c>
      <c r="AJ80" s="7">
        <v>23224</v>
      </c>
      <c r="AK80" s="7">
        <v>16670</v>
      </c>
    </row>
    <row r="81" spans="1:43" s="7" customFormat="1" x14ac:dyDescent="0.35">
      <c r="B81" s="7" t="s">
        <v>65</v>
      </c>
      <c r="J81" s="7">
        <f t="shared" si="89"/>
        <v>2991</v>
      </c>
      <c r="N81" s="7">
        <f t="shared" si="90"/>
        <v>798</v>
      </c>
      <c r="O81" s="7">
        <v>0</v>
      </c>
      <c r="P81" s="7">
        <v>0</v>
      </c>
      <c r="Q81" s="7">
        <v>0</v>
      </c>
      <c r="R81" s="7">
        <f t="shared" si="91"/>
        <v>0</v>
      </c>
      <c r="S81" s="7">
        <v>0</v>
      </c>
      <c r="T81" s="7">
        <v>0</v>
      </c>
      <c r="U81" s="7">
        <v>0</v>
      </c>
      <c r="AI81" s="7">
        <v>2991</v>
      </c>
      <c r="AJ81" s="7">
        <v>798</v>
      </c>
      <c r="AK81" s="7">
        <v>0</v>
      </c>
    </row>
    <row r="82" spans="1:43" s="7" customFormat="1" x14ac:dyDescent="0.35">
      <c r="B82" s="7" t="s">
        <v>61</v>
      </c>
      <c r="J82" s="7">
        <f t="shared" si="89"/>
        <v>0</v>
      </c>
      <c r="N82" s="7">
        <f t="shared" si="90"/>
        <v>0</v>
      </c>
      <c r="O82" s="7">
        <v>2271</v>
      </c>
      <c r="P82" s="7">
        <v>1670</v>
      </c>
      <c r="Q82" s="7">
        <v>14024</v>
      </c>
      <c r="R82" s="7">
        <f t="shared" si="91"/>
        <v>17145</v>
      </c>
      <c r="S82" s="7">
        <v>19912</v>
      </c>
      <c r="T82" s="7">
        <v>19139</v>
      </c>
      <c r="U82" s="7">
        <v>17321</v>
      </c>
      <c r="AI82" s="7">
        <v>0</v>
      </c>
      <c r="AJ82" s="7">
        <v>0</v>
      </c>
      <c r="AK82" s="7">
        <v>17145</v>
      </c>
    </row>
    <row r="83" spans="1:43" s="7" customFormat="1" x14ac:dyDescent="0.35">
      <c r="B83" s="7" t="s">
        <v>66</v>
      </c>
      <c r="J83" s="7">
        <f t="shared" si="89"/>
        <v>0</v>
      </c>
      <c r="N83" s="7">
        <f t="shared" si="90"/>
        <v>0</v>
      </c>
      <c r="O83" s="7">
        <v>0</v>
      </c>
      <c r="P83" s="7">
        <v>0</v>
      </c>
      <c r="Q83" s="7">
        <v>0</v>
      </c>
      <c r="R83" s="7">
        <f t="shared" si="91"/>
        <v>7499</v>
      </c>
      <c r="S83" s="7">
        <v>7142</v>
      </c>
      <c r="T83" s="7">
        <v>5926</v>
      </c>
      <c r="U83" s="7">
        <v>5588</v>
      </c>
      <c r="AI83" s="7">
        <v>0</v>
      </c>
      <c r="AJ83" s="7">
        <v>0</v>
      </c>
      <c r="AK83" s="7">
        <v>7499</v>
      </c>
    </row>
    <row r="84" spans="1:43" s="8" customFormat="1" x14ac:dyDescent="0.35">
      <c r="B84" s="8" t="s">
        <v>67</v>
      </c>
      <c r="J84" s="7">
        <f t="shared" si="89"/>
        <v>1287</v>
      </c>
      <c r="N84" s="7">
        <f t="shared" si="90"/>
        <v>1405</v>
      </c>
      <c r="O84" s="8">
        <v>1419</v>
      </c>
      <c r="P84" s="8">
        <v>1439</v>
      </c>
      <c r="Q84" s="8">
        <v>1461</v>
      </c>
      <c r="R84" s="7">
        <f t="shared" si="91"/>
        <v>1487</v>
      </c>
      <c r="S84" s="7">
        <v>1502</v>
      </c>
      <c r="T84" s="8">
        <v>2235</v>
      </c>
      <c r="U84" s="8">
        <v>7093</v>
      </c>
      <c r="AI84" s="8">
        <v>1287</v>
      </c>
      <c r="AJ84" s="8">
        <v>1405</v>
      </c>
      <c r="AK84" s="8">
        <v>1487</v>
      </c>
    </row>
    <row r="85" spans="1:43" s="10" customFormat="1" x14ac:dyDescent="0.35">
      <c r="B85" s="10" t="s">
        <v>68</v>
      </c>
      <c r="E85" s="10">
        <f>SUM(E76:E84)</f>
        <v>0</v>
      </c>
      <c r="F85" s="10">
        <f t="shared" ref="F85" si="92">SUM(F76:F84)</f>
        <v>0</v>
      </c>
      <c r="G85" s="10">
        <f>SUM(G76:G84)</f>
        <v>0</v>
      </c>
      <c r="H85" s="10">
        <f t="shared" ref="H85" si="93">SUM(H76:H84)</f>
        <v>0</v>
      </c>
      <c r="I85" s="10">
        <f>SUM(I76:I84)</f>
        <v>0</v>
      </c>
      <c r="J85" s="10">
        <f t="shared" ref="J85" si="94">SUM(J76:J84)</f>
        <v>182983</v>
      </c>
      <c r="K85" s="10">
        <f>SUM(K76:K84)</f>
        <v>0</v>
      </c>
      <c r="L85" s="10">
        <f t="shared" ref="L85:O85" si="95">SUM(L76:L84)</f>
        <v>0</v>
      </c>
      <c r="M85" s="10">
        <f t="shared" si="95"/>
        <v>0</v>
      </c>
      <c r="N85" s="10">
        <f t="shared" si="95"/>
        <v>41155</v>
      </c>
      <c r="O85" s="10">
        <f t="shared" si="95"/>
        <v>35837</v>
      </c>
      <c r="P85" s="10">
        <f>SUM(P76:P84)</f>
        <v>31971</v>
      </c>
      <c r="Q85" s="10">
        <f t="shared" ref="Q85:S85" si="96">SUM(Q76:Q84)</f>
        <v>43193</v>
      </c>
      <c r="R85" s="10">
        <f t="shared" si="96"/>
        <v>54362</v>
      </c>
      <c r="S85" s="10">
        <f t="shared" si="96"/>
        <v>52426</v>
      </c>
      <c r="T85" s="10">
        <f>SUM(T76:T84)</f>
        <v>64590</v>
      </c>
      <c r="U85" s="10">
        <f t="shared" ref="U85:AB85" si="97">SUM(U76:U84)</f>
        <v>48784</v>
      </c>
      <c r="V85" s="10">
        <f t="shared" si="97"/>
        <v>0</v>
      </c>
      <c r="W85" s="10">
        <f t="shared" si="97"/>
        <v>0</v>
      </c>
      <c r="X85" s="10">
        <f t="shared" si="97"/>
        <v>0</v>
      </c>
      <c r="Y85" s="10">
        <f t="shared" si="97"/>
        <v>0</v>
      </c>
      <c r="Z85" s="10">
        <f t="shared" si="97"/>
        <v>0</v>
      </c>
      <c r="AA85" s="10">
        <f t="shared" si="97"/>
        <v>0</v>
      </c>
      <c r="AB85" s="10">
        <f t="shared" si="97"/>
        <v>0</v>
      </c>
      <c r="AG85" s="10">
        <f>SUM(AG76:AG84)</f>
        <v>0</v>
      </c>
      <c r="AH85" s="10">
        <f t="shared" ref="AH85:AQ85" si="98">SUM(AH76:AH84)</f>
        <v>0</v>
      </c>
      <c r="AI85" s="10">
        <f t="shared" si="98"/>
        <v>182983</v>
      </c>
      <c r="AJ85" s="10">
        <f t="shared" si="98"/>
        <v>41155</v>
      </c>
      <c r="AK85" s="10">
        <f t="shared" si="98"/>
        <v>54362</v>
      </c>
      <c r="AL85" s="10">
        <f t="shared" si="98"/>
        <v>0</v>
      </c>
      <c r="AM85" s="10">
        <f t="shared" si="98"/>
        <v>0</v>
      </c>
      <c r="AN85" s="10">
        <f t="shared" si="98"/>
        <v>0</v>
      </c>
      <c r="AO85" s="10">
        <f t="shared" si="98"/>
        <v>0</v>
      </c>
      <c r="AP85" s="10">
        <f t="shared" si="98"/>
        <v>0</v>
      </c>
      <c r="AQ85" s="10">
        <f t="shared" si="98"/>
        <v>0</v>
      </c>
    </row>
    <row r="86" spans="1:43" s="6" customFormat="1" x14ac:dyDescent="0.35">
      <c r="B86" s="6" t="s">
        <v>69</v>
      </c>
      <c r="E86" s="6">
        <f t="shared" ref="E86" si="99">E85+E74</f>
        <v>0</v>
      </c>
      <c r="F86" s="6">
        <f t="shared" ref="F86" si="100">F85+F74</f>
        <v>0</v>
      </c>
      <c r="G86" s="6">
        <f t="shared" ref="G86" si="101">G85+G74</f>
        <v>0</v>
      </c>
      <c r="H86" s="6">
        <f t="shared" ref="H86" si="102">H85+H74</f>
        <v>0</v>
      </c>
      <c r="I86" s="6">
        <f t="shared" ref="I86" si="103">I85+I74</f>
        <v>0</v>
      </c>
      <c r="J86" s="6">
        <f t="shared" ref="J86" si="104">J85+J74</f>
        <v>272194</v>
      </c>
      <c r="K86" s="6">
        <f t="shared" ref="K86" si="105">K85+K74</f>
        <v>0</v>
      </c>
      <c r="L86" s="6">
        <f t="shared" ref="L86" si="106">L85+L74</f>
        <v>0</v>
      </c>
      <c r="M86" s="6">
        <f t="shared" ref="M86" si="107">M85+M74</f>
        <v>0</v>
      </c>
      <c r="N86" s="6">
        <f t="shared" ref="N86" si="108">N85+N74</f>
        <v>173196</v>
      </c>
      <c r="O86" s="6">
        <f t="shared" ref="O86" si="109">O85+O74</f>
        <v>165288</v>
      </c>
      <c r="P86" s="6">
        <f t="shared" ref="P86" si="110">P85+P74</f>
        <v>154251</v>
      </c>
      <c r="Q86" s="6">
        <f t="shared" ref="Q86" si="111">Q85+Q74</f>
        <v>153061</v>
      </c>
      <c r="R86" s="6">
        <f t="shared" ref="R86" si="112">R85+R74</f>
        <v>176619</v>
      </c>
      <c r="S86" s="6">
        <f t="shared" ref="S86" si="113">S85+S74</f>
        <v>164108</v>
      </c>
      <c r="T86" s="6">
        <f t="shared" ref="T86:AB86" si="114">T85+T74</f>
        <v>180849</v>
      </c>
      <c r="U86" s="6">
        <f t="shared" si="114"/>
        <v>179922</v>
      </c>
      <c r="V86" s="6">
        <f t="shared" si="114"/>
        <v>0</v>
      </c>
      <c r="W86" s="6">
        <f t="shared" si="114"/>
        <v>0</v>
      </c>
      <c r="X86" s="6">
        <f t="shared" si="114"/>
        <v>0</v>
      </c>
      <c r="Y86" s="6">
        <f t="shared" si="114"/>
        <v>0</v>
      </c>
      <c r="Z86" s="6">
        <f t="shared" si="114"/>
        <v>0</v>
      </c>
      <c r="AA86" s="6">
        <f t="shared" si="114"/>
        <v>0</v>
      </c>
      <c r="AB86" s="6">
        <f t="shared" si="114"/>
        <v>0</v>
      </c>
      <c r="AG86" s="6">
        <f t="shared" ref="AG86" si="115">AG85+AG74</f>
        <v>0</v>
      </c>
      <c r="AH86" s="6">
        <f t="shared" ref="AH86" si="116">AH85+AH74</f>
        <v>0</v>
      </c>
      <c r="AI86" s="6">
        <f t="shared" ref="AI86" si="117">AI85+AI74</f>
        <v>291797</v>
      </c>
      <c r="AJ86" s="6">
        <f t="shared" ref="AJ86" si="118">AJ85+AJ74</f>
        <v>173196</v>
      </c>
      <c r="AK86" s="6">
        <f t="shared" ref="AK86" si="119">AK85+AK74</f>
        <v>176619</v>
      </c>
      <c r="AL86" s="6">
        <f t="shared" ref="AL86" si="120">AL85+AL74</f>
        <v>0</v>
      </c>
      <c r="AM86" s="6">
        <f t="shared" ref="AM86" si="121">AM85+AM74</f>
        <v>0</v>
      </c>
      <c r="AN86" s="6">
        <f t="shared" ref="AN86" si="122">AN85+AN74</f>
        <v>0</v>
      </c>
      <c r="AO86" s="6">
        <f t="shared" ref="AO86" si="123">AO85+AO74</f>
        <v>0</v>
      </c>
      <c r="AP86" s="6">
        <f t="shared" ref="AP86" si="124">AP85+AP74</f>
        <v>0</v>
      </c>
      <c r="AQ86" s="6">
        <f t="shared" ref="AQ86" si="125">AQ85+AQ74</f>
        <v>0</v>
      </c>
    </row>
    <row r="87" spans="1:43" s="9" customFormat="1" x14ac:dyDescent="0.35">
      <c r="B87" s="9" t="s">
        <v>42</v>
      </c>
    </row>
    <row r="88" spans="1:43" s="7" customFormat="1" x14ac:dyDescent="0.35">
      <c r="B88" s="7" t="s">
        <v>120</v>
      </c>
      <c r="J88" s="7">
        <f>AI88</f>
        <v>13</v>
      </c>
      <c r="N88" s="7">
        <f>AJ88</f>
        <v>0</v>
      </c>
      <c r="O88" s="7">
        <v>0</v>
      </c>
      <c r="P88" s="7">
        <v>0</v>
      </c>
      <c r="Q88" s="7">
        <v>0</v>
      </c>
      <c r="R88" s="7">
        <f>AK88</f>
        <v>0</v>
      </c>
      <c r="S88" s="7">
        <v>0</v>
      </c>
      <c r="T88" s="7">
        <v>0</v>
      </c>
      <c r="U88" s="7">
        <v>0</v>
      </c>
      <c r="AI88" s="7">
        <v>13</v>
      </c>
      <c r="AJ88" s="7">
        <v>0</v>
      </c>
      <c r="AK88" s="7">
        <v>0</v>
      </c>
    </row>
    <row r="89" spans="1:43" s="7" customFormat="1" x14ac:dyDescent="0.35">
      <c r="B89" s="7" t="s">
        <v>70</v>
      </c>
      <c r="J89" s="7">
        <f>AI89</f>
        <v>4</v>
      </c>
      <c r="N89" s="7">
        <f>AJ89</f>
        <v>27</v>
      </c>
      <c r="O89" s="7">
        <v>27</v>
      </c>
      <c r="P89" s="7">
        <v>27</v>
      </c>
      <c r="Q89" s="7">
        <v>27</v>
      </c>
      <c r="R89" s="7">
        <f>AK89</f>
        <v>27</v>
      </c>
      <c r="S89" s="7">
        <v>27</v>
      </c>
      <c r="T89" s="7">
        <v>27</v>
      </c>
      <c r="U89" s="7">
        <v>28</v>
      </c>
      <c r="AI89" s="7">
        <v>4</v>
      </c>
      <c r="AJ89" s="7">
        <v>27</v>
      </c>
      <c r="AK89" s="7">
        <v>27</v>
      </c>
    </row>
    <row r="90" spans="1:43" s="7" customFormat="1" x14ac:dyDescent="0.35">
      <c r="B90" s="7" t="s">
        <v>71</v>
      </c>
      <c r="J90" s="7">
        <f>AI90</f>
        <v>745630</v>
      </c>
      <c r="N90" s="7">
        <f>AJ90</f>
        <v>1423151</v>
      </c>
      <c r="O90" s="7">
        <v>1450098</v>
      </c>
      <c r="P90" s="7">
        <v>1472119</v>
      </c>
      <c r="Q90" s="7">
        <v>1494652</v>
      </c>
      <c r="R90" s="7">
        <f>AK90</f>
        <v>1513102</v>
      </c>
      <c r="S90" s="7">
        <v>1531380</v>
      </c>
      <c r="T90" s="7">
        <v>1549920</v>
      </c>
      <c r="U90" s="7">
        <v>1583531</v>
      </c>
      <c r="AI90" s="7">
        <v>745630</v>
      </c>
      <c r="AJ90" s="7">
        <v>1423151</v>
      </c>
      <c r="AK90" s="7">
        <v>1513102</v>
      </c>
    </row>
    <row r="91" spans="1:43" s="7" customFormat="1" x14ac:dyDescent="0.35">
      <c r="B91" s="7" t="s">
        <v>72</v>
      </c>
      <c r="J91" s="7">
        <f>AI91</f>
        <v>1769</v>
      </c>
      <c r="N91" s="7">
        <f>AJ91</f>
        <v>2096</v>
      </c>
      <c r="O91" s="7">
        <v>2271</v>
      </c>
      <c r="P91" s="7">
        <v>2716</v>
      </c>
      <c r="Q91" s="7">
        <v>943</v>
      </c>
      <c r="R91" s="7">
        <f>AK91</f>
        <v>2271</v>
      </c>
      <c r="S91" s="7">
        <v>1682</v>
      </c>
      <c r="T91" s="7">
        <v>1336</v>
      </c>
      <c r="U91" s="7">
        <v>-242</v>
      </c>
      <c r="AI91" s="7">
        <v>1769</v>
      </c>
      <c r="AJ91" s="7">
        <v>2096</v>
      </c>
      <c r="AK91" s="7">
        <v>2271</v>
      </c>
    </row>
    <row r="92" spans="1:43" s="8" customFormat="1" x14ac:dyDescent="0.35">
      <c r="B92" s="8" t="s">
        <v>73</v>
      </c>
      <c r="J92" s="7">
        <f>AI92</f>
        <v>-639905</v>
      </c>
      <c r="N92" s="7">
        <f>AJ92</f>
        <v>-777029</v>
      </c>
      <c r="O92" s="8">
        <v>-821690</v>
      </c>
      <c r="P92" s="8">
        <v>-861219</v>
      </c>
      <c r="Q92" s="8">
        <v>-901455</v>
      </c>
      <c r="R92" s="7">
        <f>AK92</f>
        <v>-939296</v>
      </c>
      <c r="S92" s="8">
        <v>-973740</v>
      </c>
      <c r="T92" s="8">
        <v>-1011715</v>
      </c>
      <c r="U92" s="8">
        <v>-1049719</v>
      </c>
      <c r="AI92" s="8">
        <v>-639905</v>
      </c>
      <c r="AJ92" s="8">
        <v>-777029</v>
      </c>
      <c r="AK92" s="8">
        <v>-939296</v>
      </c>
    </row>
    <row r="93" spans="1:43" s="10" customFormat="1" x14ac:dyDescent="0.35">
      <c r="B93" s="10" t="s">
        <v>74</v>
      </c>
      <c r="E93" s="10">
        <f>SUM(E88:E92)</f>
        <v>0</v>
      </c>
      <c r="F93" s="10">
        <f t="shared" ref="F93" si="126">SUM(F88:F92)</f>
        <v>0</v>
      </c>
      <c r="G93" s="10">
        <f>SUM(G88:G92)</f>
        <v>0</v>
      </c>
      <c r="H93" s="10">
        <f t="shared" ref="H93" si="127">SUM(H88:H92)</f>
        <v>0</v>
      </c>
      <c r="I93" s="10">
        <f>SUM(I88:I92)</f>
        <v>0</v>
      </c>
      <c r="J93" s="10">
        <f t="shared" ref="J93" si="128">SUM(J88:J92)</f>
        <v>107511</v>
      </c>
      <c r="K93" s="10">
        <f>SUM(K88:K92)</f>
        <v>0</v>
      </c>
      <c r="L93" s="10">
        <f t="shared" ref="L93:O93" si="129">SUM(L88:L92)</f>
        <v>0</v>
      </c>
      <c r="M93" s="10">
        <f t="shared" si="129"/>
        <v>0</v>
      </c>
      <c r="N93" s="10">
        <f t="shared" si="129"/>
        <v>648245</v>
      </c>
      <c r="O93" s="10">
        <f t="shared" si="129"/>
        <v>630706</v>
      </c>
      <c r="P93" s="10">
        <f>SUM(P88:P92)</f>
        <v>613643</v>
      </c>
      <c r="Q93" s="10">
        <f t="shared" ref="Q93:S93" si="130">SUM(Q88:Q92)</f>
        <v>594167</v>
      </c>
      <c r="R93" s="10">
        <f t="shared" si="130"/>
        <v>576104</v>
      </c>
      <c r="S93" s="10">
        <f t="shared" si="130"/>
        <v>559349</v>
      </c>
      <c r="T93" s="10">
        <f>SUM(T88:T92)</f>
        <v>539568</v>
      </c>
      <c r="U93" s="10">
        <f t="shared" ref="U93:AB93" si="131">SUM(U88:U92)</f>
        <v>533598</v>
      </c>
      <c r="V93" s="10">
        <f t="shared" si="131"/>
        <v>0</v>
      </c>
      <c r="W93" s="10">
        <f t="shared" si="131"/>
        <v>0</v>
      </c>
      <c r="X93" s="10">
        <f t="shared" si="131"/>
        <v>0</v>
      </c>
      <c r="Y93" s="10">
        <f t="shared" si="131"/>
        <v>0</v>
      </c>
      <c r="Z93" s="10">
        <f t="shared" si="131"/>
        <v>0</v>
      </c>
      <c r="AA93" s="10">
        <f t="shared" si="131"/>
        <v>0</v>
      </c>
      <c r="AB93" s="10">
        <f t="shared" si="131"/>
        <v>0</v>
      </c>
      <c r="AG93" s="10">
        <f>SUM(AG88:AG92)</f>
        <v>0</v>
      </c>
      <c r="AH93" s="10">
        <f t="shared" ref="AH93:AQ93" si="132">SUM(AH88:AH92)</f>
        <v>0</v>
      </c>
      <c r="AI93" s="10">
        <f t="shared" si="132"/>
        <v>107511</v>
      </c>
      <c r="AJ93" s="10">
        <f t="shared" si="132"/>
        <v>648245</v>
      </c>
      <c r="AK93" s="10">
        <f t="shared" si="132"/>
        <v>576104</v>
      </c>
      <c r="AL93" s="10">
        <f t="shared" si="132"/>
        <v>0</v>
      </c>
      <c r="AM93" s="10">
        <f t="shared" si="132"/>
        <v>0</v>
      </c>
      <c r="AN93" s="10">
        <f t="shared" si="132"/>
        <v>0</v>
      </c>
      <c r="AO93" s="10">
        <f t="shared" si="132"/>
        <v>0</v>
      </c>
      <c r="AP93" s="10">
        <f t="shared" si="132"/>
        <v>0</v>
      </c>
      <c r="AQ93" s="10">
        <f t="shared" si="132"/>
        <v>0</v>
      </c>
    </row>
    <row r="94" spans="1:43" s="6" customFormat="1" x14ac:dyDescent="0.35">
      <c r="B94" s="6" t="s">
        <v>75</v>
      </c>
      <c r="E94" s="6">
        <f t="shared" ref="E94" si="133">E93+E86</f>
        <v>0</v>
      </c>
      <c r="F94" s="6">
        <f t="shared" ref="F94" si="134">F93+F86</f>
        <v>0</v>
      </c>
      <c r="G94" s="6">
        <f t="shared" ref="G94" si="135">G93+G86</f>
        <v>0</v>
      </c>
      <c r="H94" s="6">
        <f t="shared" ref="H94" si="136">H93+H86</f>
        <v>0</v>
      </c>
      <c r="I94" s="6">
        <f t="shared" ref="I94" si="137">I93+I86</f>
        <v>0</v>
      </c>
      <c r="J94" s="6">
        <f t="shared" ref="J94" si="138">J93+J86</f>
        <v>379705</v>
      </c>
      <c r="K94" s="6">
        <f t="shared" ref="K94" si="139">K93+K86</f>
        <v>0</v>
      </c>
      <c r="L94" s="6">
        <f t="shared" ref="L94" si="140">L93+L86</f>
        <v>0</v>
      </c>
      <c r="M94" s="6">
        <f t="shared" ref="M94" si="141">M93+M86</f>
        <v>0</v>
      </c>
      <c r="N94" s="6">
        <f t="shared" ref="N94" si="142">N93+N86</f>
        <v>821441</v>
      </c>
      <c r="O94" s="6">
        <f t="shared" ref="O94" si="143">O93+O86</f>
        <v>795994</v>
      </c>
      <c r="P94" s="6">
        <f t="shared" ref="P94" si="144">P93+P86</f>
        <v>767894</v>
      </c>
      <c r="Q94" s="6">
        <f t="shared" ref="Q94" si="145">Q93+Q86</f>
        <v>747228</v>
      </c>
      <c r="R94" s="6">
        <f t="shared" ref="R94" si="146">R93+R86</f>
        <v>752723</v>
      </c>
      <c r="S94" s="6">
        <f t="shared" ref="S94" si="147">S93+S86</f>
        <v>723457</v>
      </c>
      <c r="T94" s="6">
        <f t="shared" ref="T94:AB94" si="148">T93+T86</f>
        <v>720417</v>
      </c>
      <c r="U94" s="6">
        <f t="shared" si="148"/>
        <v>713520</v>
      </c>
      <c r="V94" s="6">
        <f t="shared" si="148"/>
        <v>0</v>
      </c>
      <c r="W94" s="6">
        <f t="shared" si="148"/>
        <v>0</v>
      </c>
      <c r="X94" s="6">
        <f t="shared" si="148"/>
        <v>0</v>
      </c>
      <c r="Y94" s="6">
        <f t="shared" si="148"/>
        <v>0</v>
      </c>
      <c r="Z94" s="6">
        <f t="shared" si="148"/>
        <v>0</v>
      </c>
      <c r="AA94" s="6">
        <f t="shared" si="148"/>
        <v>0</v>
      </c>
      <c r="AB94" s="6">
        <f t="shared" si="148"/>
        <v>0</v>
      </c>
      <c r="AG94" s="6">
        <f t="shared" ref="AG94" si="149">AG93+AG86</f>
        <v>0</v>
      </c>
      <c r="AH94" s="6">
        <f t="shared" ref="AH94" si="150">AH93+AH86</f>
        <v>0</v>
      </c>
      <c r="AI94" s="6">
        <f t="shared" ref="AI94" si="151">AI93+AI86</f>
        <v>399308</v>
      </c>
      <c r="AJ94" s="6">
        <f t="shared" ref="AJ94" si="152">AJ93+AJ86</f>
        <v>821441</v>
      </c>
      <c r="AK94" s="6">
        <f t="shared" ref="AK94" si="153">AK93+AK86</f>
        <v>752723</v>
      </c>
      <c r="AL94" s="6">
        <f t="shared" ref="AL94" si="154">AL93+AL86</f>
        <v>0</v>
      </c>
      <c r="AM94" s="6">
        <f t="shared" ref="AM94" si="155">AM93+AM86</f>
        <v>0</v>
      </c>
      <c r="AN94" s="6">
        <f t="shared" ref="AN94" si="156">AN93+AN86</f>
        <v>0</v>
      </c>
      <c r="AO94" s="6">
        <f t="shared" ref="AO94" si="157">AO93+AO86</f>
        <v>0</v>
      </c>
      <c r="AP94" s="6">
        <f t="shared" ref="AP94" si="158">AP93+AP86</f>
        <v>0</v>
      </c>
      <c r="AQ94" s="6">
        <f t="shared" ref="AQ94" si="159">AQ93+AQ86</f>
        <v>0</v>
      </c>
    </row>
    <row r="96" spans="1:43" s="3" customFormat="1" x14ac:dyDescent="0.35">
      <c r="A96" s="3" t="s">
        <v>144</v>
      </c>
      <c r="B96" s="3" t="s">
        <v>76</v>
      </c>
    </row>
    <row r="97" spans="2:43" s="7" customFormat="1" x14ac:dyDescent="0.35">
      <c r="B97" s="7" t="s">
        <v>77</v>
      </c>
      <c r="O97" s="7">
        <v>-6534</v>
      </c>
      <c r="P97" s="7">
        <f>-28804</f>
        <v>-28804</v>
      </c>
      <c r="Q97" s="7">
        <v>-59118</v>
      </c>
      <c r="R97" s="7">
        <f>AK97</f>
        <v>-73933</v>
      </c>
      <c r="S97" s="7">
        <v>-30601</v>
      </c>
      <c r="T97" s="7">
        <f>-21004</f>
        <v>-21004</v>
      </c>
      <c r="U97" s="7">
        <v>-43874</v>
      </c>
      <c r="AH97" s="7">
        <v>-33687</v>
      </c>
      <c r="AI97" s="7">
        <v>-4027</v>
      </c>
      <c r="AJ97" s="7">
        <v>-42211</v>
      </c>
      <c r="AK97" s="7">
        <v>-73933</v>
      </c>
    </row>
    <row r="98" spans="2:43" s="8" customFormat="1" x14ac:dyDescent="0.35">
      <c r="B98" s="8" t="s">
        <v>78</v>
      </c>
      <c r="O98" s="8">
        <v>-2861</v>
      </c>
      <c r="P98" s="8">
        <f>-6509</f>
        <v>-6509</v>
      </c>
      <c r="Q98" s="8">
        <v>-9008</v>
      </c>
      <c r="R98" s="8">
        <f>AK98</f>
        <v>-10440</v>
      </c>
      <c r="S98" s="8">
        <v>-6336</v>
      </c>
      <c r="T98" s="8">
        <f>-21709</f>
        <v>-21709</v>
      </c>
      <c r="U98" s="8">
        <f>-29086</f>
        <v>-29086</v>
      </c>
      <c r="AH98" s="8">
        <v>-16665</v>
      </c>
      <c r="AI98" s="8">
        <v>-26096</v>
      </c>
      <c r="AJ98" s="8">
        <v>-10313</v>
      </c>
      <c r="AK98" s="8">
        <v>-10440</v>
      </c>
    </row>
    <row r="99" spans="2:43" s="7" customFormat="1" x14ac:dyDescent="0.35">
      <c r="B99" s="7" t="s">
        <v>79</v>
      </c>
      <c r="E99" s="7">
        <f>SUM(E97:E98)</f>
        <v>0</v>
      </c>
      <c r="F99" s="7">
        <f t="shared" ref="F99" si="160">SUM(F97:F98)</f>
        <v>0</v>
      </c>
      <c r="G99" s="7">
        <f>SUM(G97:G98)</f>
        <v>0</v>
      </c>
      <c r="H99" s="7">
        <f t="shared" ref="H99" si="161">SUM(H97:H98)</f>
        <v>0</v>
      </c>
      <c r="I99" s="7">
        <f>SUM(I97:I98)</f>
        <v>0</v>
      </c>
      <c r="J99" s="7">
        <f t="shared" ref="J99" si="162">SUM(J97:J98)</f>
        <v>0</v>
      </c>
      <c r="K99" s="7">
        <f>SUM(K97:K98)</f>
        <v>0</v>
      </c>
      <c r="L99" s="7">
        <f t="shared" ref="L99:O99" si="163">SUM(L97:L98)</f>
        <v>0</v>
      </c>
      <c r="M99" s="7">
        <f t="shared" si="163"/>
        <v>0</v>
      </c>
      <c r="N99" s="7">
        <f t="shared" si="163"/>
        <v>0</v>
      </c>
      <c r="O99" s="7">
        <f t="shared" si="163"/>
        <v>-9395</v>
      </c>
      <c r="P99" s="7">
        <f>SUM(P97:P98)</f>
        <v>-35313</v>
      </c>
      <c r="Q99" s="7">
        <f t="shared" ref="Q99:S99" si="164">SUM(Q97:Q98)</f>
        <v>-68126</v>
      </c>
      <c r="R99" s="7">
        <f t="shared" si="164"/>
        <v>-84373</v>
      </c>
      <c r="S99" s="7">
        <f t="shared" si="164"/>
        <v>-36937</v>
      </c>
      <c r="T99" s="7">
        <f>SUM(T97:T98)</f>
        <v>-42713</v>
      </c>
      <c r="U99" s="7">
        <f t="shared" ref="U99:AB99" si="165">SUM(U97:U98)</f>
        <v>-72960</v>
      </c>
      <c r="V99" s="7">
        <f t="shared" si="165"/>
        <v>0</v>
      </c>
      <c r="W99" s="7">
        <f t="shared" si="165"/>
        <v>0</v>
      </c>
      <c r="X99" s="7">
        <f t="shared" si="165"/>
        <v>0</v>
      </c>
      <c r="Y99" s="7">
        <f t="shared" si="165"/>
        <v>0</v>
      </c>
      <c r="Z99" s="7">
        <f t="shared" si="165"/>
        <v>0</v>
      </c>
      <c r="AA99" s="7">
        <f t="shared" si="165"/>
        <v>0</v>
      </c>
      <c r="AB99" s="7">
        <f t="shared" si="165"/>
        <v>0</v>
      </c>
      <c r="AG99" s="7">
        <f>SUM(AG97:AG98)</f>
        <v>0</v>
      </c>
      <c r="AH99" s="7">
        <f>SUM(AH97:AH98)</f>
        <v>-50352</v>
      </c>
      <c r="AI99" s="7">
        <f>SUM(AI97:AI98)</f>
        <v>-30123</v>
      </c>
      <c r="AJ99" s="7">
        <f t="shared" ref="AJ99:AQ99" si="166">SUM(AJ97:AJ98)</f>
        <v>-52524</v>
      </c>
      <c r="AK99" s="7">
        <f t="shared" si="166"/>
        <v>-84373</v>
      </c>
      <c r="AL99" s="7">
        <f t="shared" si="166"/>
        <v>0</v>
      </c>
      <c r="AM99" s="7">
        <f t="shared" si="166"/>
        <v>0</v>
      </c>
      <c r="AN99" s="7">
        <f t="shared" si="166"/>
        <v>0</v>
      </c>
      <c r="AO99" s="7">
        <f t="shared" si="166"/>
        <v>0</v>
      </c>
      <c r="AP99" s="7">
        <f t="shared" si="166"/>
        <v>0</v>
      </c>
      <c r="AQ99" s="7">
        <f t="shared" si="166"/>
        <v>0</v>
      </c>
    </row>
    <row r="100" spans="2:43" s="7" customFormat="1" x14ac:dyDescent="0.35"/>
    <row r="101" spans="2:43" s="7" customFormat="1" x14ac:dyDescent="0.35">
      <c r="B101" s="7" t="s">
        <v>80</v>
      </c>
      <c r="O101" s="7">
        <v>-411</v>
      </c>
      <c r="P101" s="7">
        <f>-2164</f>
        <v>-2164</v>
      </c>
      <c r="Q101" s="7">
        <v>10909</v>
      </c>
      <c r="R101" s="7">
        <f>AK101</f>
        <v>-6337</v>
      </c>
      <c r="S101" s="7">
        <v>-1896</v>
      </c>
      <c r="T101" s="7">
        <f>-4753</f>
        <v>-4753</v>
      </c>
      <c r="U101" s="7">
        <v>6770</v>
      </c>
      <c r="AH101" s="7">
        <v>0</v>
      </c>
      <c r="AI101" s="7">
        <v>0</v>
      </c>
      <c r="AJ101" s="7">
        <v>-5598</v>
      </c>
      <c r="AK101" s="7">
        <v>-6337</v>
      </c>
    </row>
    <row r="102" spans="2:43" s="7" customFormat="1" x14ac:dyDescent="0.35">
      <c r="B102" s="7" t="s">
        <v>81</v>
      </c>
      <c r="O102" s="7">
        <v>19822</v>
      </c>
      <c r="P102" s="7">
        <f>40403</f>
        <v>40403</v>
      </c>
      <c r="Q102" s="7">
        <v>59841</v>
      </c>
      <c r="R102" s="7">
        <f>AK102</f>
        <v>75544</v>
      </c>
      <c r="S102" s="7">
        <v>15356</v>
      </c>
      <c r="T102" s="7">
        <f>32013-S102</f>
        <v>16657</v>
      </c>
      <c r="U102" s="7">
        <v>44611</v>
      </c>
      <c r="AH102" s="7">
        <v>5071</v>
      </c>
      <c r="AI102" s="7">
        <v>14012</v>
      </c>
      <c r="AJ102" s="7">
        <v>41956</v>
      </c>
      <c r="AK102" s="7">
        <v>75544</v>
      </c>
    </row>
    <row r="103" spans="2:43" s="7" customFormat="1" x14ac:dyDescent="0.35">
      <c r="B103" s="7" t="s">
        <v>82</v>
      </c>
      <c r="O103" s="7">
        <v>0</v>
      </c>
      <c r="P103" s="7">
        <v>0</v>
      </c>
      <c r="Q103" s="7">
        <v>0</v>
      </c>
      <c r="R103" s="7">
        <f>AK103</f>
        <v>0</v>
      </c>
      <c r="S103" s="7">
        <v>0</v>
      </c>
      <c r="T103" s="7">
        <v>0</v>
      </c>
      <c r="U103" s="7">
        <v>0</v>
      </c>
      <c r="AH103" s="7">
        <v>0</v>
      </c>
      <c r="AI103" s="7">
        <v>0</v>
      </c>
      <c r="AJ103" s="7">
        <v>0</v>
      </c>
      <c r="AK103" s="7">
        <v>0</v>
      </c>
    </row>
    <row r="104" spans="2:43" s="7" customFormat="1" x14ac:dyDescent="0.35">
      <c r="B104" s="7" t="s">
        <v>83</v>
      </c>
      <c r="O104" s="7">
        <v>0</v>
      </c>
      <c r="P104" s="7">
        <v>0</v>
      </c>
      <c r="Q104" s="7">
        <v>0</v>
      </c>
      <c r="R104" s="7">
        <f>AK104</f>
        <v>0</v>
      </c>
      <c r="S104" s="7">
        <v>0</v>
      </c>
      <c r="T104" s="7">
        <v>0</v>
      </c>
      <c r="U104" s="7">
        <v>0</v>
      </c>
      <c r="AH104" s="7">
        <v>0</v>
      </c>
      <c r="AI104" s="7">
        <v>0</v>
      </c>
      <c r="AJ104" s="7">
        <v>0</v>
      </c>
      <c r="AK104" s="7">
        <v>0</v>
      </c>
    </row>
    <row r="106" spans="2:43" s="5" customFormat="1" x14ac:dyDescent="0.35">
      <c r="B106" s="5" t="s">
        <v>125</v>
      </c>
    </row>
    <row r="107" spans="2:43" x14ac:dyDescent="0.35">
      <c r="B107" s="7" t="s">
        <v>77</v>
      </c>
      <c r="O107" s="7">
        <f>O97</f>
        <v>-6534</v>
      </c>
      <c r="P107" s="7">
        <f>P97-O107</f>
        <v>-22270</v>
      </c>
      <c r="Q107" s="7">
        <f>Q97-P107-O107</f>
        <v>-30314</v>
      </c>
      <c r="R107" s="7">
        <f>R97-Q107-P107-O107</f>
        <v>-14815</v>
      </c>
      <c r="S107" s="7">
        <f>S97</f>
        <v>-30601</v>
      </c>
      <c r="T107" s="7">
        <f>T97-S107</f>
        <v>9597</v>
      </c>
      <c r="U107" s="7">
        <f>U97-T107-S107</f>
        <v>-22870</v>
      </c>
      <c r="V107" s="7"/>
    </row>
    <row r="108" spans="2:43" s="16" customFormat="1" x14ac:dyDescent="0.35">
      <c r="B108" s="8" t="s">
        <v>78</v>
      </c>
      <c r="O108" s="8">
        <f>O98</f>
        <v>-2861</v>
      </c>
      <c r="P108" s="8">
        <f>P98-O108</f>
        <v>-3648</v>
      </c>
      <c r="Q108" s="8">
        <f>Q98-P108-O108</f>
        <v>-2499</v>
      </c>
      <c r="R108" s="8">
        <f>R98-Q108-P108-O108</f>
        <v>-1432</v>
      </c>
      <c r="S108" s="8">
        <f>S98</f>
        <v>-6336</v>
      </c>
      <c r="T108" s="8">
        <f>T98-S108</f>
        <v>-15373</v>
      </c>
      <c r="U108" s="8">
        <f>U98-T108-S108</f>
        <v>-7377</v>
      </c>
      <c r="V108" s="8"/>
    </row>
    <row r="109" spans="2:43" x14ac:dyDescent="0.35">
      <c r="B109" s="7" t="s">
        <v>79</v>
      </c>
      <c r="E109" s="7">
        <f>SUM(E107:E108)</f>
        <v>0</v>
      </c>
      <c r="F109" s="7">
        <f t="shared" ref="F109:AB109" si="167">SUM(F107:F108)</f>
        <v>0</v>
      </c>
      <c r="G109" s="7">
        <f t="shared" si="167"/>
        <v>0</v>
      </c>
      <c r="H109" s="7">
        <f t="shared" si="167"/>
        <v>0</v>
      </c>
      <c r="I109" s="7">
        <f t="shared" si="167"/>
        <v>0</v>
      </c>
      <c r="J109" s="7">
        <f t="shared" si="167"/>
        <v>0</v>
      </c>
      <c r="K109" s="7">
        <f t="shared" si="167"/>
        <v>0</v>
      </c>
      <c r="L109" s="7">
        <f t="shared" si="167"/>
        <v>0</v>
      </c>
      <c r="M109" s="7">
        <f t="shared" si="167"/>
        <v>0</v>
      </c>
      <c r="N109" s="7">
        <f t="shared" si="167"/>
        <v>0</v>
      </c>
      <c r="O109" s="7">
        <f t="shared" si="167"/>
        <v>-9395</v>
      </c>
      <c r="P109" s="7">
        <f t="shared" si="167"/>
        <v>-25918</v>
      </c>
      <c r="Q109" s="7">
        <f t="shared" si="167"/>
        <v>-32813</v>
      </c>
      <c r="R109" s="7">
        <f t="shared" si="167"/>
        <v>-16247</v>
      </c>
      <c r="S109" s="7">
        <f t="shared" ref="S109" si="168">SUM(S107:S108)</f>
        <v>-36937</v>
      </c>
      <c r="T109" s="7">
        <f t="shared" ref="T109" si="169">SUM(T107:T108)</f>
        <v>-5776</v>
      </c>
      <c r="U109" s="7">
        <f t="shared" ref="U109" si="170">SUM(U107:U108)</f>
        <v>-30247</v>
      </c>
      <c r="V109" s="7"/>
      <c r="W109" s="7">
        <f t="shared" si="167"/>
        <v>0</v>
      </c>
      <c r="X109" s="7">
        <f t="shared" si="167"/>
        <v>0</v>
      </c>
      <c r="Y109" s="7">
        <f t="shared" si="167"/>
        <v>0</v>
      </c>
      <c r="Z109" s="7">
        <f t="shared" si="167"/>
        <v>0</v>
      </c>
      <c r="AA109" s="7">
        <f t="shared" si="167"/>
        <v>0</v>
      </c>
      <c r="AB109" s="7">
        <f t="shared" si="167"/>
        <v>0</v>
      </c>
    </row>
    <row r="110" spans="2:43" x14ac:dyDescent="0.35">
      <c r="B110" s="7"/>
    </row>
    <row r="111" spans="2:43" x14ac:dyDescent="0.35">
      <c r="B111" s="7" t="s">
        <v>80</v>
      </c>
      <c r="O111" s="7">
        <f>O101</f>
        <v>-411</v>
      </c>
      <c r="P111" s="7">
        <f>P101-O111</f>
        <v>-1753</v>
      </c>
      <c r="Q111" s="7">
        <f>Q101-P111-O111</f>
        <v>13073</v>
      </c>
      <c r="R111" s="7">
        <f>R101-Q111-P111-O111</f>
        <v>-17246</v>
      </c>
      <c r="S111" s="7">
        <f>S101</f>
        <v>-1896</v>
      </c>
      <c r="T111" s="7">
        <f>T101-S111</f>
        <v>-2857</v>
      </c>
      <c r="U111" s="7">
        <f>U101-T111-S111</f>
        <v>11523</v>
      </c>
      <c r="V111" s="7"/>
    </row>
    <row r="112" spans="2:43" x14ac:dyDescent="0.35">
      <c r="B112" s="7" t="s">
        <v>81</v>
      </c>
      <c r="O112" s="7">
        <f>O102</f>
        <v>19822</v>
      </c>
      <c r="P112" s="7">
        <f>P102-O112</f>
        <v>20581</v>
      </c>
      <c r="Q112" s="7">
        <f>Q102-P112-O112</f>
        <v>19438</v>
      </c>
      <c r="R112" s="7">
        <f>R102-Q112-P112-O112</f>
        <v>15703</v>
      </c>
      <c r="S112" s="7">
        <f>S102</f>
        <v>15356</v>
      </c>
      <c r="T112" s="7">
        <f>T102-S112</f>
        <v>1301</v>
      </c>
      <c r="U112" s="7">
        <f>U102-T112-S112</f>
        <v>27954</v>
      </c>
      <c r="V112" s="7"/>
    </row>
    <row r="113" spans="2:43" x14ac:dyDescent="0.35">
      <c r="B113" s="7" t="s">
        <v>82</v>
      </c>
      <c r="O113" s="7">
        <f>O103</f>
        <v>0</v>
      </c>
      <c r="P113" s="7">
        <f>P103-O113</f>
        <v>0</v>
      </c>
      <c r="Q113" s="7">
        <f>Q103-P113-O113</f>
        <v>0</v>
      </c>
      <c r="R113" s="7">
        <f>R103-Q113-P113-O113</f>
        <v>0</v>
      </c>
      <c r="S113" s="7">
        <f>S103</f>
        <v>0</v>
      </c>
      <c r="T113" s="7">
        <f>T103-S113</f>
        <v>0</v>
      </c>
      <c r="U113" s="7">
        <f>U103-T113-S113</f>
        <v>0</v>
      </c>
      <c r="V113" s="7"/>
    </row>
    <row r="114" spans="2:43" x14ac:dyDescent="0.35">
      <c r="B114" s="7" t="s">
        <v>83</v>
      </c>
      <c r="O114" s="7">
        <f>O104</f>
        <v>0</v>
      </c>
      <c r="P114" s="7">
        <f>P104-O114</f>
        <v>0</v>
      </c>
      <c r="Q114" s="7">
        <f>Q104-P114-O114</f>
        <v>0</v>
      </c>
      <c r="R114" s="7">
        <f>R104-Q114-P114-O114</f>
        <v>0</v>
      </c>
      <c r="S114" s="7">
        <f>S104</f>
        <v>0</v>
      </c>
      <c r="T114" s="7">
        <f>T104-S114</f>
        <v>0</v>
      </c>
      <c r="U114" s="7">
        <f>U104-T114-S114</f>
        <v>0</v>
      </c>
      <c r="V114" s="7"/>
    </row>
    <row r="120" spans="2:43" s="3" customFormat="1" x14ac:dyDescent="0.35">
      <c r="B120" s="3" t="s">
        <v>112</v>
      </c>
    </row>
    <row r="121" spans="2:43" s="7" customFormat="1" x14ac:dyDescent="0.35">
      <c r="B121" s="7" t="s">
        <v>113</v>
      </c>
      <c r="Q121" s="7">
        <v>16557</v>
      </c>
      <c r="AI121" s="7">
        <v>1192</v>
      </c>
      <c r="AJ121" s="7">
        <v>8965</v>
      </c>
      <c r="AK121" s="7">
        <v>9740</v>
      </c>
    </row>
    <row r="122" spans="2:43" s="7" customFormat="1" x14ac:dyDescent="0.35">
      <c r="B122" s="7" t="s">
        <v>114</v>
      </c>
      <c r="Q122" s="7">
        <v>12194</v>
      </c>
      <c r="AI122" s="7">
        <v>1331</v>
      </c>
      <c r="AJ122" s="7">
        <v>1522</v>
      </c>
      <c r="AK122" s="7">
        <v>1611</v>
      </c>
    </row>
    <row r="123" spans="2:43" s="7" customFormat="1" x14ac:dyDescent="0.35">
      <c r="B123" s="7" t="s">
        <v>115</v>
      </c>
      <c r="Q123" s="7">
        <v>3951</v>
      </c>
      <c r="AI123" s="7">
        <v>1674</v>
      </c>
      <c r="AJ123" s="7">
        <v>1798</v>
      </c>
      <c r="AK123" s="7">
        <v>2154</v>
      </c>
    </row>
    <row r="124" spans="2:43" s="8" customFormat="1" x14ac:dyDescent="0.35">
      <c r="B124" s="8" t="s">
        <v>116</v>
      </c>
      <c r="Q124" s="8">
        <v>4551</v>
      </c>
      <c r="AI124" s="8">
        <v>1476</v>
      </c>
      <c r="AJ124" s="8">
        <v>1912</v>
      </c>
      <c r="AK124" s="8">
        <v>1326</v>
      </c>
    </row>
    <row r="125" spans="2:43" s="7" customFormat="1" x14ac:dyDescent="0.35">
      <c r="B125" s="7" t="s">
        <v>117</v>
      </c>
      <c r="E125" s="7">
        <f>SUM(E121:E124)</f>
        <v>0</v>
      </c>
      <c r="F125" s="7">
        <f t="shared" ref="F125" si="171">SUM(F121:F124)</f>
        <v>0</v>
      </c>
      <c r="G125" s="7">
        <f>SUM(G121:G124)</f>
        <v>0</v>
      </c>
      <c r="H125" s="7">
        <f t="shared" ref="H125" si="172">SUM(H121:H124)</f>
        <v>0</v>
      </c>
      <c r="I125" s="7">
        <f>SUM(I121:I124)</f>
        <v>0</v>
      </c>
      <c r="J125" s="7">
        <f t="shared" ref="J125" si="173">SUM(J121:J124)</f>
        <v>0</v>
      </c>
      <c r="K125" s="7">
        <f>SUM(K121:K124)</f>
        <v>0</v>
      </c>
      <c r="L125" s="7">
        <f t="shared" ref="L125:O125" si="174">SUM(L121:L124)</f>
        <v>0</v>
      </c>
      <c r="M125" s="7">
        <f t="shared" si="174"/>
        <v>0</v>
      </c>
      <c r="N125" s="7">
        <f t="shared" si="174"/>
        <v>0</v>
      </c>
      <c r="O125" s="7">
        <f t="shared" si="174"/>
        <v>0</v>
      </c>
      <c r="P125" s="7">
        <f>SUM(P121:P124)</f>
        <v>0</v>
      </c>
      <c r="Q125" s="7">
        <f t="shared" ref="Q125:S125" si="175">SUM(Q121:Q124)</f>
        <v>37253</v>
      </c>
      <c r="R125" s="7">
        <f t="shared" si="175"/>
        <v>0</v>
      </c>
      <c r="S125" s="7">
        <f t="shared" si="175"/>
        <v>0</v>
      </c>
      <c r="T125" s="7">
        <f>SUM(T121:T124)</f>
        <v>0</v>
      </c>
      <c r="AG125" s="7">
        <f>SUM(AG121:AG124)</f>
        <v>0</v>
      </c>
      <c r="AH125" s="7">
        <f t="shared" ref="AH125:AQ125" si="176">SUM(AH121:AH124)</f>
        <v>0</v>
      </c>
      <c r="AI125" s="7">
        <f t="shared" si="176"/>
        <v>5673</v>
      </c>
      <c r="AJ125" s="7">
        <f t="shared" si="176"/>
        <v>14197</v>
      </c>
      <c r="AK125" s="7">
        <f t="shared" si="176"/>
        <v>14831</v>
      </c>
      <c r="AL125" s="7">
        <f t="shared" si="176"/>
        <v>0</v>
      </c>
      <c r="AM125" s="7">
        <f t="shared" si="176"/>
        <v>0</v>
      </c>
      <c r="AN125" s="7">
        <f t="shared" si="176"/>
        <v>0</v>
      </c>
      <c r="AO125" s="7">
        <f t="shared" si="176"/>
        <v>0</v>
      </c>
      <c r="AP125" s="7">
        <f t="shared" si="176"/>
        <v>0</v>
      </c>
      <c r="AQ125" s="7">
        <f t="shared" si="176"/>
        <v>0</v>
      </c>
    </row>
    <row r="127" spans="2:43" x14ac:dyDescent="0.35">
      <c r="B127" s="20" t="s">
        <v>145</v>
      </c>
    </row>
    <row r="128" spans="2:43" s="15" customFormat="1" x14ac:dyDescent="0.35">
      <c r="B128" s="15" t="s">
        <v>113</v>
      </c>
      <c r="AG128" s="15" t="e">
        <f>AG121/AG125</f>
        <v>#DIV/0!</v>
      </c>
      <c r="AH128" s="15" t="e">
        <f t="shared" ref="AH128:AQ128" si="177">AH121/AH125</f>
        <v>#DIV/0!</v>
      </c>
      <c r="AI128" s="15">
        <f t="shared" si="177"/>
        <v>0.21011810329631589</v>
      </c>
      <c r="AJ128" s="15">
        <f t="shared" si="177"/>
        <v>0.63147143762766778</v>
      </c>
      <c r="AK128" s="15">
        <f t="shared" si="177"/>
        <v>0.65673251972220348</v>
      </c>
      <c r="AL128" s="15" t="e">
        <f t="shared" si="177"/>
        <v>#DIV/0!</v>
      </c>
      <c r="AM128" s="15" t="e">
        <f t="shared" si="177"/>
        <v>#DIV/0!</v>
      </c>
      <c r="AN128" s="15" t="e">
        <f t="shared" si="177"/>
        <v>#DIV/0!</v>
      </c>
      <c r="AO128" s="15" t="e">
        <f t="shared" si="177"/>
        <v>#DIV/0!</v>
      </c>
      <c r="AP128" s="15" t="e">
        <f t="shared" si="177"/>
        <v>#DIV/0!</v>
      </c>
      <c r="AQ128" s="15" t="e">
        <f t="shared" si="177"/>
        <v>#DIV/0!</v>
      </c>
    </row>
    <row r="129" spans="2:43" s="15" customFormat="1" x14ac:dyDescent="0.35">
      <c r="B129" s="15" t="s">
        <v>114</v>
      </c>
      <c r="AG129" s="15" t="e">
        <f>AG122/AG125</f>
        <v>#DIV/0!</v>
      </c>
      <c r="AH129" s="15" t="e">
        <f t="shared" ref="AH129:AQ129" si="178">AH122/AH125</f>
        <v>#DIV/0!</v>
      </c>
      <c r="AI129" s="15">
        <f t="shared" si="178"/>
        <v>0.23462013044244667</v>
      </c>
      <c r="AJ129" s="15">
        <f t="shared" si="178"/>
        <v>0.10720574769317462</v>
      </c>
      <c r="AK129" s="15">
        <f t="shared" si="178"/>
        <v>0.10862382846739936</v>
      </c>
      <c r="AL129" s="15" t="e">
        <f t="shared" si="178"/>
        <v>#DIV/0!</v>
      </c>
      <c r="AM129" s="15" t="e">
        <f t="shared" si="178"/>
        <v>#DIV/0!</v>
      </c>
      <c r="AN129" s="15" t="e">
        <f t="shared" si="178"/>
        <v>#DIV/0!</v>
      </c>
      <c r="AO129" s="15" t="e">
        <f t="shared" si="178"/>
        <v>#DIV/0!</v>
      </c>
      <c r="AP129" s="15" t="e">
        <f t="shared" si="178"/>
        <v>#DIV/0!</v>
      </c>
      <c r="AQ129" s="15" t="e">
        <f t="shared" si="178"/>
        <v>#DIV/0!</v>
      </c>
    </row>
    <row r="130" spans="2:43" s="15" customFormat="1" x14ac:dyDescent="0.35">
      <c r="B130" s="15" t="s">
        <v>115</v>
      </c>
      <c r="AG130" s="15" t="e">
        <f>AG123/AG125</f>
        <v>#DIV/0!</v>
      </c>
      <c r="AH130" s="15" t="e">
        <f t="shared" ref="AH130:AQ130" si="179">AH123/AH125</f>
        <v>#DIV/0!</v>
      </c>
      <c r="AI130" s="15">
        <f t="shared" si="179"/>
        <v>0.29508196721311475</v>
      </c>
      <c r="AJ130" s="15">
        <f t="shared" si="179"/>
        <v>0.1266464746073114</v>
      </c>
      <c r="AK130" s="15">
        <f t="shared" si="179"/>
        <v>0.14523632931022856</v>
      </c>
      <c r="AL130" s="15" t="e">
        <f t="shared" si="179"/>
        <v>#DIV/0!</v>
      </c>
      <c r="AM130" s="15" t="e">
        <f t="shared" si="179"/>
        <v>#DIV/0!</v>
      </c>
      <c r="AN130" s="15" t="e">
        <f t="shared" si="179"/>
        <v>#DIV/0!</v>
      </c>
      <c r="AO130" s="15" t="e">
        <f t="shared" si="179"/>
        <v>#DIV/0!</v>
      </c>
      <c r="AP130" s="15" t="e">
        <f t="shared" si="179"/>
        <v>#DIV/0!</v>
      </c>
      <c r="AQ130" s="15" t="e">
        <f t="shared" si="179"/>
        <v>#DIV/0!</v>
      </c>
    </row>
    <row r="131" spans="2:43" s="21" customFormat="1" x14ac:dyDescent="0.35">
      <c r="B131" s="21" t="s">
        <v>116</v>
      </c>
      <c r="AG131" s="21" t="e">
        <f>AG124/AG125</f>
        <v>#DIV/0!</v>
      </c>
      <c r="AH131" s="21" t="e">
        <f t="shared" ref="AH131:AQ131" si="180">AH124/AH125</f>
        <v>#DIV/0!</v>
      </c>
      <c r="AI131" s="21">
        <f t="shared" si="180"/>
        <v>0.26017979904812266</v>
      </c>
      <c r="AJ131" s="21">
        <f t="shared" si="180"/>
        <v>0.13467634007184617</v>
      </c>
      <c r="AK131" s="21">
        <f t="shared" si="180"/>
        <v>8.9407322500168571E-2</v>
      </c>
      <c r="AL131" s="21" t="e">
        <f t="shared" si="180"/>
        <v>#DIV/0!</v>
      </c>
      <c r="AM131" s="21" t="e">
        <f t="shared" si="180"/>
        <v>#DIV/0!</v>
      </c>
      <c r="AN131" s="21" t="e">
        <f t="shared" si="180"/>
        <v>#DIV/0!</v>
      </c>
      <c r="AO131" s="21" t="e">
        <f t="shared" si="180"/>
        <v>#DIV/0!</v>
      </c>
      <c r="AP131" s="21" t="e">
        <f t="shared" si="180"/>
        <v>#DIV/0!</v>
      </c>
      <c r="AQ131" s="21" t="e">
        <f t="shared" si="180"/>
        <v>#DIV/0!</v>
      </c>
    </row>
    <row r="132" spans="2:43" s="15" customFormat="1" x14ac:dyDescent="0.35">
      <c r="B132" s="15" t="s">
        <v>146</v>
      </c>
      <c r="AG132" s="15" t="e">
        <f>SUM(AG128:AG131)</f>
        <v>#DIV/0!</v>
      </c>
      <c r="AH132" s="15" t="e">
        <f t="shared" ref="AH132:AQ132" si="181">SUM(AH128:AH131)</f>
        <v>#DIV/0!</v>
      </c>
      <c r="AI132" s="15">
        <f t="shared" si="181"/>
        <v>1</v>
      </c>
      <c r="AJ132" s="15">
        <f t="shared" si="181"/>
        <v>0.99999999999999989</v>
      </c>
      <c r="AK132" s="15">
        <f t="shared" si="181"/>
        <v>1</v>
      </c>
      <c r="AL132" s="15" t="e">
        <f t="shared" si="181"/>
        <v>#DIV/0!</v>
      </c>
      <c r="AM132" s="15" t="e">
        <f t="shared" si="181"/>
        <v>#DIV/0!</v>
      </c>
      <c r="AN132" s="15" t="e">
        <f t="shared" si="181"/>
        <v>#DIV/0!</v>
      </c>
      <c r="AO132" s="15" t="e">
        <f t="shared" si="181"/>
        <v>#DIV/0!</v>
      </c>
      <c r="AP132" s="15" t="e">
        <f t="shared" si="181"/>
        <v>#DIV/0!</v>
      </c>
      <c r="AQ132" s="15" t="e">
        <f t="shared" si="181"/>
        <v>#DIV/0!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Compeition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2023-10-02T18:38:45Z</dcterms:created>
  <dcterms:modified xsi:type="dcterms:W3CDTF">2024-03-15T00:04:09Z</dcterms:modified>
</cp:coreProperties>
</file>