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GME/"/>
    </mc:Choice>
  </mc:AlternateContent>
  <xr:revisionPtr revIDLastSave="274" documentId="11_1A12E4AB6B64620A02E7F483DCA555DB445DE81D" xr6:coauthVersionLast="47" xr6:coauthVersionMax="47" xr10:uidLastSave="{016AB391-149D-4A50-AC76-E2B59F429082}"/>
  <bookViews>
    <workbookView xWindow="0" yWindow="0" windowWidth="19200" windowHeight="21600" activeTab="2" xr2:uid="{00000000-000D-0000-FFFF-FFFF00000000}"/>
  </bookViews>
  <sheets>
    <sheet name="Main" sheetId="1" r:id="rId1"/>
    <sheet name="Info" sheetId="2" r:id="rId2"/>
    <sheet name="Model" sheetId="3" r:id="rId3"/>
    <sheet name="Summary" sheetId="4" r:id="rId4"/>
    <sheet name="Summary(Pre-Split Adj)" sheetId="5" r:id="rId5"/>
    <sheet name="Income Statement" sheetId="6" r:id="rId6"/>
    <sheet name="Balance Sheet" sheetId="7" r:id="rId7"/>
    <sheet name="Cash Flow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6" i="1" l="1"/>
  <c r="AT76" i="3"/>
  <c r="AN76" i="1"/>
  <c r="AN77" i="1" s="1"/>
  <c r="AO76" i="1"/>
  <c r="AP76" i="1"/>
  <c r="AQ76" i="1"/>
  <c r="AR76" i="1"/>
  <c r="AS76" i="1"/>
  <c r="AU76" i="1"/>
  <c r="AV76" i="1"/>
  <c r="AW76" i="1"/>
  <c r="AX76" i="1"/>
  <c r="AQ77" i="1"/>
  <c r="AN76" i="3"/>
  <c r="AN77" i="3" s="1"/>
  <c r="AO76" i="3"/>
  <c r="AP76" i="3"/>
  <c r="AQ76" i="3"/>
  <c r="AQ77" i="3" s="1"/>
  <c r="AR76" i="3"/>
  <c r="AS76" i="3"/>
  <c r="AU76" i="3"/>
  <c r="AV76" i="3"/>
  <c r="AW76" i="3"/>
  <c r="AX76" i="3"/>
  <c r="AO77" i="3"/>
  <c r="AM76" i="1"/>
  <c r="AM76" i="3"/>
  <c r="AN69" i="1"/>
  <c r="AO69" i="1"/>
  <c r="AP69" i="1"/>
  <c r="AQ69" i="1"/>
  <c r="AR69" i="1"/>
  <c r="AS69" i="1"/>
  <c r="AT69" i="1"/>
  <c r="AU69" i="1"/>
  <c r="AV69" i="1"/>
  <c r="AW69" i="1"/>
  <c r="AX69" i="1"/>
  <c r="AQ70" i="1"/>
  <c r="AR70" i="1"/>
  <c r="AR77" i="1" s="1"/>
  <c r="AN69" i="3"/>
  <c r="AO69" i="3"/>
  <c r="AP69" i="3"/>
  <c r="AQ69" i="3"/>
  <c r="AQ70" i="3" s="1"/>
  <c r="AR69" i="3"/>
  <c r="AR70" i="3" s="1"/>
  <c r="AS69" i="3"/>
  <c r="AT69" i="3"/>
  <c r="AU69" i="3"/>
  <c r="AV69" i="3"/>
  <c r="AW69" i="3"/>
  <c r="AX69" i="3"/>
  <c r="AM69" i="1"/>
  <c r="AM69" i="3"/>
  <c r="AN65" i="1"/>
  <c r="AN70" i="1" s="1"/>
  <c r="AO65" i="1"/>
  <c r="AP65" i="1"/>
  <c r="AP70" i="1" s="1"/>
  <c r="AP77" i="1" s="1"/>
  <c r="AQ65" i="1"/>
  <c r="AR65" i="1"/>
  <c r="AS65" i="1"/>
  <c r="AS70" i="1" s="1"/>
  <c r="AT65" i="1"/>
  <c r="AU65" i="1"/>
  <c r="AU70" i="1" s="1"/>
  <c r="AV65" i="1"/>
  <c r="AW65" i="1"/>
  <c r="AX65" i="1"/>
  <c r="AN65" i="3"/>
  <c r="AN70" i="3" s="1"/>
  <c r="AO65" i="3"/>
  <c r="AO70" i="3" s="1"/>
  <c r="AP65" i="3"/>
  <c r="AQ65" i="3"/>
  <c r="AR65" i="3"/>
  <c r="AS65" i="3"/>
  <c r="AT65" i="3"/>
  <c r="AU65" i="3"/>
  <c r="AV65" i="3"/>
  <c r="AW65" i="3"/>
  <c r="AX65" i="3"/>
  <c r="AM65" i="1"/>
  <c r="AM65" i="3"/>
  <c r="AN57" i="1"/>
  <c r="AO57" i="1"/>
  <c r="AO58" i="1" s="1"/>
  <c r="AP57" i="1"/>
  <c r="AP58" i="1" s="1"/>
  <c r="AQ57" i="1"/>
  <c r="AR57" i="1"/>
  <c r="AS57" i="1"/>
  <c r="AT57" i="1"/>
  <c r="AU57" i="1"/>
  <c r="AV57" i="1"/>
  <c r="AV58" i="1" s="1"/>
  <c r="AW57" i="1"/>
  <c r="AX57" i="1"/>
  <c r="AN57" i="3"/>
  <c r="AO57" i="3"/>
  <c r="AP57" i="3"/>
  <c r="AQ57" i="3"/>
  <c r="AR57" i="3"/>
  <c r="AS57" i="3"/>
  <c r="AT57" i="3"/>
  <c r="AU57" i="3"/>
  <c r="AV57" i="3"/>
  <c r="AW57" i="3"/>
  <c r="AX57" i="3"/>
  <c r="AM57" i="1"/>
  <c r="AM57" i="3"/>
  <c r="AN52" i="1"/>
  <c r="AN58" i="1" s="1"/>
  <c r="AO52" i="1"/>
  <c r="AP52" i="1"/>
  <c r="AQ52" i="1"/>
  <c r="AR52" i="1"/>
  <c r="AS52" i="1"/>
  <c r="AT52" i="1"/>
  <c r="AU52" i="1"/>
  <c r="AV52" i="1"/>
  <c r="AW52" i="1"/>
  <c r="AX52" i="1"/>
  <c r="AN52" i="3"/>
  <c r="AN58" i="3" s="1"/>
  <c r="AO52" i="3"/>
  <c r="AP52" i="3"/>
  <c r="AP58" i="3" s="1"/>
  <c r="AQ52" i="3"/>
  <c r="AR52" i="3"/>
  <c r="AS52" i="3"/>
  <c r="AT52" i="3"/>
  <c r="AU52" i="3"/>
  <c r="AV52" i="3"/>
  <c r="AW52" i="3"/>
  <c r="AX52" i="3"/>
  <c r="AM52" i="1"/>
  <c r="AM52" i="3"/>
  <c r="AN26" i="1"/>
  <c r="AO26" i="1"/>
  <c r="AP26" i="1"/>
  <c r="AQ26" i="1"/>
  <c r="AR26" i="1"/>
  <c r="AS26" i="1"/>
  <c r="AT26" i="1"/>
  <c r="AU26" i="1"/>
  <c r="AV26" i="1"/>
  <c r="AW26" i="1"/>
  <c r="AX26" i="1"/>
  <c r="AN26" i="3"/>
  <c r="AO26" i="3"/>
  <c r="AP26" i="3"/>
  <c r="AQ26" i="3"/>
  <c r="AR26" i="3"/>
  <c r="AS26" i="3"/>
  <c r="AT26" i="3"/>
  <c r="AU26" i="3"/>
  <c r="AV26" i="3"/>
  <c r="AW26" i="3"/>
  <c r="AX26" i="3"/>
  <c r="AM26" i="1"/>
  <c r="AM26" i="3"/>
  <c r="AN21" i="1"/>
  <c r="AN22" i="1" s="1"/>
  <c r="AO21" i="1"/>
  <c r="AO22" i="1" s="1"/>
  <c r="AP21" i="1"/>
  <c r="AP22" i="1" s="1"/>
  <c r="AQ21" i="1"/>
  <c r="AQ22" i="1" s="1"/>
  <c r="AR21" i="1"/>
  <c r="AR22" i="1" s="1"/>
  <c r="AS21" i="1"/>
  <c r="AS22" i="1" s="1"/>
  <c r="AT21" i="1"/>
  <c r="AT22" i="1" s="1"/>
  <c r="AU21" i="1"/>
  <c r="AU22" i="1" s="1"/>
  <c r="AV21" i="1"/>
  <c r="AV22" i="1" s="1"/>
  <c r="AW21" i="1"/>
  <c r="AW22" i="1" s="1"/>
  <c r="AX21" i="1"/>
  <c r="AX22" i="1" s="1"/>
  <c r="AN21" i="3"/>
  <c r="AN22" i="3" s="1"/>
  <c r="AO21" i="3"/>
  <c r="AO22" i="3" s="1"/>
  <c r="AP21" i="3"/>
  <c r="AP22" i="3" s="1"/>
  <c r="AQ21" i="3"/>
  <c r="AQ22" i="3" s="1"/>
  <c r="AR21" i="3"/>
  <c r="AR22" i="3" s="1"/>
  <c r="AS21" i="3"/>
  <c r="AS22" i="3" s="1"/>
  <c r="AT21" i="3"/>
  <c r="AT22" i="3" s="1"/>
  <c r="AU21" i="3"/>
  <c r="AU22" i="3" s="1"/>
  <c r="AV21" i="3"/>
  <c r="AV22" i="3" s="1"/>
  <c r="AW21" i="3"/>
  <c r="AW22" i="3" s="1"/>
  <c r="AX21" i="3"/>
  <c r="AX22" i="3" s="1"/>
  <c r="AM21" i="1"/>
  <c r="AM22" i="1" s="1"/>
  <c r="AM21" i="3"/>
  <c r="AM22" i="3" s="1"/>
  <c r="AN16" i="1"/>
  <c r="AO16" i="1"/>
  <c r="AP16" i="1"/>
  <c r="AQ16" i="1"/>
  <c r="AR16" i="1"/>
  <c r="AU16" i="1"/>
  <c r="AV16" i="1"/>
  <c r="AW16" i="1"/>
  <c r="AX16" i="1"/>
  <c r="AN16" i="3"/>
  <c r="AO16" i="3"/>
  <c r="AP16" i="3"/>
  <c r="AQ16" i="3"/>
  <c r="AR16" i="3"/>
  <c r="AU16" i="3"/>
  <c r="AV16" i="3"/>
  <c r="AW16" i="3"/>
  <c r="AX16" i="3"/>
  <c r="AM16" i="1"/>
  <c r="AM16" i="3"/>
  <c r="AN10" i="1"/>
  <c r="AO10" i="1"/>
  <c r="AP10" i="1"/>
  <c r="AQ10" i="1"/>
  <c r="AR10" i="1"/>
  <c r="AS10" i="1"/>
  <c r="AT10" i="1"/>
  <c r="AU10" i="1"/>
  <c r="AV10" i="1"/>
  <c r="AW10" i="1"/>
  <c r="AX10" i="1"/>
  <c r="AN10" i="3"/>
  <c r="AO10" i="3"/>
  <c r="AP10" i="3"/>
  <c r="AQ10" i="3"/>
  <c r="AR10" i="3"/>
  <c r="AS10" i="3"/>
  <c r="AT10" i="3"/>
  <c r="AU10" i="3"/>
  <c r="AV10" i="3"/>
  <c r="AW10" i="3"/>
  <c r="AX10" i="3"/>
  <c r="AM10" i="1"/>
  <c r="AM10" i="3"/>
  <c r="AT15" i="1"/>
  <c r="AT16" i="1" s="1"/>
  <c r="AT15" i="3"/>
  <c r="AT16" i="3" s="1"/>
  <c r="AS15" i="1"/>
  <c r="AS16" i="1" s="1"/>
  <c r="AS15" i="3"/>
  <c r="AS16" i="3" s="1"/>
  <c r="AR3" i="3"/>
  <c r="AS3" i="3" s="1"/>
  <c r="AR83" i="3"/>
  <c r="AQ83" i="3"/>
  <c r="AP83" i="3"/>
  <c r="AO83" i="3"/>
  <c r="AF83" i="3"/>
  <c r="AE83" i="3"/>
  <c r="AD83" i="3"/>
  <c r="AC83" i="3"/>
  <c r="AB83" i="3"/>
  <c r="AA83" i="3"/>
  <c r="Z83" i="3"/>
  <c r="Y83" i="3"/>
  <c r="X83" i="3"/>
  <c r="AG82" i="3"/>
  <c r="AH82" i="3" s="1"/>
  <c r="AG81" i="3"/>
  <c r="AH81" i="3" s="1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I65" i="3"/>
  <c r="AI70" i="3" s="1"/>
  <c r="AH65" i="3"/>
  <c r="AH70" i="3" s="1"/>
  <c r="AG65" i="3"/>
  <c r="AG70" i="3" s="1"/>
  <c r="AF65" i="3"/>
  <c r="AF70" i="3" s="1"/>
  <c r="AE65" i="3"/>
  <c r="AE70" i="3" s="1"/>
  <c r="AC65" i="3"/>
  <c r="AC70" i="3" s="1"/>
  <c r="AB65" i="3"/>
  <c r="AB70" i="3" s="1"/>
  <c r="X65" i="3"/>
  <c r="X70" i="3" s="1"/>
  <c r="W65" i="3"/>
  <c r="W70" i="3" s="1"/>
  <c r="V65" i="3"/>
  <c r="V70" i="3" s="1"/>
  <c r="U65" i="3"/>
  <c r="U70" i="3" s="1"/>
  <c r="T65" i="3"/>
  <c r="T70" i="3" s="1"/>
  <c r="S65" i="3"/>
  <c r="S70" i="3" s="1"/>
  <c r="R65" i="3"/>
  <c r="R70" i="3" s="1"/>
  <c r="Q65" i="3"/>
  <c r="Q70" i="3" s="1"/>
  <c r="P65" i="3"/>
  <c r="P70" i="3" s="1"/>
  <c r="O65" i="3"/>
  <c r="O70" i="3" s="1"/>
  <c r="N65" i="3"/>
  <c r="N70" i="3" s="1"/>
  <c r="M65" i="3"/>
  <c r="M70" i="3" s="1"/>
  <c r="L65" i="3"/>
  <c r="L70" i="3" s="1"/>
  <c r="K65" i="3"/>
  <c r="K70" i="3" s="1"/>
  <c r="J65" i="3"/>
  <c r="J70" i="3" s="1"/>
  <c r="I65" i="3"/>
  <c r="I70" i="3" s="1"/>
  <c r="H65" i="3"/>
  <c r="H70" i="3" s="1"/>
  <c r="G65" i="3"/>
  <c r="G70" i="3" s="1"/>
  <c r="F65" i="3"/>
  <c r="F70" i="3" s="1"/>
  <c r="E65" i="3"/>
  <c r="E70" i="3" s="1"/>
  <c r="D65" i="3"/>
  <c r="D70" i="3" s="1"/>
  <c r="AD63" i="3"/>
  <c r="AD65" i="3" s="1"/>
  <c r="AD70" i="3" s="1"/>
  <c r="AA63" i="3"/>
  <c r="AA65" i="3" s="1"/>
  <c r="AA70" i="3" s="1"/>
  <c r="Z63" i="3"/>
  <c r="Z65" i="3" s="1"/>
  <c r="Z70" i="3" s="1"/>
  <c r="Y63" i="3"/>
  <c r="Y65" i="3" s="1"/>
  <c r="Y70" i="3" s="1"/>
  <c r="AF56" i="3"/>
  <c r="AD56" i="3"/>
  <c r="AB56" i="3"/>
  <c r="AA56" i="3"/>
  <c r="Z56" i="3"/>
  <c r="AI52" i="3"/>
  <c r="AI58" i="3" s="1"/>
  <c r="AH52" i="3"/>
  <c r="AG52" i="3"/>
  <c r="AF52" i="3"/>
  <c r="AE52" i="3"/>
  <c r="AD52" i="3"/>
  <c r="AC52" i="3"/>
  <c r="AB52" i="3"/>
  <c r="AA52" i="3"/>
  <c r="Z52" i="3"/>
  <c r="Y52" i="3"/>
  <c r="X52" i="3"/>
  <c r="X58" i="3" s="1"/>
  <c r="W52" i="3"/>
  <c r="W58" i="3" s="1"/>
  <c r="V52" i="3"/>
  <c r="V58" i="3" s="1"/>
  <c r="U52" i="3"/>
  <c r="U58" i="3" s="1"/>
  <c r="T52" i="3"/>
  <c r="T58" i="3" s="1"/>
  <c r="S52" i="3"/>
  <c r="S58" i="3" s="1"/>
  <c r="R52" i="3"/>
  <c r="R58" i="3" s="1"/>
  <c r="Q52" i="3"/>
  <c r="Q58" i="3" s="1"/>
  <c r="P52" i="3"/>
  <c r="P58" i="3" s="1"/>
  <c r="O52" i="3"/>
  <c r="O58" i="3" s="1"/>
  <c r="N52" i="3"/>
  <c r="N58" i="3" s="1"/>
  <c r="M52" i="3"/>
  <c r="M58" i="3" s="1"/>
  <c r="L52" i="3"/>
  <c r="L58" i="3" s="1"/>
  <c r="K52" i="3"/>
  <c r="K58" i="3" s="1"/>
  <c r="J52" i="3"/>
  <c r="J58" i="3" s="1"/>
  <c r="I52" i="3"/>
  <c r="I58" i="3" s="1"/>
  <c r="H52" i="3"/>
  <c r="H58" i="3" s="1"/>
  <c r="G52" i="3"/>
  <c r="G58" i="3" s="1"/>
  <c r="F52" i="3"/>
  <c r="F58" i="3" s="1"/>
  <c r="E52" i="3"/>
  <c r="E58" i="3" s="1"/>
  <c r="D52" i="3"/>
  <c r="D58" i="3" s="1"/>
  <c r="AK47" i="3"/>
  <c r="AK49" i="3" s="1"/>
  <c r="AK39" i="3"/>
  <c r="AF38" i="3"/>
  <c r="AD38" i="3"/>
  <c r="AB38" i="3"/>
  <c r="Z38" i="3"/>
  <c r="AF37" i="3"/>
  <c r="AD37" i="3"/>
  <c r="AB37" i="3"/>
  <c r="Z37" i="3"/>
  <c r="Z24" i="3"/>
  <c r="AI21" i="3"/>
  <c r="AI32" i="3" s="1"/>
  <c r="AI34" i="3" s="1"/>
  <c r="AI36" i="3" s="1"/>
  <c r="AH21" i="3"/>
  <c r="AH32" i="3" s="1"/>
  <c r="AH34" i="3" s="1"/>
  <c r="AH36" i="3" s="1"/>
  <c r="AG21" i="3"/>
  <c r="AG32" i="3" s="1"/>
  <c r="AG34" i="3" s="1"/>
  <c r="AG36" i="3" s="1"/>
  <c r="AF21" i="3"/>
  <c r="AF32" i="3" s="1"/>
  <c r="AF34" i="3" s="1"/>
  <c r="AE21" i="3"/>
  <c r="AE32" i="3" s="1"/>
  <c r="AE34" i="3" s="1"/>
  <c r="AE36" i="3" s="1"/>
  <c r="AD21" i="3"/>
  <c r="AD32" i="3" s="1"/>
  <c r="AD34" i="3" s="1"/>
  <c r="AC21" i="3"/>
  <c r="AC32" i="3" s="1"/>
  <c r="AC34" i="3" s="1"/>
  <c r="AC36" i="3" s="1"/>
  <c r="AB21" i="3"/>
  <c r="AB32" i="3" s="1"/>
  <c r="AB34" i="3" s="1"/>
  <c r="AA21" i="3"/>
  <c r="AA32" i="3" s="1"/>
  <c r="AA34" i="3" s="1"/>
  <c r="AA36" i="3" s="1"/>
  <c r="Z21" i="3"/>
  <c r="Y21" i="3"/>
  <c r="Y32" i="3" s="1"/>
  <c r="Y34" i="3" s="1"/>
  <c r="Y36" i="3" s="1"/>
  <c r="X21" i="3"/>
  <c r="X32" i="3" s="1"/>
  <c r="X34" i="3" s="1"/>
  <c r="X36" i="3" s="1"/>
  <c r="W21" i="3"/>
  <c r="W32" i="3" s="1"/>
  <c r="W34" i="3" s="1"/>
  <c r="W36" i="3" s="1"/>
  <c r="V21" i="3"/>
  <c r="V32" i="3" s="1"/>
  <c r="V34" i="3" s="1"/>
  <c r="V36" i="3" s="1"/>
  <c r="U21" i="3"/>
  <c r="U32" i="3" s="1"/>
  <c r="U34" i="3" s="1"/>
  <c r="U36" i="3" s="1"/>
  <c r="T21" i="3"/>
  <c r="T32" i="3" s="1"/>
  <c r="T34" i="3" s="1"/>
  <c r="T36" i="3" s="1"/>
  <c r="S21" i="3"/>
  <c r="S32" i="3" s="1"/>
  <c r="S34" i="3" s="1"/>
  <c r="S36" i="3" s="1"/>
  <c r="R21" i="3"/>
  <c r="R32" i="3" s="1"/>
  <c r="R34" i="3" s="1"/>
  <c r="R36" i="3" s="1"/>
  <c r="Q21" i="3"/>
  <c r="Q32" i="3" s="1"/>
  <c r="Q34" i="3" s="1"/>
  <c r="Q36" i="3" s="1"/>
  <c r="P21" i="3"/>
  <c r="P32" i="3" s="1"/>
  <c r="P34" i="3" s="1"/>
  <c r="P36" i="3" s="1"/>
  <c r="O21" i="3"/>
  <c r="O32" i="3" s="1"/>
  <c r="O34" i="3" s="1"/>
  <c r="O36" i="3" s="1"/>
  <c r="N21" i="3"/>
  <c r="N32" i="3" s="1"/>
  <c r="N34" i="3" s="1"/>
  <c r="N36" i="3" s="1"/>
  <c r="M21" i="3"/>
  <c r="M32" i="3" s="1"/>
  <c r="M34" i="3" s="1"/>
  <c r="M36" i="3" s="1"/>
  <c r="L21" i="3"/>
  <c r="L32" i="3" s="1"/>
  <c r="L34" i="3" s="1"/>
  <c r="L36" i="3" s="1"/>
  <c r="K21" i="3"/>
  <c r="K32" i="3" s="1"/>
  <c r="K34" i="3" s="1"/>
  <c r="K36" i="3" s="1"/>
  <c r="J21" i="3"/>
  <c r="J32" i="3" s="1"/>
  <c r="J34" i="3" s="1"/>
  <c r="J36" i="3" s="1"/>
  <c r="I21" i="3"/>
  <c r="I32" i="3" s="1"/>
  <c r="I34" i="3" s="1"/>
  <c r="I36" i="3" s="1"/>
  <c r="H21" i="3"/>
  <c r="H32" i="3" s="1"/>
  <c r="H34" i="3" s="1"/>
  <c r="H36" i="3" s="1"/>
  <c r="G21" i="3"/>
  <c r="G32" i="3" s="1"/>
  <c r="G34" i="3" s="1"/>
  <c r="G36" i="3" s="1"/>
  <c r="F21" i="3"/>
  <c r="F32" i="3" s="1"/>
  <c r="F34" i="3" s="1"/>
  <c r="F36" i="3" s="1"/>
  <c r="E21" i="3"/>
  <c r="E32" i="3" s="1"/>
  <c r="E34" i="3" s="1"/>
  <c r="E36" i="3" s="1"/>
  <c r="D21" i="3"/>
  <c r="D32" i="3" s="1"/>
  <c r="D34" i="3" s="1"/>
  <c r="D36" i="3" s="1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O70" i="1" l="1"/>
  <c r="AO77" i="1" s="1"/>
  <c r="AQ58" i="3"/>
  <c r="AU58" i="1"/>
  <c r="AX77" i="1"/>
  <c r="AW77" i="3"/>
  <c r="AW77" i="1"/>
  <c r="AR58" i="1"/>
  <c r="AW70" i="3"/>
  <c r="AQ58" i="1"/>
  <c r="AV70" i="3"/>
  <c r="AV77" i="3" s="1"/>
  <c r="AU77" i="1"/>
  <c r="AS58" i="3"/>
  <c r="AS77" i="1"/>
  <c r="AR58" i="3"/>
  <c r="AR77" i="3"/>
  <c r="AP70" i="3"/>
  <c r="AP77" i="3" s="1"/>
  <c r="AX70" i="3"/>
  <c r="AX77" i="3" s="1"/>
  <c r="AO58" i="3"/>
  <c r="AX70" i="1"/>
  <c r="AU70" i="3"/>
  <c r="AU77" i="3" s="1"/>
  <c r="AW70" i="1"/>
  <c r="AT70" i="3"/>
  <c r="AT77" i="3" s="1"/>
  <c r="AV70" i="1"/>
  <c r="AV77" i="1" s="1"/>
  <c r="AS70" i="3"/>
  <c r="AS77" i="3" s="1"/>
  <c r="AT70" i="1"/>
  <c r="AT77" i="1" s="1"/>
  <c r="AX58" i="3"/>
  <c r="AM70" i="3"/>
  <c r="AM77" i="3" s="1"/>
  <c r="AM70" i="1"/>
  <c r="AM77" i="1" s="1"/>
  <c r="AU58" i="3"/>
  <c r="AS58" i="1"/>
  <c r="AT58" i="1"/>
  <c r="AM58" i="3"/>
  <c r="AM58" i="1"/>
  <c r="AW58" i="3"/>
  <c r="AV58" i="3"/>
  <c r="AX58" i="1"/>
  <c r="AW58" i="1"/>
  <c r="AT58" i="3"/>
  <c r="AR27" i="1"/>
  <c r="AP27" i="1"/>
  <c r="AM27" i="1"/>
  <c r="AO27" i="3"/>
  <c r="AX27" i="3"/>
  <c r="AQ27" i="1"/>
  <c r="AO27" i="1"/>
  <c r="AW27" i="3"/>
  <c r="AU27" i="3"/>
  <c r="AN27" i="1"/>
  <c r="AX27" i="1"/>
  <c r="AS27" i="3"/>
  <c r="AW27" i="1"/>
  <c r="AM27" i="3"/>
  <c r="AR27" i="3"/>
  <c r="AV27" i="1"/>
  <c r="AQ27" i="3"/>
  <c r="AT27" i="1"/>
  <c r="AN27" i="3"/>
  <c r="AV27" i="3"/>
  <c r="AT27" i="3"/>
  <c r="AU27" i="1"/>
  <c r="AP27" i="3"/>
  <c r="AS27" i="1"/>
  <c r="AC86" i="3"/>
  <c r="Z32" i="3"/>
  <c r="Z34" i="3" s="1"/>
  <c r="Z36" i="3" s="1"/>
  <c r="AG86" i="3"/>
  <c r="G77" i="3"/>
  <c r="W77" i="3"/>
  <c r="AE86" i="3"/>
  <c r="AD36" i="3"/>
  <c r="AF86" i="3"/>
  <c r="AH83" i="3"/>
  <c r="AF36" i="3"/>
  <c r="H77" i="3"/>
  <c r="X77" i="3"/>
  <c r="AH86" i="3"/>
  <c r="F77" i="3"/>
  <c r="V77" i="3"/>
  <c r="AF58" i="3"/>
  <c r="AB36" i="3"/>
  <c r="I77" i="3"/>
  <c r="AG58" i="3"/>
  <c r="AB86" i="3"/>
  <c r="S77" i="3"/>
  <c r="AI77" i="3"/>
  <c r="D77" i="3"/>
  <c r="T77" i="3"/>
  <c r="E77" i="3"/>
  <c r="U77" i="3"/>
  <c r="Y77" i="3"/>
  <c r="J77" i="3"/>
  <c r="Z77" i="3"/>
  <c r="Y86" i="3"/>
  <c r="K77" i="3"/>
  <c r="AA77" i="3"/>
  <c r="Z86" i="3"/>
  <c r="L77" i="3"/>
  <c r="AB77" i="3"/>
  <c r="AA86" i="3"/>
  <c r="M77" i="3"/>
  <c r="AC77" i="3"/>
  <c r="N77" i="3"/>
  <c r="AD77" i="3"/>
  <c r="O77" i="3"/>
  <c r="AE77" i="3"/>
  <c r="AD86" i="3"/>
  <c r="P77" i="3"/>
  <c r="AF77" i="3"/>
  <c r="Q77" i="3"/>
  <c r="AG77" i="3"/>
  <c r="R77" i="3"/>
  <c r="AH77" i="3"/>
  <c r="AG83" i="3"/>
  <c r="Y58" i="3"/>
  <c r="Z58" i="3"/>
  <c r="AA58" i="3"/>
  <c r="AB58" i="3"/>
  <c r="AC58" i="3"/>
  <c r="AD58" i="3"/>
  <c r="AE58" i="3"/>
  <c r="AH58" i="3"/>
  <c r="AR28" i="1" l="1"/>
  <c r="AR32" i="1"/>
  <c r="AR34" i="1" s="1"/>
  <c r="AR35" i="1" s="1"/>
  <c r="AM28" i="3"/>
  <c r="AM32" i="3"/>
  <c r="AM34" i="3" s="1"/>
  <c r="AM35" i="3" s="1"/>
  <c r="AV28" i="1"/>
  <c r="AV32" i="1"/>
  <c r="AV34" i="1" s="1"/>
  <c r="AV35" i="1" s="1"/>
  <c r="AX28" i="1"/>
  <c r="AX32" i="1"/>
  <c r="AX34" i="1" s="1"/>
  <c r="AX35" i="1" s="1"/>
  <c r="AQ28" i="3"/>
  <c r="AQ32" i="3"/>
  <c r="AQ34" i="3" s="1"/>
  <c r="AQ35" i="3" s="1"/>
  <c r="AN28" i="1"/>
  <c r="AN32" i="1"/>
  <c r="AN34" i="1" s="1"/>
  <c r="AN35" i="1" s="1"/>
  <c r="AU28" i="3"/>
  <c r="AU32" i="3"/>
  <c r="AU34" i="3" s="1"/>
  <c r="AU35" i="3" s="1"/>
  <c r="AS28" i="1"/>
  <c r="AS32" i="1"/>
  <c r="AS34" i="1" s="1"/>
  <c r="AS35" i="1" s="1"/>
  <c r="AW28" i="3"/>
  <c r="AW32" i="3"/>
  <c r="AW34" i="3" s="1"/>
  <c r="AW35" i="3" s="1"/>
  <c r="AR28" i="3"/>
  <c r="AR32" i="3"/>
  <c r="AR34" i="3" s="1"/>
  <c r="AR35" i="3" s="1"/>
  <c r="AP28" i="3"/>
  <c r="AP32" i="3"/>
  <c r="AP34" i="3" s="1"/>
  <c r="AP35" i="3" s="1"/>
  <c r="AO28" i="1"/>
  <c r="AO32" i="1"/>
  <c r="AO34" i="1" s="1"/>
  <c r="AO35" i="1" s="1"/>
  <c r="AU28" i="1"/>
  <c r="AU32" i="1"/>
  <c r="AU34" i="1" s="1"/>
  <c r="AU35" i="1" s="1"/>
  <c r="AQ28" i="1"/>
  <c r="AQ32" i="1"/>
  <c r="AQ34" i="1" s="1"/>
  <c r="AQ35" i="1" s="1"/>
  <c r="AT28" i="3"/>
  <c r="AT32" i="3"/>
  <c r="AT34" i="3" s="1"/>
  <c r="AT35" i="3" s="1"/>
  <c r="AX28" i="3"/>
  <c r="AX32" i="3"/>
  <c r="AX34" i="3" s="1"/>
  <c r="AX35" i="3" s="1"/>
  <c r="AW28" i="1"/>
  <c r="AW32" i="1"/>
  <c r="AW34" i="1" s="1"/>
  <c r="AW35" i="1" s="1"/>
  <c r="AO28" i="3"/>
  <c r="AO32" i="3"/>
  <c r="AO34" i="3" s="1"/>
  <c r="AO35" i="3" s="1"/>
  <c r="AN28" i="3"/>
  <c r="AN32" i="3"/>
  <c r="AN34" i="3" s="1"/>
  <c r="AN35" i="3" s="1"/>
  <c r="AM28" i="1"/>
  <c r="AM32" i="1"/>
  <c r="AM34" i="1" s="1"/>
  <c r="AM35" i="1" s="1"/>
  <c r="AS28" i="3"/>
  <c r="AS32" i="3"/>
  <c r="AS34" i="3" s="1"/>
  <c r="AS35" i="3" s="1"/>
  <c r="AV28" i="3"/>
  <c r="AV32" i="3"/>
  <c r="AV34" i="3" s="1"/>
  <c r="AV35" i="3" s="1"/>
  <c r="AT28" i="1"/>
  <c r="AT32" i="1"/>
  <c r="AT34" i="1" s="1"/>
  <c r="AT35" i="1" s="1"/>
  <c r="AP28" i="1"/>
  <c r="AP32" i="1"/>
  <c r="AP34" i="1" s="1"/>
  <c r="AP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Z2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William:
Includes "Gain on sale of assets"</t>
        </r>
      </text>
    </comment>
    <comment ref="AF56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William:
This includes "Long-term restricted cash". They are bundled together because past quarters they were separate entries.</t>
        </r>
      </text>
    </comment>
  </commentList>
</comments>
</file>

<file path=xl/sharedStrings.xml><?xml version="1.0" encoding="utf-8"?>
<sst xmlns="http://schemas.openxmlformats.org/spreadsheetml/2006/main" count="3458" uniqueCount="1538">
  <si>
    <t>Ticker</t>
  </si>
  <si>
    <t>Price</t>
  </si>
  <si>
    <t>Shares</t>
  </si>
  <si>
    <t>MC</t>
  </si>
  <si>
    <t>Cash</t>
  </si>
  <si>
    <t>Debt</t>
  </si>
  <si>
    <t>EV</t>
  </si>
  <si>
    <t>Company Name</t>
  </si>
  <si>
    <t>GameStop Corp.</t>
  </si>
  <si>
    <t>GME</t>
  </si>
  <si>
    <t>Country</t>
  </si>
  <si>
    <t>USA</t>
  </si>
  <si>
    <t>Sector</t>
  </si>
  <si>
    <t>Consumer Cyclical</t>
  </si>
  <si>
    <t>Industry</t>
  </si>
  <si>
    <t>Specialty Retail</t>
  </si>
  <si>
    <t>Quarter</t>
  </si>
  <si>
    <t>Filing Date</t>
  </si>
  <si>
    <t>-</t>
  </si>
  <si>
    <t>Period of Report</t>
  </si>
  <si>
    <t>Revenue</t>
  </si>
  <si>
    <t>Hardware &amp; Accessories</t>
  </si>
  <si>
    <t>Software</t>
  </si>
  <si>
    <t>Collectibles</t>
  </si>
  <si>
    <t>Total Net Sales</t>
  </si>
  <si>
    <t>Net Sales</t>
  </si>
  <si>
    <t>Cost of sales</t>
  </si>
  <si>
    <t xml:space="preserve">Gross profit </t>
  </si>
  <si>
    <t>SG&amp;A</t>
  </si>
  <si>
    <t>Goodwill and asset impairments</t>
  </si>
  <si>
    <t>Interest Income</t>
  </si>
  <si>
    <t>Interest Expense</t>
  </si>
  <si>
    <t>Earnings before income tax</t>
  </si>
  <si>
    <t xml:space="preserve">Income tax </t>
  </si>
  <si>
    <t>Net Income</t>
  </si>
  <si>
    <t>EPS</t>
  </si>
  <si>
    <t>Shares -Basic</t>
  </si>
  <si>
    <t>Shares - Diluted</t>
  </si>
  <si>
    <t>Cash and Cash equivalents</t>
  </si>
  <si>
    <t>Marketable Securities</t>
  </si>
  <si>
    <t>Restricted Cash</t>
  </si>
  <si>
    <t>Receivables</t>
  </si>
  <si>
    <t>Merchandise inventories</t>
  </si>
  <si>
    <t>Prepaid expneses and other current assets</t>
  </si>
  <si>
    <t>Assets held-for-sale</t>
  </si>
  <si>
    <t>Total Current Assets</t>
  </si>
  <si>
    <t>PP&amp;E</t>
  </si>
  <si>
    <t>Operating lease right-of-use assets</t>
  </si>
  <si>
    <t>Deferred income taxes</t>
  </si>
  <si>
    <t>Other noncurrent assets</t>
  </si>
  <si>
    <t>Total Assets</t>
  </si>
  <si>
    <t>Accounts payable</t>
  </si>
  <si>
    <t>Accrued liabilities</t>
  </si>
  <si>
    <t>Current portion of operating lease</t>
  </si>
  <si>
    <t>Income taxes payable</t>
  </si>
  <si>
    <t>Current portion of debt</t>
  </si>
  <si>
    <t>Liabilities held-for-sale</t>
  </si>
  <si>
    <t>Total Current Liabilities</t>
  </si>
  <si>
    <t>Long-term debt</t>
  </si>
  <si>
    <t>Operating lease liabilities</t>
  </si>
  <si>
    <t>Other long-term liabilities</t>
  </si>
  <si>
    <t>Total Liabilities</t>
  </si>
  <si>
    <t>Class A common stock</t>
  </si>
  <si>
    <t>Additional paid-in capital</t>
  </si>
  <si>
    <t>Accumulated other comprehensive loss</t>
  </si>
  <si>
    <t>Retained (loss) earnings</t>
  </si>
  <si>
    <t>Total stockholders' equity</t>
  </si>
  <si>
    <t>Total liabilities and stockholders equity</t>
  </si>
  <si>
    <t>Cash Flow</t>
  </si>
  <si>
    <t>Cash Flow from Operations</t>
  </si>
  <si>
    <t>CapEx</t>
  </si>
  <si>
    <t>FCF</t>
  </si>
  <si>
    <t>Current Ratio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</si>
  <si>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</si>
  <si>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</si>
  <si>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</si>
  <si>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</si>
  <si>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</si>
  <si>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</si>
  <si>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</si>
  <si>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</si>
  <si>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</si>
  <si>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</si>
  <si>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</si>
  <si>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</si>
  <si>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</si>
  <si>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</si>
  <si>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</si>
  <si>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</si>
  <si>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TTM</t>
  </si>
  <si>
    <t>Revenue per share</t>
  </si>
  <si>
    <t>8.87</t>
  </si>
  <si>
    <t>11.21</t>
  </si>
  <si>
    <t>13.49</t>
  </si>
  <si>
    <t>13.79</t>
  </si>
  <si>
    <t>15.62</t>
  </si>
  <si>
    <t>17.07</t>
  </si>
  <si>
    <t>17.58</t>
  </si>
  <si>
    <t>19.28</t>
  </si>
  <si>
    <t>20.71</t>
  </si>
  <si>
    <t>22.08</t>
  </si>
  <si>
    <t>19.26</t>
  </si>
  <si>
    <t>21.07</t>
  </si>
  <si>
    <t>20.29</t>
  </si>
  <si>
    <t>18.47</t>
  </si>
  <si>
    <t>19.58</t>
  </si>
  <si>
    <t>20.70</t>
  </si>
  <si>
    <t>19.97</t>
  </si>
  <si>
    <t>Earnings per share</t>
  </si>
  <si>
    <t>0.26</t>
  </si>
  <si>
    <t>0.46</t>
  </si>
  <si>
    <t>0.61</t>
  </si>
  <si>
    <t>0.57</t>
  </si>
  <si>
    <t>0.67</t>
  </si>
  <si>
    <t>(0.53)</t>
  </si>
  <si>
    <t>0.76</t>
  </si>
  <si>
    <t>0.88</t>
  </si>
  <si>
    <t>0.95</t>
  </si>
  <si>
    <t>0.85</t>
  </si>
  <si>
    <t>0.09</t>
  </si>
  <si>
    <t>(1.65)</t>
  </si>
  <si>
    <t>(1.35)</t>
  </si>
  <si>
    <t>(0.83)</t>
  </si>
  <si>
    <t>(1.31)</t>
  </si>
  <si>
    <t>(1.71)</t>
  </si>
  <si>
    <t>FCF per share</t>
  </si>
  <si>
    <t>0.48</t>
  </si>
  <si>
    <t>0.52</t>
  </si>
  <si>
    <t>0.56</t>
  </si>
  <si>
    <t>0.73</t>
  </si>
  <si>
    <t>0.65</t>
  </si>
  <si>
    <t>0.82</t>
  </si>
  <si>
    <t>0.97</t>
  </si>
  <si>
    <t>1.36</t>
  </si>
  <si>
    <t>0.72</t>
  </si>
  <si>
    <t>1.14</t>
  </si>
  <si>
    <t>0.79</t>
  </si>
  <si>
    <t>(1.41)</t>
  </si>
  <si>
    <t>0.24</t>
  </si>
  <si>
    <t>(2.89)</t>
  </si>
  <si>
    <t>Dividends per share</t>
  </si>
  <si>
    <t>- -</t>
  </si>
  <si>
    <t>0.20</t>
  </si>
  <si>
    <t>0.28</t>
  </si>
  <si>
    <t>0.33</t>
  </si>
  <si>
    <t>0.36</t>
  </si>
  <si>
    <t>0.38</t>
  </si>
  <si>
    <t>0.39</t>
  </si>
  <si>
    <t>0.12</t>
  </si>
  <si>
    <t>0.00</t>
  </si>
  <si>
    <t>CAPEX per share</t>
  </si>
  <si>
    <t>0.22</t>
  </si>
  <si>
    <t>0.25</t>
  </si>
  <si>
    <t>0.30</t>
  </si>
  <si>
    <t>0.27</t>
  </si>
  <si>
    <t>0.41</t>
  </si>
  <si>
    <t>0.35</t>
  </si>
  <si>
    <t>0.23</t>
  </si>
  <si>
    <t>0.21</t>
  </si>
  <si>
    <t>Book Value per sh.</t>
  </si>
  <si>
    <t>2.29</t>
  </si>
  <si>
    <t>2.94</t>
  </si>
  <si>
    <t>3.52</t>
  </si>
  <si>
    <t>4.14</t>
  </si>
  <si>
    <t>4.78</t>
  </si>
  <si>
    <t>5.44</t>
  </si>
  <si>
    <t>4.52</t>
  </si>
  <si>
    <t>4.80</t>
  </si>
  <si>
    <t>4.61</t>
  </si>
  <si>
    <t>4.91</t>
  </si>
  <si>
    <t>5.45</t>
  </si>
  <si>
    <t>5.46</t>
  </si>
  <si>
    <t>3.27</t>
  </si>
  <si>
    <t>1.75</t>
  </si>
  <si>
    <t>1.68</t>
  </si>
  <si>
    <t>5.52</t>
  </si>
  <si>
    <t>5.06</t>
  </si>
  <si>
    <t>Comm.Shares outs.</t>
  </si>
  <si>
    <t>600</t>
  </si>
  <si>
    <t>633</t>
  </si>
  <si>
    <t>653</t>
  </si>
  <si>
    <t>658</t>
  </si>
  <si>
    <t>606</t>
  </si>
  <si>
    <t>560</t>
  </si>
  <si>
    <t>506</t>
  </si>
  <si>
    <t>469</t>
  </si>
  <si>
    <t>449</t>
  </si>
  <si>
    <t>424</t>
  </si>
  <si>
    <t>414</t>
  </si>
  <si>
    <t>406</t>
  </si>
  <si>
    <t>408</t>
  </si>
  <si>
    <t>350</t>
  </si>
  <si>
    <t>260</t>
  </si>
  <si>
    <t>290</t>
  </si>
  <si>
    <t>304</t>
  </si>
  <si>
    <t>Avg. annual P/E ratio</t>
  </si>
  <si>
    <t>39.6</t>
  </si>
  <si>
    <t>23.0</t>
  </si>
  <si>
    <t>10.3</t>
  </si>
  <si>
    <t>9.0</t>
  </si>
  <si>
    <t>8.8</t>
  </si>
  <si>
    <t>(18.8)</t>
  </si>
  <si>
    <t>13.2</t>
  </si>
  <si>
    <t>11.5</t>
  </si>
  <si>
    <t>7.4</t>
  </si>
  <si>
    <t>6.3</t>
  </si>
  <si>
    <t>42.9</t>
  </si>
  <si>
    <t>(1.2)</t>
  </si>
  <si>
    <t>(1.4)</t>
  </si>
  <si>
    <t>(61.1)</t>
  </si>
  <si>
    <t>(24.4)</t>
  </si>
  <si>
    <t>(16.5)</t>
  </si>
  <si>
    <t>P/E to S&amp;P500</t>
  </si>
  <si>
    <t>2.3</t>
  </si>
  <si>
    <t>1.1</t>
  </si>
  <si>
    <t>0.1</t>
  </si>
  <si>
    <t>0.4</t>
  </si>
  <si>
    <t>0.5</t>
  </si>
  <si>
    <t>0.6</t>
  </si>
  <si>
    <t>(1.1)</t>
  </si>
  <si>
    <t>0.7</t>
  </si>
  <si>
    <t>0.3</t>
  </si>
  <si>
    <t>1.7</t>
  </si>
  <si>
    <t>(0.0)</t>
  </si>
  <si>
    <t>(2.0)</t>
  </si>
  <si>
    <t>(1.3)</t>
  </si>
  <si>
    <t>(0.9)</t>
  </si>
  <si>
    <t>Avg. annual div. yield</t>
  </si>
  <si>
    <t>2.0%</t>
  </si>
  <si>
    <t>2.8%</t>
  </si>
  <si>
    <t>3.3%</t>
  </si>
  <si>
    <t>5.2%</t>
  </si>
  <si>
    <t>7.0%</t>
  </si>
  <si>
    <t>10.4%</t>
  </si>
  <si>
    <t>20.3%</t>
  </si>
  <si>
    <t>6.1%</t>
  </si>
  <si>
    <t>0.0%</t>
  </si>
  <si>
    <t>Revenue (m)</t>
  </si>
  <si>
    <t>5,319</t>
  </si>
  <si>
    <t>7,094</t>
  </si>
  <si>
    <t>8,806</t>
  </si>
  <si>
    <t>9,078</t>
  </si>
  <si>
    <t>9,474</t>
  </si>
  <si>
    <t>9,551</t>
  </si>
  <si>
    <t>8,887</t>
  </si>
  <si>
    <t>9,040</t>
  </si>
  <si>
    <t>9,296</t>
  </si>
  <si>
    <t>9,364</t>
  </si>
  <si>
    <t>7,965</t>
  </si>
  <si>
    <t>8,547</t>
  </si>
  <si>
    <t>8,285</t>
  </si>
  <si>
    <t>6,466</t>
  </si>
  <si>
    <t>5,090</t>
  </si>
  <si>
    <t>6,011</t>
  </si>
  <si>
    <t>6,065</t>
  </si>
  <si>
    <t>Operating margin</t>
  </si>
  <si>
    <t>6.3%</t>
  </si>
  <si>
    <t>7.1%</t>
  </si>
  <si>
    <t>7.7%</t>
  </si>
  <si>
    <t>6.0%</t>
  </si>
  <si>
    <t>(0.5)%</t>
  </si>
  <si>
    <t>6.7%</t>
  </si>
  <si>
    <t>6.9%</t>
  </si>
  <si>
    <t>1.6%</t>
  </si>
  <si>
    <t>(8.5)%</t>
  </si>
  <si>
    <t>(6.2)%</t>
  </si>
  <si>
    <t>(4.7)%</t>
  </si>
  <si>
    <t>(6.1)%</t>
  </si>
  <si>
    <t>(8.9)%</t>
  </si>
  <si>
    <t>Depreciation (m)</t>
  </si>
  <si>
    <t>116</t>
  </si>
  <si>
    <t>138</t>
  </si>
  <si>
    <t>150</t>
  </si>
  <si>
    <t>164</t>
  </si>
  <si>
    <t>177</t>
  </si>
  <si>
    <t>189</t>
  </si>
  <si>
    <t>179</t>
  </si>
  <si>
    <t>169</t>
  </si>
  <si>
    <t>157</t>
  </si>
  <si>
    <t>158</t>
  </si>
  <si>
    <t>167</t>
  </si>
  <si>
    <t>152</t>
  </si>
  <si>
    <t>127</t>
  </si>
  <si>
    <t>96</t>
  </si>
  <si>
    <t>81</t>
  </si>
  <si>
    <t>77</t>
  </si>
  <si>
    <t>73</t>
  </si>
  <si>
    <t>Net profit (m)</t>
  </si>
  <si>
    <t>288</t>
  </si>
  <si>
    <t>398</t>
  </si>
  <si>
    <t>377</t>
  </si>
  <si>
    <t>340</t>
  </si>
  <si>
    <t>(270)</t>
  </si>
  <si>
    <t>354</t>
  </si>
  <si>
    <t>393</t>
  </si>
  <si>
    <t>403</t>
  </si>
  <si>
    <t>353</t>
  </si>
  <si>
    <t>35</t>
  </si>
  <si>
    <t>(673)</t>
  </si>
  <si>
    <t>(471)</t>
  </si>
  <si>
    <t>(215)</t>
  </si>
  <si>
    <t>(381)</t>
  </si>
  <si>
    <t>(520)</t>
  </si>
  <si>
    <t>Income tax rate</t>
  </si>
  <si>
    <t>37.8%</t>
  </si>
  <si>
    <t>34.6%</t>
  </si>
  <si>
    <t>37.2%</t>
  </si>
  <si>
    <t>36.2%</t>
  </si>
  <si>
    <t>34.4%</t>
  </si>
  <si>
    <t>38.4%</t>
  </si>
  <si>
    <t>(500.9)%</t>
  </si>
  <si>
    <t>37.7%</t>
  </si>
  <si>
    <t>35.4%</t>
  </si>
  <si>
    <t>35.6%</t>
  </si>
  <si>
    <t>35.3%</t>
  </si>
  <si>
    <t>11.9%</t>
  </si>
  <si>
    <t>(5.5)%</t>
  </si>
  <si>
    <t>(8.8)%</t>
  </si>
  <si>
    <t>20.5%</t>
  </si>
  <si>
    <t>3.6%</t>
  </si>
  <si>
    <t>1.8%</t>
  </si>
  <si>
    <t>Net profit margin</t>
  </si>
  <si>
    <t>3.0%</t>
  </si>
  <si>
    <t>4.1%</t>
  </si>
  <si>
    <t>4.5%</t>
  </si>
  <si>
    <t>4.2%</t>
  </si>
  <si>
    <t>4.3%</t>
  </si>
  <si>
    <t>(3.0)%</t>
  </si>
  <si>
    <t>3.9%</t>
  </si>
  <si>
    <t>4.4%</t>
  </si>
  <si>
    <t>0.4%</t>
  </si>
  <si>
    <t>(8.1)%</t>
  </si>
  <si>
    <t>(7.3)%</t>
  </si>
  <si>
    <t>(4.2)%</t>
  </si>
  <si>
    <t>(6.3)%</t>
  </si>
  <si>
    <t>Working capital (m)</t>
  </si>
  <si>
    <t>534</t>
  </si>
  <si>
    <t>255</t>
  </si>
  <si>
    <t>472</t>
  </si>
  <si>
    <t>407</t>
  </si>
  <si>
    <t>363</t>
  </si>
  <si>
    <t>296</t>
  </si>
  <si>
    <t>224</t>
  </si>
  <si>
    <t>423</t>
  </si>
  <si>
    <t>143</t>
  </si>
  <si>
    <t>379</t>
  </si>
  <si>
    <t>1,088</t>
  </si>
  <si>
    <t>947</t>
  </si>
  <si>
    <t>396</t>
  </si>
  <si>
    <t>209</t>
  </si>
  <si>
    <t>1,244</t>
  </si>
  <si>
    <t>1,087</t>
  </si>
  <si>
    <t>Long-term debt (m)</t>
  </si>
  <si>
    <t>844</t>
  </si>
  <si>
    <t>575</t>
  </si>
  <si>
    <t>546</t>
  </si>
  <si>
    <t>447</t>
  </si>
  <si>
    <t>249</t>
  </si>
  <si>
    <t>2</t>
  </si>
  <si>
    <t>351</t>
  </si>
  <si>
    <t>345</t>
  </si>
  <si>
    <t>815</t>
  </si>
  <si>
    <t>818</t>
  </si>
  <si>
    <t>949</t>
  </si>
  <si>
    <t>673</t>
  </si>
  <si>
    <t>434</t>
  </si>
  <si>
    <t>400</t>
  </si>
  <si>
    <t>Equity (m)</t>
  </si>
  <si>
    <t>1,376</t>
  </si>
  <si>
    <t>1,862</t>
  </si>
  <si>
    <t>2,300</t>
  </si>
  <si>
    <t>2,723</t>
  </si>
  <si>
    <t>2,897</t>
  </si>
  <si>
    <t>3,042</t>
  </si>
  <si>
    <t>2,286</t>
  </si>
  <si>
    <t>2,251</t>
  </si>
  <si>
    <t>2,068</t>
  </si>
  <si>
    <t>2,081</t>
  </si>
  <si>
    <t>2,254</t>
  </si>
  <si>
    <t>2,215</t>
  </si>
  <si>
    <t>1,336</t>
  </si>
  <si>
    <t>612</t>
  </si>
  <si>
    <t>437</t>
  </si>
  <si>
    <t>1,603</t>
  </si>
  <si>
    <t>1,344</t>
  </si>
  <si>
    <t>ROIC</t>
  </si>
  <si>
    <t>9.3%</t>
  </si>
  <si>
    <t>11.5%</t>
  </si>
  <si>
    <t>13.5%</t>
  </si>
  <si>
    <t>12.3%</t>
  </si>
  <si>
    <t>13.0%</t>
  </si>
  <si>
    <t>11.0%</t>
  </si>
  <si>
    <t>(10.1)%</t>
  </si>
  <si>
    <t>15.1%</t>
  </si>
  <si>
    <t>15.3%</t>
  </si>
  <si>
    <t>16.5%</t>
  </si>
  <si>
    <t>11.2%</t>
  </si>
  <si>
    <t>(32.5)%</t>
  </si>
  <si>
    <t>(27.2)%</t>
  </si>
  <si>
    <t>(16.6)%</t>
  </si>
  <si>
    <t>(27.9)%</t>
  </si>
  <si>
    <t>Return on capital</t>
  </si>
  <si>
    <t>10.1%</t>
  </si>
  <si>
    <t>11.7%</t>
  </si>
  <si>
    <t>14.0%</t>
  </si>
  <si>
    <t>12.8%</t>
  </si>
  <si>
    <t>11.8%</t>
  </si>
  <si>
    <t>(1.0)%</t>
  </si>
  <si>
    <t>14.6%</t>
  </si>
  <si>
    <t>15.0%</t>
  </si>
  <si>
    <t>2.7%</t>
  </si>
  <si>
    <t>(14.2)%</t>
  </si>
  <si>
    <t>(14.0)%</t>
  </si>
  <si>
    <t>(9.6)%</t>
  </si>
  <si>
    <t>(10.5)%</t>
  </si>
  <si>
    <t>(19.0)%</t>
  </si>
  <si>
    <t>Return on equity</t>
  </si>
  <si>
    <t>15.5%</t>
  </si>
  <si>
    <t>17.3%</t>
  </si>
  <si>
    <t>13.9%</t>
  </si>
  <si>
    <t>14.1%</t>
  </si>
  <si>
    <t>(11.8)%</t>
  </si>
  <si>
    <t>15.7%</t>
  </si>
  <si>
    <t>19.0%</t>
  </si>
  <si>
    <t>19.4%</t>
  </si>
  <si>
    <t>(50.4)%</t>
  </si>
  <si>
    <t>(77.0)%</t>
  </si>
  <si>
    <t>(49.3)%</t>
  </si>
  <si>
    <t>(23.8)%</t>
  </si>
  <si>
    <t>(38.7)%</t>
  </si>
  <si>
    <t>Plowback ratio</t>
  </si>
  <si>
    <t>100.0%</t>
  </si>
  <si>
    <t>137.8%</t>
  </si>
  <si>
    <t>63.0%</t>
  </si>
  <si>
    <t>62.1%</t>
  </si>
  <si>
    <t>61.7%</t>
  </si>
  <si>
    <t>56.0%</t>
  </si>
  <si>
    <t>(347.3)%</t>
  </si>
  <si>
    <t>123.4%</t>
  </si>
  <si>
    <t>108.6%</t>
  </si>
  <si>
    <t>100.1%</t>
  </si>
  <si>
    <t>Div.&amp;Repurch./FCF</t>
  </si>
  <si>
    <t>(11.7)%</t>
  </si>
  <si>
    <t>(19.8)%</t>
  </si>
  <si>
    <t>(7.9)%</t>
  </si>
  <si>
    <t>12.2%</t>
  </si>
  <si>
    <t>96.8%</t>
  </si>
  <si>
    <t>57.0%</t>
  </si>
  <si>
    <t>61.1%</t>
  </si>
  <si>
    <t>149.3%</t>
  </si>
  <si>
    <t>72.0%</t>
  </si>
  <si>
    <t>57.6%</t>
  </si>
  <si>
    <t>56.2%</t>
  </si>
  <si>
    <t>index</t>
  </si>
  <si>
    <t>35.48</t>
  </si>
  <si>
    <t>44.83</t>
  </si>
  <si>
    <t>53.96</t>
  </si>
  <si>
    <t>55.18</t>
  </si>
  <si>
    <t>62.49</t>
  </si>
  <si>
    <t>68.27</t>
  </si>
  <si>
    <t>70.31</t>
  </si>
  <si>
    <t>77.13</t>
  </si>
  <si>
    <t>82.85</t>
  </si>
  <si>
    <t>88.34</t>
  </si>
  <si>
    <t>77.03</t>
  </si>
  <si>
    <t>84.29</t>
  </si>
  <si>
    <t>81.15</t>
  </si>
  <si>
    <t>73.90</t>
  </si>
  <si>
    <t>78.30</t>
  </si>
  <si>
    <t>82.79</t>
  </si>
  <si>
    <t>81.42</t>
  </si>
  <si>
    <t>1.06</t>
  </si>
  <si>
    <t>1.82</t>
  </si>
  <si>
    <t>2.44</t>
  </si>
  <si>
    <t>2.69</t>
  </si>
  <si>
    <t>2.43</t>
  </si>
  <si>
    <t>(2.13)</t>
  </si>
  <si>
    <t>3.02</t>
  </si>
  <si>
    <t>3.50</t>
  </si>
  <si>
    <t>3.80</t>
  </si>
  <si>
    <t>3.42</t>
  </si>
  <si>
    <t>0.34</t>
  </si>
  <si>
    <t>(6.59)</t>
  </si>
  <si>
    <t>(5.38)</t>
  </si>
  <si>
    <t>(3.31)</t>
  </si>
  <si>
    <t>(5.25)</t>
  </si>
  <si>
    <t>(6.26)</t>
  </si>
  <si>
    <t>1.93</t>
  </si>
  <si>
    <t>2.07</t>
  </si>
  <si>
    <t>2.24</t>
  </si>
  <si>
    <t>2.92</t>
  </si>
  <si>
    <t>2.60</t>
  </si>
  <si>
    <t>3.29</t>
  </si>
  <si>
    <t>3.90</t>
  </si>
  <si>
    <t>2.86</t>
  </si>
  <si>
    <t>4.56</t>
  </si>
  <si>
    <t>3.81</t>
  </si>
  <si>
    <t>3.17</t>
  </si>
  <si>
    <t>2.27</t>
  </si>
  <si>
    <t>(5.63)</t>
  </si>
  <si>
    <t>0.98</t>
  </si>
  <si>
    <t>(6.84)</t>
  </si>
  <si>
    <t>(10.36)</t>
  </si>
  <si>
    <t>0.81</t>
  </si>
  <si>
    <t>1.12</t>
  </si>
  <si>
    <t>1.33</t>
  </si>
  <si>
    <t>1.45</t>
  </si>
  <si>
    <t>1.50</t>
  </si>
  <si>
    <t>1.53</t>
  </si>
  <si>
    <t>1.54</t>
  </si>
  <si>
    <t>0.89</t>
  </si>
  <si>
    <t>1.11</t>
  </si>
  <si>
    <t>1.00</t>
  </si>
  <si>
    <t>1.30</t>
  </si>
  <si>
    <t>1.18</t>
  </si>
  <si>
    <t>1.10</t>
  </si>
  <si>
    <t>1.07</t>
  </si>
  <si>
    <t>1.42</t>
  </si>
  <si>
    <t>1.63</t>
  </si>
  <si>
    <t>1.38</t>
  </si>
  <si>
    <t>0.92</t>
  </si>
  <si>
    <t>0.90</t>
  </si>
  <si>
    <t>0.77</t>
  </si>
  <si>
    <t>9.18</t>
  </si>
  <si>
    <t>11.77</t>
  </si>
  <si>
    <t>14.09</t>
  </si>
  <si>
    <t>16.55</t>
  </si>
  <si>
    <t>19.11</t>
  </si>
  <si>
    <t>21.74</t>
  </si>
  <si>
    <t>18.09</t>
  </si>
  <si>
    <t>19.21</t>
  </si>
  <si>
    <t>18.43</t>
  </si>
  <si>
    <t>19.63</t>
  </si>
  <si>
    <t>21.80</t>
  </si>
  <si>
    <t>21.84</t>
  </si>
  <si>
    <t>13.09</t>
  </si>
  <si>
    <t>6.99</t>
  </si>
  <si>
    <t>6.72</t>
  </si>
  <si>
    <t>22.07</t>
  </si>
  <si>
    <t>22.18</t>
  </si>
  <si>
    <t>163</t>
  </si>
  <si>
    <t>165</t>
  </si>
  <si>
    <t>140</t>
  </si>
  <si>
    <t>126</t>
  </si>
  <si>
    <t>117</t>
  </si>
  <si>
    <t>112</t>
  </si>
  <si>
    <t>106</t>
  </si>
  <si>
    <t>103</t>
  </si>
  <si>
    <t>101</t>
  </si>
  <si>
    <t>102</t>
  </si>
  <si>
    <t>88</t>
  </si>
  <si>
    <t>65</t>
  </si>
  <si>
    <t>75</t>
  </si>
  <si>
    <t>39.5</t>
  </si>
  <si>
    <t>(24.9)</t>
  </si>
  <si>
    <t>(24.7)</t>
  </si>
  <si>
    <t>6,112</t>
  </si>
  <si>
    <t>(7.8)%</t>
  </si>
  <si>
    <t>76</t>
  </si>
  <si>
    <t>(472)</t>
  </si>
  <si>
    <t>0.7%</t>
  </si>
  <si>
    <t>1,203</t>
  </si>
  <si>
    <t>410</t>
  </si>
  <si>
    <t>1,451</t>
  </si>
  <si>
    <t>(23.9)%</t>
  </si>
  <si>
    <t>(15.4)%</t>
  </si>
  <si>
    <t>(32.6)%</t>
  </si>
  <si>
    <t>1999</t>
  </si>
  <si>
    <t>2000</t>
  </si>
  <si>
    <t>2001</t>
  </si>
  <si>
    <t>2002</t>
  </si>
  <si>
    <t>2003</t>
  </si>
  <si>
    <t>2004</t>
  </si>
  <si>
    <t>2005</t>
  </si>
  <si>
    <t>2006</t>
  </si>
  <si>
    <t>553</t>
  </si>
  <si>
    <t>757</t>
  </si>
  <si>
    <t>1,121</t>
  </si>
  <si>
    <t>1,353</t>
  </si>
  <si>
    <t>1,579</t>
  </si>
  <si>
    <t>1,843</t>
  </si>
  <si>
    <t>3,092</t>
  </si>
  <si>
    <t>COGS</t>
  </si>
  <si>
    <t>422</t>
  </si>
  <si>
    <t>571</t>
  </si>
  <si>
    <t>854</t>
  </si>
  <si>
    <t>1,009</t>
  </si>
  <si>
    <t>1,142</t>
  </si>
  <si>
    <t>1,329</t>
  </si>
  <si>
    <t>2,220</t>
  </si>
  <si>
    <t>3,848</t>
  </si>
  <si>
    <t>5,280</t>
  </si>
  <si>
    <t>6,536</t>
  </si>
  <si>
    <t>6,643</t>
  </si>
  <si>
    <t>6,936</t>
  </si>
  <si>
    <t>6,871</t>
  </si>
  <si>
    <t>6,235</t>
  </si>
  <si>
    <t>6,378</t>
  </si>
  <si>
    <t>6,520</t>
  </si>
  <si>
    <t>6,446</t>
  </si>
  <si>
    <t>5,465</t>
  </si>
  <si>
    <t>6,062</t>
  </si>
  <si>
    <t>5,977</t>
  </si>
  <si>
    <t>4,557</t>
  </si>
  <si>
    <t>3,830</t>
  </si>
  <si>
    <t>4,663</t>
  </si>
  <si>
    <t>Gross Profit</t>
  </si>
  <si>
    <t>131</t>
  </si>
  <si>
    <t>186</t>
  </si>
  <si>
    <t>267</t>
  </si>
  <si>
    <t>343</t>
  </si>
  <si>
    <t>514</t>
  </si>
  <si>
    <t>872</t>
  </si>
  <si>
    <t>1,471</t>
  </si>
  <si>
    <t>1,814</t>
  </si>
  <si>
    <t>2,270</t>
  </si>
  <si>
    <t>2,435</t>
  </si>
  <si>
    <t>2,538</t>
  </si>
  <si>
    <t>2,680</t>
  </si>
  <si>
    <t>2,652</t>
  </si>
  <si>
    <t>2,661</t>
  </si>
  <si>
    <t>2,776</t>
  </si>
  <si>
    <t>2,918</t>
  </si>
  <si>
    <t>2,500</t>
  </si>
  <si>
    <t>2,485</t>
  </si>
  <si>
    <t>2,308</t>
  </si>
  <si>
    <t>1,909</t>
  </si>
  <si>
    <t>1,260</t>
  </si>
  <si>
    <t>1,348</t>
  </si>
  <si>
    <t>Gross Profit Ratio</t>
  </si>
  <si>
    <t>23.77%</t>
  </si>
  <si>
    <t>24.54%</t>
  </si>
  <si>
    <t>23.82%</t>
  </si>
  <si>
    <t>25.38%</t>
  </si>
  <si>
    <t>27.65%</t>
  </si>
  <si>
    <t>27.90%</t>
  </si>
  <si>
    <t>28.20%</t>
  </si>
  <si>
    <t>27.66%</t>
  </si>
  <si>
    <t>25.57%</t>
  </si>
  <si>
    <t>25.78%</t>
  </si>
  <si>
    <t>26.82%</t>
  </si>
  <si>
    <t>26.79%</t>
  </si>
  <si>
    <t>28.06%</t>
  </si>
  <si>
    <t>29.84%</t>
  </si>
  <si>
    <t>29.44%</t>
  </si>
  <si>
    <t>29.86%</t>
  </si>
  <si>
    <t>31.17%</t>
  </si>
  <si>
    <t>31.39%</t>
  </si>
  <si>
    <t>29.07%</t>
  </si>
  <si>
    <t>27.86%</t>
  </si>
  <si>
    <t>29.52%</t>
  </si>
  <si>
    <t>24.75%</t>
  </si>
  <si>
    <t>22.42%</t>
  </si>
  <si>
    <t>Operating Expenses</t>
  </si>
  <si>
    <t>133</t>
  </si>
  <si>
    <t>180</t>
  </si>
  <si>
    <t>233</t>
  </si>
  <si>
    <t>256</t>
  </si>
  <si>
    <t>332</t>
  </si>
  <si>
    <t>415</t>
  </si>
  <si>
    <t>687</t>
  </si>
  <si>
    <t>1,144</t>
  </si>
  <si>
    <t>1,325</t>
  </si>
  <si>
    <t>1,590</t>
  </si>
  <si>
    <t>1,803</t>
  </si>
  <si>
    <t>1,881</t>
  </si>
  <si>
    <t>2,111</t>
  </si>
  <si>
    <t>2,693</t>
  </si>
  <si>
    <t>2,088</t>
  </si>
  <si>
    <t>2,155</t>
  </si>
  <si>
    <t>2,018</t>
  </si>
  <si>
    <t>2,046</t>
  </si>
  <si>
    <t>1,994</t>
  </si>
  <si>
    <t>1,923</t>
  </si>
  <si>
    <t>1,514</t>
  </si>
  <si>
    <t>1,710</t>
  </si>
  <si>
    <t>R&amp;D Expenses</t>
  </si>
  <si>
    <t>Selling, G&amp;A Exp.</t>
  </si>
  <si>
    <t>599</t>
  </si>
  <si>
    <t>1,021</t>
  </si>
  <si>
    <t>1,182</t>
  </si>
  <si>
    <t>1,445</t>
  </si>
  <si>
    <t>1,637</t>
  </si>
  <si>
    <t>1,701</t>
  </si>
  <si>
    <t>1,842</t>
  </si>
  <si>
    <t>1,838</t>
  </si>
  <si>
    <t>1,896</t>
  </si>
  <si>
    <t>2,001</t>
  </si>
  <si>
    <t>2,107</t>
  </si>
  <si>
    <t>1,857</t>
  </si>
  <si>
    <t>1,914</t>
  </si>
  <si>
    <t>General and Admin. Exp.</t>
  </si>
  <si>
    <t>Selling and Marketing Exp.</t>
  </si>
  <si>
    <t>Other Expenses</t>
  </si>
  <si>
    <t>87</t>
  </si>
  <si>
    <t>123</t>
  </si>
  <si>
    <t>145</t>
  </si>
  <si>
    <t>166</t>
  </si>
  <si>
    <t>269</t>
  </si>
  <si>
    <t>855</t>
  </si>
  <si>
    <t>192</t>
  </si>
  <si>
    <t>154</t>
  </si>
  <si>
    <t>161</t>
  </si>
  <si>
    <t>132</t>
  </si>
  <si>
    <t>COGS and Expenses</t>
  </si>
  <si>
    <t>555</t>
  </si>
  <si>
    <t>751</t>
  </si>
  <si>
    <t>1,266</t>
  </si>
  <si>
    <t>1,474</t>
  </si>
  <si>
    <t>1,744</t>
  </si>
  <si>
    <t>2,907</t>
  </si>
  <si>
    <t>4,991</t>
  </si>
  <si>
    <t>6,605</t>
  </si>
  <si>
    <t>8,126</t>
  </si>
  <si>
    <t>8,446</t>
  </si>
  <si>
    <t>8,817</t>
  </si>
  <si>
    <t>8,982</t>
  </si>
  <si>
    <t>8,928</t>
  </si>
  <si>
    <t>8,466</t>
  </si>
  <si>
    <t>8,676</t>
  </si>
  <si>
    <t>8,716</t>
  </si>
  <si>
    <t>7,483</t>
  </si>
  <si>
    <t>8,108</t>
  </si>
  <si>
    <t>7,971</t>
  </si>
  <si>
    <t>6,480</t>
  </si>
  <si>
    <t>5,345</t>
  </si>
  <si>
    <t>6,373</t>
  </si>
  <si>
    <t>11</t>
  </si>
  <si>
    <t>1</t>
  </si>
  <si>
    <t>0</t>
  </si>
  <si>
    <t>6</t>
  </si>
  <si>
    <t>85</t>
  </si>
  <si>
    <t>45</t>
  </si>
  <si>
    <t>37</t>
  </si>
  <si>
    <t>21</t>
  </si>
  <si>
    <t>4</t>
  </si>
  <si>
    <t>23</t>
  </si>
  <si>
    <t>54</t>
  </si>
  <si>
    <t>57</t>
  </si>
  <si>
    <t>39</t>
  </si>
  <si>
    <t>34</t>
  </si>
  <si>
    <t>27</t>
  </si>
  <si>
    <t>Depreciation and Amortization</t>
  </si>
  <si>
    <t>14</t>
  </si>
  <si>
    <t>30</t>
  </si>
  <si>
    <t>29</t>
  </si>
  <si>
    <t>68</t>
  </si>
  <si>
    <t>EBITDA</t>
  </si>
  <si>
    <t>(2)</t>
  </si>
  <si>
    <t>7</t>
  </si>
  <si>
    <t>110</t>
  </si>
  <si>
    <t>134</t>
  </si>
  <si>
    <t>136</t>
  </si>
  <si>
    <t>220</t>
  </si>
  <si>
    <t>455</t>
  </si>
  <si>
    <t>579</t>
  </si>
  <si>
    <t>784</t>
  </si>
  <si>
    <t>800</t>
  </si>
  <si>
    <t>836</t>
  </si>
  <si>
    <t>760</t>
  </si>
  <si>
    <t>744</t>
  </si>
  <si>
    <t>776</t>
  </si>
  <si>
    <t>807</t>
  </si>
  <si>
    <t>725</t>
  </si>
  <si>
    <t>289</t>
  </si>
  <si>
    <t>(448)</t>
  </si>
  <si>
    <t>(299)</t>
  </si>
  <si>
    <t>(156)</t>
  </si>
  <si>
    <t>(291)</t>
  </si>
  <si>
    <t>EBITDA ratio</t>
  </si>
  <si>
    <t>(0.37)%</t>
  </si>
  <si>
    <t>0.99%</t>
  </si>
  <si>
    <t>4.01%</t>
  </si>
  <si>
    <t>8.17%</t>
  </si>
  <si>
    <t>8.52%</t>
  </si>
  <si>
    <t>7.40%</t>
  </si>
  <si>
    <t>7.11%</t>
  </si>
  <si>
    <t>8.56%</t>
  </si>
  <si>
    <t>8.16%</t>
  </si>
  <si>
    <t>8.90%</t>
  </si>
  <si>
    <t>8.81%</t>
  </si>
  <si>
    <t>8.82%</t>
  </si>
  <si>
    <t>7.96%</t>
  </si>
  <si>
    <t>1.56%</t>
  </si>
  <si>
    <t>8.23%</t>
  </si>
  <si>
    <t>8.34%</t>
  </si>
  <si>
    <t>8.62%</t>
  </si>
  <si>
    <t>9.10%</t>
  </si>
  <si>
    <t>3.38%</t>
  </si>
  <si>
    <t>(5.40)%</t>
  </si>
  <si>
    <t>(4.62)%</t>
  </si>
  <si>
    <t>(3.06)%</t>
  </si>
  <si>
    <t>(4.85)%</t>
  </si>
  <si>
    <t>Operating Income</t>
  </si>
  <si>
    <t>104</t>
  </si>
  <si>
    <t>99</t>
  </si>
  <si>
    <t>193</t>
  </si>
  <si>
    <t>334</t>
  </si>
  <si>
    <t>501</t>
  </si>
  <si>
    <t>675</t>
  </si>
  <si>
    <t>637</t>
  </si>
  <si>
    <t>663</t>
  </si>
  <si>
    <t>570</t>
  </si>
  <si>
    <t>(42)</t>
  </si>
  <si>
    <t>574</t>
  </si>
  <si>
    <t>618</t>
  </si>
  <si>
    <t>648</t>
  </si>
  <si>
    <t>558</t>
  </si>
  <si>
    <t>(702)</t>
  </si>
  <si>
    <t>(400)</t>
  </si>
  <si>
    <t>(238)</t>
  </si>
  <si>
    <t>(369)</t>
  </si>
  <si>
    <t>Operating Income ratio</t>
  </si>
  <si>
    <t>(0.28)%</t>
  </si>
  <si>
    <t>0.74%</t>
  </si>
  <si>
    <t>3.04%</t>
  </si>
  <si>
    <t>6.44%</t>
  </si>
  <si>
    <t>6.61%</t>
  </si>
  <si>
    <t>5.38%</t>
  </si>
  <si>
    <t>6.23%</t>
  </si>
  <si>
    <t>6.27%</t>
  </si>
  <si>
    <t>7.07%</t>
  </si>
  <si>
    <t>7.67%</t>
  </si>
  <si>
    <t>7.02%</t>
  </si>
  <si>
    <t>6.99%</t>
  </si>
  <si>
    <t>5.97%</t>
  </si>
  <si>
    <t>(0.47)%</t>
  </si>
  <si>
    <t>6.34%</t>
  </si>
  <si>
    <t>6.65%</t>
  </si>
  <si>
    <t>6.92%</t>
  </si>
  <si>
    <t>7.00%</t>
  </si>
  <si>
    <t>1.59%</t>
  </si>
  <si>
    <t>(8.47)%</t>
  </si>
  <si>
    <t>(6.18)%</t>
  </si>
  <si>
    <t>(4.67)%</t>
  </si>
  <si>
    <t>(6.13)%</t>
  </si>
  <si>
    <t>Total Other Income Exp.(Gains)</t>
  </si>
  <si>
    <t>(4)</t>
  </si>
  <si>
    <t>(23)</t>
  </si>
  <si>
    <t>(19)</t>
  </si>
  <si>
    <t>(0)</t>
  </si>
  <si>
    <t>(33)</t>
  </si>
  <si>
    <t>(79)</t>
  </si>
  <si>
    <t>(60)</t>
  </si>
  <si>
    <t>(41)</t>
  </si>
  <si>
    <t>(49)</t>
  </si>
  <si>
    <t>(21)</t>
  </si>
  <si>
    <t>(3)</t>
  </si>
  <si>
    <t>(5)</t>
  </si>
  <si>
    <t>(10)</t>
  </si>
  <si>
    <t>(129)</t>
  </si>
  <si>
    <t>248</t>
  </si>
  <si>
    <t>(51)</t>
  </si>
  <si>
    <t>(27)</t>
  </si>
  <si>
    <t>(32)</t>
  </si>
  <si>
    <t>Income Before Tax</t>
  </si>
  <si>
    <t>(6)</t>
  </si>
  <si>
    <t>(18)</t>
  </si>
  <si>
    <t>15</t>
  </si>
  <si>
    <t>105</t>
  </si>
  <si>
    <t>160</t>
  </si>
  <si>
    <t>254</t>
  </si>
  <si>
    <t>441</t>
  </si>
  <si>
    <t>634</t>
  </si>
  <si>
    <t>589</t>
  </si>
  <si>
    <t>621</t>
  </si>
  <si>
    <t>549</t>
  </si>
  <si>
    <t>(45)</t>
  </si>
  <si>
    <t>569</t>
  </si>
  <si>
    <t>608</t>
  </si>
  <si>
    <t>625</t>
  </si>
  <si>
    <t>429</t>
  </si>
  <si>
    <t>384</t>
  </si>
  <si>
    <t>(753)</t>
  </si>
  <si>
    <t>(427)</t>
  </si>
  <si>
    <t>(395)</t>
  </si>
  <si>
    <t>Income Before Tax ratio</t>
  </si>
  <si>
    <t>(1.02)%</t>
  </si>
  <si>
    <t>(2.35)%</t>
  </si>
  <si>
    <t>1.31%</t>
  </si>
  <si>
    <t>6.48%</t>
  </si>
  <si>
    <t>6.66%</t>
  </si>
  <si>
    <t>5.37%</t>
  </si>
  <si>
    <t>5.17%</t>
  </si>
  <si>
    <t>4.78%</t>
  </si>
  <si>
    <t>6.22%</t>
  </si>
  <si>
    <t>7.20%</t>
  </si>
  <si>
    <t>6.56%</t>
  </si>
  <si>
    <t>5.75%</t>
  </si>
  <si>
    <t>(0.51)%</t>
  </si>
  <si>
    <t>6.29%</t>
  </si>
  <si>
    <t>6.54%</t>
  </si>
  <si>
    <t>6.68%</t>
  </si>
  <si>
    <t>4.49%</t>
  </si>
  <si>
    <t>(9.09)%</t>
  </si>
  <si>
    <t>(6.60)%</t>
  </si>
  <si>
    <t>(5.30)%</t>
  </si>
  <si>
    <t>(6.58)%</t>
  </si>
  <si>
    <t>Income Tax Expense (Gain)</t>
  </si>
  <si>
    <t>8</t>
  </si>
  <si>
    <t>42</t>
  </si>
  <si>
    <t>38</t>
  </si>
  <si>
    <t>51</t>
  </si>
  <si>
    <t>153</t>
  </si>
  <si>
    <t>236</t>
  </si>
  <si>
    <t>213</t>
  </si>
  <si>
    <t>214</t>
  </si>
  <si>
    <t>211</t>
  </si>
  <si>
    <t>225</t>
  </si>
  <si>
    <t>215</t>
  </si>
  <si>
    <t>222</t>
  </si>
  <si>
    <t>46</t>
  </si>
  <si>
    <t>(55)</t>
  </si>
  <si>
    <t>(14)</t>
  </si>
  <si>
    <t>(12)</t>
  </si>
  <si>
    <t>52</t>
  </si>
  <si>
    <t>63</t>
  </si>
  <si>
    <t>61</t>
  </si>
  <si>
    <t>Net Income Ratio</t>
  </si>
  <si>
    <t>(0.63)%</t>
  </si>
  <si>
    <t>(1.58)%</t>
  </si>
  <si>
    <t>0.62%</t>
  </si>
  <si>
    <t>3.87%</t>
  </si>
  <si>
    <t>4.02%</t>
  </si>
  <si>
    <t>3.31%</t>
  </si>
  <si>
    <t>3.26%</t>
  </si>
  <si>
    <t>2.98%</t>
  </si>
  <si>
    <t>4.06%</t>
  </si>
  <si>
    <t>4.52%</t>
  </si>
  <si>
    <t>4.16%</t>
  </si>
  <si>
    <t>4.31%</t>
  </si>
  <si>
    <t>3.56%</t>
  </si>
  <si>
    <t>(3.03)%</t>
  </si>
  <si>
    <t>3.92%</t>
  </si>
  <si>
    <t>4.23%</t>
  </si>
  <si>
    <t>4.30%</t>
  </si>
  <si>
    <t>4.43%</t>
  </si>
  <si>
    <t>0.41%</t>
  </si>
  <si>
    <t>(8.12)%</t>
  </si>
  <si>
    <t>(7.28)%</t>
  </si>
  <si>
    <t>(4.23)%</t>
  </si>
  <si>
    <t>(6.34)%</t>
  </si>
  <si>
    <t>(0.05)</t>
  </si>
  <si>
    <t>(0.17)</t>
  </si>
  <si>
    <t>0.10</t>
  </si>
  <si>
    <t>0.47</t>
  </si>
  <si>
    <t>0.87</t>
  </si>
  <si>
    <t>EPS Diluted</t>
  </si>
  <si>
    <t>(0.01)</t>
  </si>
  <si>
    <t>(0.04)</t>
  </si>
  <si>
    <t>0.02</t>
  </si>
  <si>
    <t>0.11</t>
  </si>
  <si>
    <t>0.13</t>
  </si>
  <si>
    <t>0.44</t>
  </si>
  <si>
    <t>0.59</t>
  </si>
  <si>
    <t>0.66</t>
  </si>
  <si>
    <t>0.60</t>
  </si>
  <si>
    <t>0.75</t>
  </si>
  <si>
    <t>0.94</t>
  </si>
  <si>
    <t>Weighted Avg. Shares Outs.</t>
  </si>
  <si>
    <t>450</t>
  </si>
  <si>
    <t>451</t>
  </si>
  <si>
    <t>463</t>
  </si>
  <si>
    <t>Weighted Avg. Shares Outs. Dil.</t>
  </si>
  <si>
    <t>315</t>
  </si>
  <si>
    <t>483</t>
  </si>
  <si>
    <t>478</t>
  </si>
  <si>
    <t>462</t>
  </si>
  <si>
    <t>500</t>
  </si>
  <si>
    <t>659</t>
  </si>
  <si>
    <t>671</t>
  </si>
  <si>
    <t>672</t>
  </si>
  <si>
    <t>616</t>
  </si>
  <si>
    <t>564</t>
  </si>
  <si>
    <t>474</t>
  </si>
  <si>
    <t>453</t>
  </si>
  <si>
    <t>427</t>
  </si>
  <si>
    <t>Cash and Cash Equivalents</t>
  </si>
  <si>
    <t>232</t>
  </si>
  <si>
    <t>205</t>
  </si>
  <si>
    <t>171</t>
  </si>
  <si>
    <t>402</t>
  </si>
  <si>
    <t>652</t>
  </si>
  <si>
    <t>857</t>
  </si>
  <si>
    <t>578</t>
  </si>
  <si>
    <t>905</t>
  </si>
  <si>
    <t>711</t>
  </si>
  <si>
    <t>655</t>
  </si>
  <si>
    <t>636</t>
  </si>
  <si>
    <t>536</t>
  </si>
  <si>
    <t>610</t>
  </si>
  <si>
    <t>669</t>
  </si>
  <si>
    <t>1,624</t>
  </si>
  <si>
    <t>499</t>
  </si>
  <si>
    <t>509</t>
  </si>
  <si>
    <t>1,271</t>
  </si>
  <si>
    <t>Short-Term Investments</t>
  </si>
  <si>
    <t>Cash &amp; Short-Term Investments</t>
  </si>
  <si>
    <t>Net Receivables</t>
  </si>
  <si>
    <t>10</t>
  </si>
  <si>
    <t>56</t>
  </si>
  <si>
    <t>66</t>
  </si>
  <si>
    <t>64</t>
  </si>
  <si>
    <t>74</t>
  </si>
  <si>
    <t>84</t>
  </si>
  <si>
    <t>114</t>
  </si>
  <si>
    <t>221</t>
  </si>
  <si>
    <t>139</t>
  </si>
  <si>
    <t>142</t>
  </si>
  <si>
    <t>141</t>
  </si>
  <si>
    <t>Inventory</t>
  </si>
  <si>
    <t>216</t>
  </si>
  <si>
    <t>603</t>
  </si>
  <si>
    <t>801</t>
  </si>
  <si>
    <t>1,076</t>
  </si>
  <si>
    <t>1,054</t>
  </si>
  <si>
    <t>1,258</t>
  </si>
  <si>
    <t>1,138</t>
  </si>
  <si>
    <t>1,171</t>
  </si>
  <si>
    <t>1,199</t>
  </si>
  <si>
    <t>1,145</t>
  </si>
  <si>
    <t>1,163</t>
  </si>
  <si>
    <t>1,122</t>
  </si>
  <si>
    <t>1,250</t>
  </si>
  <si>
    <t>1,251</t>
  </si>
  <si>
    <t>860</t>
  </si>
  <si>
    <t>915</t>
  </si>
  <si>
    <t>Other Current Assets</t>
  </si>
  <si>
    <t>12</t>
  </si>
  <si>
    <t>16</t>
  </si>
  <si>
    <t>78</t>
  </si>
  <si>
    <t>80</t>
  </si>
  <si>
    <t>98</t>
  </si>
  <si>
    <t>121</t>
  </si>
  <si>
    <t>130</t>
  </si>
  <si>
    <t>194</t>
  </si>
  <si>
    <t>148</t>
  </si>
  <si>
    <t>129</t>
  </si>
  <si>
    <t>775</t>
  </si>
  <si>
    <t>119</t>
  </si>
  <si>
    <t>335</t>
  </si>
  <si>
    <t>271</t>
  </si>
  <si>
    <t>237</t>
  </si>
  <si>
    <t>416</t>
  </si>
  <si>
    <t>473</t>
  </si>
  <si>
    <t>1,440</t>
  </si>
  <si>
    <t>1,795</t>
  </si>
  <si>
    <t>1,818</t>
  </si>
  <si>
    <t>2,127</t>
  </si>
  <si>
    <t>1,997</t>
  </si>
  <si>
    <t>2,011</t>
  </si>
  <si>
    <t>1,950</t>
  </si>
  <si>
    <t>2,063</t>
  </si>
  <si>
    <t>1,938</t>
  </si>
  <si>
    <t>2,141</t>
  </si>
  <si>
    <t>3,018</t>
  </si>
  <si>
    <t>3,128</t>
  </si>
  <si>
    <t>1,634</t>
  </si>
  <si>
    <t>1,551</t>
  </si>
  <si>
    <t>2,599</t>
  </si>
  <si>
    <t>168</t>
  </si>
  <si>
    <t>432</t>
  </si>
  <si>
    <t>457</t>
  </si>
  <si>
    <t>512</t>
  </si>
  <si>
    <t>584</t>
  </si>
  <si>
    <t>614</t>
  </si>
  <si>
    <t>573</t>
  </si>
  <si>
    <t>525</t>
  </si>
  <si>
    <t>476</t>
  </si>
  <si>
    <t>454</t>
  </si>
  <si>
    <t>485</t>
  </si>
  <si>
    <t>471</t>
  </si>
  <si>
    <t>321</t>
  </si>
  <si>
    <t>1,043</t>
  </si>
  <si>
    <t>863</t>
  </si>
  <si>
    <t>750</t>
  </si>
  <si>
    <t>Goodwill</t>
  </si>
  <si>
    <t>1,392</t>
  </si>
  <si>
    <t>1,404</t>
  </si>
  <si>
    <t>1,402</t>
  </si>
  <si>
    <t>1,947</t>
  </si>
  <si>
    <t>1,996</t>
  </si>
  <si>
    <t>2,019</t>
  </si>
  <si>
    <t>1,383</t>
  </si>
  <si>
    <t>1,415</t>
  </si>
  <si>
    <t>1,390</t>
  </si>
  <si>
    <t>1,477</t>
  </si>
  <si>
    <t>1,725</t>
  </si>
  <si>
    <t>1,351</t>
  </si>
  <si>
    <t>364</t>
  </si>
  <si>
    <t>Intangible Assets</t>
  </si>
  <si>
    <t>318</t>
  </si>
  <si>
    <t>238</t>
  </si>
  <si>
    <t>330</t>
  </si>
  <si>
    <t>507</t>
  </si>
  <si>
    <t>93</t>
  </si>
  <si>
    <t>19</t>
  </si>
  <si>
    <t>Goodwill and Intangible Assets</t>
  </si>
  <si>
    <t>2,110</t>
  </si>
  <si>
    <t>2,206</t>
  </si>
  <si>
    <t>2,228</t>
  </si>
  <si>
    <t>1,537</t>
  </si>
  <si>
    <t>1,609</t>
  </si>
  <si>
    <t>1,628</t>
  </si>
  <si>
    <t>1,807</t>
  </si>
  <si>
    <t>2,232</t>
  </si>
  <si>
    <t>1,443</t>
  </si>
  <si>
    <t>397</t>
  </si>
  <si>
    <t>Investments</t>
  </si>
  <si>
    <t>Tax Assets</t>
  </si>
  <si>
    <t>13</t>
  </si>
  <si>
    <t>26</t>
  </si>
  <si>
    <t>67</t>
  </si>
  <si>
    <t>32</t>
  </si>
  <si>
    <t>5</t>
  </si>
  <si>
    <t>147</t>
  </si>
  <si>
    <t>83</t>
  </si>
  <si>
    <t>Other Non-Current Assets</t>
  </si>
  <si>
    <t>49</t>
  </si>
  <si>
    <t>(31)</t>
  </si>
  <si>
    <t>72</t>
  </si>
  <si>
    <t>109</t>
  </si>
  <si>
    <t>40</t>
  </si>
  <si>
    <t>122</t>
  </si>
  <si>
    <t>Total Non-Current Assets</t>
  </si>
  <si>
    <t>370</t>
  </si>
  <si>
    <t>387</t>
  </si>
  <si>
    <t>426</t>
  </si>
  <si>
    <t>491</t>
  </si>
  <si>
    <t>1,894</t>
  </si>
  <si>
    <t>1,981</t>
  </si>
  <si>
    <t>2,695</t>
  </si>
  <si>
    <t>2,828</t>
  </si>
  <si>
    <t>2,909</t>
  </si>
  <si>
    <t>2,850</t>
  </si>
  <si>
    <t>2,123</t>
  </si>
  <si>
    <t>2,142</t>
  </si>
  <si>
    <t>2,184</t>
  </si>
  <si>
    <t>2,393</t>
  </si>
  <si>
    <t>2,835</t>
  </si>
  <si>
    <t>2,023</t>
  </si>
  <si>
    <t>917</t>
  </si>
  <si>
    <t>1,186</t>
  </si>
  <si>
    <t>921</t>
  </si>
  <si>
    <t>901</t>
  </si>
  <si>
    <t>Other Assets</t>
  </si>
  <si>
    <t>607</t>
  </si>
  <si>
    <t>804</t>
  </si>
  <si>
    <t>899</t>
  </si>
  <si>
    <t>3,015</t>
  </si>
  <si>
    <t>3,350</t>
  </si>
  <si>
    <t>3,776</t>
  </si>
  <si>
    <t>4,513</t>
  </si>
  <si>
    <t>4,955</t>
  </si>
  <si>
    <t>5,064</t>
  </si>
  <si>
    <t>4,847</t>
  </si>
  <si>
    <t>4,134</t>
  </si>
  <si>
    <t>4,091</t>
  </si>
  <si>
    <t>4,246</t>
  </si>
  <si>
    <t>4,330</t>
  </si>
  <si>
    <t>4,976</t>
  </si>
  <si>
    <t>5,042</t>
  </si>
  <si>
    <t>4,044</t>
  </si>
  <si>
    <t>2,820</t>
  </si>
  <si>
    <t>2,473</t>
  </si>
  <si>
    <t>3,499</t>
  </si>
  <si>
    <t>Accounts Payable</t>
  </si>
  <si>
    <t>149</t>
  </si>
  <si>
    <t>204</t>
  </si>
  <si>
    <t>207</t>
  </si>
  <si>
    <t>543</t>
  </si>
  <si>
    <t>718</t>
  </si>
  <si>
    <t>1,048</t>
  </si>
  <si>
    <t>962</t>
  </si>
  <si>
    <t>1,028</t>
  </si>
  <si>
    <t>871</t>
  </si>
  <si>
    <t>816</t>
  </si>
  <si>
    <t>632</t>
  </si>
  <si>
    <t>617</t>
  </si>
  <si>
    <t>892</t>
  </si>
  <si>
    <t>1,052</t>
  </si>
  <si>
    <t>381</t>
  </si>
  <si>
    <t>342</t>
  </si>
  <si>
    <t>Short-Term Debt</t>
  </si>
  <si>
    <t>349</t>
  </si>
  <si>
    <t>239</t>
  </si>
  <si>
    <t>374</t>
  </si>
  <si>
    <t>Tax Payable</t>
  </si>
  <si>
    <t>62</t>
  </si>
  <si>
    <t>174</t>
  </si>
  <si>
    <t>47</t>
  </si>
  <si>
    <t>31</t>
  </si>
  <si>
    <t>Deferred Revenue</t>
  </si>
  <si>
    <t>Other Current Liabilities</t>
  </si>
  <si>
    <t>86</t>
  </si>
  <si>
    <t>95</t>
  </si>
  <si>
    <t>357</t>
  </si>
  <si>
    <t>515</t>
  </si>
  <si>
    <t>692</t>
  </si>
  <si>
    <t>745</t>
  </si>
  <si>
    <t>822</t>
  </si>
  <si>
    <t>1,049</t>
  </si>
  <si>
    <t>1,013</t>
  </si>
  <si>
    <t>268</t>
  </si>
  <si>
    <t>279</t>
  </si>
  <si>
    <t>206</t>
  </si>
  <si>
    <t>247</t>
  </si>
  <si>
    <t>284</t>
  </si>
  <si>
    <t>314</t>
  </si>
  <si>
    <t>888</t>
  </si>
  <si>
    <t>1,261</t>
  </si>
  <si>
    <t>1,563</t>
  </si>
  <si>
    <t>1,656</t>
  </si>
  <si>
    <t>1,748</t>
  </si>
  <si>
    <t>1,715</t>
  </si>
  <si>
    <t>1,726</t>
  </si>
  <si>
    <t>1,640</t>
  </si>
  <si>
    <t>1,794</t>
  </si>
  <si>
    <t>1,762</t>
  </si>
  <si>
    <t>1,931</t>
  </si>
  <si>
    <t>2,181</t>
  </si>
  <si>
    <t>1,238</t>
  </si>
  <si>
    <t>1,343</t>
  </si>
  <si>
    <t>1,355</t>
  </si>
  <si>
    <t>Long-Term Debt</t>
  </si>
  <si>
    <t>24</t>
  </si>
  <si>
    <t>964</t>
  </si>
  <si>
    <t>Deferred Tax Liabilities</t>
  </si>
  <si>
    <t>3</t>
  </si>
  <si>
    <t>18</t>
  </si>
  <si>
    <t>20</t>
  </si>
  <si>
    <t>Other Non-Current Liabilities</t>
  </si>
  <si>
    <t>43</t>
  </si>
  <si>
    <t>170</t>
  </si>
  <si>
    <t>92</t>
  </si>
  <si>
    <t>55</t>
  </si>
  <si>
    <t>108</t>
  </si>
  <si>
    <t>Total Non-Current Liabilities</t>
  </si>
  <si>
    <t>405</t>
  </si>
  <si>
    <t>58</t>
  </si>
  <si>
    <t>887</t>
  </si>
  <si>
    <t>650</t>
  </si>
  <si>
    <t>577</t>
  </si>
  <si>
    <t>419</t>
  </si>
  <si>
    <t>539</t>
  </si>
  <si>
    <t>960</t>
  </si>
  <si>
    <t>896</t>
  </si>
  <si>
    <t>527</t>
  </si>
  <si>
    <t>971</t>
  </si>
  <si>
    <t>693</t>
  </si>
  <si>
    <t>542</t>
  </si>
  <si>
    <t>Other Liabilities</t>
  </si>
  <si>
    <t>532</t>
  </si>
  <si>
    <t>Capital Lease Obligations</t>
  </si>
  <si>
    <t>769</t>
  </si>
  <si>
    <t>684</t>
  </si>
  <si>
    <t>604</t>
  </si>
  <si>
    <t>611</t>
  </si>
  <si>
    <t>305</t>
  </si>
  <si>
    <t>372</t>
  </si>
  <si>
    <t>1,900</t>
  </si>
  <si>
    <t>1,974</t>
  </si>
  <si>
    <t>1,913</t>
  </si>
  <si>
    <t>2,213</t>
  </si>
  <si>
    <t>2,167</t>
  </si>
  <si>
    <t>1,805</t>
  </si>
  <si>
    <t>1,847</t>
  </si>
  <si>
    <t>1,840</t>
  </si>
  <si>
    <t>2,179</t>
  </si>
  <si>
    <t>2,249</t>
  </si>
  <si>
    <t>2,722</t>
  </si>
  <si>
    <t>2,827</t>
  </si>
  <si>
    <t>2,708</t>
  </si>
  <si>
    <t>2,208</t>
  </si>
  <si>
    <t>2,036</t>
  </si>
  <si>
    <t>1,897</t>
  </si>
  <si>
    <t>Preferred Stock</t>
  </si>
  <si>
    <t>Common Stock</t>
  </si>
  <si>
    <t>Retained Earnings</t>
  </si>
  <si>
    <t>118</t>
  </si>
  <si>
    <t>622</t>
  </si>
  <si>
    <t>1,020</t>
  </si>
  <si>
    <t>1,398</t>
  </si>
  <si>
    <t>1,806</t>
  </si>
  <si>
    <t>2,146</t>
  </si>
  <si>
    <t>1,774</t>
  </si>
  <si>
    <t>2,093</t>
  </si>
  <si>
    <t>2,170</t>
  </si>
  <si>
    <t>2,301</t>
  </si>
  <si>
    <t>2,180</t>
  </si>
  <si>
    <t>1,363</t>
  </si>
  <si>
    <t>690</t>
  </si>
  <si>
    <t>475</t>
  </si>
  <si>
    <t>94</t>
  </si>
  <si>
    <t>Other Compreh. Income(Loss)</t>
  </si>
  <si>
    <t>(34)</t>
  </si>
  <si>
    <t>(56)</t>
  </si>
  <si>
    <t>(28)</t>
  </si>
  <si>
    <t>115</t>
  </si>
  <si>
    <t>(25)</t>
  </si>
  <si>
    <t>(89)</t>
  </si>
  <si>
    <t>(47)</t>
  </si>
  <si>
    <t>(54)</t>
  </si>
  <si>
    <t>(69)</t>
  </si>
  <si>
    <t>Other Total Stockhold. Equity</t>
  </si>
  <si>
    <t>28</t>
  </si>
  <si>
    <t>550</t>
  </si>
  <si>
    <t>1,022</t>
  </si>
  <si>
    <t>1,208</t>
  </si>
  <si>
    <t>1,307</t>
  </si>
  <si>
    <t>1,210</t>
  </si>
  <si>
    <t>929</t>
  </si>
  <si>
    <t>727</t>
  </si>
  <si>
    <t>348</t>
  </si>
  <si>
    <t>173</t>
  </si>
  <si>
    <t>22</t>
  </si>
  <si>
    <t>1,578</t>
  </si>
  <si>
    <t>Total Stockholders Equity</t>
  </si>
  <si>
    <t>594</t>
  </si>
  <si>
    <t>1,115</t>
  </si>
  <si>
    <t>Total Liab.&amp;Stockhold. Equity</t>
  </si>
  <si>
    <t>Minority Interest</t>
  </si>
  <si>
    <t>Total Liabilities &amp; Equity</t>
  </si>
  <si>
    <t>Deferred Income Tax</t>
  </si>
  <si>
    <t>(8)</t>
  </si>
  <si>
    <t>(13)</t>
  </si>
  <si>
    <t>(26)</t>
  </si>
  <si>
    <t>(1)</t>
  </si>
  <si>
    <t>(58)</t>
  </si>
  <si>
    <t>9</t>
  </si>
  <si>
    <t>(37)</t>
  </si>
  <si>
    <t>(108)</t>
  </si>
  <si>
    <t>(16)</t>
  </si>
  <si>
    <t>Stock Based Compensation</t>
  </si>
  <si>
    <t>Change in Working Capital</t>
  </si>
  <si>
    <t>(39)</t>
  </si>
  <si>
    <t>69</t>
  </si>
  <si>
    <t>(75)</t>
  </si>
  <si>
    <t>25</t>
  </si>
  <si>
    <t>159</t>
  </si>
  <si>
    <t>(85)</t>
  </si>
  <si>
    <t>(24)</t>
  </si>
  <si>
    <t>(92)</t>
  </si>
  <si>
    <t>(74)</t>
  </si>
  <si>
    <t>(511)</t>
  </si>
  <si>
    <t>181</t>
  </si>
  <si>
    <t>(171)</t>
  </si>
  <si>
    <t>Accounts Receivable</t>
  </si>
  <si>
    <t>(29)</t>
  </si>
  <si>
    <t>(11)</t>
  </si>
  <si>
    <t>(91)</t>
  </si>
  <si>
    <t>(118)</t>
  </si>
  <si>
    <t>(178)</t>
  </si>
  <si>
    <t>(209)</t>
  </si>
  <si>
    <t>(227)</t>
  </si>
  <si>
    <t>(64)</t>
  </si>
  <si>
    <t>(87)</t>
  </si>
  <si>
    <t>(256)</t>
  </si>
  <si>
    <t>361</t>
  </si>
  <si>
    <t>282</t>
  </si>
  <si>
    <t>(330)</t>
  </si>
  <si>
    <t>Other Working Capital</t>
  </si>
  <si>
    <t>234</t>
  </si>
  <si>
    <t>(44)</t>
  </si>
  <si>
    <t>(20)</t>
  </si>
  <si>
    <t>(82)</t>
  </si>
  <si>
    <t>(72)</t>
  </si>
  <si>
    <t>(68)</t>
  </si>
  <si>
    <t>Other Non-Cash Items</t>
  </si>
  <si>
    <t>128</t>
  </si>
  <si>
    <t>737</t>
  </si>
  <si>
    <t>(15)</t>
  </si>
  <si>
    <t>938</t>
  </si>
  <si>
    <t>401</t>
  </si>
  <si>
    <t>Cash Provided by Operating Activities</t>
  </si>
  <si>
    <t>70</t>
  </si>
  <si>
    <t>146</t>
  </si>
  <si>
    <t>291</t>
  </si>
  <si>
    <t>503</t>
  </si>
  <si>
    <t>644</t>
  </si>
  <si>
    <t>591</t>
  </si>
  <si>
    <t>763</t>
  </si>
  <si>
    <t>481</t>
  </si>
  <si>
    <t>657</t>
  </si>
  <si>
    <t>537</t>
  </si>
  <si>
    <t>435</t>
  </si>
  <si>
    <t>325</t>
  </si>
  <si>
    <t>(415)</t>
  </si>
  <si>
    <t>124</t>
  </si>
  <si>
    <t>(434)</t>
  </si>
  <si>
    <t>CAPEX</t>
  </si>
  <si>
    <t>(40)</t>
  </si>
  <si>
    <t>(63)</t>
  </si>
  <si>
    <t>(98)</t>
  </si>
  <si>
    <t>(111)</t>
  </si>
  <si>
    <t>(134)</t>
  </si>
  <si>
    <t>(176)</t>
  </si>
  <si>
    <t>(183)</t>
  </si>
  <si>
    <t>(164)</t>
  </si>
  <si>
    <t>(198)</t>
  </si>
  <si>
    <t>(165)</t>
  </si>
  <si>
    <t>(140)</t>
  </si>
  <si>
    <t>(126)</t>
  </si>
  <si>
    <t>(160)</t>
  </si>
  <si>
    <t>(173)</t>
  </si>
  <si>
    <t>(143)</t>
  </si>
  <si>
    <t>(113)</t>
  </si>
  <si>
    <t>(94)</t>
  </si>
  <si>
    <t>(62)</t>
  </si>
  <si>
    <t>Acquisitions Net</t>
  </si>
  <si>
    <t>(886)</t>
  </si>
  <si>
    <t>(631)</t>
  </si>
  <si>
    <t>(38)</t>
  </si>
  <si>
    <t>(30)</t>
  </si>
  <si>
    <t>(77)</t>
  </si>
  <si>
    <t>(268)</t>
  </si>
  <si>
    <t>(441)</t>
  </si>
  <si>
    <t>728</t>
  </si>
  <si>
    <t>Purchases of Investments</t>
  </si>
  <si>
    <t>Sales/Maturities of Investments</t>
  </si>
  <si>
    <t>Other Investing Activities</t>
  </si>
  <si>
    <t>97</t>
  </si>
  <si>
    <t>(65)</t>
  </si>
  <si>
    <t>Cash Used for Investing Activities</t>
  </si>
  <si>
    <t>(67)</t>
  </si>
  <si>
    <t>(99)</t>
  </si>
  <si>
    <t>(997)</t>
  </si>
  <si>
    <t>(175)</t>
  </si>
  <si>
    <t>(814)</t>
  </si>
  <si>
    <t>(187)</t>
  </si>
  <si>
    <t>(240)</t>
  </si>
  <si>
    <t>(202)</t>
  </si>
  <si>
    <t>(153)</t>
  </si>
  <si>
    <t>(208)</t>
  </si>
  <si>
    <t>(236)</t>
  </si>
  <si>
    <t>(445)</t>
  </si>
  <si>
    <t>(578)</t>
  </si>
  <si>
    <t>(61)</t>
  </si>
  <si>
    <t>Debt Repayment</t>
  </si>
  <si>
    <t>(320)</t>
  </si>
  <si>
    <t>(285)</t>
  </si>
  <si>
    <t>(81)</t>
  </si>
  <si>
    <t>(162)</t>
  </si>
  <si>
    <t>(626)</t>
  </si>
  <si>
    <t>(465)</t>
  </si>
  <si>
    <t>(545)</t>
  </si>
  <si>
    <t>(166)</t>
  </si>
  <si>
    <t>(405)</t>
  </si>
  <si>
    <t>(255)</t>
  </si>
  <si>
    <t>(332)</t>
  </si>
  <si>
    <t>Common Stock Issued</t>
  </si>
  <si>
    <t>1,673</t>
  </si>
  <si>
    <t>Common Stock Repurchased</t>
  </si>
  <si>
    <t>(35)</t>
  </si>
  <si>
    <t>(127)</t>
  </si>
  <si>
    <t>(262)</t>
  </si>
  <si>
    <t>(409)</t>
  </si>
  <si>
    <t>(258)</t>
  </si>
  <si>
    <t>(331)</t>
  </si>
  <si>
    <t>(194)</t>
  </si>
  <si>
    <t>(199)</t>
  </si>
  <si>
    <t>Dividends Paid</t>
  </si>
  <si>
    <t>(102)</t>
  </si>
  <si>
    <t>(131)</t>
  </si>
  <si>
    <t>(149)</t>
  </si>
  <si>
    <t>(154)</t>
  </si>
  <si>
    <t>(155)</t>
  </si>
  <si>
    <t>(157)</t>
  </si>
  <si>
    <t>Other Financing Activities</t>
  </si>
  <si>
    <t>(250)</t>
  </si>
  <si>
    <t>(197)</t>
  </si>
  <si>
    <t>200</t>
  </si>
  <si>
    <t>974</t>
  </si>
  <si>
    <t>467</t>
  </si>
  <si>
    <t>1,011</t>
  </si>
  <si>
    <t>373</t>
  </si>
  <si>
    <t>197</t>
  </si>
  <si>
    <t>Cash Used/Provided by Financing Activities</t>
  </si>
  <si>
    <t>936</t>
  </si>
  <si>
    <t>(132)</t>
  </si>
  <si>
    <t>(556)</t>
  </si>
  <si>
    <t>(493)</t>
  </si>
  <si>
    <t>(499)</t>
  </si>
  <si>
    <t>(351)</t>
  </si>
  <si>
    <t>(346)</t>
  </si>
  <si>
    <t>(203)</t>
  </si>
  <si>
    <t>(645)</t>
  </si>
  <si>
    <t>1,201</t>
  </si>
  <si>
    <t>Effect of Forex Changes on Cash</t>
  </si>
  <si>
    <t>(43)</t>
  </si>
  <si>
    <t>(7)</t>
  </si>
  <si>
    <t>(17)</t>
  </si>
  <si>
    <t>Net Change In Cash</t>
  </si>
  <si>
    <t>151</t>
  </si>
  <si>
    <t>231</t>
  </si>
  <si>
    <t>251</t>
  </si>
  <si>
    <t>(279)</t>
  </si>
  <si>
    <t>327</t>
  </si>
  <si>
    <t>(195)</t>
  </si>
  <si>
    <t>162</t>
  </si>
  <si>
    <t>219</t>
  </si>
  <si>
    <t>195</t>
  </si>
  <si>
    <t>771</t>
  </si>
  <si>
    <t>(1,127)</t>
  </si>
  <si>
    <t>685</t>
  </si>
  <si>
    <t>Cash at the End of Period</t>
  </si>
  <si>
    <t>864</t>
  </si>
  <si>
    <t>1,641</t>
  </si>
  <si>
    <t>635</t>
  </si>
  <si>
    <t>1,320</t>
  </si>
  <si>
    <t>Cash at the Beginning of Period</t>
  </si>
  <si>
    <t>869</t>
  </si>
  <si>
    <t>Free Cash Flow</t>
  </si>
  <si>
    <t>53</t>
  </si>
  <si>
    <t>48</t>
  </si>
  <si>
    <t>366</t>
  </si>
  <si>
    <t>480</t>
  </si>
  <si>
    <t>394</t>
  </si>
  <si>
    <t>460</t>
  </si>
  <si>
    <t>493</t>
  </si>
  <si>
    <t>484</t>
  </si>
  <si>
    <t>322</t>
  </si>
  <si>
    <t>(496)</t>
  </si>
  <si>
    <t>FY23</t>
  </si>
  <si>
    <t># Of Stores</t>
  </si>
  <si>
    <t>Canadas</t>
  </si>
  <si>
    <t>International</t>
  </si>
  <si>
    <t>Revenue *in millions, USD</t>
  </si>
  <si>
    <t>Income Statement *in millions, USD</t>
  </si>
  <si>
    <t>Balance Sheet *in millions, USD</t>
  </si>
  <si>
    <t>Total Stores</t>
  </si>
  <si>
    <t>Gross Margin</t>
  </si>
  <si>
    <t>Other Income</t>
  </si>
  <si>
    <t>Other income</t>
  </si>
  <si>
    <t>Total Operating Expenses</t>
  </si>
  <si>
    <t>Operating Margin</t>
  </si>
  <si>
    <t>Net Margin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</si>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</sst>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#,##0.0"/>
    <numFmt numFmtId="169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/>
    <xf numFmtId="14" fontId="0" fillId="0" borderId="2" xfId="0" applyNumberFormat="1" applyBorder="1"/>
    <xf numFmtId="0" fontId="0" fillId="0" borderId="6" xfId="0" applyBorder="1"/>
    <xf numFmtId="0" fontId="0" fillId="0" borderId="5" xfId="0" applyBorder="1"/>
    <xf numFmtId="2" fontId="0" fillId="0" borderId="3" xfId="0" applyNumberFormat="1" applyBorder="1"/>
    <xf numFmtId="2" fontId="0" fillId="0" borderId="0" xfId="0" applyNumberFormat="1"/>
    <xf numFmtId="0" fontId="2" fillId="2" borderId="3" xfId="0" applyFont="1" applyFill="1" applyBorder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167" fontId="0" fillId="0" borderId="3" xfId="0" applyNumberFormat="1" applyBorder="1"/>
    <xf numFmtId="167" fontId="0" fillId="0" borderId="0" xfId="0" applyNumberFormat="1"/>
    <xf numFmtId="167" fontId="0" fillId="0" borderId="6" xfId="0" applyNumberFormat="1" applyBorder="1"/>
    <xf numFmtId="167" fontId="0" fillId="0" borderId="5" xfId="0" applyNumberFormat="1" applyBorder="1"/>
    <xf numFmtId="167" fontId="1" fillId="0" borderId="3" xfId="0" applyNumberFormat="1" applyFont="1" applyBorder="1"/>
    <xf numFmtId="167" fontId="1" fillId="0" borderId="0" xfId="0" applyNumberFormat="1" applyFont="1"/>
    <xf numFmtId="167" fontId="4" fillId="0" borderId="0" xfId="0" applyNumberFormat="1" applyFont="1"/>
    <xf numFmtId="3" fontId="0" fillId="0" borderId="3" xfId="0" applyNumberFormat="1" applyBorder="1"/>
    <xf numFmtId="3" fontId="0" fillId="0" borderId="0" xfId="0" applyNumberFormat="1"/>
    <xf numFmtId="3" fontId="0" fillId="0" borderId="6" xfId="0" applyNumberFormat="1" applyBorder="1"/>
    <xf numFmtId="3" fontId="0" fillId="0" borderId="5" xfId="0" applyNumberFormat="1" applyBorder="1"/>
    <xf numFmtId="0" fontId="5" fillId="3" borderId="3" xfId="0" applyFont="1" applyFill="1" applyBorder="1"/>
    <xf numFmtId="0" fontId="5" fillId="3" borderId="0" xfId="0" applyFont="1" applyFill="1"/>
    <xf numFmtId="0" fontId="6" fillId="3" borderId="0" xfId="0" applyFont="1" applyFill="1"/>
    <xf numFmtId="9" fontId="0" fillId="0" borderId="3" xfId="0" applyNumberFormat="1" applyBorder="1"/>
    <xf numFmtId="9" fontId="0" fillId="0" borderId="0" xfId="0" applyNumberFormat="1"/>
    <xf numFmtId="0" fontId="0" fillId="0" borderId="0" xfId="0" applyBorder="1"/>
    <xf numFmtId="0" fontId="5" fillId="3" borderId="0" xfId="0" applyFont="1" applyFill="1" applyBorder="1"/>
    <xf numFmtId="10" fontId="0" fillId="0" borderId="3" xfId="0" applyNumberFormat="1" applyBorder="1"/>
    <xf numFmtId="10" fontId="0" fillId="0" borderId="0" xfId="0" applyNumberFormat="1"/>
    <xf numFmtId="169" fontId="0" fillId="0" borderId="3" xfId="0" applyNumberFormat="1" applyBorder="1"/>
    <xf numFmtId="169" fontId="0" fillId="0" borderId="0" xfId="0" applyNumberFormat="1"/>
    <xf numFmtId="167" fontId="1" fillId="0" borderId="6" xfId="0" applyNumberFormat="1" applyFont="1" applyBorder="1"/>
    <xf numFmtId="167" fontId="1" fillId="0" borderId="5" xfId="0" applyNumberFormat="1" applyFont="1" applyBorder="1"/>
    <xf numFmtId="167" fontId="5" fillId="3" borderId="3" xfId="0" applyNumberFormat="1" applyFont="1" applyFill="1" applyBorder="1"/>
    <xf numFmtId="167" fontId="5" fillId="3" borderId="0" xfId="0" applyNumberFormat="1" applyFont="1" applyFill="1"/>
    <xf numFmtId="167" fontId="1" fillId="0" borderId="8" xfId="0" applyNumberFormat="1" applyFont="1" applyBorder="1"/>
    <xf numFmtId="167" fontId="1" fillId="0" borderId="7" xfId="0" applyNumberFormat="1" applyFont="1" applyBorder="1"/>
    <xf numFmtId="167" fontId="4" fillId="0" borderId="5" xfId="0" applyNumberFormat="1" applyFont="1" applyBorder="1"/>
    <xf numFmtId="167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7"/>
  <sheetViews>
    <sheetView tabSelected="1" workbookViewId="0">
      <selection activeCell="BA87" sqref="BA87"/>
    </sheetView>
  </sheetViews>
  <sheetFormatPr defaultRowHeight="14.5" x14ac:dyDescent="0.35"/>
  <cols>
    <col min="2" max="2" width="5.453125" customWidth="1"/>
    <col min="45" max="45" width="9.6328125" bestFit="1" customWidth="1"/>
    <col min="46" max="46" width="9.7265625" customWidth="1"/>
  </cols>
  <sheetData>
    <row r="1" spans="1:50" x14ac:dyDescent="0.35">
      <c r="A1" t="s">
        <v>0</v>
      </c>
      <c r="AT1" t="s">
        <v>1523</v>
      </c>
    </row>
    <row r="2" spans="1:50" x14ac:dyDescent="0.35">
      <c r="A2" t="s">
        <v>1</v>
      </c>
      <c r="AS2" s="8">
        <v>45013</v>
      </c>
      <c r="AT2" s="8">
        <v>45377</v>
      </c>
    </row>
    <row r="3" spans="1:50" s="8" customFormat="1" x14ac:dyDescent="0.35">
      <c r="A3" s="8" t="s">
        <v>2</v>
      </c>
      <c r="AT3" s="8">
        <v>45319</v>
      </c>
    </row>
    <row r="4" spans="1:50" x14ac:dyDescent="0.35">
      <c r="A4" t="s">
        <v>3</v>
      </c>
    </row>
    <row r="5" spans="1:50" x14ac:dyDescent="0.35">
      <c r="A5" t="s">
        <v>4</v>
      </c>
    </row>
    <row r="6" spans="1:50" s="17" customFormat="1" x14ac:dyDescent="0.35">
      <c r="A6" s="17" t="s">
        <v>5</v>
      </c>
      <c r="C6" s="17" t="s">
        <v>1527</v>
      </c>
    </row>
    <row r="7" spans="1:50" s="21" customFormat="1" x14ac:dyDescent="0.35">
      <c r="A7" s="21" t="s">
        <v>6</v>
      </c>
      <c r="AS7" s="21">
        <v>3140</v>
      </c>
      <c r="AT7" s="21">
        <v>2996.8</v>
      </c>
    </row>
    <row r="8" spans="1:50" s="21" customFormat="1" x14ac:dyDescent="0.35">
      <c r="AS8" s="21">
        <v>1822.6</v>
      </c>
      <c r="AT8" s="21">
        <v>1522</v>
      </c>
    </row>
    <row r="9" spans="1:50" s="21" customFormat="1" x14ac:dyDescent="0.35">
      <c r="AS9" s="21">
        <v>964.6</v>
      </c>
      <c r="AT9" s="21">
        <v>754</v>
      </c>
    </row>
    <row r="10" spans="1:50" s="26" customFormat="1" x14ac:dyDescent="0.35">
      <c r="AM10" s="26">
        <f>SUM(AM7:AM9)</f>
        <v>0</v>
      </c>
      <c r="AN10" s="26">
        <f t="shared" ref="AN10:AX10" si="0">SUM(AN7:AN9)</f>
        <v>0</v>
      </c>
      <c r="AO10" s="26">
        <f t="shared" si="0"/>
        <v>0</v>
      </c>
      <c r="AP10" s="26">
        <f t="shared" si="0"/>
        <v>0</v>
      </c>
      <c r="AQ10" s="26">
        <f t="shared" si="0"/>
        <v>0</v>
      </c>
      <c r="AR10" s="26">
        <f t="shared" si="0"/>
        <v>0</v>
      </c>
      <c r="AS10" s="26">
        <f t="shared" si="0"/>
        <v>5927.2000000000007</v>
      </c>
      <c r="AT10" s="26">
        <f t="shared" si="0"/>
        <v>5272.8</v>
      </c>
      <c r="AU10" s="26">
        <f t="shared" si="0"/>
        <v>0</v>
      </c>
      <c r="AV10" s="26">
        <f t="shared" si="0"/>
        <v>0</v>
      </c>
      <c r="AW10" s="26">
        <f t="shared" si="0"/>
        <v>0</v>
      </c>
      <c r="AX10" s="26">
        <f t="shared" si="0"/>
        <v>0</v>
      </c>
    </row>
    <row r="12" spans="1:50" s="19" customFormat="1" x14ac:dyDescent="0.35">
      <c r="C12" s="19" t="s">
        <v>1524</v>
      </c>
    </row>
    <row r="13" spans="1:50" s="28" customFormat="1" x14ac:dyDescent="0.35">
      <c r="C13" s="28" t="s">
        <v>11</v>
      </c>
      <c r="AS13" s="28">
        <v>2949</v>
      </c>
      <c r="AT13" s="28">
        <v>2915</v>
      </c>
    </row>
    <row r="14" spans="1:50" s="28" customFormat="1" x14ac:dyDescent="0.35">
      <c r="C14" s="28" t="s">
        <v>1525</v>
      </c>
      <c r="AS14" s="28">
        <v>216</v>
      </c>
      <c r="AT14" s="28">
        <v>203</v>
      </c>
    </row>
    <row r="15" spans="1:50" s="30" customFormat="1" x14ac:dyDescent="0.35">
      <c r="C15" s="30" t="s">
        <v>1526</v>
      </c>
      <c r="AS15" s="30">
        <f>419+829</f>
        <v>1248</v>
      </c>
      <c r="AT15" s="30">
        <f>404+647</f>
        <v>1051</v>
      </c>
    </row>
    <row r="16" spans="1:50" s="28" customFormat="1" x14ac:dyDescent="0.35">
      <c r="C16" s="28" t="s">
        <v>1530</v>
      </c>
      <c r="AM16" s="28">
        <f>SUM(AM13:AM15)</f>
        <v>0</v>
      </c>
      <c r="AN16" s="28">
        <f t="shared" ref="AN16:AX16" si="1">SUM(AN13:AN15)</f>
        <v>0</v>
      </c>
      <c r="AO16" s="28">
        <f t="shared" si="1"/>
        <v>0</v>
      </c>
      <c r="AP16" s="28">
        <f t="shared" si="1"/>
        <v>0</v>
      </c>
      <c r="AQ16" s="28">
        <f t="shared" si="1"/>
        <v>0</v>
      </c>
      <c r="AR16" s="28">
        <f t="shared" si="1"/>
        <v>0</v>
      </c>
      <c r="AS16" s="28">
        <f t="shared" si="1"/>
        <v>4413</v>
      </c>
      <c r="AT16" s="28">
        <f t="shared" si="1"/>
        <v>4169</v>
      </c>
      <c r="AU16" s="28">
        <f t="shared" si="1"/>
        <v>0</v>
      </c>
      <c r="AV16" s="28">
        <f t="shared" si="1"/>
        <v>0</v>
      </c>
      <c r="AW16" s="28">
        <f t="shared" si="1"/>
        <v>0</v>
      </c>
      <c r="AX16" s="28">
        <f t="shared" si="1"/>
        <v>0</v>
      </c>
    </row>
    <row r="18" spans="3:50" s="17" customFormat="1" x14ac:dyDescent="0.35">
      <c r="C18" s="17" t="s">
        <v>1528</v>
      </c>
    </row>
    <row r="19" spans="3:50" s="21" customFormat="1" x14ac:dyDescent="0.35">
      <c r="AR19" s="21">
        <v>6010.7</v>
      </c>
      <c r="AS19" s="21">
        <v>5927.2</v>
      </c>
      <c r="AT19" s="21">
        <v>5272.8</v>
      </c>
    </row>
    <row r="20" spans="3:50" s="21" customFormat="1" x14ac:dyDescent="0.35">
      <c r="AR20" s="21">
        <v>4662.8999999999996</v>
      </c>
      <c r="AS20" s="21">
        <v>4555.1000000000004</v>
      </c>
      <c r="AT20" s="21">
        <v>3978.6</v>
      </c>
    </row>
    <row r="21" spans="3:50" s="21" customFormat="1" x14ac:dyDescent="0.35">
      <c r="AM21" s="21">
        <f>AM19-AM20</f>
        <v>0</v>
      </c>
      <c r="AN21" s="21">
        <f t="shared" ref="AN21:AX21" si="2">AN19-AN20</f>
        <v>0</v>
      </c>
      <c r="AO21" s="21">
        <f t="shared" si="2"/>
        <v>0</v>
      </c>
      <c r="AP21" s="21">
        <f t="shared" si="2"/>
        <v>0</v>
      </c>
      <c r="AQ21" s="21">
        <f t="shared" si="2"/>
        <v>0</v>
      </c>
      <c r="AR21" s="21">
        <f t="shared" si="2"/>
        <v>1347.8000000000002</v>
      </c>
      <c r="AS21" s="21">
        <f t="shared" si="2"/>
        <v>1372.0999999999995</v>
      </c>
      <c r="AT21" s="21">
        <f t="shared" si="2"/>
        <v>1294.2000000000003</v>
      </c>
      <c r="AU21" s="21">
        <f t="shared" si="2"/>
        <v>0</v>
      </c>
      <c r="AV21" s="21">
        <f t="shared" si="2"/>
        <v>0</v>
      </c>
      <c r="AW21" s="21">
        <f t="shared" si="2"/>
        <v>0</v>
      </c>
      <c r="AX21" s="21">
        <f t="shared" si="2"/>
        <v>0</v>
      </c>
    </row>
    <row r="22" spans="3:50" s="35" customFormat="1" x14ac:dyDescent="0.35">
      <c r="C22" s="35" t="s">
        <v>1531</v>
      </c>
      <c r="AM22" s="35" t="e">
        <f>AM21/AM19</f>
        <v>#DIV/0!</v>
      </c>
      <c r="AN22" s="35" t="e">
        <f t="shared" ref="AN22:AX22" si="3">AN21/AN19</f>
        <v>#DIV/0!</v>
      </c>
      <c r="AO22" s="35" t="e">
        <f t="shared" si="3"/>
        <v>#DIV/0!</v>
      </c>
      <c r="AP22" s="35" t="e">
        <f t="shared" si="3"/>
        <v>#DIV/0!</v>
      </c>
      <c r="AQ22" s="35" t="e">
        <f t="shared" si="3"/>
        <v>#DIV/0!</v>
      </c>
      <c r="AR22" s="35">
        <f t="shared" si="3"/>
        <v>0.22423345034688144</v>
      </c>
      <c r="AS22" s="35">
        <f t="shared" si="3"/>
        <v>0.23149210419759744</v>
      </c>
      <c r="AT22" s="35">
        <f t="shared" si="3"/>
        <v>0.24544833864360496</v>
      </c>
      <c r="AU22" s="35" t="e">
        <f t="shared" si="3"/>
        <v>#DIV/0!</v>
      </c>
      <c r="AV22" s="35" t="e">
        <f t="shared" si="3"/>
        <v>#DIV/0!</v>
      </c>
      <c r="AW22" s="35" t="e">
        <f t="shared" si="3"/>
        <v>#DIV/0!</v>
      </c>
      <c r="AX22" s="35" t="e">
        <f t="shared" si="3"/>
        <v>#DIV/0!</v>
      </c>
    </row>
    <row r="23" spans="3:50" s="33" customFormat="1" x14ac:dyDescent="0.35">
      <c r="C23" s="33" t="s">
        <v>653</v>
      </c>
    </row>
    <row r="24" spans="3:50" x14ac:dyDescent="0.35">
      <c r="AR24">
        <v>1709.6</v>
      </c>
      <c r="AS24">
        <v>1681</v>
      </c>
      <c r="AT24">
        <v>1323.9</v>
      </c>
    </row>
    <row r="25" spans="3:50" s="11" customFormat="1" x14ac:dyDescent="0.35">
      <c r="AR25" s="11">
        <v>6.7</v>
      </c>
      <c r="AS25" s="11">
        <v>2.7</v>
      </c>
      <c r="AT25" s="11">
        <v>4.8</v>
      </c>
    </row>
    <row r="26" spans="3:50" s="11" customFormat="1" x14ac:dyDescent="0.35">
      <c r="C26" s="11" t="s">
        <v>1534</v>
      </c>
      <c r="AM26" s="11">
        <f>SUM(AM24:AM25)</f>
        <v>0</v>
      </c>
      <c r="AN26" s="11">
        <f t="shared" ref="AN26:AX26" si="4">SUM(AN24:AN25)</f>
        <v>0</v>
      </c>
      <c r="AO26" s="11">
        <f t="shared" si="4"/>
        <v>0</v>
      </c>
      <c r="AP26" s="11">
        <f t="shared" si="4"/>
        <v>0</v>
      </c>
      <c r="AQ26" s="11">
        <f t="shared" si="4"/>
        <v>0</v>
      </c>
      <c r="AR26" s="11">
        <f t="shared" si="4"/>
        <v>1716.3</v>
      </c>
      <c r="AS26" s="11">
        <f t="shared" si="4"/>
        <v>1683.7</v>
      </c>
      <c r="AT26" s="11">
        <f t="shared" si="4"/>
        <v>1328.7</v>
      </c>
      <c r="AU26" s="11">
        <f t="shared" si="4"/>
        <v>0</v>
      </c>
      <c r="AV26" s="11">
        <f t="shared" si="4"/>
        <v>0</v>
      </c>
      <c r="AW26" s="11">
        <f t="shared" si="4"/>
        <v>0</v>
      </c>
      <c r="AX26" s="11">
        <f t="shared" si="4"/>
        <v>0</v>
      </c>
    </row>
    <row r="27" spans="3:50" x14ac:dyDescent="0.35">
      <c r="C27" t="s">
        <v>793</v>
      </c>
      <c r="AM27" s="21">
        <f>AM21-AM26</f>
        <v>0</v>
      </c>
      <c r="AN27" s="21">
        <f t="shared" ref="AN27:AX27" si="5">AN21-AN26</f>
        <v>0</v>
      </c>
      <c r="AO27" s="21">
        <f t="shared" si="5"/>
        <v>0</v>
      </c>
      <c r="AP27" s="21">
        <f t="shared" si="5"/>
        <v>0</v>
      </c>
      <c r="AQ27" s="21">
        <f t="shared" si="5"/>
        <v>0</v>
      </c>
      <c r="AR27" s="21">
        <f t="shared" si="5"/>
        <v>-368.49999999999977</v>
      </c>
      <c r="AS27" s="21">
        <f t="shared" si="5"/>
        <v>-311.60000000000059</v>
      </c>
      <c r="AT27" s="21">
        <f t="shared" si="5"/>
        <v>-34.499999999999773</v>
      </c>
      <c r="AU27" s="21">
        <f t="shared" si="5"/>
        <v>0</v>
      </c>
      <c r="AV27" s="21">
        <f t="shared" si="5"/>
        <v>0</v>
      </c>
      <c r="AW27" s="21">
        <f t="shared" si="5"/>
        <v>0</v>
      </c>
      <c r="AX27" s="21">
        <f t="shared" si="5"/>
        <v>0</v>
      </c>
    </row>
    <row r="28" spans="3:50" s="39" customFormat="1" x14ac:dyDescent="0.35">
      <c r="C28" s="39" t="s">
        <v>1535</v>
      </c>
      <c r="AM28" s="39" t="e">
        <f>AM27/AM19</f>
        <v>#DIV/0!</v>
      </c>
      <c r="AN28" s="39" t="e">
        <f t="shared" ref="AN28:AX28" si="6">AN27/AN19</f>
        <v>#DIV/0!</v>
      </c>
      <c r="AO28" s="39" t="e">
        <f t="shared" si="6"/>
        <v>#DIV/0!</v>
      </c>
      <c r="AP28" s="39" t="e">
        <f t="shared" si="6"/>
        <v>#DIV/0!</v>
      </c>
      <c r="AQ28" s="39" t="e">
        <f t="shared" si="6"/>
        <v>#DIV/0!</v>
      </c>
      <c r="AR28" s="39">
        <f t="shared" si="6"/>
        <v>-6.1307335252133659E-2</v>
      </c>
      <c r="AS28" s="39">
        <f t="shared" si="6"/>
        <v>-5.257119719260369E-2</v>
      </c>
      <c r="AT28" s="39">
        <f t="shared" si="6"/>
        <v>-6.54301319981789E-3</v>
      </c>
      <c r="AU28" s="39" t="e">
        <f t="shared" si="6"/>
        <v>#DIV/0!</v>
      </c>
      <c r="AV28" s="39" t="e">
        <f t="shared" si="6"/>
        <v>#DIV/0!</v>
      </c>
      <c r="AW28" s="39" t="e">
        <f t="shared" si="6"/>
        <v>#DIV/0!</v>
      </c>
      <c r="AX28" s="39" t="e">
        <f t="shared" si="6"/>
        <v>#DIV/0!</v>
      </c>
    </row>
    <row r="29" spans="3:50" s="33" customFormat="1" x14ac:dyDescent="0.35">
      <c r="C29" s="33" t="s">
        <v>1532</v>
      </c>
    </row>
    <row r="30" spans="3:50" x14ac:dyDescent="0.35">
      <c r="C30" t="s">
        <v>1533</v>
      </c>
      <c r="AR30">
        <v>0</v>
      </c>
      <c r="AS30">
        <v>0</v>
      </c>
      <c r="AT30">
        <v>-1.9</v>
      </c>
    </row>
    <row r="31" spans="3:50" s="11" customFormat="1" x14ac:dyDescent="0.35">
      <c r="AR31" s="11">
        <v>-26.9</v>
      </c>
      <c r="AS31" s="11">
        <v>9.5</v>
      </c>
      <c r="AT31" s="11">
        <v>49.5</v>
      </c>
    </row>
    <row r="32" spans="3:50" s="21" customFormat="1" x14ac:dyDescent="0.35">
      <c r="AM32" s="21">
        <f>AM27+SUM(AM30:AM31)</f>
        <v>0</v>
      </c>
      <c r="AN32" s="21">
        <f t="shared" ref="AN32:AX32" si="7">AN27+SUM(AN30:AN31)</f>
        <v>0</v>
      </c>
      <c r="AO32" s="21">
        <f t="shared" si="7"/>
        <v>0</v>
      </c>
      <c r="AP32" s="21">
        <f t="shared" si="7"/>
        <v>0</v>
      </c>
      <c r="AQ32" s="21">
        <f t="shared" si="7"/>
        <v>0</v>
      </c>
      <c r="AR32" s="21">
        <f t="shared" si="7"/>
        <v>-395.39999999999975</v>
      </c>
      <c r="AS32" s="21">
        <f t="shared" si="7"/>
        <v>-302.10000000000059</v>
      </c>
      <c r="AT32" s="21">
        <f t="shared" si="7"/>
        <v>13.100000000000229</v>
      </c>
      <c r="AU32" s="21">
        <f t="shared" si="7"/>
        <v>0</v>
      </c>
      <c r="AV32" s="21">
        <f t="shared" si="7"/>
        <v>0</v>
      </c>
      <c r="AW32" s="21">
        <f t="shared" si="7"/>
        <v>0</v>
      </c>
      <c r="AX32" s="21">
        <f t="shared" si="7"/>
        <v>0</v>
      </c>
    </row>
    <row r="33" spans="3:50" s="21" customFormat="1" x14ac:dyDescent="0.35">
      <c r="AR33" s="21">
        <v>-14.1</v>
      </c>
      <c r="AS33" s="21">
        <v>11</v>
      </c>
      <c r="AT33" s="21">
        <v>6.4</v>
      </c>
    </row>
    <row r="34" spans="3:50" s="21" customFormat="1" x14ac:dyDescent="0.35">
      <c r="AM34" s="21">
        <f>AM32-AM33</f>
        <v>0</v>
      </c>
      <c r="AN34" s="21">
        <f t="shared" ref="AN34:AX34" si="8">AN32-AN33</f>
        <v>0</v>
      </c>
      <c r="AO34" s="21">
        <f t="shared" si="8"/>
        <v>0</v>
      </c>
      <c r="AP34" s="21">
        <f t="shared" si="8"/>
        <v>0</v>
      </c>
      <c r="AQ34" s="21">
        <f t="shared" si="8"/>
        <v>0</v>
      </c>
      <c r="AR34" s="21">
        <f t="shared" si="8"/>
        <v>-381.29999999999973</v>
      </c>
      <c r="AS34" s="21">
        <f t="shared" si="8"/>
        <v>-313.10000000000059</v>
      </c>
      <c r="AT34" s="21">
        <f t="shared" si="8"/>
        <v>6.7000000000002284</v>
      </c>
      <c r="AU34" s="21">
        <f t="shared" si="8"/>
        <v>0</v>
      </c>
      <c r="AV34" s="21">
        <f t="shared" si="8"/>
        <v>0</v>
      </c>
      <c r="AW34" s="21">
        <f t="shared" si="8"/>
        <v>0</v>
      </c>
      <c r="AX34" s="21">
        <f t="shared" si="8"/>
        <v>0</v>
      </c>
    </row>
    <row r="35" spans="3:50" s="41" customFormat="1" x14ac:dyDescent="0.35">
      <c r="C35" s="41" t="s">
        <v>1536</v>
      </c>
      <c r="AM35" s="41" t="e">
        <f>AM34/AM19</f>
        <v>#DIV/0!</v>
      </c>
      <c r="AN35" s="41" t="e">
        <f t="shared" ref="AN35:AX35" si="9">AN34/AN19</f>
        <v>#DIV/0!</v>
      </c>
      <c r="AO35" s="41" t="e">
        <f t="shared" si="9"/>
        <v>#DIV/0!</v>
      </c>
      <c r="AP35" s="41" t="e">
        <f t="shared" si="9"/>
        <v>#DIV/0!</v>
      </c>
      <c r="AQ35" s="41" t="e">
        <f t="shared" si="9"/>
        <v>#DIV/0!</v>
      </c>
      <c r="AR35" s="41">
        <f t="shared" si="9"/>
        <v>-6.3436870913537488E-2</v>
      </c>
      <c r="AS35" s="41">
        <f t="shared" si="9"/>
        <v>-5.2824267782426881E-2</v>
      </c>
      <c r="AT35" s="41">
        <f t="shared" si="9"/>
        <v>1.2706721286603376E-3</v>
      </c>
      <c r="AU35" s="41" t="e">
        <f t="shared" si="9"/>
        <v>#DIV/0!</v>
      </c>
      <c r="AV35" s="41" t="e">
        <f t="shared" si="9"/>
        <v>#DIV/0!</v>
      </c>
      <c r="AW35" s="41" t="e">
        <f t="shared" si="9"/>
        <v>#DIV/0!</v>
      </c>
      <c r="AX35" s="41" t="e">
        <f t="shared" si="9"/>
        <v>#DIV/0!</v>
      </c>
    </row>
    <row r="37" spans="3:50" x14ac:dyDescent="0.35">
      <c r="AR37">
        <v>290.39999999999998</v>
      </c>
      <c r="AS37">
        <v>304.2</v>
      </c>
      <c r="AT37">
        <v>305.10000000000002</v>
      </c>
    </row>
    <row r="38" spans="3:50" x14ac:dyDescent="0.35">
      <c r="AR38">
        <v>290.39999999999998</v>
      </c>
      <c r="AS38">
        <v>304.2</v>
      </c>
      <c r="AT38">
        <v>305.2</v>
      </c>
    </row>
    <row r="44" spans="3:50" x14ac:dyDescent="0.35">
      <c r="C44" t="s">
        <v>1529</v>
      </c>
    </row>
    <row r="45" spans="3:50" s="21" customFormat="1" x14ac:dyDescent="0.35">
      <c r="AS45" s="21">
        <v>921.7</v>
      </c>
      <c r="AT45" s="21">
        <v>1139</v>
      </c>
    </row>
    <row r="46" spans="3:50" s="21" customFormat="1" x14ac:dyDescent="0.35">
      <c r="AS46" s="21">
        <v>277.60000000000002</v>
      </c>
      <c r="AT46" s="21">
        <v>251.6</v>
      </c>
    </row>
    <row r="47" spans="3:50" s="21" customFormat="1" x14ac:dyDescent="0.35">
      <c r="AS47" s="21">
        <v>0</v>
      </c>
      <c r="AT47" s="21">
        <v>0</v>
      </c>
    </row>
    <row r="48" spans="3:50" s="21" customFormat="1" x14ac:dyDescent="0.35">
      <c r="AS48" s="21">
        <v>91</v>
      </c>
      <c r="AT48" s="21">
        <v>153.9</v>
      </c>
    </row>
    <row r="49" spans="3:50" s="21" customFormat="1" x14ac:dyDescent="0.35">
      <c r="AS49" s="21">
        <v>632.5</v>
      </c>
      <c r="AT49" s="21">
        <v>682.9</v>
      </c>
    </row>
    <row r="50" spans="3:50" s="21" customFormat="1" x14ac:dyDescent="0.35">
      <c r="AS50" s="21">
        <v>51.4</v>
      </c>
      <c r="AT50" s="21">
        <v>96.3</v>
      </c>
    </row>
    <row r="51" spans="3:50" s="21" customFormat="1" x14ac:dyDescent="0.35">
      <c r="AS51" s="21">
        <v>0</v>
      </c>
      <c r="AT51" s="21">
        <v>0</v>
      </c>
    </row>
    <row r="52" spans="3:50" s="21" customFormat="1" x14ac:dyDescent="0.35">
      <c r="AM52" s="21">
        <f>SUM(AM45:AM51)</f>
        <v>0</v>
      </c>
      <c r="AN52" s="21">
        <f t="shared" ref="AN52:AX52" si="10">SUM(AN45:AN51)</f>
        <v>0</v>
      </c>
      <c r="AO52" s="21">
        <f t="shared" si="10"/>
        <v>0</v>
      </c>
      <c r="AP52" s="21">
        <f t="shared" si="10"/>
        <v>0</v>
      </c>
      <c r="AQ52" s="21">
        <f t="shared" si="10"/>
        <v>0</v>
      </c>
      <c r="AR52" s="21">
        <f t="shared" si="10"/>
        <v>0</v>
      </c>
      <c r="AS52" s="21">
        <f t="shared" si="10"/>
        <v>1974.2000000000003</v>
      </c>
      <c r="AT52" s="21">
        <f t="shared" si="10"/>
        <v>2323.7000000000003</v>
      </c>
      <c r="AU52" s="21">
        <f t="shared" si="10"/>
        <v>0</v>
      </c>
      <c r="AV52" s="21">
        <f t="shared" si="10"/>
        <v>0</v>
      </c>
      <c r="AW52" s="21">
        <f t="shared" si="10"/>
        <v>0</v>
      </c>
      <c r="AX52" s="21">
        <f t="shared" si="10"/>
        <v>0</v>
      </c>
    </row>
    <row r="53" spans="3:50" s="21" customFormat="1" x14ac:dyDescent="0.35">
      <c r="AS53" s="21">
        <v>94.9</v>
      </c>
      <c r="AT53" s="21">
        <v>136.5</v>
      </c>
    </row>
    <row r="54" spans="3:50" s="21" customFormat="1" x14ac:dyDescent="0.35">
      <c r="AS54" s="21">
        <v>555.79999999999995</v>
      </c>
      <c r="AT54" s="21">
        <v>560.79999999999995</v>
      </c>
    </row>
    <row r="55" spans="3:50" s="21" customFormat="1" x14ac:dyDescent="0.35">
      <c r="AS55" s="21">
        <v>17.3</v>
      </c>
      <c r="AT55" s="21">
        <v>18.3</v>
      </c>
    </row>
    <row r="56" spans="3:50" s="21" customFormat="1" x14ac:dyDescent="0.35">
      <c r="AS56" s="21">
        <v>66.8</v>
      </c>
      <c r="AT56" s="21">
        <v>74.099999999999994</v>
      </c>
    </row>
    <row r="57" spans="3:50" s="23" customFormat="1" x14ac:dyDescent="0.35">
      <c r="C57" s="23" t="s">
        <v>45</v>
      </c>
      <c r="AM57" s="23">
        <f>SUM(AM53:AM56)</f>
        <v>0</v>
      </c>
      <c r="AN57" s="23">
        <f t="shared" ref="AN57:AX57" si="11">SUM(AN53:AN56)</f>
        <v>0</v>
      </c>
      <c r="AO57" s="23">
        <f t="shared" si="11"/>
        <v>0</v>
      </c>
      <c r="AP57" s="23">
        <f t="shared" si="11"/>
        <v>0</v>
      </c>
      <c r="AQ57" s="23">
        <f t="shared" si="11"/>
        <v>0</v>
      </c>
      <c r="AR57" s="23">
        <f t="shared" si="11"/>
        <v>0</v>
      </c>
      <c r="AS57" s="23">
        <f t="shared" si="11"/>
        <v>734.79999999999984</v>
      </c>
      <c r="AT57" s="23">
        <f t="shared" si="11"/>
        <v>789.69999999999993</v>
      </c>
      <c r="AU57" s="23">
        <f t="shared" si="11"/>
        <v>0</v>
      </c>
      <c r="AV57" s="23">
        <f t="shared" si="11"/>
        <v>0</v>
      </c>
      <c r="AW57" s="23">
        <f t="shared" si="11"/>
        <v>0</v>
      </c>
      <c r="AX57" s="23">
        <f t="shared" si="11"/>
        <v>0</v>
      </c>
    </row>
    <row r="58" spans="3:50" s="21" customFormat="1" x14ac:dyDescent="0.35">
      <c r="AM58" s="21">
        <f>AM57+AM52</f>
        <v>0</v>
      </c>
      <c r="AN58" s="21">
        <f t="shared" ref="AN58:AX58" si="12">AN57+AN52</f>
        <v>0</v>
      </c>
      <c r="AO58" s="21">
        <f t="shared" si="12"/>
        <v>0</v>
      </c>
      <c r="AP58" s="21">
        <f t="shared" si="12"/>
        <v>0</v>
      </c>
      <c r="AQ58" s="21">
        <f t="shared" si="12"/>
        <v>0</v>
      </c>
      <c r="AR58" s="21">
        <f t="shared" si="12"/>
        <v>0</v>
      </c>
      <c r="AS58" s="21">
        <f t="shared" si="12"/>
        <v>2709</v>
      </c>
      <c r="AT58" s="21">
        <f t="shared" si="12"/>
        <v>3113.4</v>
      </c>
      <c r="AU58" s="21">
        <f t="shared" si="12"/>
        <v>0</v>
      </c>
      <c r="AV58" s="21">
        <f t="shared" si="12"/>
        <v>0</v>
      </c>
      <c r="AW58" s="21">
        <f t="shared" si="12"/>
        <v>0</v>
      </c>
      <c r="AX58" s="21">
        <f t="shared" si="12"/>
        <v>0</v>
      </c>
    </row>
    <row r="59" spans="3:50" s="21" customFormat="1" x14ac:dyDescent="0.35">
      <c r="AS59" s="21">
        <v>324</v>
      </c>
      <c r="AT59" s="21">
        <v>531.29999999999995</v>
      </c>
    </row>
    <row r="60" spans="3:50" s="21" customFormat="1" x14ac:dyDescent="0.35">
      <c r="AS60" s="21">
        <v>412</v>
      </c>
      <c r="AT60" s="21">
        <v>602.29999999999995</v>
      </c>
    </row>
    <row r="61" spans="3:50" s="21" customFormat="1" x14ac:dyDescent="0.35">
      <c r="AS61" s="21">
        <v>187.7</v>
      </c>
      <c r="AT61" s="21">
        <v>194.7</v>
      </c>
    </row>
    <row r="62" spans="3:50" s="21" customFormat="1" x14ac:dyDescent="0.35">
      <c r="AS62" s="21">
        <v>0</v>
      </c>
      <c r="AT62" s="21">
        <v>0</v>
      </c>
    </row>
    <row r="63" spans="3:50" s="21" customFormat="1" x14ac:dyDescent="0.35">
      <c r="AS63" s="21">
        <v>10.8</v>
      </c>
      <c r="AT63" s="21">
        <v>10.8</v>
      </c>
    </row>
    <row r="64" spans="3:50" s="21" customFormat="1" x14ac:dyDescent="0.35">
      <c r="AS64" s="21">
        <v>0</v>
      </c>
      <c r="AT64" s="21">
        <v>0</v>
      </c>
    </row>
    <row r="65" spans="3:50" s="21" customFormat="1" x14ac:dyDescent="0.35">
      <c r="AM65" s="21">
        <f>SUM(AM59:AM64)</f>
        <v>0</v>
      </c>
      <c r="AN65" s="21">
        <f t="shared" ref="AN65:AX65" si="13">SUM(AN59:AN64)</f>
        <v>0</v>
      </c>
      <c r="AO65" s="21">
        <f t="shared" si="13"/>
        <v>0</v>
      </c>
      <c r="AP65" s="21">
        <f t="shared" si="13"/>
        <v>0</v>
      </c>
      <c r="AQ65" s="21">
        <f t="shared" si="13"/>
        <v>0</v>
      </c>
      <c r="AR65" s="21">
        <f t="shared" si="13"/>
        <v>0</v>
      </c>
      <c r="AS65" s="21">
        <f t="shared" si="13"/>
        <v>934.5</v>
      </c>
      <c r="AT65" s="21">
        <f t="shared" si="13"/>
        <v>1339.1</v>
      </c>
      <c r="AU65" s="21">
        <f t="shared" si="13"/>
        <v>0</v>
      </c>
      <c r="AV65" s="21">
        <f t="shared" si="13"/>
        <v>0</v>
      </c>
      <c r="AW65" s="21">
        <f t="shared" si="13"/>
        <v>0</v>
      </c>
      <c r="AX65" s="21">
        <f t="shared" si="13"/>
        <v>0</v>
      </c>
    </row>
    <row r="66" spans="3:50" s="21" customFormat="1" x14ac:dyDescent="0.35">
      <c r="AS66" s="21">
        <v>17.7</v>
      </c>
      <c r="AT66" s="21">
        <v>28.7</v>
      </c>
    </row>
    <row r="67" spans="3:50" s="21" customFormat="1" x14ac:dyDescent="0.35">
      <c r="AS67" s="21">
        <v>386.6</v>
      </c>
      <c r="AT67" s="21">
        <v>382.4</v>
      </c>
    </row>
    <row r="68" spans="3:50" s="21" customFormat="1" x14ac:dyDescent="0.35">
      <c r="AS68" s="21">
        <v>31.6</v>
      </c>
      <c r="AT68" s="21">
        <v>40.9</v>
      </c>
    </row>
    <row r="69" spans="3:50" s="48" customFormat="1" x14ac:dyDescent="0.35">
      <c r="C69" s="48" t="s">
        <v>57</v>
      </c>
      <c r="AM69" s="48">
        <f>SUM(AM66:AM68)</f>
        <v>0</v>
      </c>
      <c r="AN69" s="48">
        <f t="shared" ref="AN69:AX69" si="14">SUM(AN66:AN68)</f>
        <v>0</v>
      </c>
      <c r="AO69" s="48">
        <f t="shared" si="14"/>
        <v>0</v>
      </c>
      <c r="AP69" s="48">
        <f t="shared" si="14"/>
        <v>0</v>
      </c>
      <c r="AQ69" s="48">
        <f t="shared" si="14"/>
        <v>0</v>
      </c>
      <c r="AR69" s="48">
        <f t="shared" si="14"/>
        <v>0</v>
      </c>
      <c r="AS69" s="48">
        <f t="shared" si="14"/>
        <v>435.90000000000003</v>
      </c>
      <c r="AT69" s="48">
        <f t="shared" si="14"/>
        <v>451.99999999999994</v>
      </c>
      <c r="AU69" s="48">
        <f t="shared" si="14"/>
        <v>0</v>
      </c>
      <c r="AV69" s="48">
        <f t="shared" si="14"/>
        <v>0</v>
      </c>
      <c r="AW69" s="48">
        <f t="shared" si="14"/>
        <v>0</v>
      </c>
      <c r="AX69" s="48">
        <f t="shared" si="14"/>
        <v>0</v>
      </c>
    </row>
    <row r="70" spans="3:50" s="21" customFormat="1" x14ac:dyDescent="0.35">
      <c r="AM70" s="21">
        <f>AM69+AM65</f>
        <v>0</v>
      </c>
      <c r="AN70" s="21">
        <f t="shared" ref="AN70:AX70" si="15">AN69+AN65</f>
        <v>0</v>
      </c>
      <c r="AO70" s="21">
        <f t="shared" si="15"/>
        <v>0</v>
      </c>
      <c r="AP70" s="21">
        <f t="shared" si="15"/>
        <v>0</v>
      </c>
      <c r="AQ70" s="21">
        <f t="shared" si="15"/>
        <v>0</v>
      </c>
      <c r="AR70" s="21">
        <f t="shared" si="15"/>
        <v>0</v>
      </c>
      <c r="AS70" s="21">
        <f t="shared" si="15"/>
        <v>1370.4</v>
      </c>
      <c r="AT70" s="21">
        <f t="shared" si="15"/>
        <v>1791.1</v>
      </c>
      <c r="AU70" s="21">
        <f t="shared" si="15"/>
        <v>0</v>
      </c>
      <c r="AV70" s="21">
        <f t="shared" si="15"/>
        <v>0</v>
      </c>
      <c r="AW70" s="21">
        <f t="shared" si="15"/>
        <v>0</v>
      </c>
      <c r="AX70" s="21">
        <f t="shared" si="15"/>
        <v>0</v>
      </c>
    </row>
    <row r="71" spans="3:50" s="49" customFormat="1" x14ac:dyDescent="0.35">
      <c r="C71" s="49" t="s">
        <v>1537</v>
      </c>
    </row>
    <row r="72" spans="3:50" s="21" customFormat="1" x14ac:dyDescent="0.35">
      <c r="AS72" s="21">
        <v>0.1</v>
      </c>
      <c r="AT72" s="21">
        <v>0.1</v>
      </c>
    </row>
    <row r="73" spans="3:50" s="21" customFormat="1" x14ac:dyDescent="0.35">
      <c r="AS73" s="21">
        <v>1634.9</v>
      </c>
      <c r="AT73" s="21">
        <v>1613.6</v>
      </c>
    </row>
    <row r="74" spans="3:50" s="21" customFormat="1" x14ac:dyDescent="0.35">
      <c r="AS74" s="21">
        <v>-83.6</v>
      </c>
      <c r="AT74" s="21">
        <v>-71.900000000000006</v>
      </c>
    </row>
    <row r="75" spans="3:50" s="21" customFormat="1" x14ac:dyDescent="0.35">
      <c r="AS75" s="21">
        <v>-212.8</v>
      </c>
      <c r="AT75" s="21">
        <v>-219.5</v>
      </c>
    </row>
    <row r="76" spans="3:50" s="21" customFormat="1" x14ac:dyDescent="0.35">
      <c r="AM76" s="21">
        <f>SUM(AM72:AM75)</f>
        <v>0</v>
      </c>
      <c r="AN76" s="21">
        <f t="shared" ref="AN76:AX76" si="16">SUM(AN72:AN75)</f>
        <v>0</v>
      </c>
      <c r="AO76" s="21">
        <f t="shared" si="16"/>
        <v>0</v>
      </c>
      <c r="AP76" s="21">
        <f t="shared" si="16"/>
        <v>0</v>
      </c>
      <c r="AQ76" s="21">
        <f t="shared" si="16"/>
        <v>0</v>
      </c>
      <c r="AR76" s="21">
        <f t="shared" si="16"/>
        <v>0</v>
      </c>
      <c r="AS76" s="21">
        <f t="shared" si="16"/>
        <v>1338.6000000000001</v>
      </c>
      <c r="AT76" s="21">
        <f>SUM(AT72:AT75)</f>
        <v>1322.2999999999997</v>
      </c>
      <c r="AU76" s="21">
        <f>SUM(AT72:AT75)</f>
        <v>1322.2999999999997</v>
      </c>
      <c r="AV76" s="21">
        <f t="shared" si="16"/>
        <v>0</v>
      </c>
      <c r="AW76" s="21">
        <f t="shared" si="16"/>
        <v>0</v>
      </c>
      <c r="AX76" s="21">
        <f t="shared" si="16"/>
        <v>0</v>
      </c>
    </row>
    <row r="77" spans="3:50" s="21" customFormat="1" x14ac:dyDescent="0.35">
      <c r="AM77" s="21">
        <f>AM76+AM70</f>
        <v>0</v>
      </c>
      <c r="AN77" s="21">
        <f t="shared" ref="AN77:AX77" si="17">AN76+AN70</f>
        <v>0</v>
      </c>
      <c r="AO77" s="21">
        <f t="shared" si="17"/>
        <v>0</v>
      </c>
      <c r="AP77" s="21">
        <f t="shared" si="17"/>
        <v>0</v>
      </c>
      <c r="AQ77" s="21">
        <f t="shared" si="17"/>
        <v>0</v>
      </c>
      <c r="AR77" s="21">
        <f t="shared" si="17"/>
        <v>0</v>
      </c>
      <c r="AS77" s="21">
        <f t="shared" si="17"/>
        <v>2709</v>
      </c>
      <c r="AT77" s="21">
        <f t="shared" si="17"/>
        <v>3113.3999999999996</v>
      </c>
      <c r="AU77" s="21">
        <f t="shared" si="17"/>
        <v>1322.2999999999997</v>
      </c>
      <c r="AV77" s="21">
        <f t="shared" si="17"/>
        <v>0</v>
      </c>
      <c r="AW77" s="21">
        <f t="shared" si="17"/>
        <v>0</v>
      </c>
      <c r="AX77" s="21">
        <f t="shared" si="17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X86"/>
  <sheetViews>
    <sheetView tabSelected="1" topLeftCell="B1" zoomScale="115" zoomScaleNormal="115" workbookViewId="0">
      <pane xSplit="2" ySplit="4" topLeftCell="AT40" activePane="bottomRight" state="frozen"/>
      <selection pane="topRight"/>
      <selection pane="bottomLeft"/>
      <selection pane="bottomRight" activeCell="BA87" sqref="BA87"/>
    </sheetView>
  </sheetViews>
  <sheetFormatPr defaultRowHeight="14.5" x14ac:dyDescent="0.35"/>
  <cols>
    <col min="2" max="2" width="5.453125" customWidth="1"/>
    <col min="3" max="3" width="27.26953125" style="6" customWidth="1"/>
    <col min="4" max="35" width="11.54296875" customWidth="1"/>
    <col min="38" max="40" width="8.81640625" bestFit="1" customWidth="1"/>
    <col min="41" max="43" width="9.6328125" bestFit="1" customWidth="1"/>
    <col min="44" max="44" width="10" bestFit="1" customWidth="1"/>
    <col min="45" max="45" width="9.7265625" bestFit="1" customWidth="1"/>
    <col min="46" max="46" width="9.7265625" customWidth="1"/>
    <col min="47" max="49" width="9.6328125" bestFit="1" customWidth="1"/>
    <col min="50" max="58" width="8.81640625" bestFit="1" customWidth="1"/>
    <col min="59" max="78" width="9.6328125" bestFit="1" customWidth="1"/>
  </cols>
  <sheetData>
    <row r="1" spans="3:50" x14ac:dyDescent="0.35">
      <c r="C1" s="6" t="s">
        <v>16</v>
      </c>
      <c r="AT1" t="s">
        <v>1523</v>
      </c>
    </row>
    <row r="2" spans="3:50" x14ac:dyDescent="0.35">
      <c r="C2" s="6" t="s">
        <v>17</v>
      </c>
      <c r="D2" s="8">
        <v>42164</v>
      </c>
      <c r="E2" s="8">
        <v>42256</v>
      </c>
      <c r="F2" s="8">
        <v>42346</v>
      </c>
      <c r="G2" s="8">
        <v>42458</v>
      </c>
      <c r="H2" s="8">
        <v>42528</v>
      </c>
      <c r="P2" s="8">
        <v>43263</v>
      </c>
      <c r="Q2" s="8">
        <v>43354</v>
      </c>
      <c r="R2" s="8">
        <v>43445</v>
      </c>
      <c r="T2" s="8">
        <v>43628</v>
      </c>
      <c r="U2" s="8">
        <v>43719</v>
      </c>
      <c r="V2" s="8">
        <v>43810</v>
      </c>
      <c r="X2" s="8">
        <v>43991</v>
      </c>
      <c r="Y2" s="8">
        <v>44083</v>
      </c>
      <c r="Z2" s="8">
        <v>44173</v>
      </c>
      <c r="AB2" s="8">
        <v>44356</v>
      </c>
      <c r="AC2" s="8">
        <v>44812</v>
      </c>
      <c r="AD2" s="8">
        <v>44538</v>
      </c>
      <c r="AF2" s="8">
        <v>44713</v>
      </c>
      <c r="AG2" s="8">
        <v>44811</v>
      </c>
      <c r="AH2" s="8">
        <v>44902</v>
      </c>
      <c r="AI2" s="8" t="s">
        <v>18</v>
      </c>
      <c r="AR2" s="8">
        <v>44637</v>
      </c>
      <c r="AS2" s="8">
        <v>45013</v>
      </c>
      <c r="AT2" s="8">
        <v>45377</v>
      </c>
    </row>
    <row r="3" spans="3:50" s="8" customFormat="1" x14ac:dyDescent="0.35">
      <c r="C3" s="8" t="s">
        <v>19</v>
      </c>
      <c r="D3" s="8">
        <v>42126</v>
      </c>
      <c r="E3" s="8">
        <v>42217</v>
      </c>
      <c r="F3" s="8">
        <v>42308</v>
      </c>
      <c r="G3" s="8">
        <v>42399</v>
      </c>
      <c r="H3" s="8">
        <v>42490</v>
      </c>
      <c r="I3" s="8">
        <v>42583</v>
      </c>
      <c r="J3" s="8">
        <v>42674</v>
      </c>
      <c r="K3" s="8">
        <v>42765</v>
      </c>
      <c r="L3" s="8">
        <v>42857</v>
      </c>
      <c r="M3" s="8">
        <v>42948</v>
      </c>
      <c r="N3" s="8">
        <v>43039</v>
      </c>
      <c r="O3" s="8">
        <v>43130</v>
      </c>
      <c r="P3" s="8">
        <v>43222</v>
      </c>
      <c r="Q3" s="8">
        <v>43313</v>
      </c>
      <c r="R3" s="8">
        <v>43404</v>
      </c>
      <c r="S3" s="8">
        <v>43495</v>
      </c>
      <c r="T3" s="8">
        <v>43587</v>
      </c>
      <c r="U3" s="8">
        <v>43680</v>
      </c>
      <c r="V3" s="8">
        <v>43769</v>
      </c>
      <c r="W3" s="8">
        <v>43862</v>
      </c>
      <c r="X3" s="8">
        <v>43953</v>
      </c>
      <c r="Y3" s="8">
        <v>44044</v>
      </c>
      <c r="Z3" s="8">
        <v>44135</v>
      </c>
      <c r="AA3" s="8">
        <v>44226</v>
      </c>
      <c r="AB3" s="8">
        <v>44317</v>
      </c>
      <c r="AC3" s="8">
        <v>44408</v>
      </c>
      <c r="AD3" s="8">
        <v>44499</v>
      </c>
      <c r="AE3" s="8">
        <v>44590</v>
      </c>
      <c r="AF3" s="8">
        <v>44681</v>
      </c>
      <c r="AG3" s="8">
        <v>44772</v>
      </c>
      <c r="AH3" s="8">
        <v>44863</v>
      </c>
      <c r="AI3" s="8">
        <v>44956</v>
      </c>
      <c r="AR3" s="8">
        <f t="shared" ref="AM3:BZ3" si="0">AQ3+1</f>
        <v>1</v>
      </c>
      <c r="AS3" s="8">
        <f t="shared" si="0"/>
        <v>2</v>
      </c>
      <c r="AT3" s="8">
        <v>45319</v>
      </c>
    </row>
    <row r="4" spans="3:50" s="5" customFormat="1" ht="15" customHeight="1" thickBot="1" x14ac:dyDescent="0.4">
      <c r="C4" s="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6" spans="3:50" s="17" customFormat="1" x14ac:dyDescent="0.35">
      <c r="C6" s="14" t="s">
        <v>1527</v>
      </c>
    </row>
    <row r="7" spans="3:50" s="21" customFormat="1" x14ac:dyDescent="0.35">
      <c r="C7" s="20" t="s">
        <v>21</v>
      </c>
      <c r="U7" s="21">
        <v>554.9</v>
      </c>
      <c r="Y7" s="21">
        <v>441.6</v>
      </c>
      <c r="Z7" s="21">
        <v>413.4</v>
      </c>
      <c r="AB7" s="21">
        <v>703.5</v>
      </c>
      <c r="AC7" s="21">
        <v>609.6</v>
      </c>
      <c r="AD7" s="21">
        <v>669.9</v>
      </c>
      <c r="AF7" s="21">
        <v>673.8</v>
      </c>
      <c r="AG7" s="21">
        <v>596.4</v>
      </c>
      <c r="AH7" s="21">
        <v>627</v>
      </c>
      <c r="AS7" s="21">
        <v>3140</v>
      </c>
      <c r="AT7" s="21">
        <v>2996.8</v>
      </c>
    </row>
    <row r="8" spans="3:50" s="21" customFormat="1" x14ac:dyDescent="0.35">
      <c r="C8" s="20" t="s">
        <v>22</v>
      </c>
      <c r="U8" s="21">
        <v>558.29999999999995</v>
      </c>
      <c r="Y8" s="21">
        <v>386.5</v>
      </c>
      <c r="Z8" s="21">
        <v>444.4</v>
      </c>
      <c r="AB8" s="21">
        <v>397.9</v>
      </c>
      <c r="AC8" s="21">
        <v>396.6</v>
      </c>
      <c r="AD8" s="21">
        <v>434.5</v>
      </c>
      <c r="AF8" s="21">
        <v>483.7</v>
      </c>
      <c r="AG8" s="21">
        <v>316.39999999999998</v>
      </c>
      <c r="AH8" s="21">
        <v>352.1</v>
      </c>
      <c r="AS8" s="21">
        <v>1822.6</v>
      </c>
      <c r="AT8" s="21">
        <v>1522</v>
      </c>
    </row>
    <row r="9" spans="3:50" s="23" customFormat="1" x14ac:dyDescent="0.35">
      <c r="C9" s="22" t="s">
        <v>23</v>
      </c>
      <c r="U9" s="23">
        <v>172.5</v>
      </c>
      <c r="Y9" s="23">
        <v>113.9</v>
      </c>
      <c r="Z9" s="23">
        <v>146.9</v>
      </c>
      <c r="AB9" s="23">
        <v>175.4</v>
      </c>
      <c r="AC9" s="23">
        <v>177.2</v>
      </c>
      <c r="AD9" s="23">
        <v>192.2</v>
      </c>
      <c r="AF9" s="23">
        <v>220.9</v>
      </c>
      <c r="AG9" s="23">
        <v>223.2</v>
      </c>
      <c r="AH9" s="23">
        <v>207.3</v>
      </c>
      <c r="AS9" s="23">
        <v>964.6</v>
      </c>
      <c r="AT9" s="23">
        <v>754</v>
      </c>
    </row>
    <row r="10" spans="3:50" s="25" customFormat="1" x14ac:dyDescent="0.35">
      <c r="C10" s="24" t="s">
        <v>24</v>
      </c>
      <c r="D10" s="25">
        <f t="shared" ref="D10:AI10" si="1">SUM(D7:D9)</f>
        <v>0</v>
      </c>
      <c r="E10" s="25">
        <f t="shared" si="1"/>
        <v>0</v>
      </c>
      <c r="F10" s="25">
        <f t="shared" si="1"/>
        <v>0</v>
      </c>
      <c r="G10" s="25">
        <f t="shared" si="1"/>
        <v>0</v>
      </c>
      <c r="H10" s="25">
        <f t="shared" si="1"/>
        <v>0</v>
      </c>
      <c r="I10" s="25">
        <f t="shared" si="1"/>
        <v>0</v>
      </c>
      <c r="J10" s="25">
        <f t="shared" si="1"/>
        <v>0</v>
      </c>
      <c r="K10" s="25">
        <f t="shared" si="1"/>
        <v>0</v>
      </c>
      <c r="L10" s="25">
        <f t="shared" si="1"/>
        <v>0</v>
      </c>
      <c r="M10" s="25">
        <f t="shared" si="1"/>
        <v>0</v>
      </c>
      <c r="N10" s="25">
        <f t="shared" si="1"/>
        <v>0</v>
      </c>
      <c r="O10" s="25">
        <f t="shared" si="1"/>
        <v>0</v>
      </c>
      <c r="P10" s="25">
        <f t="shared" si="1"/>
        <v>0</v>
      </c>
      <c r="Q10" s="25">
        <f t="shared" si="1"/>
        <v>0</v>
      </c>
      <c r="R10" s="25">
        <f t="shared" si="1"/>
        <v>0</v>
      </c>
      <c r="S10" s="25">
        <f t="shared" si="1"/>
        <v>0</v>
      </c>
      <c r="T10" s="25">
        <f t="shared" si="1"/>
        <v>0</v>
      </c>
      <c r="U10" s="25">
        <f t="shared" si="1"/>
        <v>1285.6999999999998</v>
      </c>
      <c r="V10" s="25">
        <f t="shared" si="1"/>
        <v>0</v>
      </c>
      <c r="W10" s="25">
        <f t="shared" si="1"/>
        <v>0</v>
      </c>
      <c r="X10" s="25">
        <f t="shared" si="1"/>
        <v>0</v>
      </c>
      <c r="Y10" s="25">
        <f t="shared" si="1"/>
        <v>942</v>
      </c>
      <c r="Z10" s="25">
        <f t="shared" si="1"/>
        <v>1004.6999999999999</v>
      </c>
      <c r="AA10" s="25">
        <f t="shared" si="1"/>
        <v>0</v>
      </c>
      <c r="AB10" s="25">
        <f t="shared" si="1"/>
        <v>1276.8000000000002</v>
      </c>
      <c r="AC10" s="25">
        <f t="shared" si="1"/>
        <v>1183.4000000000001</v>
      </c>
      <c r="AD10" s="25">
        <f t="shared" si="1"/>
        <v>1296.6000000000001</v>
      </c>
      <c r="AE10" s="25">
        <f t="shared" si="1"/>
        <v>0</v>
      </c>
      <c r="AF10" s="25">
        <f t="shared" si="1"/>
        <v>1378.4</v>
      </c>
      <c r="AG10" s="25">
        <f t="shared" si="1"/>
        <v>1136</v>
      </c>
      <c r="AH10" s="25">
        <f t="shared" si="1"/>
        <v>1186.4000000000001</v>
      </c>
      <c r="AI10" s="25">
        <f t="shared" si="1"/>
        <v>0</v>
      </c>
      <c r="AM10" s="25">
        <f>SUM(AM7:AM9)</f>
        <v>0</v>
      </c>
      <c r="AN10" s="25">
        <f t="shared" ref="AN10:AX10" si="2">SUM(AN7:AN9)</f>
        <v>0</v>
      </c>
      <c r="AO10" s="25">
        <f t="shared" si="2"/>
        <v>0</v>
      </c>
      <c r="AP10" s="25">
        <f t="shared" si="2"/>
        <v>0</v>
      </c>
      <c r="AQ10" s="25">
        <f t="shared" si="2"/>
        <v>0</v>
      </c>
      <c r="AR10" s="25">
        <f t="shared" si="2"/>
        <v>0</v>
      </c>
      <c r="AS10" s="25">
        <f t="shared" si="2"/>
        <v>5927.2000000000007</v>
      </c>
      <c r="AT10" s="25">
        <f t="shared" si="2"/>
        <v>5272.8</v>
      </c>
      <c r="AU10" s="25">
        <f t="shared" si="2"/>
        <v>0</v>
      </c>
      <c r="AV10" s="25">
        <f t="shared" si="2"/>
        <v>0</v>
      </c>
      <c r="AW10" s="25">
        <f t="shared" si="2"/>
        <v>0</v>
      </c>
      <c r="AX10" s="25">
        <f t="shared" si="2"/>
        <v>0</v>
      </c>
    </row>
    <row r="12" spans="3:50" s="18" customFormat="1" x14ac:dyDescent="0.35">
      <c r="C12" s="14" t="s">
        <v>1524</v>
      </c>
    </row>
    <row r="13" spans="3:50" s="28" customFormat="1" x14ac:dyDescent="0.35">
      <c r="C13" s="27" t="s">
        <v>11</v>
      </c>
      <c r="AJ13" s="28">
        <v>1.9</v>
      </c>
      <c r="AS13" s="28">
        <v>2949</v>
      </c>
      <c r="AT13" s="28">
        <v>2915</v>
      </c>
    </row>
    <row r="14" spans="3:50" s="28" customFormat="1" x14ac:dyDescent="0.35">
      <c r="C14" s="27" t="s">
        <v>1525</v>
      </c>
      <c r="AS14" s="28">
        <v>216</v>
      </c>
      <c r="AT14" s="28">
        <v>203</v>
      </c>
    </row>
    <row r="15" spans="3:50" s="30" customFormat="1" x14ac:dyDescent="0.35">
      <c r="C15" s="29" t="s">
        <v>1526</v>
      </c>
      <c r="AS15" s="30">
        <f>419+829</f>
        <v>1248</v>
      </c>
      <c r="AT15" s="30">
        <f>404+647</f>
        <v>1051</v>
      </c>
    </row>
    <row r="16" spans="3:50" s="28" customFormat="1" x14ac:dyDescent="0.35">
      <c r="C16" s="27" t="s">
        <v>1530</v>
      </c>
      <c r="AM16" s="28">
        <f>SUM(AM13:AM15)</f>
        <v>0</v>
      </c>
      <c r="AN16" s="28">
        <f t="shared" ref="AN16:AX16" si="3">SUM(AN13:AN15)</f>
        <v>0</v>
      </c>
      <c r="AO16" s="28">
        <f t="shared" si="3"/>
        <v>0</v>
      </c>
      <c r="AP16" s="28">
        <f t="shared" si="3"/>
        <v>0</v>
      </c>
      <c r="AQ16" s="28">
        <f t="shared" si="3"/>
        <v>0</v>
      </c>
      <c r="AR16" s="28">
        <f t="shared" si="3"/>
        <v>0</v>
      </c>
      <c r="AS16" s="28">
        <f t="shared" si="3"/>
        <v>4413</v>
      </c>
      <c r="AT16" s="28">
        <f t="shared" si="3"/>
        <v>4169</v>
      </c>
      <c r="AU16" s="28">
        <f t="shared" si="3"/>
        <v>0</v>
      </c>
      <c r="AV16" s="28">
        <f t="shared" si="3"/>
        <v>0</v>
      </c>
      <c r="AW16" s="28">
        <f t="shared" si="3"/>
        <v>0</v>
      </c>
      <c r="AX16" s="28">
        <f t="shared" si="3"/>
        <v>0</v>
      </c>
    </row>
    <row r="18" spans="3:50" s="17" customFormat="1" x14ac:dyDescent="0.35">
      <c r="C18" s="14" t="s">
        <v>1528</v>
      </c>
    </row>
    <row r="19" spans="3:50" s="21" customFormat="1" x14ac:dyDescent="0.35">
      <c r="C19" s="20" t="s">
        <v>25</v>
      </c>
      <c r="D19" s="21">
        <v>2060.6</v>
      </c>
      <c r="H19" s="21">
        <v>1971.5</v>
      </c>
      <c r="Y19" s="21">
        <v>942</v>
      </c>
      <c r="Z19" s="21">
        <v>1004.7</v>
      </c>
      <c r="AB19" s="21">
        <v>1276.8</v>
      </c>
      <c r="AC19" s="21">
        <v>1183.4000000000001</v>
      </c>
      <c r="AD19" s="21">
        <v>1296.5999999999999</v>
      </c>
      <c r="AF19" s="21">
        <v>1378.4</v>
      </c>
      <c r="AG19" s="21">
        <v>1136</v>
      </c>
      <c r="AH19" s="21">
        <v>1186.4000000000001</v>
      </c>
      <c r="AR19" s="21">
        <v>6010.7</v>
      </c>
      <c r="AS19" s="21">
        <v>5927.2</v>
      </c>
      <c r="AT19" s="21">
        <v>5272.8</v>
      </c>
    </row>
    <row r="20" spans="3:50" s="23" customFormat="1" x14ac:dyDescent="0.35">
      <c r="C20" s="22" t="s">
        <v>26</v>
      </c>
      <c r="D20" s="23">
        <v>1421.6</v>
      </c>
      <c r="H20" s="23">
        <v>1296</v>
      </c>
      <c r="Y20" s="23">
        <v>689.8</v>
      </c>
      <c r="Z20" s="23">
        <v>728.4</v>
      </c>
      <c r="AB20" s="23">
        <v>946.7</v>
      </c>
      <c r="AC20" s="23">
        <v>862.5</v>
      </c>
      <c r="AD20" s="23">
        <v>978</v>
      </c>
      <c r="AF20" s="23">
        <v>1079.9000000000001</v>
      </c>
      <c r="AG20" s="23">
        <v>853.8</v>
      </c>
      <c r="AH20" s="23">
        <v>894.8</v>
      </c>
      <c r="AR20" s="23">
        <v>4662.8999999999996</v>
      </c>
      <c r="AS20" s="23">
        <v>4555.1000000000004</v>
      </c>
      <c r="AT20" s="23">
        <v>3978.6</v>
      </c>
    </row>
    <row r="21" spans="3:50" s="21" customFormat="1" x14ac:dyDescent="0.35">
      <c r="C21" s="20" t="s">
        <v>27</v>
      </c>
      <c r="D21" s="21">
        <f t="shared" ref="D21:AI21" si="4">D19-D20</f>
        <v>639</v>
      </c>
      <c r="E21" s="21">
        <f t="shared" si="4"/>
        <v>0</v>
      </c>
      <c r="F21" s="21">
        <f t="shared" si="4"/>
        <v>0</v>
      </c>
      <c r="G21" s="21">
        <f t="shared" si="4"/>
        <v>0</v>
      </c>
      <c r="H21" s="21">
        <f t="shared" si="4"/>
        <v>675.5</v>
      </c>
      <c r="I21" s="21">
        <f t="shared" si="4"/>
        <v>0</v>
      </c>
      <c r="J21" s="21">
        <f t="shared" si="4"/>
        <v>0</v>
      </c>
      <c r="K21" s="21">
        <f t="shared" si="4"/>
        <v>0</v>
      </c>
      <c r="L21" s="21">
        <f t="shared" si="4"/>
        <v>0</v>
      </c>
      <c r="M21" s="21">
        <f t="shared" si="4"/>
        <v>0</v>
      </c>
      <c r="N21" s="21">
        <f t="shared" si="4"/>
        <v>0</v>
      </c>
      <c r="O21" s="21">
        <f t="shared" si="4"/>
        <v>0</v>
      </c>
      <c r="P21" s="21">
        <f t="shared" si="4"/>
        <v>0</v>
      </c>
      <c r="Q21" s="21">
        <f t="shared" si="4"/>
        <v>0</v>
      </c>
      <c r="R21" s="21">
        <f t="shared" si="4"/>
        <v>0</v>
      </c>
      <c r="S21" s="21">
        <f t="shared" si="4"/>
        <v>0</v>
      </c>
      <c r="T21" s="21">
        <f t="shared" si="4"/>
        <v>0</v>
      </c>
      <c r="U21" s="21">
        <f t="shared" si="4"/>
        <v>0</v>
      </c>
      <c r="V21" s="21">
        <f t="shared" si="4"/>
        <v>0</v>
      </c>
      <c r="W21" s="21">
        <f t="shared" si="4"/>
        <v>0</v>
      </c>
      <c r="X21" s="21">
        <f t="shared" si="4"/>
        <v>0</v>
      </c>
      <c r="Y21" s="21">
        <f t="shared" si="4"/>
        <v>252.20000000000005</v>
      </c>
      <c r="Z21" s="21">
        <f t="shared" si="4"/>
        <v>276.30000000000007</v>
      </c>
      <c r="AA21" s="21">
        <f t="shared" si="4"/>
        <v>0</v>
      </c>
      <c r="AB21" s="21">
        <f t="shared" si="4"/>
        <v>330.09999999999991</v>
      </c>
      <c r="AC21" s="21">
        <f t="shared" si="4"/>
        <v>320.90000000000009</v>
      </c>
      <c r="AD21" s="21">
        <f t="shared" si="4"/>
        <v>318.59999999999991</v>
      </c>
      <c r="AE21" s="21">
        <f t="shared" si="4"/>
        <v>0</v>
      </c>
      <c r="AF21" s="21">
        <f t="shared" si="4"/>
        <v>298.5</v>
      </c>
      <c r="AG21" s="21">
        <f t="shared" si="4"/>
        <v>282.20000000000005</v>
      </c>
      <c r="AH21" s="21">
        <f t="shared" si="4"/>
        <v>291.60000000000014</v>
      </c>
      <c r="AI21" s="21">
        <f t="shared" si="4"/>
        <v>0</v>
      </c>
      <c r="AM21" s="21">
        <f>AM19-AM20</f>
        <v>0</v>
      </c>
      <c r="AN21" s="21">
        <f t="shared" ref="AN21:AX21" si="5">AN19-AN20</f>
        <v>0</v>
      </c>
      <c r="AO21" s="21">
        <f t="shared" si="5"/>
        <v>0</v>
      </c>
      <c r="AP21" s="21">
        <f t="shared" si="5"/>
        <v>0</v>
      </c>
      <c r="AQ21" s="21">
        <f t="shared" si="5"/>
        <v>0</v>
      </c>
      <c r="AR21" s="21">
        <f t="shared" si="5"/>
        <v>1347.8000000000002</v>
      </c>
      <c r="AS21" s="21">
        <f t="shared" si="5"/>
        <v>1372.0999999999995</v>
      </c>
      <c r="AT21" s="21">
        <f t="shared" si="5"/>
        <v>1294.2000000000003</v>
      </c>
      <c r="AU21" s="21">
        <f t="shared" si="5"/>
        <v>0</v>
      </c>
      <c r="AV21" s="21">
        <f t="shared" si="5"/>
        <v>0</v>
      </c>
      <c r="AW21" s="21">
        <f t="shared" si="5"/>
        <v>0</v>
      </c>
      <c r="AX21" s="21">
        <f t="shared" si="5"/>
        <v>0</v>
      </c>
    </row>
    <row r="22" spans="3:50" s="35" customFormat="1" x14ac:dyDescent="0.35">
      <c r="C22" s="34" t="s">
        <v>1531</v>
      </c>
      <c r="AM22" s="35" t="e">
        <f>AM21/AM19</f>
        <v>#DIV/0!</v>
      </c>
      <c r="AN22" s="35" t="e">
        <f t="shared" ref="AN22:AX22" si="6">AN21/AN19</f>
        <v>#DIV/0!</v>
      </c>
      <c r="AO22" s="35" t="e">
        <f t="shared" si="6"/>
        <v>#DIV/0!</v>
      </c>
      <c r="AP22" s="35" t="e">
        <f t="shared" si="6"/>
        <v>#DIV/0!</v>
      </c>
      <c r="AQ22" s="35" t="e">
        <f t="shared" si="6"/>
        <v>#DIV/0!</v>
      </c>
      <c r="AR22" s="35">
        <f t="shared" si="6"/>
        <v>0.22423345034688144</v>
      </c>
      <c r="AS22" s="35">
        <f t="shared" si="6"/>
        <v>0.23149210419759744</v>
      </c>
      <c r="AT22" s="35">
        <f t="shared" si="6"/>
        <v>0.24544833864360496</v>
      </c>
      <c r="AU22" s="35" t="e">
        <f t="shared" si="6"/>
        <v>#DIV/0!</v>
      </c>
      <c r="AV22" s="35" t="e">
        <f t="shared" si="6"/>
        <v>#DIV/0!</v>
      </c>
      <c r="AW22" s="35" t="e">
        <f t="shared" si="6"/>
        <v>#DIV/0!</v>
      </c>
      <c r="AX22" s="35" t="e">
        <f t="shared" si="6"/>
        <v>#DIV/0!</v>
      </c>
    </row>
    <row r="23" spans="3:50" s="32" customFormat="1" x14ac:dyDescent="0.35">
      <c r="C23" s="31" t="s">
        <v>653</v>
      </c>
    </row>
    <row r="24" spans="3:50" x14ac:dyDescent="0.35">
      <c r="C24" s="6" t="s">
        <v>28</v>
      </c>
      <c r="D24">
        <v>479.3</v>
      </c>
      <c r="H24">
        <v>520.79999999999995</v>
      </c>
      <c r="Y24">
        <v>348.2</v>
      </c>
      <c r="Z24">
        <f>360.4-21.1</f>
        <v>339.29999999999995</v>
      </c>
      <c r="AB24">
        <v>370.3</v>
      </c>
      <c r="AC24">
        <v>378.9</v>
      </c>
      <c r="AD24">
        <v>421.5</v>
      </c>
      <c r="AF24">
        <v>452.2</v>
      </c>
      <c r="AG24">
        <v>387.5</v>
      </c>
      <c r="AH24">
        <v>387.9</v>
      </c>
      <c r="AK24">
        <v>103.5</v>
      </c>
      <c r="AR24">
        <v>1709.6</v>
      </c>
      <c r="AS24">
        <v>1681</v>
      </c>
      <c r="AT24">
        <v>1323.9</v>
      </c>
    </row>
    <row r="25" spans="3:50" s="11" customFormat="1" x14ac:dyDescent="0.35">
      <c r="C25" s="10" t="s">
        <v>29</v>
      </c>
      <c r="Y25" s="11">
        <v>0.9</v>
      </c>
      <c r="AH25" s="11">
        <v>0</v>
      </c>
      <c r="AK25" s="11">
        <v>4.5999999999999996</v>
      </c>
      <c r="AR25" s="11">
        <v>6.7</v>
      </c>
      <c r="AS25" s="11">
        <v>2.7</v>
      </c>
      <c r="AT25" s="11">
        <v>4.8</v>
      </c>
    </row>
    <row r="26" spans="3:50" s="11" customFormat="1" x14ac:dyDescent="0.35">
      <c r="C26" s="10" t="s">
        <v>1534</v>
      </c>
      <c r="AM26" s="11">
        <f>SUM(AM24:AM25)</f>
        <v>0</v>
      </c>
      <c r="AN26" s="11">
        <f t="shared" ref="AN26:AX26" si="7">SUM(AN24:AN25)</f>
        <v>0</v>
      </c>
      <c r="AO26" s="11">
        <f t="shared" si="7"/>
        <v>0</v>
      </c>
      <c r="AP26" s="11">
        <f t="shared" si="7"/>
        <v>0</v>
      </c>
      <c r="AQ26" s="11">
        <f t="shared" si="7"/>
        <v>0</v>
      </c>
      <c r="AR26" s="11">
        <f t="shared" si="7"/>
        <v>1716.3</v>
      </c>
      <c r="AS26" s="11">
        <f t="shared" si="7"/>
        <v>1683.7</v>
      </c>
      <c r="AT26" s="11">
        <f t="shared" si="7"/>
        <v>1328.7</v>
      </c>
      <c r="AU26" s="11">
        <f t="shared" si="7"/>
        <v>0</v>
      </c>
      <c r="AV26" s="11">
        <f t="shared" si="7"/>
        <v>0</v>
      </c>
      <c r="AW26" s="11">
        <f t="shared" si="7"/>
        <v>0</v>
      </c>
      <c r="AX26" s="11">
        <f t="shared" si="7"/>
        <v>0</v>
      </c>
    </row>
    <row r="27" spans="3:50" x14ac:dyDescent="0.35">
      <c r="C27" s="6" t="s">
        <v>793</v>
      </c>
      <c r="AM27" s="21">
        <f>AM21-AM26</f>
        <v>0</v>
      </c>
      <c r="AN27" s="21">
        <f t="shared" ref="AN27:AX27" si="8">AN21-AN26</f>
        <v>0</v>
      </c>
      <c r="AO27" s="21">
        <f t="shared" si="8"/>
        <v>0</v>
      </c>
      <c r="AP27" s="21">
        <f t="shared" si="8"/>
        <v>0</v>
      </c>
      <c r="AQ27" s="21">
        <f t="shared" si="8"/>
        <v>0</v>
      </c>
      <c r="AR27" s="21">
        <f t="shared" si="8"/>
        <v>-368.49999999999977</v>
      </c>
      <c r="AS27" s="21">
        <f t="shared" si="8"/>
        <v>-311.60000000000059</v>
      </c>
      <c r="AT27" s="21">
        <f t="shared" si="8"/>
        <v>-34.499999999999773</v>
      </c>
      <c r="AU27" s="21">
        <f t="shared" si="8"/>
        <v>0</v>
      </c>
      <c r="AV27" s="21">
        <f t="shared" si="8"/>
        <v>0</v>
      </c>
      <c r="AW27" s="21">
        <f t="shared" si="8"/>
        <v>0</v>
      </c>
      <c r="AX27" s="21">
        <f t="shared" si="8"/>
        <v>0</v>
      </c>
    </row>
    <row r="28" spans="3:50" s="39" customFormat="1" x14ac:dyDescent="0.35">
      <c r="C28" s="38" t="s">
        <v>1535</v>
      </c>
      <c r="AM28" s="39" t="e">
        <f>AM27/AM19</f>
        <v>#DIV/0!</v>
      </c>
      <c r="AN28" s="39" t="e">
        <f t="shared" ref="AN28:AX28" si="9">AN27/AN19</f>
        <v>#DIV/0!</v>
      </c>
      <c r="AO28" s="39" t="e">
        <f t="shared" si="9"/>
        <v>#DIV/0!</v>
      </c>
      <c r="AP28" s="39" t="e">
        <f t="shared" si="9"/>
        <v>#DIV/0!</v>
      </c>
      <c r="AQ28" s="39" t="e">
        <f t="shared" si="9"/>
        <v>#DIV/0!</v>
      </c>
      <c r="AR28" s="39">
        <f t="shared" si="9"/>
        <v>-6.1307335252133659E-2</v>
      </c>
      <c r="AS28" s="39">
        <f t="shared" si="9"/>
        <v>-5.257119719260369E-2</v>
      </c>
      <c r="AT28" s="39">
        <f t="shared" si="9"/>
        <v>-6.54301319981789E-3</v>
      </c>
      <c r="AU28" s="39" t="e">
        <f t="shared" si="9"/>
        <v>#DIV/0!</v>
      </c>
      <c r="AV28" s="39" t="e">
        <f t="shared" si="9"/>
        <v>#DIV/0!</v>
      </c>
      <c r="AW28" s="39" t="e">
        <f t="shared" si="9"/>
        <v>#DIV/0!</v>
      </c>
      <c r="AX28" s="39" t="e">
        <f t="shared" si="9"/>
        <v>#DIV/0!</v>
      </c>
    </row>
    <row r="29" spans="3:50" s="37" customFormat="1" x14ac:dyDescent="0.35">
      <c r="C29" s="31" t="s">
        <v>1532</v>
      </c>
    </row>
    <row r="30" spans="3:50" s="36" customFormat="1" x14ac:dyDescent="0.35">
      <c r="C30" s="6" t="s">
        <v>1533</v>
      </c>
      <c r="AR30" s="36">
        <v>0</v>
      </c>
      <c r="AS30" s="36">
        <v>0</v>
      </c>
      <c r="AT30" s="36">
        <v>-1.9</v>
      </c>
    </row>
    <row r="31" spans="3:50" s="11" customFormat="1" x14ac:dyDescent="0.35">
      <c r="C31" s="10" t="s">
        <v>30</v>
      </c>
      <c r="D31" s="11">
        <v>-0.2</v>
      </c>
      <c r="H31" s="11">
        <v>-0.2</v>
      </c>
      <c r="Y31" s="11">
        <v>-0.4</v>
      </c>
      <c r="Z31" s="11">
        <v>-0.3</v>
      </c>
      <c r="AB31" s="11">
        <v>0</v>
      </c>
      <c r="AC31" s="11">
        <v>0</v>
      </c>
      <c r="AD31" s="11">
        <v>0</v>
      </c>
      <c r="AF31" s="11">
        <v>0</v>
      </c>
      <c r="AG31" s="11">
        <v>0.3</v>
      </c>
      <c r="AH31" s="11">
        <v>0</v>
      </c>
      <c r="AR31" s="11">
        <v>-26.9</v>
      </c>
      <c r="AS31" s="11">
        <v>9.5</v>
      </c>
      <c r="AT31" s="11">
        <v>49.5</v>
      </c>
    </row>
    <row r="32" spans="3:50" s="21" customFormat="1" x14ac:dyDescent="0.35">
      <c r="C32" s="20" t="s">
        <v>32</v>
      </c>
      <c r="D32" s="21" t="e">
        <f>SUM(D31:D31)-#REF!</f>
        <v>#REF!</v>
      </c>
      <c r="E32" s="21" t="e">
        <f>SUM(E31:E31)-#REF!</f>
        <v>#REF!</v>
      </c>
      <c r="F32" s="21" t="e">
        <f>SUM(F31:F31)-#REF!</f>
        <v>#REF!</v>
      </c>
      <c r="G32" s="21" t="e">
        <f>SUM(G31:G31)-#REF!</f>
        <v>#REF!</v>
      </c>
      <c r="H32" s="21" t="e">
        <f>SUM(H31:H31)-#REF!</f>
        <v>#REF!</v>
      </c>
      <c r="I32" s="21" t="e">
        <f>SUM(I31:I31)-#REF!</f>
        <v>#REF!</v>
      </c>
      <c r="J32" s="21" t="e">
        <f>SUM(J31:J31)-#REF!</f>
        <v>#REF!</v>
      </c>
      <c r="K32" s="21" t="e">
        <f>SUM(K31:K31)-#REF!</f>
        <v>#REF!</v>
      </c>
      <c r="L32" s="21" t="e">
        <f>SUM(L31:L31)-#REF!</f>
        <v>#REF!</v>
      </c>
      <c r="M32" s="21" t="e">
        <f>SUM(M31:M31)-#REF!</f>
        <v>#REF!</v>
      </c>
      <c r="N32" s="21" t="e">
        <f>SUM(N31:N31)-#REF!</f>
        <v>#REF!</v>
      </c>
      <c r="O32" s="21" t="e">
        <f>SUM(O31:O31)-#REF!</f>
        <v>#REF!</v>
      </c>
      <c r="P32" s="21" t="e">
        <f>SUM(P31:P31)-#REF!</f>
        <v>#REF!</v>
      </c>
      <c r="Q32" s="21" t="e">
        <f>SUM(Q31:Q31)-#REF!</f>
        <v>#REF!</v>
      </c>
      <c r="R32" s="21" t="e">
        <f>SUM(R31:R31)-#REF!</f>
        <v>#REF!</v>
      </c>
      <c r="S32" s="21" t="e">
        <f>SUM(S31:S31)-#REF!</f>
        <v>#REF!</v>
      </c>
      <c r="T32" s="21" t="e">
        <f>SUM(T31:T31)-#REF!</f>
        <v>#REF!</v>
      </c>
      <c r="U32" s="21" t="e">
        <f>SUM(U31:U31)-#REF!</f>
        <v>#REF!</v>
      </c>
      <c r="V32" s="21" t="e">
        <f>SUM(V31:V31)-#REF!</f>
        <v>#REF!</v>
      </c>
      <c r="W32" s="21" t="e">
        <f>SUM(W31:W31)-#REF!</f>
        <v>#REF!</v>
      </c>
      <c r="X32" s="21" t="e">
        <f>SUM(X31:X31)-#REF!</f>
        <v>#REF!</v>
      </c>
      <c r="Y32" s="21" t="e">
        <f>SUM(Y31:Y31)-#REF!</f>
        <v>#REF!</v>
      </c>
      <c r="Z32" s="21" t="e">
        <f>#REF!-Z31-#REF!</f>
        <v>#REF!</v>
      </c>
      <c r="AA32" s="21" t="e">
        <f>SUM(AA31:AA31)-#REF!</f>
        <v>#REF!</v>
      </c>
      <c r="AB32" s="21" t="e">
        <f>SUM(AB31:AB31)-#REF!</f>
        <v>#REF!</v>
      </c>
      <c r="AC32" s="21" t="e">
        <f>SUM(AC31:AC31)-#REF!</f>
        <v>#REF!</v>
      </c>
      <c r="AD32" s="21" t="e">
        <f>SUM(AD31:AD31)-#REF!</f>
        <v>#REF!</v>
      </c>
      <c r="AE32" s="21" t="e">
        <f>SUM(AE31:AE31)-#REF!</f>
        <v>#REF!</v>
      </c>
      <c r="AF32" s="21" t="e">
        <f>SUM(AF31:AF31)-#REF!</f>
        <v>#REF!</v>
      </c>
      <c r="AG32" s="21" t="e">
        <f>SUM(AG31:AG31)-#REF!</f>
        <v>#REF!</v>
      </c>
      <c r="AH32" s="21" t="e">
        <f>SUM(AH31:AH31)-#REF!</f>
        <v>#REF!</v>
      </c>
      <c r="AI32" s="21" t="e">
        <f>SUM(AI31:AI31)-#REF!</f>
        <v>#REF!</v>
      </c>
      <c r="AM32" s="21">
        <f>AM27+SUM(AM30:AM31)</f>
        <v>0</v>
      </c>
      <c r="AN32" s="21">
        <f t="shared" ref="AN32:AX32" si="10">AN27+SUM(AN30:AN31)</f>
        <v>0</v>
      </c>
      <c r="AO32" s="21">
        <f t="shared" si="10"/>
        <v>0</v>
      </c>
      <c r="AP32" s="21">
        <f t="shared" si="10"/>
        <v>0</v>
      </c>
      <c r="AQ32" s="21">
        <f t="shared" si="10"/>
        <v>0</v>
      </c>
      <c r="AR32" s="21">
        <f t="shared" si="10"/>
        <v>-395.39999999999975</v>
      </c>
      <c r="AS32" s="21">
        <f t="shared" si="10"/>
        <v>-302.10000000000059</v>
      </c>
      <c r="AT32" s="21">
        <f t="shared" si="10"/>
        <v>13.100000000000229</v>
      </c>
      <c r="AU32" s="21">
        <f t="shared" si="10"/>
        <v>0</v>
      </c>
      <c r="AV32" s="21">
        <f t="shared" si="10"/>
        <v>0</v>
      </c>
      <c r="AW32" s="21">
        <f t="shared" si="10"/>
        <v>0</v>
      </c>
      <c r="AX32" s="21">
        <f t="shared" si="10"/>
        <v>0</v>
      </c>
    </row>
    <row r="33" spans="3:50" s="23" customFormat="1" x14ac:dyDescent="0.35">
      <c r="C33" s="22" t="s">
        <v>33</v>
      </c>
      <c r="D33" s="23">
        <v>44.7</v>
      </c>
      <c r="H33" s="23">
        <v>37.4</v>
      </c>
      <c r="Z33" s="23">
        <v>-53.9</v>
      </c>
      <c r="AB33" s="23">
        <v>1.3</v>
      </c>
      <c r="AC33" s="23">
        <v>3.1</v>
      </c>
      <c r="AD33" s="23">
        <v>1.7</v>
      </c>
      <c r="AF33" s="23">
        <v>3.5</v>
      </c>
      <c r="AG33" s="23">
        <v>1.2</v>
      </c>
      <c r="AH33" s="23">
        <v>2.1</v>
      </c>
      <c r="AR33" s="23">
        <v>-14.1</v>
      </c>
      <c r="AS33" s="23">
        <v>11</v>
      </c>
      <c r="AT33" s="23">
        <v>6.4</v>
      </c>
    </row>
    <row r="34" spans="3:50" s="21" customFormat="1" x14ac:dyDescent="0.35">
      <c r="C34" s="20" t="s">
        <v>34</v>
      </c>
      <c r="D34" s="21" t="e">
        <f t="shared" ref="D34:AI34" si="11">D32-D33</f>
        <v>#REF!</v>
      </c>
      <c r="E34" s="21" t="e">
        <f t="shared" si="11"/>
        <v>#REF!</v>
      </c>
      <c r="F34" s="21" t="e">
        <f t="shared" si="11"/>
        <v>#REF!</v>
      </c>
      <c r="G34" s="21" t="e">
        <f t="shared" si="11"/>
        <v>#REF!</v>
      </c>
      <c r="H34" s="21" t="e">
        <f t="shared" si="11"/>
        <v>#REF!</v>
      </c>
      <c r="I34" s="21" t="e">
        <f t="shared" si="11"/>
        <v>#REF!</v>
      </c>
      <c r="J34" s="21" t="e">
        <f t="shared" si="11"/>
        <v>#REF!</v>
      </c>
      <c r="K34" s="21" t="e">
        <f t="shared" si="11"/>
        <v>#REF!</v>
      </c>
      <c r="L34" s="21" t="e">
        <f t="shared" si="11"/>
        <v>#REF!</v>
      </c>
      <c r="M34" s="21" t="e">
        <f t="shared" si="11"/>
        <v>#REF!</v>
      </c>
      <c r="N34" s="21" t="e">
        <f t="shared" si="11"/>
        <v>#REF!</v>
      </c>
      <c r="O34" s="21" t="e">
        <f t="shared" si="11"/>
        <v>#REF!</v>
      </c>
      <c r="P34" s="21" t="e">
        <f t="shared" si="11"/>
        <v>#REF!</v>
      </c>
      <c r="Q34" s="21" t="e">
        <f t="shared" si="11"/>
        <v>#REF!</v>
      </c>
      <c r="R34" s="21" t="e">
        <f t="shared" si="11"/>
        <v>#REF!</v>
      </c>
      <c r="S34" s="21" t="e">
        <f t="shared" si="11"/>
        <v>#REF!</v>
      </c>
      <c r="T34" s="21" t="e">
        <f t="shared" si="11"/>
        <v>#REF!</v>
      </c>
      <c r="U34" s="21" t="e">
        <f t="shared" si="11"/>
        <v>#REF!</v>
      </c>
      <c r="V34" s="21" t="e">
        <f t="shared" si="11"/>
        <v>#REF!</v>
      </c>
      <c r="W34" s="21" t="e">
        <f t="shared" si="11"/>
        <v>#REF!</v>
      </c>
      <c r="X34" s="21" t="e">
        <f t="shared" si="11"/>
        <v>#REF!</v>
      </c>
      <c r="Y34" s="21" t="e">
        <f t="shared" si="11"/>
        <v>#REF!</v>
      </c>
      <c r="Z34" s="21" t="e">
        <f t="shared" si="11"/>
        <v>#REF!</v>
      </c>
      <c r="AA34" s="21" t="e">
        <f t="shared" si="11"/>
        <v>#REF!</v>
      </c>
      <c r="AB34" s="21" t="e">
        <f t="shared" si="11"/>
        <v>#REF!</v>
      </c>
      <c r="AC34" s="21" t="e">
        <f t="shared" si="11"/>
        <v>#REF!</v>
      </c>
      <c r="AD34" s="21" t="e">
        <f t="shared" si="11"/>
        <v>#REF!</v>
      </c>
      <c r="AE34" s="21" t="e">
        <f t="shared" si="11"/>
        <v>#REF!</v>
      </c>
      <c r="AF34" s="21" t="e">
        <f t="shared" si="11"/>
        <v>#REF!</v>
      </c>
      <c r="AG34" s="21" t="e">
        <f t="shared" si="11"/>
        <v>#REF!</v>
      </c>
      <c r="AH34" s="21" t="e">
        <f t="shared" si="11"/>
        <v>#REF!</v>
      </c>
      <c r="AI34" s="21" t="e">
        <f t="shared" si="11"/>
        <v>#REF!</v>
      </c>
      <c r="AM34" s="21">
        <f>AM32-AM33</f>
        <v>0</v>
      </c>
      <c r="AN34" s="21">
        <f t="shared" ref="AN34:AX34" si="12">AN32-AN33</f>
        <v>0</v>
      </c>
      <c r="AO34" s="21">
        <f t="shared" si="12"/>
        <v>0</v>
      </c>
      <c r="AP34" s="21">
        <f t="shared" si="12"/>
        <v>0</v>
      </c>
      <c r="AQ34" s="21">
        <f t="shared" si="12"/>
        <v>0</v>
      </c>
      <c r="AR34" s="21">
        <f t="shared" si="12"/>
        <v>-381.29999999999973</v>
      </c>
      <c r="AS34" s="21">
        <f t="shared" si="12"/>
        <v>-313.10000000000059</v>
      </c>
      <c r="AT34" s="21">
        <f t="shared" si="12"/>
        <v>6.7000000000002284</v>
      </c>
      <c r="AU34" s="21">
        <f t="shared" si="12"/>
        <v>0</v>
      </c>
      <c r="AV34" s="21">
        <f t="shared" si="12"/>
        <v>0</v>
      </c>
      <c r="AW34" s="21">
        <f t="shared" si="12"/>
        <v>0</v>
      </c>
      <c r="AX34" s="21">
        <f t="shared" si="12"/>
        <v>0</v>
      </c>
    </row>
    <row r="35" spans="3:50" s="41" customFormat="1" x14ac:dyDescent="0.35">
      <c r="C35" s="40" t="s">
        <v>1536</v>
      </c>
      <c r="AM35" s="41" t="e">
        <f>AM34/AM19</f>
        <v>#DIV/0!</v>
      </c>
      <c r="AN35" s="41" t="e">
        <f t="shared" ref="AN35:AX35" si="13">AN34/AN19</f>
        <v>#DIV/0!</v>
      </c>
      <c r="AO35" s="41" t="e">
        <f t="shared" si="13"/>
        <v>#DIV/0!</v>
      </c>
      <c r="AP35" s="41" t="e">
        <f t="shared" si="13"/>
        <v>#DIV/0!</v>
      </c>
      <c r="AQ35" s="41" t="e">
        <f t="shared" si="13"/>
        <v>#DIV/0!</v>
      </c>
      <c r="AR35" s="41">
        <f t="shared" si="13"/>
        <v>-6.3436870913537488E-2</v>
      </c>
      <c r="AS35" s="41">
        <f t="shared" si="13"/>
        <v>-5.2824267782426881E-2</v>
      </c>
      <c r="AT35" s="41">
        <f t="shared" si="13"/>
        <v>1.2706721286603376E-3</v>
      </c>
      <c r="AU35" s="41" t="e">
        <f t="shared" si="13"/>
        <v>#DIV/0!</v>
      </c>
      <c r="AV35" s="41" t="e">
        <f t="shared" si="13"/>
        <v>#DIV/0!</v>
      </c>
      <c r="AW35" s="41" t="e">
        <f t="shared" si="13"/>
        <v>#DIV/0!</v>
      </c>
      <c r="AX35" s="41" t="e">
        <f t="shared" si="13"/>
        <v>#DIV/0!</v>
      </c>
    </row>
    <row r="36" spans="3:50" x14ac:dyDescent="0.35">
      <c r="C36" s="6" t="s">
        <v>35</v>
      </c>
      <c r="D36" s="13" t="e">
        <f t="shared" ref="D36:AI36" si="14">D34/D37</f>
        <v>#REF!</v>
      </c>
      <c r="E36" s="13" t="e">
        <f t="shared" si="14"/>
        <v>#REF!</v>
      </c>
      <c r="F36" s="13" t="e">
        <f t="shared" si="14"/>
        <v>#REF!</v>
      </c>
      <c r="G36" s="13" t="e">
        <f t="shared" si="14"/>
        <v>#REF!</v>
      </c>
      <c r="H36" s="13" t="e">
        <f t="shared" si="14"/>
        <v>#REF!</v>
      </c>
      <c r="I36" s="13" t="e">
        <f t="shared" si="14"/>
        <v>#REF!</v>
      </c>
      <c r="J36" s="13" t="e">
        <f t="shared" si="14"/>
        <v>#REF!</v>
      </c>
      <c r="K36" s="13" t="e">
        <f t="shared" si="14"/>
        <v>#REF!</v>
      </c>
      <c r="L36" s="13" t="e">
        <f t="shared" si="14"/>
        <v>#REF!</v>
      </c>
      <c r="M36" s="13" t="e">
        <f t="shared" si="14"/>
        <v>#REF!</v>
      </c>
      <c r="N36" s="13" t="e">
        <f t="shared" si="14"/>
        <v>#REF!</v>
      </c>
      <c r="O36" s="13" t="e">
        <f t="shared" si="14"/>
        <v>#REF!</v>
      </c>
      <c r="P36" s="13" t="e">
        <f t="shared" si="14"/>
        <v>#REF!</v>
      </c>
      <c r="Q36" s="13" t="e">
        <f t="shared" si="14"/>
        <v>#REF!</v>
      </c>
      <c r="R36" s="13" t="e">
        <f t="shared" si="14"/>
        <v>#REF!</v>
      </c>
      <c r="S36" s="13" t="e">
        <f t="shared" si="14"/>
        <v>#REF!</v>
      </c>
      <c r="T36" s="13" t="e">
        <f t="shared" si="14"/>
        <v>#REF!</v>
      </c>
      <c r="U36" s="13" t="e">
        <f t="shared" si="14"/>
        <v>#REF!</v>
      </c>
      <c r="V36" s="13" t="e">
        <f t="shared" si="14"/>
        <v>#REF!</v>
      </c>
      <c r="W36" s="13" t="e">
        <f t="shared" si="14"/>
        <v>#REF!</v>
      </c>
      <c r="X36" s="13" t="e">
        <f t="shared" si="14"/>
        <v>#REF!</v>
      </c>
      <c r="Y36" s="13" t="e">
        <f t="shared" si="14"/>
        <v>#REF!</v>
      </c>
      <c r="Z36" s="13" t="e">
        <f t="shared" si="14"/>
        <v>#REF!</v>
      </c>
      <c r="AA36" s="13" t="e">
        <f t="shared" si="14"/>
        <v>#REF!</v>
      </c>
      <c r="AB36" s="13" t="e">
        <f t="shared" si="14"/>
        <v>#REF!</v>
      </c>
      <c r="AC36" s="13" t="e">
        <f t="shared" si="14"/>
        <v>#REF!</v>
      </c>
      <c r="AD36" s="13" t="e">
        <f t="shared" si="14"/>
        <v>#REF!</v>
      </c>
      <c r="AE36" s="13" t="e">
        <f t="shared" si="14"/>
        <v>#REF!</v>
      </c>
      <c r="AF36" s="13" t="e">
        <f t="shared" si="14"/>
        <v>#REF!</v>
      </c>
      <c r="AG36" s="13" t="e">
        <f t="shared" si="14"/>
        <v>#REF!</v>
      </c>
      <c r="AH36" s="13" t="e">
        <f t="shared" si="14"/>
        <v>#REF!</v>
      </c>
      <c r="AI36" s="13" t="e">
        <f t="shared" si="14"/>
        <v>#REF!</v>
      </c>
    </row>
    <row r="37" spans="3:50" x14ac:dyDescent="0.35">
      <c r="C37" s="6" t="s">
        <v>36</v>
      </c>
      <c r="Z37">
        <f>65*4</f>
        <v>260</v>
      </c>
      <c r="AB37">
        <f>66*4</f>
        <v>264</v>
      </c>
      <c r="AC37">
        <v>290.39999999999998</v>
      </c>
      <c r="AD37">
        <f>75.9*4</f>
        <v>303.60000000000002</v>
      </c>
      <c r="AF37">
        <f>75.9*4</f>
        <v>303.60000000000002</v>
      </c>
      <c r="AG37">
        <v>304.2</v>
      </c>
      <c r="AH37">
        <v>304.2</v>
      </c>
      <c r="AK37">
        <v>7.08</v>
      </c>
      <c r="AR37">
        <v>290.39999999999998</v>
      </c>
      <c r="AS37">
        <v>304.2</v>
      </c>
      <c r="AT37">
        <v>305.10000000000002</v>
      </c>
    </row>
    <row r="38" spans="3:50" x14ac:dyDescent="0.35">
      <c r="C38" s="6" t="s">
        <v>37</v>
      </c>
      <c r="D38">
        <v>107.8</v>
      </c>
      <c r="H38">
        <v>103.8</v>
      </c>
      <c r="Z38">
        <f>65*4</f>
        <v>260</v>
      </c>
      <c r="AB38">
        <f>66*4</f>
        <v>264</v>
      </c>
      <c r="AC38">
        <v>290.39999999999998</v>
      </c>
      <c r="AD38">
        <f>75.9*4</f>
        <v>303.60000000000002</v>
      </c>
      <c r="AF38">
        <f>75.9*4</f>
        <v>303.60000000000002</v>
      </c>
      <c r="AG38">
        <v>304.2</v>
      </c>
      <c r="AH38">
        <v>304.2</v>
      </c>
      <c r="AR38">
        <v>290.39999999999998</v>
      </c>
      <c r="AS38">
        <v>304.2</v>
      </c>
      <c r="AT38">
        <v>305.2</v>
      </c>
    </row>
    <row r="39" spans="3:50" x14ac:dyDescent="0.35">
      <c r="AK39">
        <f>68-30</f>
        <v>38</v>
      </c>
    </row>
    <row r="41" spans="3:50" s="13" customFormat="1" x14ac:dyDescent="0.35">
      <c r="C41" s="12"/>
    </row>
    <row r="43" spans="3:50" x14ac:dyDescent="0.35">
      <c r="AK43">
        <v>1.04</v>
      </c>
    </row>
    <row r="44" spans="3:50" s="17" customFormat="1" x14ac:dyDescent="0.35">
      <c r="C44" s="14" t="s">
        <v>1529</v>
      </c>
    </row>
    <row r="45" spans="3:50" s="25" customFormat="1" x14ac:dyDescent="0.35">
      <c r="C45" s="24" t="s">
        <v>38</v>
      </c>
      <c r="D45" s="25">
        <v>369.8</v>
      </c>
      <c r="H45" s="25">
        <v>473.6</v>
      </c>
      <c r="U45" s="25">
        <v>424</v>
      </c>
      <c r="W45" s="25">
        <v>499.4</v>
      </c>
      <c r="Y45" s="25">
        <v>735.1</v>
      </c>
      <c r="Z45" s="25">
        <v>445.9</v>
      </c>
      <c r="AA45" s="25">
        <v>508.5</v>
      </c>
      <c r="AB45" s="25">
        <v>694.7</v>
      </c>
      <c r="AC45" s="25">
        <v>1720.4</v>
      </c>
      <c r="AD45" s="25">
        <v>1413</v>
      </c>
      <c r="AE45" s="25">
        <v>1271.4000000000001</v>
      </c>
      <c r="AF45" s="25">
        <v>1035</v>
      </c>
      <c r="AG45" s="25">
        <v>908.9</v>
      </c>
      <c r="AH45" s="25">
        <v>803.8</v>
      </c>
      <c r="AK45" s="25">
        <v>8.1199999999999992</v>
      </c>
      <c r="AS45" s="25">
        <v>921.7</v>
      </c>
      <c r="AT45" s="25">
        <v>1139</v>
      </c>
    </row>
    <row r="46" spans="3:50" s="25" customFormat="1" x14ac:dyDescent="0.35">
      <c r="C46" s="24" t="s">
        <v>39</v>
      </c>
      <c r="AF46" s="25">
        <v>0</v>
      </c>
      <c r="AG46" s="25">
        <v>0</v>
      </c>
      <c r="AH46" s="25">
        <v>238.3</v>
      </c>
      <c r="AS46" s="25">
        <v>277.60000000000002</v>
      </c>
      <c r="AT46" s="25">
        <v>251.6</v>
      </c>
    </row>
    <row r="47" spans="3:50" s="21" customFormat="1" x14ac:dyDescent="0.35">
      <c r="C47" s="20" t="s">
        <v>40</v>
      </c>
      <c r="D47" s="21">
        <v>0</v>
      </c>
      <c r="H47" s="21">
        <v>0</v>
      </c>
      <c r="U47" s="21">
        <v>0</v>
      </c>
      <c r="W47" s="21">
        <v>0</v>
      </c>
      <c r="Y47" s="21">
        <v>0</v>
      </c>
      <c r="Z47" s="21">
        <v>140.69999999999999</v>
      </c>
      <c r="AA47" s="21">
        <v>110</v>
      </c>
      <c r="AB47" s="21">
        <v>57.4</v>
      </c>
      <c r="AC47" s="21">
        <v>0</v>
      </c>
      <c r="AD47" s="21">
        <v>39.5</v>
      </c>
      <c r="AE47" s="21">
        <v>0</v>
      </c>
      <c r="AF47" s="21">
        <v>33.299999999999997</v>
      </c>
      <c r="AG47" s="21">
        <v>0</v>
      </c>
      <c r="AH47" s="21">
        <v>0</v>
      </c>
      <c r="AK47" s="21">
        <f>AK45-AK43</f>
        <v>7.0799999999999992</v>
      </c>
      <c r="AS47" s="21">
        <v>0</v>
      </c>
      <c r="AT47" s="21">
        <v>0</v>
      </c>
    </row>
    <row r="48" spans="3:50" s="21" customFormat="1" x14ac:dyDescent="0.35">
      <c r="C48" s="20" t="s">
        <v>41</v>
      </c>
      <c r="D48" s="21">
        <v>99.5</v>
      </c>
      <c r="H48" s="21">
        <v>139</v>
      </c>
      <c r="U48" s="21">
        <v>122.4</v>
      </c>
      <c r="W48" s="21">
        <v>141.9</v>
      </c>
      <c r="Y48" s="21">
        <v>83.1</v>
      </c>
      <c r="Z48" s="21">
        <v>77.599999999999994</v>
      </c>
      <c r="AA48" s="21">
        <v>105.3</v>
      </c>
      <c r="AB48" s="21">
        <v>102.1</v>
      </c>
      <c r="AC48" s="21">
        <v>68.5</v>
      </c>
      <c r="AD48" s="21">
        <v>83.4</v>
      </c>
      <c r="AE48" s="21">
        <v>141.1</v>
      </c>
      <c r="AF48" s="21">
        <v>103.4</v>
      </c>
      <c r="AG48" s="21">
        <v>99.6</v>
      </c>
      <c r="AH48" s="21">
        <v>125.3</v>
      </c>
      <c r="AS48" s="21">
        <v>91</v>
      </c>
      <c r="AT48" s="21">
        <v>153.9</v>
      </c>
    </row>
    <row r="49" spans="3:50" s="25" customFormat="1" x14ac:dyDescent="0.35">
      <c r="C49" s="24" t="s">
        <v>42</v>
      </c>
      <c r="D49" s="25">
        <v>1076.7</v>
      </c>
      <c r="H49" s="25">
        <v>1264.0999999999999</v>
      </c>
      <c r="U49" s="25">
        <v>948.9</v>
      </c>
      <c r="W49" s="25">
        <v>859.7</v>
      </c>
      <c r="Y49" s="25">
        <v>474.6</v>
      </c>
      <c r="Z49" s="25">
        <v>861</v>
      </c>
      <c r="AA49" s="25">
        <v>602.5</v>
      </c>
      <c r="AB49" s="25">
        <v>570.9</v>
      </c>
      <c r="AC49" s="25">
        <v>596.4</v>
      </c>
      <c r="AD49" s="25">
        <v>1140.9000000000001</v>
      </c>
      <c r="AE49" s="25">
        <v>915</v>
      </c>
      <c r="AF49" s="25">
        <v>917.6</v>
      </c>
      <c r="AG49" s="25">
        <v>734.8</v>
      </c>
      <c r="AH49" s="25">
        <v>1131.3</v>
      </c>
      <c r="AK49" s="25">
        <f>AK47-0.6-0.3</f>
        <v>6.18</v>
      </c>
      <c r="AS49" s="25">
        <v>632.5</v>
      </c>
      <c r="AT49" s="25">
        <v>682.9</v>
      </c>
    </row>
    <row r="50" spans="3:50" s="21" customFormat="1" x14ac:dyDescent="0.35">
      <c r="C50" s="20" t="s">
        <v>43</v>
      </c>
      <c r="D50" s="21">
        <v>143.9</v>
      </c>
      <c r="H50" s="21">
        <v>160.4</v>
      </c>
      <c r="U50" s="21">
        <v>143.19999999999999</v>
      </c>
      <c r="W50" s="21">
        <v>120.9</v>
      </c>
      <c r="Y50" s="21">
        <v>87.1</v>
      </c>
      <c r="Z50" s="21">
        <v>126.7</v>
      </c>
      <c r="AA50" s="21">
        <v>224.9</v>
      </c>
      <c r="AB50" s="21">
        <v>232.1</v>
      </c>
      <c r="AC50" s="21">
        <v>271.7</v>
      </c>
      <c r="AD50" s="21">
        <v>236.3</v>
      </c>
      <c r="AE50" s="21">
        <v>271.3</v>
      </c>
      <c r="AF50" s="21">
        <v>240.3</v>
      </c>
      <c r="AG50" s="21">
        <v>275.89999999999998</v>
      </c>
      <c r="AH50" s="21">
        <v>283.10000000000002</v>
      </c>
      <c r="AS50" s="21">
        <v>51.4</v>
      </c>
      <c r="AT50" s="21">
        <v>96.3</v>
      </c>
    </row>
    <row r="51" spans="3:50" s="23" customFormat="1" x14ac:dyDescent="0.35">
      <c r="C51" s="23" t="s">
        <v>44</v>
      </c>
      <c r="U51" s="23">
        <v>29.1</v>
      </c>
      <c r="W51" s="23">
        <v>11.8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S51" s="23">
        <v>0</v>
      </c>
      <c r="AT51" s="23">
        <v>0</v>
      </c>
    </row>
    <row r="52" spans="3:50" s="25" customFormat="1" x14ac:dyDescent="0.35">
      <c r="C52" s="24" t="s">
        <v>45</v>
      </c>
      <c r="D52" s="25">
        <f t="shared" ref="D52:T52" si="15">SUM(D45:D50)</f>
        <v>1689.9</v>
      </c>
      <c r="E52" s="25">
        <f t="shared" si="15"/>
        <v>0</v>
      </c>
      <c r="F52" s="25">
        <f t="shared" si="15"/>
        <v>0</v>
      </c>
      <c r="G52" s="25">
        <f t="shared" si="15"/>
        <v>0</v>
      </c>
      <c r="H52" s="25">
        <f t="shared" si="15"/>
        <v>2037.1</v>
      </c>
      <c r="I52" s="25">
        <f t="shared" si="15"/>
        <v>0</v>
      </c>
      <c r="J52" s="25">
        <f t="shared" si="15"/>
        <v>0</v>
      </c>
      <c r="K52" s="25">
        <f t="shared" si="15"/>
        <v>0</v>
      </c>
      <c r="L52" s="25">
        <f t="shared" si="15"/>
        <v>0</v>
      </c>
      <c r="M52" s="25">
        <f t="shared" si="15"/>
        <v>0</v>
      </c>
      <c r="N52" s="25">
        <f t="shared" si="15"/>
        <v>0</v>
      </c>
      <c r="O52" s="25">
        <f t="shared" si="15"/>
        <v>0</v>
      </c>
      <c r="P52" s="25">
        <f t="shared" si="15"/>
        <v>0</v>
      </c>
      <c r="Q52" s="25">
        <f t="shared" si="15"/>
        <v>0</v>
      </c>
      <c r="R52" s="25">
        <f t="shared" si="15"/>
        <v>0</v>
      </c>
      <c r="S52" s="25">
        <f t="shared" si="15"/>
        <v>0</v>
      </c>
      <c r="T52" s="25">
        <f t="shared" si="15"/>
        <v>0</v>
      </c>
      <c r="U52" s="25">
        <f>SUM(U45:U51)</f>
        <v>1667.6</v>
      </c>
      <c r="V52" s="25">
        <f>SUM(V45:V50)</f>
        <v>0</v>
      </c>
      <c r="W52" s="25">
        <f>SUM(W45:W51)</f>
        <v>1633.7</v>
      </c>
      <c r="X52" s="25">
        <f>SUM(X45:X50)</f>
        <v>0</v>
      </c>
      <c r="Y52" s="25">
        <f>SUM(Y45:Y51)</f>
        <v>1379.9</v>
      </c>
      <c r="Z52" s="25">
        <f t="shared" ref="Z52:AG52" si="16">SUM(Z45:Z50)</f>
        <v>1651.8999999999999</v>
      </c>
      <c r="AA52" s="25">
        <f t="shared" si="16"/>
        <v>1551.2</v>
      </c>
      <c r="AB52" s="25">
        <f t="shared" si="16"/>
        <v>1657.1999999999998</v>
      </c>
      <c r="AC52" s="25">
        <f t="shared" si="16"/>
        <v>2657</v>
      </c>
      <c r="AD52" s="25">
        <f t="shared" si="16"/>
        <v>2913.1000000000004</v>
      </c>
      <c r="AE52" s="25">
        <f t="shared" si="16"/>
        <v>2598.8000000000002</v>
      </c>
      <c r="AF52" s="25">
        <f t="shared" si="16"/>
        <v>2329.6000000000004</v>
      </c>
      <c r="AG52" s="25">
        <f t="shared" si="16"/>
        <v>2019.1999999999998</v>
      </c>
      <c r="AH52" s="25">
        <f>SUM(AH45:AH51)</f>
        <v>2581.7999999999997</v>
      </c>
      <c r="AI52" s="25">
        <f>SUM(AI45:AI50)</f>
        <v>0</v>
      </c>
      <c r="AM52" s="25">
        <f>SUM(AM45:AM51)</f>
        <v>0</v>
      </c>
      <c r="AN52" s="25">
        <f t="shared" ref="AN52:AX52" si="17">SUM(AN45:AN51)</f>
        <v>0</v>
      </c>
      <c r="AO52" s="25">
        <f t="shared" si="17"/>
        <v>0</v>
      </c>
      <c r="AP52" s="25">
        <f t="shared" si="17"/>
        <v>0</v>
      </c>
      <c r="AQ52" s="25">
        <f t="shared" si="17"/>
        <v>0</v>
      </c>
      <c r="AR52" s="25">
        <f t="shared" si="17"/>
        <v>0</v>
      </c>
      <c r="AS52" s="25">
        <f t="shared" si="17"/>
        <v>1974.2000000000003</v>
      </c>
      <c r="AT52" s="25">
        <f t="shared" si="17"/>
        <v>2323.7000000000003</v>
      </c>
      <c r="AU52" s="25">
        <f t="shared" si="17"/>
        <v>0</v>
      </c>
      <c r="AV52" s="25">
        <f t="shared" si="17"/>
        <v>0</v>
      </c>
      <c r="AW52" s="25">
        <f t="shared" si="17"/>
        <v>0</v>
      </c>
      <c r="AX52" s="25">
        <f t="shared" si="17"/>
        <v>0</v>
      </c>
    </row>
    <row r="53" spans="3:50" s="21" customFormat="1" x14ac:dyDescent="0.35">
      <c r="C53" s="20" t="s">
        <v>46</v>
      </c>
      <c r="U53" s="21">
        <v>312</v>
      </c>
      <c r="W53" s="21">
        <v>275.89999999999998</v>
      </c>
      <c r="Y53" s="21">
        <v>219.7</v>
      </c>
      <c r="Z53" s="21">
        <v>193</v>
      </c>
      <c r="AA53" s="21">
        <v>201.2</v>
      </c>
      <c r="AB53" s="21">
        <v>192.6</v>
      </c>
      <c r="AC53" s="21">
        <v>186.6</v>
      </c>
      <c r="AD53" s="21">
        <v>179.6</v>
      </c>
      <c r="AE53" s="21">
        <v>163.6</v>
      </c>
      <c r="AF53" s="21">
        <v>157.4</v>
      </c>
      <c r="AG53" s="21">
        <v>146.80000000000001</v>
      </c>
      <c r="AH53" s="21">
        <v>138.5</v>
      </c>
      <c r="AS53" s="21">
        <v>94.9</v>
      </c>
      <c r="AT53" s="21">
        <v>136.5</v>
      </c>
    </row>
    <row r="54" spans="3:50" s="21" customFormat="1" x14ac:dyDescent="0.35">
      <c r="C54" s="20" t="s">
        <v>47</v>
      </c>
      <c r="U54" s="21">
        <v>769.7</v>
      </c>
      <c r="W54" s="21">
        <v>767</v>
      </c>
      <c r="Y54" s="21">
        <v>689</v>
      </c>
      <c r="Z54" s="21">
        <v>666.7</v>
      </c>
      <c r="AA54" s="21">
        <v>662.1</v>
      </c>
      <c r="AB54" s="21">
        <v>654.20000000000005</v>
      </c>
      <c r="AC54" s="21">
        <v>645.20000000000005</v>
      </c>
      <c r="AD54" s="21">
        <v>615.79999999999995</v>
      </c>
      <c r="AE54" s="21">
        <v>586.6</v>
      </c>
      <c r="AF54" s="21">
        <v>568.70000000000005</v>
      </c>
      <c r="AG54" s="21">
        <v>554.29999999999995</v>
      </c>
      <c r="AH54" s="21">
        <v>523.20000000000005</v>
      </c>
      <c r="AS54" s="21">
        <v>555.79999999999995</v>
      </c>
      <c r="AT54" s="21">
        <v>560.79999999999995</v>
      </c>
    </row>
    <row r="55" spans="3:50" s="21" customFormat="1" x14ac:dyDescent="0.35">
      <c r="C55" s="20" t="s">
        <v>48</v>
      </c>
      <c r="U55" s="21">
        <v>157.80000000000001</v>
      </c>
      <c r="W55" s="21">
        <v>83</v>
      </c>
      <c r="Y55" s="21">
        <v>29.2</v>
      </c>
      <c r="Z55" s="21">
        <v>29.2</v>
      </c>
      <c r="AA55" s="21">
        <v>0</v>
      </c>
      <c r="AB55" s="21">
        <v>0</v>
      </c>
      <c r="AC55" s="21">
        <v>0</v>
      </c>
      <c r="AD55" s="21">
        <v>0</v>
      </c>
      <c r="AE55" s="21">
        <v>16.3</v>
      </c>
      <c r="AF55" s="21">
        <v>16.7</v>
      </c>
      <c r="AG55" s="21">
        <v>16.7</v>
      </c>
      <c r="AH55" s="21">
        <v>14.3</v>
      </c>
      <c r="AS55" s="21">
        <v>17.3</v>
      </c>
      <c r="AT55" s="21">
        <v>18.3</v>
      </c>
    </row>
    <row r="56" spans="3:50" s="23" customFormat="1" x14ac:dyDescent="0.35">
      <c r="C56" s="22" t="s">
        <v>49</v>
      </c>
      <c r="U56" s="23">
        <v>80.8</v>
      </c>
      <c r="W56" s="23">
        <v>60.1</v>
      </c>
      <c r="Y56" s="23">
        <v>57.4</v>
      </c>
      <c r="Z56" s="23">
        <f>16+44.6</f>
        <v>60.6</v>
      </c>
      <c r="AA56" s="23">
        <f>16.5+41.6</f>
        <v>58.1</v>
      </c>
      <c r="AB56" s="23">
        <f>18.7+40</f>
        <v>58.7</v>
      </c>
      <c r="AC56" s="23">
        <v>57</v>
      </c>
      <c r="AD56" s="23">
        <f>15.6+37.9</f>
        <v>53.5</v>
      </c>
      <c r="AE56" s="23">
        <v>134</v>
      </c>
      <c r="AF56" s="23">
        <f>15.3+37.8</f>
        <v>53.099999999999994</v>
      </c>
      <c r="AG56" s="23">
        <v>62.5</v>
      </c>
      <c r="AH56" s="23">
        <v>64.7</v>
      </c>
      <c r="AS56" s="23">
        <v>66.8</v>
      </c>
      <c r="AT56" s="23">
        <v>74.099999999999994</v>
      </c>
    </row>
    <row r="57" spans="3:50" s="23" customFormat="1" x14ac:dyDescent="0.35">
      <c r="C57" s="22" t="s">
        <v>45</v>
      </c>
      <c r="AM57" s="23">
        <f>SUM(AM53:AM56)</f>
        <v>0</v>
      </c>
      <c r="AN57" s="23">
        <f t="shared" ref="AN57:AX57" si="18">SUM(AN53:AN56)</f>
        <v>0</v>
      </c>
      <c r="AO57" s="23">
        <f t="shared" si="18"/>
        <v>0</v>
      </c>
      <c r="AP57" s="23">
        <f t="shared" si="18"/>
        <v>0</v>
      </c>
      <c r="AQ57" s="23">
        <f t="shared" si="18"/>
        <v>0</v>
      </c>
      <c r="AR57" s="23">
        <f t="shared" si="18"/>
        <v>0</v>
      </c>
      <c r="AS57" s="23">
        <f t="shared" si="18"/>
        <v>734.79999999999984</v>
      </c>
      <c r="AT57" s="23">
        <f t="shared" si="18"/>
        <v>789.69999999999993</v>
      </c>
      <c r="AU57" s="23">
        <f t="shared" si="18"/>
        <v>0</v>
      </c>
      <c r="AV57" s="23">
        <f t="shared" si="18"/>
        <v>0</v>
      </c>
      <c r="AW57" s="23">
        <f t="shared" si="18"/>
        <v>0</v>
      </c>
      <c r="AX57" s="23">
        <f t="shared" si="18"/>
        <v>0</v>
      </c>
    </row>
    <row r="58" spans="3:50" s="25" customFormat="1" x14ac:dyDescent="0.35">
      <c r="C58" s="24" t="s">
        <v>50</v>
      </c>
      <c r="D58" s="25">
        <f t="shared" ref="D58:AI58" si="19">SUM(D52:D56)</f>
        <v>1689.9</v>
      </c>
      <c r="E58" s="25">
        <f t="shared" si="19"/>
        <v>0</v>
      </c>
      <c r="F58" s="25">
        <f t="shared" si="19"/>
        <v>0</v>
      </c>
      <c r="G58" s="25">
        <f t="shared" si="19"/>
        <v>0</v>
      </c>
      <c r="H58" s="25">
        <f t="shared" si="19"/>
        <v>2037.1</v>
      </c>
      <c r="I58" s="25">
        <f t="shared" si="19"/>
        <v>0</v>
      </c>
      <c r="J58" s="25">
        <f t="shared" si="19"/>
        <v>0</v>
      </c>
      <c r="K58" s="25">
        <f t="shared" si="19"/>
        <v>0</v>
      </c>
      <c r="L58" s="25">
        <f t="shared" si="19"/>
        <v>0</v>
      </c>
      <c r="M58" s="25">
        <f t="shared" si="19"/>
        <v>0</v>
      </c>
      <c r="N58" s="25">
        <f t="shared" si="19"/>
        <v>0</v>
      </c>
      <c r="O58" s="25">
        <f t="shared" si="19"/>
        <v>0</v>
      </c>
      <c r="P58" s="25">
        <f t="shared" si="19"/>
        <v>0</v>
      </c>
      <c r="Q58" s="25">
        <f t="shared" si="19"/>
        <v>0</v>
      </c>
      <c r="R58" s="25">
        <f t="shared" si="19"/>
        <v>0</v>
      </c>
      <c r="S58" s="25">
        <f t="shared" si="19"/>
        <v>0</v>
      </c>
      <c r="T58" s="25">
        <f t="shared" si="19"/>
        <v>0</v>
      </c>
      <c r="U58" s="25">
        <f t="shared" si="19"/>
        <v>2987.9000000000005</v>
      </c>
      <c r="V58" s="25">
        <f t="shared" si="19"/>
        <v>0</v>
      </c>
      <c r="W58" s="25">
        <f t="shared" si="19"/>
        <v>2819.7</v>
      </c>
      <c r="X58" s="25">
        <f t="shared" si="19"/>
        <v>0</v>
      </c>
      <c r="Y58" s="25">
        <f t="shared" si="19"/>
        <v>2375.2000000000003</v>
      </c>
      <c r="Z58" s="25">
        <f t="shared" si="19"/>
        <v>2601.3999999999996</v>
      </c>
      <c r="AA58" s="25">
        <f t="shared" si="19"/>
        <v>2472.6</v>
      </c>
      <c r="AB58" s="25">
        <f t="shared" si="19"/>
        <v>2562.6999999999998</v>
      </c>
      <c r="AC58" s="25">
        <f t="shared" si="19"/>
        <v>3545.8</v>
      </c>
      <c r="AD58" s="25">
        <f t="shared" si="19"/>
        <v>3762</v>
      </c>
      <c r="AE58" s="25">
        <f t="shared" si="19"/>
        <v>3499.3</v>
      </c>
      <c r="AF58" s="25">
        <f t="shared" si="19"/>
        <v>3125.5000000000005</v>
      </c>
      <c r="AG58" s="25">
        <f t="shared" si="19"/>
        <v>2799.5</v>
      </c>
      <c r="AH58" s="25">
        <f t="shared" si="19"/>
        <v>3322.5</v>
      </c>
      <c r="AI58" s="25">
        <f t="shared" si="19"/>
        <v>0</v>
      </c>
      <c r="AM58" s="25">
        <f>AM57+AM52</f>
        <v>0</v>
      </c>
      <c r="AN58" s="25">
        <f t="shared" ref="AN58:AX58" si="20">AN57+AN52</f>
        <v>0</v>
      </c>
      <c r="AO58" s="25">
        <f t="shared" si="20"/>
        <v>0</v>
      </c>
      <c r="AP58" s="25">
        <f t="shared" si="20"/>
        <v>0</v>
      </c>
      <c r="AQ58" s="25">
        <f t="shared" si="20"/>
        <v>0</v>
      </c>
      <c r="AR58" s="25">
        <f t="shared" si="20"/>
        <v>0</v>
      </c>
      <c r="AS58" s="25">
        <f t="shared" si="20"/>
        <v>2709</v>
      </c>
      <c r="AT58" s="25">
        <f t="shared" si="20"/>
        <v>3113.4</v>
      </c>
      <c r="AU58" s="25">
        <f t="shared" si="20"/>
        <v>0</v>
      </c>
      <c r="AV58" s="25">
        <f t="shared" si="20"/>
        <v>0</v>
      </c>
      <c r="AW58" s="25">
        <f t="shared" si="20"/>
        <v>0</v>
      </c>
      <c r="AX58" s="25">
        <f t="shared" si="20"/>
        <v>0</v>
      </c>
    </row>
    <row r="59" spans="3:50" s="21" customFormat="1" x14ac:dyDescent="0.35">
      <c r="C59" s="20" t="s">
        <v>51</v>
      </c>
      <c r="H59" s="21">
        <v>608.5</v>
      </c>
      <c r="U59" s="21">
        <v>368.3</v>
      </c>
      <c r="W59" s="21">
        <v>380.8</v>
      </c>
      <c r="Y59" s="21">
        <v>256.39999999999998</v>
      </c>
      <c r="Z59" s="21">
        <v>440.2</v>
      </c>
      <c r="AA59" s="21">
        <v>341.8</v>
      </c>
      <c r="AB59" s="21">
        <v>388.6</v>
      </c>
      <c r="AC59" s="21">
        <v>409.7</v>
      </c>
      <c r="AD59" s="21">
        <v>711.5</v>
      </c>
      <c r="AE59" s="21">
        <v>471</v>
      </c>
      <c r="AF59" s="21">
        <v>386.8</v>
      </c>
      <c r="AG59" s="21">
        <v>217.4</v>
      </c>
      <c r="AH59" s="21">
        <v>888.4</v>
      </c>
      <c r="AS59" s="21">
        <v>324</v>
      </c>
      <c r="AT59" s="21">
        <v>531.29999999999995</v>
      </c>
    </row>
    <row r="60" spans="3:50" s="21" customFormat="1" x14ac:dyDescent="0.35">
      <c r="C60" s="20" t="s">
        <v>52</v>
      </c>
      <c r="H60" s="21">
        <v>707.2</v>
      </c>
      <c r="U60" s="21">
        <v>593.70000000000005</v>
      </c>
      <c r="W60" s="21">
        <v>617.5</v>
      </c>
      <c r="Y60" s="21">
        <v>580.70000000000005</v>
      </c>
      <c r="Z60" s="21">
        <v>654.1</v>
      </c>
      <c r="AA60" s="21">
        <v>626.79999999999995</v>
      </c>
      <c r="AB60" s="21">
        <v>561.79999999999995</v>
      </c>
      <c r="AC60" s="21">
        <v>563.1</v>
      </c>
      <c r="AD60" s="21">
        <v>608.5</v>
      </c>
      <c r="AE60" s="21">
        <v>668.9</v>
      </c>
      <c r="AF60" s="21">
        <v>533.29999999999995</v>
      </c>
      <c r="AG60" s="21">
        <v>512.1</v>
      </c>
      <c r="AH60" s="21">
        <v>504.2</v>
      </c>
      <c r="AS60" s="21">
        <v>412</v>
      </c>
      <c r="AT60" s="21">
        <v>602.29999999999995</v>
      </c>
    </row>
    <row r="61" spans="3:50" s="21" customFormat="1" x14ac:dyDescent="0.35">
      <c r="C61" s="20" t="s">
        <v>53</v>
      </c>
      <c r="H61" s="21">
        <v>0</v>
      </c>
      <c r="U61" s="21">
        <v>240.3</v>
      </c>
      <c r="W61" s="21">
        <v>239.4</v>
      </c>
      <c r="Y61" s="21">
        <v>218.8</v>
      </c>
      <c r="Z61" s="21">
        <v>212.9</v>
      </c>
      <c r="AA61" s="21">
        <v>227.4</v>
      </c>
      <c r="AB61" s="21">
        <v>219.4</v>
      </c>
      <c r="AC61" s="21">
        <v>221.5</v>
      </c>
      <c r="AD61" s="21">
        <v>211.9</v>
      </c>
      <c r="AE61" s="21">
        <v>210.7</v>
      </c>
      <c r="AF61" s="21">
        <v>200.3</v>
      </c>
      <c r="AG61" s="21">
        <v>194</v>
      </c>
      <c r="AH61" s="21">
        <v>186.2</v>
      </c>
      <c r="AS61" s="21">
        <v>187.7</v>
      </c>
      <c r="AT61" s="21">
        <v>194.7</v>
      </c>
    </row>
    <row r="62" spans="3:50" s="21" customFormat="1" x14ac:dyDescent="0.35">
      <c r="C62" s="20" t="s">
        <v>54</v>
      </c>
      <c r="H62" s="21">
        <v>50.1</v>
      </c>
      <c r="U62" s="21">
        <v>0</v>
      </c>
      <c r="W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S62" s="21">
        <v>0</v>
      </c>
      <c r="AT62" s="21">
        <v>0</v>
      </c>
    </row>
    <row r="63" spans="3:50" s="21" customFormat="1" x14ac:dyDescent="0.35">
      <c r="C63" s="21" t="s">
        <v>55</v>
      </c>
      <c r="H63" s="21">
        <v>0.2</v>
      </c>
      <c r="U63" s="21">
        <v>0</v>
      </c>
      <c r="W63" s="21">
        <v>0</v>
      </c>
      <c r="Y63" s="21">
        <f>221.3+35</f>
        <v>256.3</v>
      </c>
      <c r="Z63" s="21">
        <f>244.5+25</f>
        <v>269.5</v>
      </c>
      <c r="AA63" s="21">
        <f>121.7+25</f>
        <v>146.69999999999999</v>
      </c>
      <c r="AB63" s="21">
        <v>48.1</v>
      </c>
      <c r="AC63" s="21">
        <v>0</v>
      </c>
      <c r="AD63" s="21">
        <f>1.4+0</f>
        <v>1.4</v>
      </c>
      <c r="AE63" s="21">
        <v>4.0999999999999996</v>
      </c>
      <c r="AF63" s="21">
        <v>6.5</v>
      </c>
      <c r="AG63" s="21">
        <v>8.9</v>
      </c>
      <c r="AH63" s="21">
        <v>9.9</v>
      </c>
      <c r="AS63" s="21">
        <v>10.8</v>
      </c>
      <c r="AT63" s="21">
        <v>10.8</v>
      </c>
    </row>
    <row r="64" spans="3:50" s="23" customFormat="1" x14ac:dyDescent="0.35">
      <c r="C64" s="23" t="s">
        <v>56</v>
      </c>
      <c r="U64" s="23">
        <v>14.5</v>
      </c>
      <c r="W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S64" s="23">
        <v>0</v>
      </c>
      <c r="AT64" s="23">
        <v>0</v>
      </c>
    </row>
    <row r="65" spans="3:50" s="25" customFormat="1" x14ac:dyDescent="0.35">
      <c r="C65" s="24" t="s">
        <v>57</v>
      </c>
      <c r="D65" s="25">
        <f t="shared" ref="D65:T65" si="21">SUM(D59:D63)</f>
        <v>0</v>
      </c>
      <c r="E65" s="25">
        <f t="shared" si="21"/>
        <v>0</v>
      </c>
      <c r="F65" s="25">
        <f t="shared" si="21"/>
        <v>0</v>
      </c>
      <c r="G65" s="25">
        <f t="shared" si="21"/>
        <v>0</v>
      </c>
      <c r="H65" s="25">
        <f t="shared" si="21"/>
        <v>1366</v>
      </c>
      <c r="I65" s="25">
        <f t="shared" si="21"/>
        <v>0</v>
      </c>
      <c r="J65" s="25">
        <f t="shared" si="21"/>
        <v>0</v>
      </c>
      <c r="K65" s="25">
        <f t="shared" si="21"/>
        <v>0</v>
      </c>
      <c r="L65" s="25">
        <f t="shared" si="21"/>
        <v>0</v>
      </c>
      <c r="M65" s="25">
        <f t="shared" si="21"/>
        <v>0</v>
      </c>
      <c r="N65" s="25">
        <f t="shared" si="21"/>
        <v>0</v>
      </c>
      <c r="O65" s="25">
        <f t="shared" si="21"/>
        <v>0</v>
      </c>
      <c r="P65" s="25">
        <f t="shared" si="21"/>
        <v>0</v>
      </c>
      <c r="Q65" s="25">
        <f t="shared" si="21"/>
        <v>0</v>
      </c>
      <c r="R65" s="25">
        <f t="shared" si="21"/>
        <v>0</v>
      </c>
      <c r="S65" s="25">
        <f t="shared" si="21"/>
        <v>0</v>
      </c>
      <c r="T65" s="25">
        <f t="shared" si="21"/>
        <v>0</v>
      </c>
      <c r="U65" s="25">
        <f>SUM(U59:U64)</f>
        <v>1216.8</v>
      </c>
      <c r="V65" s="25">
        <f>SUM(V59:V63)</f>
        <v>0</v>
      </c>
      <c r="W65" s="25">
        <f>SUM(W59:W64)</f>
        <v>1237.7</v>
      </c>
      <c r="X65" s="25">
        <f>SUM(X59:X63)</f>
        <v>0</v>
      </c>
      <c r="Y65" s="25">
        <f>SUM(Y59:Y64)</f>
        <v>1312.2</v>
      </c>
      <c r="Z65" s="25">
        <f t="shared" ref="Z65:AI65" si="22">SUM(Z59:Z63)</f>
        <v>1576.7</v>
      </c>
      <c r="AA65" s="25">
        <f t="shared" si="22"/>
        <v>1342.7</v>
      </c>
      <c r="AB65" s="25">
        <f t="shared" si="22"/>
        <v>1217.8999999999999</v>
      </c>
      <c r="AC65" s="25">
        <f t="shared" si="22"/>
        <v>1194.3</v>
      </c>
      <c r="AD65" s="25">
        <f t="shared" si="22"/>
        <v>1533.3000000000002</v>
      </c>
      <c r="AE65" s="25">
        <f t="shared" si="22"/>
        <v>1354.7</v>
      </c>
      <c r="AF65" s="25">
        <f t="shared" si="22"/>
        <v>1126.8999999999999</v>
      </c>
      <c r="AG65" s="25">
        <f t="shared" si="22"/>
        <v>932.4</v>
      </c>
      <c r="AH65" s="25">
        <f t="shared" si="22"/>
        <v>1588.7</v>
      </c>
      <c r="AI65" s="25">
        <f t="shared" si="22"/>
        <v>0</v>
      </c>
      <c r="AM65" s="25">
        <f>SUM(AM59:AM64)</f>
        <v>0</v>
      </c>
      <c r="AN65" s="25">
        <f t="shared" ref="AN65:AX65" si="23">SUM(AN59:AN64)</f>
        <v>0</v>
      </c>
      <c r="AO65" s="25">
        <f t="shared" si="23"/>
        <v>0</v>
      </c>
      <c r="AP65" s="25">
        <f t="shared" si="23"/>
        <v>0</v>
      </c>
      <c r="AQ65" s="25">
        <f t="shared" si="23"/>
        <v>0</v>
      </c>
      <c r="AR65" s="25">
        <f t="shared" si="23"/>
        <v>0</v>
      </c>
      <c r="AS65" s="25">
        <f t="shared" si="23"/>
        <v>934.5</v>
      </c>
      <c r="AT65" s="25">
        <f t="shared" si="23"/>
        <v>1339.1</v>
      </c>
      <c r="AU65" s="25">
        <f t="shared" si="23"/>
        <v>0</v>
      </c>
      <c r="AV65" s="25">
        <f t="shared" si="23"/>
        <v>0</v>
      </c>
      <c r="AW65" s="25">
        <f t="shared" si="23"/>
        <v>0</v>
      </c>
      <c r="AX65" s="25">
        <f t="shared" si="23"/>
        <v>0</v>
      </c>
    </row>
    <row r="66" spans="3:50" s="21" customFormat="1" x14ac:dyDescent="0.35">
      <c r="C66" s="20" t="s">
        <v>58</v>
      </c>
      <c r="H66" s="21">
        <v>812.4</v>
      </c>
      <c r="U66" s="21">
        <v>419.1</v>
      </c>
      <c r="W66" s="21">
        <v>419.8</v>
      </c>
      <c r="Y66" s="21">
        <v>215.9</v>
      </c>
      <c r="Z66" s="21">
        <v>216</v>
      </c>
      <c r="AA66" s="21">
        <v>216</v>
      </c>
      <c r="AB66" s="21">
        <v>0</v>
      </c>
      <c r="AC66" s="21">
        <v>47.5</v>
      </c>
      <c r="AD66" s="21">
        <v>44.8</v>
      </c>
      <c r="AE66" s="21">
        <v>40.5</v>
      </c>
      <c r="AF66" s="21">
        <v>35.700000000000003</v>
      </c>
      <c r="AG66" s="21">
        <v>32.1</v>
      </c>
      <c r="AH66" s="21">
        <v>28.8</v>
      </c>
      <c r="AS66" s="21">
        <v>17.7</v>
      </c>
      <c r="AT66" s="21">
        <v>28.7</v>
      </c>
    </row>
    <row r="67" spans="3:50" s="21" customFormat="1" x14ac:dyDescent="0.35">
      <c r="C67" s="20" t="s">
        <v>59</v>
      </c>
      <c r="H67" s="21">
        <v>0</v>
      </c>
      <c r="U67" s="21">
        <v>523.9</v>
      </c>
      <c r="W67" s="21">
        <v>529.29999999999995</v>
      </c>
      <c r="Y67" s="21">
        <v>475.5</v>
      </c>
      <c r="Z67" s="21">
        <v>456.7</v>
      </c>
      <c r="AA67" s="21">
        <v>456.7</v>
      </c>
      <c r="AB67" s="21">
        <v>445</v>
      </c>
      <c r="AC67" s="21">
        <v>432</v>
      </c>
      <c r="AD67" s="21">
        <v>409.7</v>
      </c>
      <c r="AE67" s="21">
        <v>393.7</v>
      </c>
      <c r="AF67" s="21">
        <v>374.5</v>
      </c>
      <c r="AG67" s="21">
        <v>367.4</v>
      </c>
      <c r="AH67" s="21">
        <v>349.6</v>
      </c>
      <c r="AS67" s="21">
        <v>386.6</v>
      </c>
      <c r="AT67" s="21">
        <v>382.4</v>
      </c>
    </row>
    <row r="68" spans="3:50" s="23" customFormat="1" x14ac:dyDescent="0.35">
      <c r="C68" s="22" t="s">
        <v>60</v>
      </c>
      <c r="H68" s="23">
        <v>81.400000000000006</v>
      </c>
      <c r="U68" s="23">
        <v>18.399999999999999</v>
      </c>
      <c r="W68" s="23">
        <v>21.4</v>
      </c>
      <c r="Y68" s="23">
        <v>19.3</v>
      </c>
      <c r="Z68" s="23">
        <v>19.8</v>
      </c>
      <c r="AA68" s="23">
        <v>20.5</v>
      </c>
      <c r="AB68" s="23">
        <v>20.3</v>
      </c>
      <c r="AC68" s="23">
        <v>20</v>
      </c>
      <c r="AD68" s="23">
        <v>19.3</v>
      </c>
      <c r="AE68" s="23">
        <v>107.9</v>
      </c>
      <c r="AF68" s="23">
        <v>137.69999999999999</v>
      </c>
      <c r="AG68" s="23">
        <v>124.1</v>
      </c>
      <c r="AH68" s="23">
        <v>110.4</v>
      </c>
      <c r="AS68" s="23">
        <v>31.6</v>
      </c>
      <c r="AT68" s="23">
        <v>40.9</v>
      </c>
    </row>
    <row r="69" spans="3:50" s="43" customFormat="1" x14ac:dyDescent="0.35">
      <c r="C69" s="42" t="s">
        <v>57</v>
      </c>
      <c r="AM69" s="43">
        <f>SUM(AM66:AM68)</f>
        <v>0</v>
      </c>
      <c r="AN69" s="43">
        <f t="shared" ref="AN69:AX69" si="24">SUM(AN66:AN68)</f>
        <v>0</v>
      </c>
      <c r="AO69" s="43">
        <f t="shared" si="24"/>
        <v>0</v>
      </c>
      <c r="AP69" s="43">
        <f t="shared" si="24"/>
        <v>0</v>
      </c>
      <c r="AQ69" s="43">
        <f t="shared" si="24"/>
        <v>0</v>
      </c>
      <c r="AR69" s="43">
        <f t="shared" si="24"/>
        <v>0</v>
      </c>
      <c r="AS69" s="43">
        <f t="shared" si="24"/>
        <v>435.90000000000003</v>
      </c>
      <c r="AT69" s="43">
        <f t="shared" si="24"/>
        <v>451.99999999999994</v>
      </c>
      <c r="AU69" s="43">
        <f t="shared" si="24"/>
        <v>0</v>
      </c>
      <c r="AV69" s="43">
        <f t="shared" si="24"/>
        <v>0</v>
      </c>
      <c r="AW69" s="43">
        <f t="shared" si="24"/>
        <v>0</v>
      </c>
      <c r="AX69" s="43">
        <f t="shared" si="24"/>
        <v>0</v>
      </c>
    </row>
    <row r="70" spans="3:50" s="25" customFormat="1" x14ac:dyDescent="0.35">
      <c r="C70" s="24" t="s">
        <v>61</v>
      </c>
      <c r="D70" s="25">
        <f t="shared" ref="D70:AI70" si="25">SUM(D65:D68)</f>
        <v>0</v>
      </c>
      <c r="E70" s="25">
        <f t="shared" si="25"/>
        <v>0</v>
      </c>
      <c r="F70" s="25">
        <f t="shared" si="25"/>
        <v>0</v>
      </c>
      <c r="G70" s="25">
        <f t="shared" si="25"/>
        <v>0</v>
      </c>
      <c r="H70" s="25">
        <f t="shared" si="25"/>
        <v>2259.8000000000002</v>
      </c>
      <c r="I70" s="25">
        <f t="shared" si="25"/>
        <v>0</v>
      </c>
      <c r="J70" s="25">
        <f t="shared" si="25"/>
        <v>0</v>
      </c>
      <c r="K70" s="25">
        <f t="shared" si="25"/>
        <v>0</v>
      </c>
      <c r="L70" s="25">
        <f t="shared" si="25"/>
        <v>0</v>
      </c>
      <c r="M70" s="25">
        <f t="shared" si="25"/>
        <v>0</v>
      </c>
      <c r="N70" s="25">
        <f t="shared" si="25"/>
        <v>0</v>
      </c>
      <c r="O70" s="25">
        <f t="shared" si="25"/>
        <v>0</v>
      </c>
      <c r="P70" s="25">
        <f t="shared" si="25"/>
        <v>0</v>
      </c>
      <c r="Q70" s="25">
        <f t="shared" si="25"/>
        <v>0</v>
      </c>
      <c r="R70" s="25">
        <f t="shared" si="25"/>
        <v>0</v>
      </c>
      <c r="S70" s="25">
        <f t="shared" si="25"/>
        <v>0</v>
      </c>
      <c r="T70" s="25">
        <f t="shared" si="25"/>
        <v>0</v>
      </c>
      <c r="U70" s="25">
        <f t="shared" si="25"/>
        <v>2178.2000000000003</v>
      </c>
      <c r="V70" s="25">
        <f t="shared" si="25"/>
        <v>0</v>
      </c>
      <c r="W70" s="25">
        <f t="shared" si="25"/>
        <v>2208.2000000000003</v>
      </c>
      <c r="X70" s="25">
        <f t="shared" si="25"/>
        <v>0</v>
      </c>
      <c r="Y70" s="25">
        <f t="shared" si="25"/>
        <v>2022.9</v>
      </c>
      <c r="Z70" s="25">
        <f t="shared" si="25"/>
        <v>2269.2000000000003</v>
      </c>
      <c r="AA70" s="25">
        <f t="shared" si="25"/>
        <v>2035.9</v>
      </c>
      <c r="AB70" s="25">
        <f t="shared" si="25"/>
        <v>1683.1999999999998</v>
      </c>
      <c r="AC70" s="25">
        <f t="shared" si="25"/>
        <v>1693.8</v>
      </c>
      <c r="AD70" s="25">
        <f t="shared" si="25"/>
        <v>2007.1000000000001</v>
      </c>
      <c r="AE70" s="25">
        <f t="shared" si="25"/>
        <v>1896.8000000000002</v>
      </c>
      <c r="AF70" s="25">
        <f t="shared" si="25"/>
        <v>1674.8</v>
      </c>
      <c r="AG70" s="25">
        <f t="shared" si="25"/>
        <v>1456</v>
      </c>
      <c r="AH70" s="25">
        <f t="shared" si="25"/>
        <v>2077.5</v>
      </c>
      <c r="AI70" s="25">
        <f t="shared" si="25"/>
        <v>0</v>
      </c>
      <c r="AM70" s="25">
        <f>AM69+AM65</f>
        <v>0</v>
      </c>
      <c r="AN70" s="25">
        <f t="shared" ref="AN70:AX70" si="26">AN69+AN65</f>
        <v>0</v>
      </c>
      <c r="AO70" s="25">
        <f t="shared" si="26"/>
        <v>0</v>
      </c>
      <c r="AP70" s="25">
        <f t="shared" si="26"/>
        <v>0</v>
      </c>
      <c r="AQ70" s="25">
        <f t="shared" si="26"/>
        <v>0</v>
      </c>
      <c r="AR70" s="25">
        <f t="shared" si="26"/>
        <v>0</v>
      </c>
      <c r="AS70" s="25">
        <f t="shared" si="26"/>
        <v>1370.4</v>
      </c>
      <c r="AT70" s="25">
        <f t="shared" si="26"/>
        <v>1791.1</v>
      </c>
      <c r="AU70" s="25">
        <f t="shared" si="26"/>
        <v>0</v>
      </c>
      <c r="AV70" s="25">
        <f t="shared" si="26"/>
        <v>0</v>
      </c>
      <c r="AW70" s="25">
        <f t="shared" si="26"/>
        <v>0</v>
      </c>
      <c r="AX70" s="25">
        <f t="shared" si="26"/>
        <v>0</v>
      </c>
    </row>
    <row r="71" spans="3:50" s="45" customFormat="1" x14ac:dyDescent="0.35">
      <c r="C71" s="44" t="s">
        <v>1537</v>
      </c>
    </row>
    <row r="72" spans="3:50" s="21" customFormat="1" x14ac:dyDescent="0.35">
      <c r="C72" s="20" t="s">
        <v>62</v>
      </c>
      <c r="U72" s="21">
        <v>0.1</v>
      </c>
      <c r="W72" s="21">
        <v>0.1</v>
      </c>
      <c r="Y72" s="21">
        <v>0.1</v>
      </c>
      <c r="Z72" s="21">
        <v>0.1</v>
      </c>
      <c r="AA72" s="21">
        <v>0.1</v>
      </c>
      <c r="AB72" s="21">
        <v>0.1</v>
      </c>
      <c r="AC72" s="21">
        <v>0.1</v>
      </c>
      <c r="AD72" s="21">
        <v>0.1</v>
      </c>
      <c r="AE72" s="21">
        <v>0.1</v>
      </c>
      <c r="AF72" s="21">
        <v>0.1</v>
      </c>
      <c r="AG72" s="21">
        <v>0.1</v>
      </c>
      <c r="AH72" s="21">
        <v>0.1</v>
      </c>
      <c r="AS72" s="21">
        <v>0.1</v>
      </c>
      <c r="AT72" s="21">
        <v>0.1</v>
      </c>
    </row>
    <row r="73" spans="3:50" s="21" customFormat="1" x14ac:dyDescent="0.35">
      <c r="C73" s="20" t="s">
        <v>63</v>
      </c>
      <c r="U73" s="21">
        <v>0</v>
      </c>
      <c r="W73" s="21">
        <v>0</v>
      </c>
      <c r="Y73" s="21">
        <v>2.9</v>
      </c>
      <c r="Z73" s="21">
        <v>5.0999999999999996</v>
      </c>
      <c r="AA73" s="21">
        <v>11</v>
      </c>
      <c r="AB73" s="21">
        <v>518.5</v>
      </c>
      <c r="AC73" s="21">
        <v>1561.7</v>
      </c>
      <c r="AD73" s="21">
        <v>1567.9</v>
      </c>
      <c r="AE73" s="21">
        <v>1577.5</v>
      </c>
      <c r="AF73" s="21">
        <v>1587.5</v>
      </c>
      <c r="AG73" s="21">
        <v>1593.4</v>
      </c>
      <c r="AH73" s="21">
        <v>1606.4</v>
      </c>
      <c r="AS73" s="21">
        <v>1634.9</v>
      </c>
      <c r="AT73" s="21">
        <v>1613.6</v>
      </c>
    </row>
    <row r="74" spans="3:50" s="21" customFormat="1" x14ac:dyDescent="0.35">
      <c r="C74" s="20" t="s">
        <v>64</v>
      </c>
      <c r="U74" s="21">
        <v>-75.099999999999994</v>
      </c>
      <c r="W74" s="21">
        <v>-78.8</v>
      </c>
      <c r="Y74" s="21">
        <v>-63.9</v>
      </c>
      <c r="Z74" s="21">
        <v>-67.400000000000006</v>
      </c>
      <c r="AA74" s="21">
        <v>-49.3</v>
      </c>
      <c r="AB74" s="21">
        <v>-47.2</v>
      </c>
      <c r="AC74" s="21">
        <v>-56.3</v>
      </c>
      <c r="AD74" s="21">
        <v>-54.2</v>
      </c>
      <c r="AE74" s="21">
        <v>-68.7</v>
      </c>
      <c r="AF74" s="21">
        <v>-72.599999999999994</v>
      </c>
      <c r="AG74" s="21">
        <v>-77</v>
      </c>
      <c r="AH74" s="21">
        <v>-93.8</v>
      </c>
      <c r="AS74" s="21">
        <v>-83.6</v>
      </c>
      <c r="AT74" s="21">
        <v>-71.900000000000006</v>
      </c>
    </row>
    <row r="75" spans="3:50" s="23" customFormat="1" x14ac:dyDescent="0.35">
      <c r="C75" s="22" t="s">
        <v>65</v>
      </c>
      <c r="U75" s="23">
        <v>884.7</v>
      </c>
      <c r="W75" s="23">
        <v>690.2</v>
      </c>
      <c r="Y75" s="23">
        <v>413.2</v>
      </c>
      <c r="Z75" s="23">
        <v>394.4</v>
      </c>
      <c r="AA75" s="23">
        <v>474.9</v>
      </c>
      <c r="AB75" s="23">
        <v>408.1</v>
      </c>
      <c r="AC75" s="23">
        <v>346.5</v>
      </c>
      <c r="AD75" s="23">
        <v>241.1</v>
      </c>
      <c r="AE75" s="23">
        <v>93.6</v>
      </c>
      <c r="AF75" s="23">
        <v>-64.3</v>
      </c>
      <c r="AG75" s="23">
        <v>-173</v>
      </c>
      <c r="AH75" s="23">
        <v>-267.7</v>
      </c>
      <c r="AS75" s="23">
        <v>-212.8</v>
      </c>
      <c r="AT75" s="23">
        <v>-219.5</v>
      </c>
    </row>
    <row r="76" spans="3:50" s="47" customFormat="1" x14ac:dyDescent="0.35">
      <c r="C76" s="46" t="s">
        <v>66</v>
      </c>
      <c r="D76" s="47">
        <f t="shared" ref="D76:AI76" si="27">SUM(D72:D75)</f>
        <v>0</v>
      </c>
      <c r="E76" s="47">
        <f t="shared" si="27"/>
        <v>0</v>
      </c>
      <c r="F76" s="47">
        <f t="shared" si="27"/>
        <v>0</v>
      </c>
      <c r="G76" s="47">
        <f t="shared" si="27"/>
        <v>0</v>
      </c>
      <c r="H76" s="47">
        <f t="shared" si="27"/>
        <v>0</v>
      </c>
      <c r="I76" s="47">
        <f t="shared" si="27"/>
        <v>0</v>
      </c>
      <c r="J76" s="47">
        <f t="shared" si="27"/>
        <v>0</v>
      </c>
      <c r="K76" s="47">
        <f t="shared" si="27"/>
        <v>0</v>
      </c>
      <c r="L76" s="47">
        <f t="shared" si="27"/>
        <v>0</v>
      </c>
      <c r="M76" s="47">
        <f t="shared" si="27"/>
        <v>0</v>
      </c>
      <c r="N76" s="47">
        <f t="shared" si="27"/>
        <v>0</v>
      </c>
      <c r="O76" s="47">
        <f t="shared" si="27"/>
        <v>0</v>
      </c>
      <c r="P76" s="47">
        <f t="shared" si="27"/>
        <v>0</v>
      </c>
      <c r="Q76" s="47">
        <f t="shared" si="27"/>
        <v>0</v>
      </c>
      <c r="R76" s="47">
        <f t="shared" si="27"/>
        <v>0</v>
      </c>
      <c r="S76" s="47">
        <f t="shared" si="27"/>
        <v>0</v>
      </c>
      <c r="T76" s="47">
        <f t="shared" si="27"/>
        <v>0</v>
      </c>
      <c r="U76" s="47">
        <f t="shared" si="27"/>
        <v>809.7</v>
      </c>
      <c r="V76" s="47">
        <f t="shared" si="27"/>
        <v>0</v>
      </c>
      <c r="W76" s="47">
        <f t="shared" si="27"/>
        <v>611.5</v>
      </c>
      <c r="X76" s="47">
        <f t="shared" si="27"/>
        <v>0</v>
      </c>
      <c r="Y76" s="47">
        <f t="shared" si="27"/>
        <v>352.3</v>
      </c>
      <c r="Z76" s="47">
        <f t="shared" si="27"/>
        <v>332.2</v>
      </c>
      <c r="AA76" s="47">
        <f t="shared" si="27"/>
        <v>436.7</v>
      </c>
      <c r="AB76" s="47">
        <f t="shared" si="27"/>
        <v>879.5</v>
      </c>
      <c r="AC76" s="47">
        <f t="shared" si="27"/>
        <v>1852</v>
      </c>
      <c r="AD76" s="47">
        <f t="shared" si="27"/>
        <v>1754.8999999999999</v>
      </c>
      <c r="AE76" s="47">
        <f t="shared" si="27"/>
        <v>1602.4999999999998</v>
      </c>
      <c r="AF76" s="47">
        <f t="shared" si="27"/>
        <v>1450.7</v>
      </c>
      <c r="AG76" s="47">
        <f t="shared" si="27"/>
        <v>1343.5</v>
      </c>
      <c r="AH76" s="47">
        <f t="shared" si="27"/>
        <v>1245</v>
      </c>
      <c r="AI76" s="47">
        <f t="shared" si="27"/>
        <v>0</v>
      </c>
      <c r="AM76" s="47">
        <f>SUM(AM72:AM75)</f>
        <v>0</v>
      </c>
      <c r="AN76" s="47">
        <f t="shared" ref="AN76:AX76" si="28">SUM(AN72:AN75)</f>
        <v>0</v>
      </c>
      <c r="AO76" s="47">
        <f t="shared" si="28"/>
        <v>0</v>
      </c>
      <c r="AP76" s="47">
        <f t="shared" si="28"/>
        <v>0</v>
      </c>
      <c r="AQ76" s="47">
        <f t="shared" si="28"/>
        <v>0</v>
      </c>
      <c r="AR76" s="47">
        <f t="shared" si="28"/>
        <v>0</v>
      </c>
      <c r="AS76" s="47">
        <f t="shared" si="28"/>
        <v>1338.6000000000001</v>
      </c>
      <c r="AT76" s="47">
        <f>SUM(AT72:AT75)</f>
        <v>1322.2999999999997</v>
      </c>
      <c r="AU76" s="47">
        <f>SUM(AT72:AT75)</f>
        <v>1322.2999999999997</v>
      </c>
      <c r="AV76" s="47">
        <f t="shared" si="28"/>
        <v>0</v>
      </c>
      <c r="AW76" s="47">
        <f t="shared" si="28"/>
        <v>0</v>
      </c>
      <c r="AX76" s="47">
        <f t="shared" si="28"/>
        <v>0</v>
      </c>
    </row>
    <row r="77" spans="3:50" s="25" customFormat="1" x14ac:dyDescent="0.35">
      <c r="C77" s="24" t="s">
        <v>67</v>
      </c>
      <c r="D77" s="25">
        <f t="shared" ref="D77:AI77" si="29">SUM(D76+D70)</f>
        <v>0</v>
      </c>
      <c r="E77" s="25">
        <f t="shared" si="29"/>
        <v>0</v>
      </c>
      <c r="F77" s="25">
        <f t="shared" si="29"/>
        <v>0</v>
      </c>
      <c r="G77" s="25">
        <f t="shared" si="29"/>
        <v>0</v>
      </c>
      <c r="H77" s="25">
        <f t="shared" si="29"/>
        <v>2259.8000000000002</v>
      </c>
      <c r="I77" s="25">
        <f t="shared" si="29"/>
        <v>0</v>
      </c>
      <c r="J77" s="25">
        <f t="shared" si="29"/>
        <v>0</v>
      </c>
      <c r="K77" s="25">
        <f t="shared" si="29"/>
        <v>0</v>
      </c>
      <c r="L77" s="25">
        <f t="shared" si="29"/>
        <v>0</v>
      </c>
      <c r="M77" s="25">
        <f t="shared" si="29"/>
        <v>0</v>
      </c>
      <c r="N77" s="25">
        <f t="shared" si="29"/>
        <v>0</v>
      </c>
      <c r="O77" s="25">
        <f t="shared" si="29"/>
        <v>0</v>
      </c>
      <c r="P77" s="25">
        <f t="shared" si="29"/>
        <v>0</v>
      </c>
      <c r="Q77" s="25">
        <f t="shared" si="29"/>
        <v>0</v>
      </c>
      <c r="R77" s="25">
        <f t="shared" si="29"/>
        <v>0</v>
      </c>
      <c r="S77" s="25">
        <f t="shared" si="29"/>
        <v>0</v>
      </c>
      <c r="T77" s="25">
        <f t="shared" si="29"/>
        <v>0</v>
      </c>
      <c r="U77" s="25">
        <f t="shared" si="29"/>
        <v>2987.9000000000005</v>
      </c>
      <c r="V77" s="25">
        <f t="shared" si="29"/>
        <v>0</v>
      </c>
      <c r="W77" s="25">
        <f t="shared" si="29"/>
        <v>2819.7000000000003</v>
      </c>
      <c r="X77" s="25">
        <f t="shared" si="29"/>
        <v>0</v>
      </c>
      <c r="Y77" s="25">
        <f t="shared" si="29"/>
        <v>2375.2000000000003</v>
      </c>
      <c r="Z77" s="25">
        <f t="shared" si="29"/>
        <v>2601.4</v>
      </c>
      <c r="AA77" s="25">
        <f t="shared" si="29"/>
        <v>2472.6</v>
      </c>
      <c r="AB77" s="25">
        <f t="shared" si="29"/>
        <v>2562.6999999999998</v>
      </c>
      <c r="AC77" s="25">
        <f t="shared" si="29"/>
        <v>3545.8</v>
      </c>
      <c r="AD77" s="25">
        <f t="shared" si="29"/>
        <v>3762</v>
      </c>
      <c r="AE77" s="25">
        <f t="shared" si="29"/>
        <v>3499.3</v>
      </c>
      <c r="AF77" s="25">
        <f t="shared" si="29"/>
        <v>3125.5</v>
      </c>
      <c r="AG77" s="25">
        <f t="shared" si="29"/>
        <v>2799.5</v>
      </c>
      <c r="AH77" s="25">
        <f t="shared" si="29"/>
        <v>3322.5</v>
      </c>
      <c r="AI77" s="25">
        <f t="shared" si="29"/>
        <v>0</v>
      </c>
      <c r="AM77" s="25">
        <f>AM76+AM70</f>
        <v>0</v>
      </c>
      <c r="AN77" s="25">
        <f t="shared" ref="AN77:AX77" si="30">AN76+AN70</f>
        <v>0</v>
      </c>
      <c r="AO77" s="25">
        <f t="shared" si="30"/>
        <v>0</v>
      </c>
      <c r="AP77" s="25">
        <f t="shared" si="30"/>
        <v>0</v>
      </c>
      <c r="AQ77" s="25">
        <f t="shared" si="30"/>
        <v>0</v>
      </c>
      <c r="AR77" s="25">
        <f t="shared" si="30"/>
        <v>0</v>
      </c>
      <c r="AS77" s="25">
        <f t="shared" si="30"/>
        <v>2709</v>
      </c>
      <c r="AT77" s="25">
        <f t="shared" si="30"/>
        <v>3113.3999999999996</v>
      </c>
      <c r="AU77" s="25">
        <f t="shared" si="30"/>
        <v>1322.2999999999997</v>
      </c>
      <c r="AV77" s="25">
        <f t="shared" si="30"/>
        <v>0</v>
      </c>
      <c r="AW77" s="25">
        <f t="shared" si="30"/>
        <v>0</v>
      </c>
      <c r="AX77" s="25">
        <f t="shared" si="30"/>
        <v>0</v>
      </c>
    </row>
    <row r="80" spans="3:50" s="17" customFormat="1" x14ac:dyDescent="0.35">
      <c r="C80" s="14" t="s">
        <v>68</v>
      </c>
    </row>
    <row r="81" spans="3:44" x14ac:dyDescent="0.35">
      <c r="C81" s="6" t="s">
        <v>69</v>
      </c>
      <c r="AB81">
        <v>-18.8</v>
      </c>
      <c r="AD81">
        <v>-324</v>
      </c>
      <c r="AF81">
        <v>-303.89999999999998</v>
      </c>
      <c r="AG81">
        <f>-407.3-AF81</f>
        <v>-103.40000000000003</v>
      </c>
      <c r="AH81">
        <f>-230-AG81-AF81</f>
        <v>177.3</v>
      </c>
      <c r="AQ81">
        <v>123.7</v>
      </c>
      <c r="AR81">
        <v>-434.3</v>
      </c>
    </row>
    <row r="82" spans="3:44" s="11" customFormat="1" x14ac:dyDescent="0.35">
      <c r="C82" s="10" t="s">
        <v>70</v>
      </c>
      <c r="AB82" s="11">
        <v>-14.7</v>
      </c>
      <c r="AD82" s="11">
        <v>-40.700000000000003</v>
      </c>
      <c r="AF82" s="11">
        <v>-10.8</v>
      </c>
      <c r="AG82" s="11">
        <f>-31.3-AF82</f>
        <v>-20.5</v>
      </c>
      <c r="AH82" s="11">
        <f>-44.3-AG82-AF82</f>
        <v>-12.999999999999996</v>
      </c>
      <c r="AQ82" s="11">
        <v>-60</v>
      </c>
      <c r="AR82" s="11">
        <v>-62</v>
      </c>
    </row>
    <row r="83" spans="3:44" x14ac:dyDescent="0.35">
      <c r="C83" s="6" t="s">
        <v>71</v>
      </c>
      <c r="X83">
        <f t="shared" ref="X83:AE83" si="31">X81-X82</f>
        <v>0</v>
      </c>
      <c r="Y83">
        <f t="shared" si="31"/>
        <v>0</v>
      </c>
      <c r="Z83">
        <f t="shared" si="31"/>
        <v>0</v>
      </c>
      <c r="AA83">
        <f t="shared" si="31"/>
        <v>0</v>
      </c>
      <c r="AB83">
        <f t="shared" si="31"/>
        <v>-4.1000000000000014</v>
      </c>
      <c r="AC83">
        <f t="shared" si="31"/>
        <v>0</v>
      </c>
      <c r="AD83">
        <f t="shared" si="31"/>
        <v>-283.3</v>
      </c>
      <c r="AE83">
        <f t="shared" si="31"/>
        <v>0</v>
      </c>
      <c r="AF83">
        <f>AF81+AF82</f>
        <v>-314.7</v>
      </c>
      <c r="AG83">
        <f>AG81+AG82</f>
        <v>-123.90000000000003</v>
      </c>
      <c r="AH83">
        <f>AH81+AH82</f>
        <v>164.3</v>
      </c>
      <c r="AO83">
        <f>SUM(AO81:AO82)</f>
        <v>0</v>
      </c>
      <c r="AP83">
        <f>SUM(AP81:AP82)</f>
        <v>0</v>
      </c>
      <c r="AQ83">
        <f>SUM(AQ81:AQ82)</f>
        <v>63.7</v>
      </c>
      <c r="AR83">
        <f>SUM(AR81:AR82)</f>
        <v>-496.3</v>
      </c>
    </row>
    <row r="86" spans="3:44" x14ac:dyDescent="0.35">
      <c r="C86" s="6" t="s">
        <v>72</v>
      </c>
      <c r="Y86" s="16">
        <f t="shared" ref="Y86:AH86" si="32">Y52/Y65</f>
        <v>1.0515927450083828</v>
      </c>
      <c r="Z86" s="16">
        <f t="shared" si="32"/>
        <v>1.0476945519122216</v>
      </c>
      <c r="AA86" s="16">
        <f t="shared" si="32"/>
        <v>1.1552841289938185</v>
      </c>
      <c r="AB86" s="16">
        <f t="shared" si="32"/>
        <v>1.3607028491665982</v>
      </c>
      <c r="AC86" s="16">
        <f t="shared" si="32"/>
        <v>2.2247341538976806</v>
      </c>
      <c r="AD86" s="16">
        <f t="shared" si="32"/>
        <v>1.8998891280245223</v>
      </c>
      <c r="AE86" s="16">
        <f t="shared" si="32"/>
        <v>1.9183583081124973</v>
      </c>
      <c r="AF86" s="16">
        <f t="shared" si="32"/>
        <v>2.0672641760582136</v>
      </c>
      <c r="AG86" s="16">
        <f t="shared" si="32"/>
        <v>2.1655941655941655</v>
      </c>
      <c r="AH86" s="16">
        <f t="shared" si="32"/>
        <v>1.6251022848870142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workbookViewId="0">
      <selection activeCell="G2" sqref="G2"/>
    </sheetView>
  </sheetViews>
  <sheetFormatPr defaultRowHeight="14.5" x14ac:dyDescent="0.35"/>
  <cols>
    <col min="1" max="1" width="16.54296875" customWidth="1"/>
    <col min="2" max="18" width="10.6328125" customWidth="1"/>
  </cols>
  <sheetData>
    <row r="1" spans="1:18" x14ac:dyDescent="0.35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</row>
    <row r="2" spans="1:18" x14ac:dyDescent="0.35">
      <c r="A2" s="1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t="s">
        <v>107</v>
      </c>
    </row>
    <row r="3" spans="1:18" x14ac:dyDescent="0.35">
      <c r="A3" s="1" t="s">
        <v>108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G3" t="s">
        <v>111</v>
      </c>
      <c r="H3" t="s">
        <v>114</v>
      </c>
      <c r="I3" t="s">
        <v>115</v>
      </c>
      <c r="J3" t="s">
        <v>116</v>
      </c>
      <c r="K3" t="s">
        <v>117</v>
      </c>
      <c r="L3" t="s">
        <v>118</v>
      </c>
      <c r="M3" t="s">
        <v>119</v>
      </c>
      <c r="N3" t="s">
        <v>120</v>
      </c>
      <c r="O3" t="s">
        <v>121</v>
      </c>
      <c r="P3" t="s">
        <v>122</v>
      </c>
      <c r="Q3" t="s">
        <v>123</v>
      </c>
      <c r="R3" t="s">
        <v>124</v>
      </c>
    </row>
    <row r="4" spans="1:18" x14ac:dyDescent="0.35">
      <c r="A4" s="1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117</v>
      </c>
      <c r="M4" t="s">
        <v>136</v>
      </c>
      <c r="N4" t="s">
        <v>112</v>
      </c>
      <c r="O4" t="s">
        <v>137</v>
      </c>
      <c r="P4" t="s">
        <v>138</v>
      </c>
      <c r="Q4" t="s">
        <v>124</v>
      </c>
      <c r="R4" t="s">
        <v>139</v>
      </c>
    </row>
    <row r="5" spans="1:18" x14ac:dyDescent="0.35">
      <c r="A5" s="1" t="s">
        <v>140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142</v>
      </c>
      <c r="I5" t="s">
        <v>143</v>
      </c>
      <c r="J5" t="s">
        <v>144</v>
      </c>
      <c r="K5" t="s">
        <v>145</v>
      </c>
      <c r="L5" t="s">
        <v>146</v>
      </c>
      <c r="M5" t="s">
        <v>146</v>
      </c>
      <c r="N5" t="s">
        <v>147</v>
      </c>
      <c r="O5" t="s">
        <v>148</v>
      </c>
      <c r="P5" t="s">
        <v>149</v>
      </c>
      <c r="Q5" t="s">
        <v>141</v>
      </c>
      <c r="R5" t="s">
        <v>141</v>
      </c>
    </row>
    <row r="6" spans="1:18" x14ac:dyDescent="0.35">
      <c r="A6" s="1" t="s">
        <v>150</v>
      </c>
      <c r="B6" t="s">
        <v>151</v>
      </c>
      <c r="C6" t="s">
        <v>143</v>
      </c>
      <c r="D6" t="s">
        <v>143</v>
      </c>
      <c r="E6" t="s">
        <v>152</v>
      </c>
      <c r="F6" t="s">
        <v>144</v>
      </c>
      <c r="G6" t="s">
        <v>153</v>
      </c>
      <c r="H6" t="s">
        <v>143</v>
      </c>
      <c r="I6" t="s">
        <v>154</v>
      </c>
      <c r="J6" t="s">
        <v>145</v>
      </c>
      <c r="K6" t="s">
        <v>155</v>
      </c>
      <c r="L6" t="s">
        <v>156</v>
      </c>
      <c r="M6" t="s">
        <v>143</v>
      </c>
      <c r="N6" t="s">
        <v>157</v>
      </c>
      <c r="O6" t="s">
        <v>151</v>
      </c>
      <c r="P6" t="s">
        <v>157</v>
      </c>
      <c r="Q6" t="s">
        <v>158</v>
      </c>
      <c r="R6" t="s">
        <v>158</v>
      </c>
    </row>
    <row r="7" spans="1:18" x14ac:dyDescent="0.35">
      <c r="A7" s="1" t="s">
        <v>159</v>
      </c>
      <c r="B7" t="s">
        <v>160</v>
      </c>
      <c r="C7" t="s">
        <v>161</v>
      </c>
      <c r="D7" t="s">
        <v>162</v>
      </c>
      <c r="E7" t="s">
        <v>163</v>
      </c>
      <c r="F7" t="s">
        <v>164</v>
      </c>
      <c r="G7" t="s">
        <v>165</v>
      </c>
      <c r="H7" t="s">
        <v>166</v>
      </c>
      <c r="I7" t="s">
        <v>167</v>
      </c>
      <c r="J7" t="s">
        <v>168</v>
      </c>
      <c r="K7" t="s">
        <v>169</v>
      </c>
      <c r="L7" t="s">
        <v>170</v>
      </c>
      <c r="M7" t="s">
        <v>171</v>
      </c>
      <c r="N7" t="s">
        <v>172</v>
      </c>
      <c r="O7" t="s">
        <v>173</v>
      </c>
      <c r="P7" t="s">
        <v>174</v>
      </c>
      <c r="Q7" t="s">
        <v>175</v>
      </c>
      <c r="R7" t="s">
        <v>176</v>
      </c>
    </row>
    <row r="8" spans="1:18" x14ac:dyDescent="0.35">
      <c r="A8" s="1" t="s">
        <v>177</v>
      </c>
      <c r="B8" t="s">
        <v>178</v>
      </c>
      <c r="C8" t="s">
        <v>179</v>
      </c>
      <c r="D8" t="s">
        <v>180</v>
      </c>
      <c r="E8" t="s">
        <v>181</v>
      </c>
      <c r="F8" t="s">
        <v>182</v>
      </c>
      <c r="G8" t="s">
        <v>183</v>
      </c>
      <c r="H8" t="s">
        <v>184</v>
      </c>
      <c r="I8" t="s">
        <v>185</v>
      </c>
      <c r="J8" t="s">
        <v>186</v>
      </c>
      <c r="K8" t="s">
        <v>187</v>
      </c>
      <c r="L8" t="s">
        <v>188</v>
      </c>
      <c r="M8" t="s">
        <v>189</v>
      </c>
      <c r="N8" t="s">
        <v>190</v>
      </c>
      <c r="O8" t="s">
        <v>191</v>
      </c>
      <c r="P8" t="s">
        <v>192</v>
      </c>
      <c r="Q8" t="s">
        <v>193</v>
      </c>
      <c r="R8" t="s">
        <v>194</v>
      </c>
    </row>
    <row r="9" spans="1:18" x14ac:dyDescent="0.35">
      <c r="A9" s="1" t="s">
        <v>195</v>
      </c>
      <c r="B9" t="s">
        <v>196</v>
      </c>
      <c r="C9" t="s">
        <v>197</v>
      </c>
      <c r="D9" t="s">
        <v>198</v>
      </c>
      <c r="E9" t="s">
        <v>199</v>
      </c>
      <c r="F9" t="s">
        <v>200</v>
      </c>
      <c r="G9" t="s">
        <v>199</v>
      </c>
      <c r="H9" t="s">
        <v>201</v>
      </c>
      <c r="I9" t="s">
        <v>202</v>
      </c>
      <c r="J9" t="s">
        <v>203</v>
      </c>
      <c r="K9" t="s">
        <v>204</v>
      </c>
      <c r="L9" t="s">
        <v>205</v>
      </c>
      <c r="M9" t="s">
        <v>206</v>
      </c>
      <c r="N9" t="s">
        <v>207</v>
      </c>
      <c r="O9" t="s">
        <v>208</v>
      </c>
      <c r="P9" t="s">
        <v>209</v>
      </c>
      <c r="Q9" t="s">
        <v>210</v>
      </c>
      <c r="R9" t="s">
        <v>211</v>
      </c>
    </row>
    <row r="10" spans="1:18" x14ac:dyDescent="0.35">
      <c r="A10" s="1" t="s">
        <v>212</v>
      </c>
      <c r="B10" t="s">
        <v>213</v>
      </c>
      <c r="C10" t="s">
        <v>214</v>
      </c>
      <c r="D10" t="s">
        <v>215</v>
      </c>
      <c r="E10" t="s">
        <v>216</v>
      </c>
      <c r="F10" t="s">
        <v>217</v>
      </c>
      <c r="G10" t="s">
        <v>218</v>
      </c>
      <c r="H10" t="s">
        <v>219</v>
      </c>
      <c r="I10" t="s">
        <v>220</v>
      </c>
      <c r="J10" t="s">
        <v>218</v>
      </c>
      <c r="K10" t="s">
        <v>221</v>
      </c>
      <c r="L10" t="s">
        <v>221</v>
      </c>
      <c r="M10" t="s">
        <v>222</v>
      </c>
      <c r="N10" t="s">
        <v>223</v>
      </c>
      <c r="O10" t="s">
        <v>223</v>
      </c>
      <c r="P10" t="s">
        <v>224</v>
      </c>
      <c r="Q10" t="s">
        <v>225</v>
      </c>
      <c r="R10" t="s">
        <v>226</v>
      </c>
    </row>
    <row r="11" spans="1:18" x14ac:dyDescent="0.35">
      <c r="A11" s="1" t="s">
        <v>227</v>
      </c>
      <c r="B11" t="s">
        <v>141</v>
      </c>
      <c r="C11" t="s">
        <v>141</v>
      </c>
      <c r="D11" t="s">
        <v>141</v>
      </c>
      <c r="E11" t="s">
        <v>141</v>
      </c>
      <c r="F11" t="s">
        <v>141</v>
      </c>
      <c r="G11" t="s">
        <v>141</v>
      </c>
      <c r="H11" t="s">
        <v>228</v>
      </c>
      <c r="I11" t="s">
        <v>229</v>
      </c>
      <c r="J11" t="s">
        <v>230</v>
      </c>
      <c r="K11" t="s">
        <v>231</v>
      </c>
      <c r="L11" t="s">
        <v>232</v>
      </c>
      <c r="M11" t="s">
        <v>233</v>
      </c>
      <c r="N11" t="s">
        <v>234</v>
      </c>
      <c r="O11" t="s">
        <v>235</v>
      </c>
      <c r="P11" t="s">
        <v>236</v>
      </c>
      <c r="Q11" t="s">
        <v>141</v>
      </c>
      <c r="R11" t="s">
        <v>141</v>
      </c>
    </row>
    <row r="12" spans="1:18" x14ac:dyDescent="0.35">
      <c r="A12" s="1" t="s">
        <v>237</v>
      </c>
      <c r="B12" t="s">
        <v>238</v>
      </c>
      <c r="C12" t="s">
        <v>239</v>
      </c>
      <c r="D12" t="s">
        <v>240</v>
      </c>
      <c r="E12" t="s">
        <v>241</v>
      </c>
      <c r="F12" t="s">
        <v>242</v>
      </c>
      <c r="G12" t="s">
        <v>243</v>
      </c>
      <c r="H12" t="s">
        <v>244</v>
      </c>
      <c r="I12" t="s">
        <v>245</v>
      </c>
      <c r="J12" t="s">
        <v>246</v>
      </c>
      <c r="K12" t="s">
        <v>247</v>
      </c>
      <c r="L12" t="s">
        <v>248</v>
      </c>
      <c r="M12" t="s">
        <v>249</v>
      </c>
      <c r="N12" t="s">
        <v>250</v>
      </c>
      <c r="O12" t="s">
        <v>251</v>
      </c>
      <c r="P12" t="s">
        <v>252</v>
      </c>
      <c r="Q12" t="s">
        <v>253</v>
      </c>
      <c r="R12" t="s">
        <v>254</v>
      </c>
    </row>
    <row r="13" spans="1:18" x14ac:dyDescent="0.35">
      <c r="A13" s="1" t="s">
        <v>255</v>
      </c>
      <c r="B13" t="s">
        <v>256</v>
      </c>
      <c r="C13" t="s">
        <v>257</v>
      </c>
      <c r="D13" t="s">
        <v>258</v>
      </c>
      <c r="E13" t="s">
        <v>232</v>
      </c>
      <c r="F13" t="s">
        <v>232</v>
      </c>
      <c r="G13" t="s">
        <v>259</v>
      </c>
      <c r="H13" t="s">
        <v>260</v>
      </c>
      <c r="I13" t="s">
        <v>256</v>
      </c>
      <c r="J13" t="s">
        <v>261</v>
      </c>
      <c r="K13" t="s">
        <v>262</v>
      </c>
      <c r="L13" t="s">
        <v>232</v>
      </c>
      <c r="M13" t="s">
        <v>263</v>
      </c>
      <c r="N13" t="s">
        <v>264</v>
      </c>
      <c r="O13" t="s">
        <v>265</v>
      </c>
      <c r="P13" t="s">
        <v>266</v>
      </c>
      <c r="Q13" t="s">
        <v>267</v>
      </c>
      <c r="R13" t="s">
        <v>268</v>
      </c>
    </row>
    <row r="14" spans="1:18" x14ac:dyDescent="0.35">
      <c r="A14" s="1" t="s">
        <v>269</v>
      </c>
      <c r="B14" t="s">
        <v>270</v>
      </c>
      <c r="C14" t="s">
        <v>271</v>
      </c>
      <c r="D14" t="s">
        <v>272</v>
      </c>
      <c r="E14" t="s">
        <v>273</v>
      </c>
      <c r="F14" t="s">
        <v>274</v>
      </c>
      <c r="G14" t="s">
        <v>275</v>
      </c>
      <c r="H14" t="s">
        <v>276</v>
      </c>
      <c r="I14" t="s">
        <v>277</v>
      </c>
      <c r="J14" t="s">
        <v>278</v>
      </c>
      <c r="K14" t="s">
        <v>279</v>
      </c>
      <c r="L14" t="s">
        <v>280</v>
      </c>
      <c r="M14" t="s">
        <v>281</v>
      </c>
      <c r="N14" t="s">
        <v>282</v>
      </c>
      <c r="O14" t="s">
        <v>283</v>
      </c>
      <c r="P14" t="s">
        <v>284</v>
      </c>
      <c r="Q14" t="s">
        <v>285</v>
      </c>
      <c r="R14" t="s">
        <v>286</v>
      </c>
    </row>
    <row r="15" spans="1:18" x14ac:dyDescent="0.35">
      <c r="A15" s="1" t="s">
        <v>287</v>
      </c>
      <c r="B15" t="s">
        <v>279</v>
      </c>
      <c r="C15" t="s">
        <v>288</v>
      </c>
      <c r="D15" t="s">
        <v>289</v>
      </c>
      <c r="E15" t="s">
        <v>290</v>
      </c>
      <c r="F15" t="s">
        <v>190</v>
      </c>
      <c r="G15" t="s">
        <v>291</v>
      </c>
      <c r="H15" t="s">
        <v>292</v>
      </c>
      <c r="I15" t="s">
        <v>293</v>
      </c>
      <c r="J15" t="s">
        <v>294</v>
      </c>
      <c r="K15" t="s">
        <v>295</v>
      </c>
      <c r="L15" t="s">
        <v>296</v>
      </c>
      <c r="M15" t="s">
        <v>297</v>
      </c>
      <c r="N15" t="s">
        <v>298</v>
      </c>
      <c r="O15" t="s">
        <v>299</v>
      </c>
      <c r="P15" t="s">
        <v>300</v>
      </c>
      <c r="Q15" t="s">
        <v>301</v>
      </c>
      <c r="R15" t="s">
        <v>302</v>
      </c>
    </row>
    <row r="16" spans="1:18" x14ac:dyDescent="0.35">
      <c r="A16" s="1" t="s">
        <v>303</v>
      </c>
      <c r="B16" t="s">
        <v>304</v>
      </c>
      <c r="C16" t="s">
        <v>305</v>
      </c>
      <c r="D16" t="s">
        <v>306</v>
      </c>
      <c r="E16" t="s">
        <v>307</v>
      </c>
      <c r="F16" t="s">
        <v>308</v>
      </c>
      <c r="G16" t="s">
        <v>309</v>
      </c>
      <c r="H16" t="s">
        <v>310</v>
      </c>
      <c r="I16" t="s">
        <v>311</v>
      </c>
      <c r="J16" t="s">
        <v>312</v>
      </c>
      <c r="K16" t="s">
        <v>313</v>
      </c>
      <c r="L16" t="s">
        <v>314</v>
      </c>
      <c r="M16" t="s">
        <v>315</v>
      </c>
      <c r="N16" t="s">
        <v>316</v>
      </c>
      <c r="O16" t="s">
        <v>317</v>
      </c>
      <c r="P16" t="s">
        <v>318</v>
      </c>
      <c r="Q16" t="s">
        <v>319</v>
      </c>
      <c r="R16" t="s">
        <v>320</v>
      </c>
    </row>
    <row r="17" spans="1:18" x14ac:dyDescent="0.35">
      <c r="A17" s="1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326</v>
      </c>
      <c r="G17" t="s">
        <v>319</v>
      </c>
      <c r="H17" t="s">
        <v>327</v>
      </c>
      <c r="I17" t="s">
        <v>328</v>
      </c>
      <c r="J17" t="s">
        <v>325</v>
      </c>
      <c r="K17" t="s">
        <v>326</v>
      </c>
      <c r="L17" t="s">
        <v>329</v>
      </c>
      <c r="M17" t="s">
        <v>330</v>
      </c>
      <c r="N17" t="s">
        <v>331</v>
      </c>
      <c r="O17" t="s">
        <v>332</v>
      </c>
      <c r="P17" t="s">
        <v>333</v>
      </c>
      <c r="Q17" t="s">
        <v>334</v>
      </c>
      <c r="R17" t="s">
        <v>268</v>
      </c>
    </row>
    <row r="18" spans="1:18" x14ac:dyDescent="0.35">
      <c r="A18" s="1" t="s">
        <v>335</v>
      </c>
      <c r="B18" t="s">
        <v>296</v>
      </c>
      <c r="C18" t="s">
        <v>336</v>
      </c>
      <c r="D18" t="s">
        <v>337</v>
      </c>
      <c r="E18" t="s">
        <v>338</v>
      </c>
      <c r="F18" t="s">
        <v>339</v>
      </c>
      <c r="G18" t="s">
        <v>340</v>
      </c>
      <c r="H18" t="s">
        <v>341</v>
      </c>
      <c r="I18" t="s">
        <v>342</v>
      </c>
      <c r="J18" t="s">
        <v>343</v>
      </c>
      <c r="K18" t="s">
        <v>344</v>
      </c>
      <c r="L18" t="s">
        <v>345</v>
      </c>
      <c r="M18" t="s">
        <v>346</v>
      </c>
      <c r="N18" t="s">
        <v>347</v>
      </c>
      <c r="O18" t="s">
        <v>348</v>
      </c>
      <c r="P18" t="s">
        <v>349</v>
      </c>
      <c r="Q18" t="s">
        <v>350</v>
      </c>
      <c r="R18" t="s">
        <v>351</v>
      </c>
    </row>
    <row r="19" spans="1:18" x14ac:dyDescent="0.35">
      <c r="A19" s="1" t="s">
        <v>352</v>
      </c>
      <c r="B19" t="s">
        <v>353</v>
      </c>
      <c r="C19" t="s">
        <v>354</v>
      </c>
      <c r="D19" t="s">
        <v>355</v>
      </c>
      <c r="E19" t="s">
        <v>356</v>
      </c>
      <c r="F19" t="s">
        <v>357</v>
      </c>
      <c r="G19" t="s">
        <v>141</v>
      </c>
      <c r="H19" t="s">
        <v>141</v>
      </c>
      <c r="I19" t="s">
        <v>358</v>
      </c>
      <c r="J19" t="s">
        <v>359</v>
      </c>
      <c r="K19" t="s">
        <v>360</v>
      </c>
      <c r="L19" t="s">
        <v>361</v>
      </c>
      <c r="M19" t="s">
        <v>362</v>
      </c>
      <c r="N19" t="s">
        <v>338</v>
      </c>
      <c r="O19" t="s">
        <v>363</v>
      </c>
      <c r="P19" t="s">
        <v>364</v>
      </c>
      <c r="Q19" t="s">
        <v>365</v>
      </c>
      <c r="R19" t="s">
        <v>366</v>
      </c>
    </row>
    <row r="20" spans="1:18" x14ac:dyDescent="0.35">
      <c r="A20" s="1" t="s">
        <v>367</v>
      </c>
      <c r="B20" t="s">
        <v>368</v>
      </c>
      <c r="C20" t="s">
        <v>369</v>
      </c>
      <c r="D20" t="s">
        <v>370</v>
      </c>
      <c r="E20" t="s">
        <v>371</v>
      </c>
      <c r="F20" t="s">
        <v>372</v>
      </c>
      <c r="G20" t="s">
        <v>373</v>
      </c>
      <c r="H20" t="s">
        <v>374</v>
      </c>
      <c r="I20" t="s">
        <v>375</v>
      </c>
      <c r="J20" t="s">
        <v>376</v>
      </c>
      <c r="K20" t="s">
        <v>377</v>
      </c>
      <c r="L20" t="s">
        <v>378</v>
      </c>
      <c r="M20" t="s">
        <v>379</v>
      </c>
      <c r="N20" t="s">
        <v>380</v>
      </c>
      <c r="O20" t="s">
        <v>381</v>
      </c>
      <c r="P20" t="s">
        <v>382</v>
      </c>
      <c r="Q20" t="s">
        <v>383</v>
      </c>
      <c r="R20" t="s">
        <v>384</v>
      </c>
    </row>
    <row r="21" spans="1:18" x14ac:dyDescent="0.35">
      <c r="A21" s="1" t="s">
        <v>385</v>
      </c>
      <c r="B21" t="s">
        <v>386</v>
      </c>
      <c r="C21" t="s">
        <v>387</v>
      </c>
      <c r="D21" t="s">
        <v>388</v>
      </c>
      <c r="E21" t="s">
        <v>389</v>
      </c>
      <c r="F21" t="s">
        <v>390</v>
      </c>
      <c r="G21" t="s">
        <v>391</v>
      </c>
      <c r="H21" t="s">
        <v>392</v>
      </c>
      <c r="I21" t="s">
        <v>393</v>
      </c>
      <c r="J21" t="s">
        <v>394</v>
      </c>
      <c r="K21" t="s">
        <v>395</v>
      </c>
      <c r="L21" t="s">
        <v>396</v>
      </c>
      <c r="M21" t="s">
        <v>328</v>
      </c>
      <c r="N21" t="s">
        <v>397</v>
      </c>
      <c r="O21" t="s">
        <v>398</v>
      </c>
      <c r="P21" t="s">
        <v>399</v>
      </c>
      <c r="Q21" t="s">
        <v>399</v>
      </c>
      <c r="R21" t="s">
        <v>400</v>
      </c>
    </row>
    <row r="22" spans="1:18" x14ac:dyDescent="0.35">
      <c r="A22" s="1" t="s">
        <v>401</v>
      </c>
      <c r="B22" t="s">
        <v>402</v>
      </c>
      <c r="C22" t="s">
        <v>403</v>
      </c>
      <c r="D22" t="s">
        <v>404</v>
      </c>
      <c r="E22" t="s">
        <v>405</v>
      </c>
      <c r="F22" t="s">
        <v>390</v>
      </c>
      <c r="G22" t="s">
        <v>406</v>
      </c>
      <c r="H22" t="s">
        <v>407</v>
      </c>
      <c r="I22" t="s">
        <v>404</v>
      </c>
      <c r="J22" t="s">
        <v>408</v>
      </c>
      <c r="K22" t="s">
        <v>409</v>
      </c>
      <c r="L22" t="s">
        <v>396</v>
      </c>
      <c r="M22" t="s">
        <v>410</v>
      </c>
      <c r="N22" t="s">
        <v>411</v>
      </c>
      <c r="O22" t="s">
        <v>412</v>
      </c>
      <c r="P22" t="s">
        <v>413</v>
      </c>
      <c r="Q22" t="s">
        <v>414</v>
      </c>
      <c r="R22" t="s">
        <v>415</v>
      </c>
    </row>
    <row r="23" spans="1:18" x14ac:dyDescent="0.35">
      <c r="A23" s="1" t="s">
        <v>416</v>
      </c>
      <c r="B23" t="s">
        <v>387</v>
      </c>
      <c r="C23" t="s">
        <v>417</v>
      </c>
      <c r="D23" t="s">
        <v>418</v>
      </c>
      <c r="E23" t="s">
        <v>419</v>
      </c>
      <c r="F23" t="s">
        <v>420</v>
      </c>
      <c r="G23" t="s">
        <v>396</v>
      </c>
      <c r="H23" t="s">
        <v>421</v>
      </c>
      <c r="I23" t="s">
        <v>422</v>
      </c>
      <c r="J23" t="s">
        <v>423</v>
      </c>
      <c r="K23" t="s">
        <v>424</v>
      </c>
      <c r="L23" t="s">
        <v>422</v>
      </c>
      <c r="M23" t="s">
        <v>263</v>
      </c>
      <c r="N23" t="s">
        <v>425</v>
      </c>
      <c r="O23" t="s">
        <v>426</v>
      </c>
      <c r="P23" t="s">
        <v>427</v>
      </c>
      <c r="Q23" t="s">
        <v>428</v>
      </c>
      <c r="R23" t="s">
        <v>429</v>
      </c>
    </row>
    <row r="24" spans="1:18" x14ac:dyDescent="0.35">
      <c r="A24" s="1" t="s">
        <v>430</v>
      </c>
      <c r="B24" t="s">
        <v>431</v>
      </c>
      <c r="C24" t="s">
        <v>431</v>
      </c>
      <c r="D24" t="s">
        <v>431</v>
      </c>
      <c r="E24" t="s">
        <v>431</v>
      </c>
      <c r="F24" t="s">
        <v>431</v>
      </c>
      <c r="G24" t="s">
        <v>431</v>
      </c>
      <c r="H24" t="s">
        <v>432</v>
      </c>
      <c r="I24" t="s">
        <v>433</v>
      </c>
      <c r="J24" t="s">
        <v>434</v>
      </c>
      <c r="K24" t="s">
        <v>435</v>
      </c>
      <c r="L24" t="s">
        <v>436</v>
      </c>
      <c r="M24" t="s">
        <v>437</v>
      </c>
      <c r="N24" t="s">
        <v>438</v>
      </c>
      <c r="O24" t="s">
        <v>439</v>
      </c>
      <c r="P24" t="s">
        <v>440</v>
      </c>
      <c r="Q24" t="s">
        <v>431</v>
      </c>
      <c r="R24" t="s">
        <v>431</v>
      </c>
    </row>
    <row r="25" spans="1:18" x14ac:dyDescent="0.35">
      <c r="A25" s="1" t="s">
        <v>441</v>
      </c>
      <c r="B25" t="s">
        <v>442</v>
      </c>
      <c r="C25" t="s">
        <v>443</v>
      </c>
      <c r="D25" t="s">
        <v>444</v>
      </c>
      <c r="E25" t="s">
        <v>445</v>
      </c>
      <c r="F25" t="s">
        <v>446</v>
      </c>
      <c r="G25" t="s">
        <v>447</v>
      </c>
      <c r="H25" t="s">
        <v>141</v>
      </c>
      <c r="I25" t="s">
        <v>448</v>
      </c>
      <c r="J25" t="s">
        <v>449</v>
      </c>
      <c r="K25" t="s">
        <v>450</v>
      </c>
      <c r="L25" t="s">
        <v>451</v>
      </c>
      <c r="M25" t="s">
        <v>452</v>
      </c>
      <c r="N25" t="s">
        <v>141</v>
      </c>
      <c r="O25" t="s">
        <v>141</v>
      </c>
      <c r="P25" t="s">
        <v>141</v>
      </c>
      <c r="Q25" t="s">
        <v>141</v>
      </c>
      <c r="R25" t="s">
        <v>141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"/>
  <sheetViews>
    <sheetView workbookViewId="0">
      <selection activeCell="O2" sqref="O2"/>
    </sheetView>
  </sheetViews>
  <sheetFormatPr defaultRowHeight="14.5" x14ac:dyDescent="0.35"/>
  <sheetData>
    <row r="1" spans="1:18" x14ac:dyDescent="0.35">
      <c r="A1" s="1" t="s">
        <v>453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</row>
    <row r="2" spans="1:18" x14ac:dyDescent="0.35">
      <c r="A2" s="1" t="s">
        <v>90</v>
      </c>
      <c r="B2" t="s">
        <v>454</v>
      </c>
      <c r="C2" t="s">
        <v>455</v>
      </c>
      <c r="D2" t="s">
        <v>456</v>
      </c>
      <c r="E2" t="s">
        <v>457</v>
      </c>
      <c r="F2" t="s">
        <v>458</v>
      </c>
      <c r="G2" t="s">
        <v>459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  <c r="P2" t="s">
        <v>468</v>
      </c>
      <c r="Q2" t="s">
        <v>469</v>
      </c>
      <c r="R2" t="s">
        <v>470</v>
      </c>
    </row>
    <row r="3" spans="1:18" x14ac:dyDescent="0.35">
      <c r="A3" s="1" t="s">
        <v>108</v>
      </c>
      <c r="B3" t="s">
        <v>471</v>
      </c>
      <c r="C3" t="s">
        <v>472</v>
      </c>
      <c r="D3" t="s">
        <v>473</v>
      </c>
      <c r="E3" t="s">
        <v>160</v>
      </c>
      <c r="F3" t="s">
        <v>474</v>
      </c>
      <c r="G3" t="s">
        <v>475</v>
      </c>
      <c r="H3" t="s">
        <v>476</v>
      </c>
      <c r="I3" t="s">
        <v>477</v>
      </c>
      <c r="J3" t="s">
        <v>478</v>
      </c>
      <c r="K3" t="s">
        <v>479</v>
      </c>
      <c r="L3" t="s">
        <v>480</v>
      </c>
      <c r="M3" t="s">
        <v>481</v>
      </c>
      <c r="N3" t="s">
        <v>482</v>
      </c>
      <c r="O3" t="s">
        <v>483</v>
      </c>
      <c r="P3" t="s">
        <v>484</v>
      </c>
      <c r="Q3" t="s">
        <v>485</v>
      </c>
      <c r="R3" t="s">
        <v>486</v>
      </c>
    </row>
    <row r="4" spans="1:18" x14ac:dyDescent="0.35">
      <c r="A4" s="1" t="s">
        <v>125</v>
      </c>
      <c r="B4" t="s">
        <v>487</v>
      </c>
      <c r="C4" t="s">
        <v>488</v>
      </c>
      <c r="D4" t="s">
        <v>489</v>
      </c>
      <c r="E4" t="s">
        <v>490</v>
      </c>
      <c r="F4" t="s">
        <v>491</v>
      </c>
      <c r="G4" t="s">
        <v>492</v>
      </c>
      <c r="H4" t="s">
        <v>493</v>
      </c>
      <c r="I4" t="s">
        <v>165</v>
      </c>
      <c r="J4" t="s">
        <v>494</v>
      </c>
      <c r="K4" t="s">
        <v>495</v>
      </c>
      <c r="L4" t="s">
        <v>496</v>
      </c>
      <c r="M4" t="s">
        <v>497</v>
      </c>
      <c r="N4" t="s">
        <v>498</v>
      </c>
      <c r="O4" t="s">
        <v>499</v>
      </c>
      <c r="P4" t="s">
        <v>500</v>
      </c>
      <c r="Q4" t="s">
        <v>501</v>
      </c>
      <c r="R4" t="s">
        <v>502</v>
      </c>
    </row>
    <row r="5" spans="1:18" x14ac:dyDescent="0.35">
      <c r="A5" s="1" t="s">
        <v>140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503</v>
      </c>
      <c r="I5" t="s">
        <v>504</v>
      </c>
      <c r="J5" t="s">
        <v>505</v>
      </c>
      <c r="K5" t="s">
        <v>506</v>
      </c>
      <c r="L5" t="s">
        <v>507</v>
      </c>
      <c r="M5" t="s">
        <v>508</v>
      </c>
      <c r="N5" t="s">
        <v>509</v>
      </c>
      <c r="O5" t="s">
        <v>110</v>
      </c>
      <c r="P5" t="s">
        <v>149</v>
      </c>
      <c r="Q5" t="s">
        <v>141</v>
      </c>
      <c r="R5" t="s">
        <v>141</v>
      </c>
    </row>
    <row r="6" spans="1:18" x14ac:dyDescent="0.35">
      <c r="A6" s="1" t="s">
        <v>150</v>
      </c>
      <c r="B6" t="s">
        <v>510</v>
      </c>
      <c r="C6" t="s">
        <v>511</v>
      </c>
      <c r="D6" t="s">
        <v>504</v>
      </c>
      <c r="E6" t="s">
        <v>512</v>
      </c>
      <c r="F6" t="s">
        <v>513</v>
      </c>
      <c r="G6" t="s">
        <v>514</v>
      </c>
      <c r="H6" t="s">
        <v>515</v>
      </c>
      <c r="I6" t="s">
        <v>516</v>
      </c>
      <c r="J6" t="s">
        <v>517</v>
      </c>
      <c r="K6" t="s">
        <v>518</v>
      </c>
      <c r="L6" t="s">
        <v>519</v>
      </c>
      <c r="M6" t="s">
        <v>504</v>
      </c>
      <c r="N6" t="s">
        <v>520</v>
      </c>
      <c r="O6" t="s">
        <v>521</v>
      </c>
      <c r="P6" t="s">
        <v>520</v>
      </c>
      <c r="Q6" t="s">
        <v>118</v>
      </c>
      <c r="R6" t="s">
        <v>522</v>
      </c>
    </row>
    <row r="7" spans="1:18" x14ac:dyDescent="0.35">
      <c r="A7" s="1" t="s">
        <v>159</v>
      </c>
      <c r="B7" t="s">
        <v>523</v>
      </c>
      <c r="C7" t="s">
        <v>524</v>
      </c>
      <c r="D7" t="s">
        <v>525</v>
      </c>
      <c r="E7" t="s">
        <v>526</v>
      </c>
      <c r="F7" t="s">
        <v>527</v>
      </c>
      <c r="G7" t="s">
        <v>528</v>
      </c>
      <c r="H7" t="s">
        <v>529</v>
      </c>
      <c r="I7" t="s">
        <v>530</v>
      </c>
      <c r="J7" t="s">
        <v>531</v>
      </c>
      <c r="K7" t="s">
        <v>532</v>
      </c>
      <c r="L7" t="s">
        <v>533</v>
      </c>
      <c r="M7" t="s">
        <v>534</v>
      </c>
      <c r="N7" t="s">
        <v>535</v>
      </c>
      <c r="O7" t="s">
        <v>536</v>
      </c>
      <c r="P7" t="s">
        <v>537</v>
      </c>
      <c r="Q7" t="s">
        <v>538</v>
      </c>
      <c r="R7" t="s">
        <v>539</v>
      </c>
    </row>
    <row r="8" spans="1:18" x14ac:dyDescent="0.35">
      <c r="A8" s="1" t="s">
        <v>177</v>
      </c>
      <c r="B8" t="s">
        <v>272</v>
      </c>
      <c r="C8" t="s">
        <v>279</v>
      </c>
      <c r="D8" t="s">
        <v>540</v>
      </c>
      <c r="E8" t="s">
        <v>541</v>
      </c>
      <c r="F8" t="s">
        <v>281</v>
      </c>
      <c r="G8" t="s">
        <v>542</v>
      </c>
      <c r="H8" t="s">
        <v>543</v>
      </c>
      <c r="I8" t="s">
        <v>544</v>
      </c>
      <c r="J8" t="s">
        <v>545</v>
      </c>
      <c r="K8" t="s">
        <v>546</v>
      </c>
      <c r="L8" t="s">
        <v>547</v>
      </c>
      <c r="M8" t="s">
        <v>548</v>
      </c>
      <c r="N8" t="s">
        <v>549</v>
      </c>
      <c r="O8" t="s">
        <v>550</v>
      </c>
      <c r="P8" t="s">
        <v>551</v>
      </c>
      <c r="Q8" t="s">
        <v>286</v>
      </c>
      <c r="R8" t="s">
        <v>552</v>
      </c>
    </row>
    <row r="9" spans="1:18" x14ac:dyDescent="0.35">
      <c r="A9" s="1" t="s">
        <v>195</v>
      </c>
      <c r="B9" t="s">
        <v>553</v>
      </c>
      <c r="C9" t="s">
        <v>197</v>
      </c>
      <c r="D9" t="s">
        <v>198</v>
      </c>
      <c r="E9" t="s">
        <v>199</v>
      </c>
      <c r="F9" t="s">
        <v>200</v>
      </c>
      <c r="G9" t="s">
        <v>199</v>
      </c>
      <c r="H9" t="s">
        <v>201</v>
      </c>
      <c r="I9" t="s">
        <v>202</v>
      </c>
      <c r="J9" t="s">
        <v>203</v>
      </c>
      <c r="K9" t="s">
        <v>204</v>
      </c>
      <c r="L9" t="s">
        <v>205</v>
      </c>
      <c r="M9" t="s">
        <v>206</v>
      </c>
      <c r="N9" t="s">
        <v>207</v>
      </c>
      <c r="O9" t="s">
        <v>208</v>
      </c>
      <c r="P9" t="s">
        <v>209</v>
      </c>
      <c r="Q9" t="s">
        <v>554</v>
      </c>
      <c r="R9" t="s">
        <v>555</v>
      </c>
    </row>
    <row r="10" spans="1:18" x14ac:dyDescent="0.35">
      <c r="A10" s="1" t="s">
        <v>212</v>
      </c>
      <c r="B10" t="s">
        <v>213</v>
      </c>
      <c r="C10" t="s">
        <v>214</v>
      </c>
      <c r="D10" t="s">
        <v>215</v>
      </c>
      <c r="E10" t="s">
        <v>216</v>
      </c>
      <c r="F10" t="s">
        <v>217</v>
      </c>
      <c r="G10" t="s">
        <v>218</v>
      </c>
      <c r="H10" t="s">
        <v>219</v>
      </c>
      <c r="I10" t="s">
        <v>220</v>
      </c>
      <c r="J10" t="s">
        <v>218</v>
      </c>
      <c r="K10" t="s">
        <v>221</v>
      </c>
      <c r="L10" t="s">
        <v>221</v>
      </c>
      <c r="M10" t="s">
        <v>222</v>
      </c>
      <c r="N10" t="s">
        <v>223</v>
      </c>
      <c r="O10" t="s">
        <v>223</v>
      </c>
      <c r="P10" t="s">
        <v>224</v>
      </c>
      <c r="Q10" t="s">
        <v>225</v>
      </c>
      <c r="R10" t="s">
        <v>225</v>
      </c>
    </row>
    <row r="11" spans="1:18" x14ac:dyDescent="0.35">
      <c r="A11" s="1" t="s">
        <v>227</v>
      </c>
      <c r="B11" t="s">
        <v>141</v>
      </c>
      <c r="C11" t="s">
        <v>141</v>
      </c>
      <c r="D11" t="s">
        <v>141</v>
      </c>
      <c r="E11" t="s">
        <v>141</v>
      </c>
      <c r="F11" t="s">
        <v>141</v>
      </c>
      <c r="G11" t="s">
        <v>141</v>
      </c>
      <c r="H11" t="s">
        <v>228</v>
      </c>
      <c r="I11" t="s">
        <v>229</v>
      </c>
      <c r="J11" t="s">
        <v>230</v>
      </c>
      <c r="K11" t="s">
        <v>231</v>
      </c>
      <c r="L11" t="s">
        <v>232</v>
      </c>
      <c r="M11" t="s">
        <v>233</v>
      </c>
      <c r="N11" t="s">
        <v>234</v>
      </c>
      <c r="O11" t="s">
        <v>235</v>
      </c>
      <c r="P11" t="s">
        <v>236</v>
      </c>
      <c r="Q11" t="s">
        <v>141</v>
      </c>
      <c r="R11" t="s">
        <v>141</v>
      </c>
    </row>
    <row r="12" spans="1:18" x14ac:dyDescent="0.35">
      <c r="A12" s="1" t="s">
        <v>237</v>
      </c>
      <c r="B12" t="s">
        <v>238</v>
      </c>
      <c r="C12" t="s">
        <v>239</v>
      </c>
      <c r="D12" t="s">
        <v>240</v>
      </c>
      <c r="E12" t="s">
        <v>241</v>
      </c>
      <c r="F12" t="s">
        <v>242</v>
      </c>
      <c r="G12" t="s">
        <v>243</v>
      </c>
      <c r="H12" t="s">
        <v>244</v>
      </c>
      <c r="I12" t="s">
        <v>245</v>
      </c>
      <c r="J12" t="s">
        <v>246</v>
      </c>
      <c r="K12" t="s">
        <v>247</v>
      </c>
      <c r="L12" t="s">
        <v>248</v>
      </c>
      <c r="M12" t="s">
        <v>249</v>
      </c>
      <c r="N12" t="s">
        <v>250</v>
      </c>
      <c r="O12" t="s">
        <v>251</v>
      </c>
      <c r="P12" t="s">
        <v>252</v>
      </c>
      <c r="Q12" t="s">
        <v>253</v>
      </c>
      <c r="R12" t="s">
        <v>556</v>
      </c>
    </row>
    <row r="13" spans="1:18" x14ac:dyDescent="0.35">
      <c r="A13" s="1" t="s">
        <v>255</v>
      </c>
      <c r="B13" t="s">
        <v>256</v>
      </c>
      <c r="C13" t="s">
        <v>257</v>
      </c>
      <c r="D13" t="s">
        <v>258</v>
      </c>
      <c r="E13" t="s">
        <v>232</v>
      </c>
      <c r="F13" t="s">
        <v>232</v>
      </c>
      <c r="G13" t="s">
        <v>259</v>
      </c>
      <c r="H13" t="s">
        <v>260</v>
      </c>
      <c r="I13" t="s">
        <v>256</v>
      </c>
      <c r="J13" t="s">
        <v>261</v>
      </c>
      <c r="K13" t="s">
        <v>262</v>
      </c>
      <c r="L13" t="s">
        <v>232</v>
      </c>
      <c r="M13" t="s">
        <v>263</v>
      </c>
      <c r="N13" t="s">
        <v>264</v>
      </c>
      <c r="O13" t="s">
        <v>265</v>
      </c>
      <c r="P13" t="s">
        <v>266</v>
      </c>
      <c r="Q13" t="s">
        <v>267</v>
      </c>
      <c r="R13" t="s">
        <v>557</v>
      </c>
    </row>
    <row r="14" spans="1:18" x14ac:dyDescent="0.35">
      <c r="A14" s="1" t="s">
        <v>269</v>
      </c>
      <c r="B14" t="s">
        <v>270</v>
      </c>
      <c r="C14" t="s">
        <v>271</v>
      </c>
      <c r="D14" t="s">
        <v>272</v>
      </c>
      <c r="E14" t="s">
        <v>273</v>
      </c>
      <c r="F14" t="s">
        <v>274</v>
      </c>
      <c r="G14" t="s">
        <v>275</v>
      </c>
      <c r="H14" t="s">
        <v>276</v>
      </c>
      <c r="I14" t="s">
        <v>277</v>
      </c>
      <c r="J14" t="s">
        <v>278</v>
      </c>
      <c r="K14" t="s">
        <v>279</v>
      </c>
      <c r="L14" t="s">
        <v>280</v>
      </c>
      <c r="M14" t="s">
        <v>281</v>
      </c>
      <c r="N14" t="s">
        <v>282</v>
      </c>
      <c r="O14" t="s">
        <v>283</v>
      </c>
      <c r="P14" t="s">
        <v>284</v>
      </c>
      <c r="Q14" t="s">
        <v>285</v>
      </c>
      <c r="R14" t="s">
        <v>558</v>
      </c>
    </row>
    <row r="15" spans="1:18" x14ac:dyDescent="0.35">
      <c r="A15" s="1" t="s">
        <v>287</v>
      </c>
      <c r="B15" t="s">
        <v>279</v>
      </c>
      <c r="C15" t="s">
        <v>288</v>
      </c>
      <c r="D15" t="s">
        <v>289</v>
      </c>
      <c r="E15" t="s">
        <v>290</v>
      </c>
      <c r="F15" t="s">
        <v>190</v>
      </c>
      <c r="G15" t="s">
        <v>291</v>
      </c>
      <c r="H15" t="s">
        <v>292</v>
      </c>
      <c r="I15" t="s">
        <v>293</v>
      </c>
      <c r="J15" t="s">
        <v>294</v>
      </c>
      <c r="K15" t="s">
        <v>295</v>
      </c>
      <c r="L15" t="s">
        <v>296</v>
      </c>
      <c r="M15" t="s">
        <v>297</v>
      </c>
      <c r="N15" t="s">
        <v>298</v>
      </c>
      <c r="O15" t="s">
        <v>299</v>
      </c>
      <c r="P15" t="s">
        <v>300</v>
      </c>
      <c r="Q15" t="s">
        <v>301</v>
      </c>
      <c r="R15" t="s">
        <v>559</v>
      </c>
    </row>
    <row r="16" spans="1:18" x14ac:dyDescent="0.35">
      <c r="A16" s="1" t="s">
        <v>303</v>
      </c>
      <c r="B16" t="s">
        <v>304</v>
      </c>
      <c r="C16" t="s">
        <v>305</v>
      </c>
      <c r="D16" t="s">
        <v>306</v>
      </c>
      <c r="E16" t="s">
        <v>307</v>
      </c>
      <c r="F16" t="s">
        <v>308</v>
      </c>
      <c r="G16" t="s">
        <v>309</v>
      </c>
      <c r="H16" t="s">
        <v>310</v>
      </c>
      <c r="I16" t="s">
        <v>311</v>
      </c>
      <c r="J16" t="s">
        <v>312</v>
      </c>
      <c r="K16" t="s">
        <v>313</v>
      </c>
      <c r="L16" t="s">
        <v>314</v>
      </c>
      <c r="M16" t="s">
        <v>315</v>
      </c>
      <c r="N16" t="s">
        <v>316</v>
      </c>
      <c r="O16" t="s">
        <v>317</v>
      </c>
      <c r="P16" t="s">
        <v>318</v>
      </c>
      <c r="Q16" t="s">
        <v>319</v>
      </c>
      <c r="R16" t="s">
        <v>560</v>
      </c>
    </row>
    <row r="17" spans="1:18" x14ac:dyDescent="0.35">
      <c r="A17" s="1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326</v>
      </c>
      <c r="G17" t="s">
        <v>319</v>
      </c>
      <c r="H17" t="s">
        <v>327</v>
      </c>
      <c r="I17" t="s">
        <v>328</v>
      </c>
      <c r="J17" t="s">
        <v>325</v>
      </c>
      <c r="K17" t="s">
        <v>326</v>
      </c>
      <c r="L17" t="s">
        <v>329</v>
      </c>
      <c r="M17" t="s">
        <v>330</v>
      </c>
      <c r="N17" t="s">
        <v>331</v>
      </c>
      <c r="O17" t="s">
        <v>332</v>
      </c>
      <c r="P17" t="s">
        <v>333</v>
      </c>
      <c r="Q17" t="s">
        <v>334</v>
      </c>
      <c r="R17" t="s">
        <v>557</v>
      </c>
    </row>
    <row r="18" spans="1:18" x14ac:dyDescent="0.35">
      <c r="A18" s="1" t="s">
        <v>335</v>
      </c>
      <c r="B18" t="s">
        <v>296</v>
      </c>
      <c r="C18" t="s">
        <v>336</v>
      </c>
      <c r="D18" t="s">
        <v>337</v>
      </c>
      <c r="E18" t="s">
        <v>338</v>
      </c>
      <c r="F18" t="s">
        <v>339</v>
      </c>
      <c r="G18" t="s">
        <v>340</v>
      </c>
      <c r="H18" t="s">
        <v>341</v>
      </c>
      <c r="I18" t="s">
        <v>342</v>
      </c>
      <c r="J18" t="s">
        <v>343</v>
      </c>
      <c r="K18" t="s">
        <v>344</v>
      </c>
      <c r="L18" t="s">
        <v>345</v>
      </c>
      <c r="M18" t="s">
        <v>346</v>
      </c>
      <c r="N18" t="s">
        <v>347</v>
      </c>
      <c r="O18" t="s">
        <v>348</v>
      </c>
      <c r="P18" t="s">
        <v>349</v>
      </c>
      <c r="Q18" t="s">
        <v>350</v>
      </c>
      <c r="R18" t="s">
        <v>561</v>
      </c>
    </row>
    <row r="19" spans="1:18" x14ac:dyDescent="0.35">
      <c r="A19" s="1" t="s">
        <v>352</v>
      </c>
      <c r="B19" t="s">
        <v>353</v>
      </c>
      <c r="C19" t="s">
        <v>354</v>
      </c>
      <c r="D19" t="s">
        <v>355</v>
      </c>
      <c r="E19" t="s">
        <v>356</v>
      </c>
      <c r="F19" t="s">
        <v>357</v>
      </c>
      <c r="G19" t="s">
        <v>141</v>
      </c>
      <c r="H19" t="s">
        <v>141</v>
      </c>
      <c r="I19" t="s">
        <v>358</v>
      </c>
      <c r="J19" t="s">
        <v>359</v>
      </c>
      <c r="K19" t="s">
        <v>360</v>
      </c>
      <c r="L19" t="s">
        <v>361</v>
      </c>
      <c r="M19" t="s">
        <v>362</v>
      </c>
      <c r="N19" t="s">
        <v>338</v>
      </c>
      <c r="O19" t="s">
        <v>363</v>
      </c>
      <c r="P19" t="s">
        <v>364</v>
      </c>
      <c r="Q19" t="s">
        <v>365</v>
      </c>
      <c r="R19" t="s">
        <v>562</v>
      </c>
    </row>
    <row r="20" spans="1:18" x14ac:dyDescent="0.35">
      <c r="A20" s="1" t="s">
        <v>367</v>
      </c>
      <c r="B20" t="s">
        <v>368</v>
      </c>
      <c r="C20" t="s">
        <v>369</v>
      </c>
      <c r="D20" t="s">
        <v>370</v>
      </c>
      <c r="E20" t="s">
        <v>371</v>
      </c>
      <c r="F20" t="s">
        <v>372</v>
      </c>
      <c r="G20" t="s">
        <v>373</v>
      </c>
      <c r="H20" t="s">
        <v>374</v>
      </c>
      <c r="I20" t="s">
        <v>375</v>
      </c>
      <c r="J20" t="s">
        <v>376</v>
      </c>
      <c r="K20" t="s">
        <v>377</v>
      </c>
      <c r="L20" t="s">
        <v>378</v>
      </c>
      <c r="M20" t="s">
        <v>379</v>
      </c>
      <c r="N20" t="s">
        <v>380</v>
      </c>
      <c r="O20" t="s">
        <v>381</v>
      </c>
      <c r="P20" t="s">
        <v>382</v>
      </c>
      <c r="Q20" t="s">
        <v>383</v>
      </c>
      <c r="R20" t="s">
        <v>563</v>
      </c>
    </row>
    <row r="21" spans="1:18" x14ac:dyDescent="0.35">
      <c r="A21" s="1" t="s">
        <v>385</v>
      </c>
      <c r="B21" t="s">
        <v>386</v>
      </c>
      <c r="C21" t="s">
        <v>387</v>
      </c>
      <c r="D21" t="s">
        <v>388</v>
      </c>
      <c r="E21" t="s">
        <v>389</v>
      </c>
      <c r="F21" t="s">
        <v>390</v>
      </c>
      <c r="G21" t="s">
        <v>391</v>
      </c>
      <c r="H21" t="s">
        <v>392</v>
      </c>
      <c r="I21" t="s">
        <v>393</v>
      </c>
      <c r="J21" t="s">
        <v>394</v>
      </c>
      <c r="K21" t="s">
        <v>395</v>
      </c>
      <c r="L21" t="s">
        <v>396</v>
      </c>
      <c r="M21" t="s">
        <v>328</v>
      </c>
      <c r="N21" t="s">
        <v>397</v>
      </c>
      <c r="O21" t="s">
        <v>398</v>
      </c>
      <c r="P21" t="s">
        <v>399</v>
      </c>
      <c r="Q21" t="s">
        <v>399</v>
      </c>
      <c r="R21" t="s">
        <v>564</v>
      </c>
    </row>
    <row r="22" spans="1:18" x14ac:dyDescent="0.35">
      <c r="A22" s="1" t="s">
        <v>401</v>
      </c>
      <c r="B22" t="s">
        <v>402</v>
      </c>
      <c r="C22" t="s">
        <v>403</v>
      </c>
      <c r="D22" t="s">
        <v>404</v>
      </c>
      <c r="E22" t="s">
        <v>405</v>
      </c>
      <c r="F22" t="s">
        <v>390</v>
      </c>
      <c r="G22" t="s">
        <v>406</v>
      </c>
      <c r="H22" t="s">
        <v>407</v>
      </c>
      <c r="I22" t="s">
        <v>404</v>
      </c>
      <c r="J22" t="s">
        <v>408</v>
      </c>
      <c r="K22" t="s">
        <v>409</v>
      </c>
      <c r="L22" t="s">
        <v>396</v>
      </c>
      <c r="M22" t="s">
        <v>410</v>
      </c>
      <c r="N22" t="s">
        <v>411</v>
      </c>
      <c r="O22" t="s">
        <v>412</v>
      </c>
      <c r="P22" t="s">
        <v>413</v>
      </c>
      <c r="Q22" t="s">
        <v>414</v>
      </c>
      <c r="R22" t="s">
        <v>565</v>
      </c>
    </row>
    <row r="23" spans="1:18" x14ac:dyDescent="0.35">
      <c r="A23" s="1" t="s">
        <v>416</v>
      </c>
      <c r="B23" t="s">
        <v>387</v>
      </c>
      <c r="C23" t="s">
        <v>417</v>
      </c>
      <c r="D23" t="s">
        <v>418</v>
      </c>
      <c r="E23" t="s">
        <v>419</v>
      </c>
      <c r="F23" t="s">
        <v>420</v>
      </c>
      <c r="G23" t="s">
        <v>396</v>
      </c>
      <c r="H23" t="s">
        <v>421</v>
      </c>
      <c r="I23" t="s">
        <v>422</v>
      </c>
      <c r="J23" t="s">
        <v>423</v>
      </c>
      <c r="K23" t="s">
        <v>424</v>
      </c>
      <c r="L23" t="s">
        <v>422</v>
      </c>
      <c r="M23" t="s">
        <v>263</v>
      </c>
      <c r="N23" t="s">
        <v>425</v>
      </c>
      <c r="O23" t="s">
        <v>426</v>
      </c>
      <c r="P23" t="s">
        <v>427</v>
      </c>
      <c r="Q23" t="s">
        <v>428</v>
      </c>
      <c r="R23" t="s">
        <v>566</v>
      </c>
    </row>
    <row r="24" spans="1:18" x14ac:dyDescent="0.35">
      <c r="A24" s="1" t="s">
        <v>430</v>
      </c>
      <c r="B24" t="s">
        <v>431</v>
      </c>
      <c r="C24" t="s">
        <v>431</v>
      </c>
      <c r="D24" t="s">
        <v>431</v>
      </c>
      <c r="E24" t="s">
        <v>431</v>
      </c>
      <c r="F24" t="s">
        <v>431</v>
      </c>
      <c r="G24" t="s">
        <v>431</v>
      </c>
      <c r="H24" t="s">
        <v>432</v>
      </c>
      <c r="I24" t="s">
        <v>433</v>
      </c>
      <c r="J24" t="s">
        <v>434</v>
      </c>
      <c r="K24" t="s">
        <v>435</v>
      </c>
      <c r="L24" t="s">
        <v>436</v>
      </c>
      <c r="M24" t="s">
        <v>437</v>
      </c>
      <c r="N24" t="s">
        <v>438</v>
      </c>
      <c r="O24" t="s">
        <v>439</v>
      </c>
      <c r="P24" t="s">
        <v>440</v>
      </c>
      <c r="Q24" t="s">
        <v>431</v>
      </c>
      <c r="R24" t="s">
        <v>431</v>
      </c>
    </row>
    <row r="25" spans="1:18" x14ac:dyDescent="0.35">
      <c r="A25" s="1" t="s">
        <v>441</v>
      </c>
      <c r="B25" t="s">
        <v>442</v>
      </c>
      <c r="C25" t="s">
        <v>443</v>
      </c>
      <c r="D25" t="s">
        <v>444</v>
      </c>
      <c r="E25" t="s">
        <v>445</v>
      </c>
      <c r="F25" t="s">
        <v>446</v>
      </c>
      <c r="G25" t="s">
        <v>447</v>
      </c>
      <c r="H25" t="s">
        <v>141</v>
      </c>
      <c r="I25" t="s">
        <v>448</v>
      </c>
      <c r="J25" t="s">
        <v>449</v>
      </c>
      <c r="K25" t="s">
        <v>450</v>
      </c>
      <c r="L25" t="s">
        <v>451</v>
      </c>
      <c r="M25" t="s">
        <v>452</v>
      </c>
      <c r="N25" t="s">
        <v>141</v>
      </c>
      <c r="O25" t="s">
        <v>141</v>
      </c>
      <c r="P25" t="s">
        <v>141</v>
      </c>
      <c r="Q25" t="s">
        <v>141</v>
      </c>
      <c r="R25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9"/>
  <sheetViews>
    <sheetView workbookViewId="0">
      <selection activeCell="Z24" sqref="Z24"/>
    </sheetView>
  </sheetViews>
  <sheetFormatPr defaultRowHeight="14.5" x14ac:dyDescent="0.35"/>
  <cols>
    <col min="1" max="1" width="20.7265625" customWidth="1"/>
    <col min="2" max="25" width="10.6328125" customWidth="1"/>
  </cols>
  <sheetData>
    <row r="1" spans="1:25" x14ac:dyDescent="0.35">
      <c r="A1" s="1" t="s">
        <v>453</v>
      </c>
      <c r="B1" s="2" t="s">
        <v>567</v>
      </c>
      <c r="C1" s="2" t="s">
        <v>568</v>
      </c>
      <c r="D1" s="2" t="s">
        <v>569</v>
      </c>
      <c r="E1" s="2" t="s">
        <v>570</v>
      </c>
      <c r="F1" s="2" t="s">
        <v>571</v>
      </c>
      <c r="G1" s="2" t="s">
        <v>572</v>
      </c>
      <c r="H1" s="2" t="s">
        <v>573</v>
      </c>
      <c r="I1" s="2" t="s">
        <v>574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80</v>
      </c>
      <c r="R1" s="2" t="s">
        <v>81</v>
      </c>
      <c r="S1" s="2" t="s">
        <v>82</v>
      </c>
      <c r="T1" s="2" t="s">
        <v>83</v>
      </c>
      <c r="U1" s="2" t="s">
        <v>84</v>
      </c>
      <c r="V1" s="2" t="s">
        <v>85</v>
      </c>
      <c r="W1" s="2" t="s">
        <v>86</v>
      </c>
      <c r="X1" s="2" t="s">
        <v>87</v>
      </c>
      <c r="Y1" s="2" t="s">
        <v>88</v>
      </c>
    </row>
    <row r="2" spans="1:25" x14ac:dyDescent="0.35">
      <c r="A2" s="1" t="s">
        <v>20</v>
      </c>
      <c r="B2" t="s">
        <v>141</v>
      </c>
      <c r="C2" t="s">
        <v>575</v>
      </c>
      <c r="D2" t="s">
        <v>576</v>
      </c>
      <c r="E2" t="s">
        <v>577</v>
      </c>
      <c r="F2" t="s">
        <v>578</v>
      </c>
      <c r="G2" t="s">
        <v>579</v>
      </c>
      <c r="H2" t="s">
        <v>580</v>
      </c>
      <c r="I2" t="s">
        <v>581</v>
      </c>
      <c r="J2" t="s">
        <v>238</v>
      </c>
      <c r="K2" t="s">
        <v>239</v>
      </c>
      <c r="L2" t="s">
        <v>240</v>
      </c>
      <c r="M2" t="s">
        <v>241</v>
      </c>
      <c r="N2" t="s">
        <v>242</v>
      </c>
      <c r="O2" t="s">
        <v>243</v>
      </c>
      <c r="P2" t="s">
        <v>244</v>
      </c>
      <c r="Q2" t="s">
        <v>245</v>
      </c>
      <c r="R2" t="s">
        <v>246</v>
      </c>
      <c r="S2" t="s">
        <v>247</v>
      </c>
      <c r="T2" t="s">
        <v>248</v>
      </c>
      <c r="U2" t="s">
        <v>249</v>
      </c>
      <c r="V2" t="s">
        <v>250</v>
      </c>
      <c r="W2" t="s">
        <v>251</v>
      </c>
      <c r="X2" t="s">
        <v>252</v>
      </c>
      <c r="Y2" t="s">
        <v>253</v>
      </c>
    </row>
    <row r="3" spans="1:25" x14ac:dyDescent="0.35">
      <c r="A3" s="1" t="s">
        <v>582</v>
      </c>
      <c r="B3" t="s">
        <v>141</v>
      </c>
      <c r="C3" t="s">
        <v>583</v>
      </c>
      <c r="D3" t="s">
        <v>584</v>
      </c>
      <c r="E3" t="s">
        <v>585</v>
      </c>
      <c r="F3" t="s">
        <v>586</v>
      </c>
      <c r="G3" t="s">
        <v>587</v>
      </c>
      <c r="H3" t="s">
        <v>588</v>
      </c>
      <c r="I3" t="s">
        <v>589</v>
      </c>
      <c r="J3" t="s">
        <v>590</v>
      </c>
      <c r="K3" t="s">
        <v>591</v>
      </c>
      <c r="L3" t="s">
        <v>592</v>
      </c>
      <c r="M3" t="s">
        <v>593</v>
      </c>
      <c r="N3" t="s">
        <v>594</v>
      </c>
      <c r="O3" t="s">
        <v>595</v>
      </c>
      <c r="P3" t="s">
        <v>596</v>
      </c>
      <c r="Q3" t="s">
        <v>597</v>
      </c>
      <c r="R3" t="s">
        <v>598</v>
      </c>
      <c r="S3" t="s">
        <v>599</v>
      </c>
      <c r="T3" t="s">
        <v>600</v>
      </c>
      <c r="U3" t="s">
        <v>601</v>
      </c>
      <c r="V3" t="s">
        <v>602</v>
      </c>
      <c r="W3" t="s">
        <v>603</v>
      </c>
      <c r="X3" t="s">
        <v>604</v>
      </c>
      <c r="Y3" t="s">
        <v>605</v>
      </c>
    </row>
    <row r="4" spans="1:25" x14ac:dyDescent="0.35">
      <c r="A4" s="1" t="s">
        <v>606</v>
      </c>
      <c r="B4" t="s">
        <v>141</v>
      </c>
      <c r="C4" t="s">
        <v>607</v>
      </c>
      <c r="D4" t="s">
        <v>608</v>
      </c>
      <c r="E4" t="s">
        <v>609</v>
      </c>
      <c r="F4" t="s">
        <v>610</v>
      </c>
      <c r="G4" t="s">
        <v>382</v>
      </c>
      <c r="H4" t="s">
        <v>611</v>
      </c>
      <c r="I4" t="s">
        <v>612</v>
      </c>
      <c r="J4" t="s">
        <v>613</v>
      </c>
      <c r="K4" t="s">
        <v>614</v>
      </c>
      <c r="L4" t="s">
        <v>615</v>
      </c>
      <c r="M4" t="s">
        <v>616</v>
      </c>
      <c r="N4" t="s">
        <v>617</v>
      </c>
      <c r="O4" t="s">
        <v>618</v>
      </c>
      <c r="P4" t="s">
        <v>619</v>
      </c>
      <c r="Q4" t="s">
        <v>620</v>
      </c>
      <c r="R4" t="s">
        <v>621</v>
      </c>
      <c r="S4" t="s">
        <v>622</v>
      </c>
      <c r="T4" t="s">
        <v>623</v>
      </c>
      <c r="U4" t="s">
        <v>624</v>
      </c>
      <c r="V4" t="s">
        <v>625</v>
      </c>
      <c r="W4" t="s">
        <v>626</v>
      </c>
      <c r="X4" t="s">
        <v>627</v>
      </c>
      <c r="Y4" t="s">
        <v>628</v>
      </c>
    </row>
    <row r="5" spans="1:25" x14ac:dyDescent="0.35">
      <c r="A5" s="1" t="s">
        <v>629</v>
      </c>
      <c r="B5" t="s">
        <v>141</v>
      </c>
      <c r="C5" t="s">
        <v>630</v>
      </c>
      <c r="D5" t="s">
        <v>631</v>
      </c>
      <c r="E5" t="s">
        <v>632</v>
      </c>
      <c r="F5" t="s">
        <v>633</v>
      </c>
      <c r="G5" t="s">
        <v>634</v>
      </c>
      <c r="H5" t="s">
        <v>635</v>
      </c>
      <c r="I5" t="s">
        <v>636</v>
      </c>
      <c r="J5" t="s">
        <v>637</v>
      </c>
      <c r="K5" t="s">
        <v>638</v>
      </c>
      <c r="L5" t="s">
        <v>639</v>
      </c>
      <c r="M5" t="s">
        <v>640</v>
      </c>
      <c r="N5" t="s">
        <v>641</v>
      </c>
      <c r="O5" t="s">
        <v>642</v>
      </c>
      <c r="P5" t="s">
        <v>643</v>
      </c>
      <c r="Q5" t="s">
        <v>644</v>
      </c>
      <c r="R5" t="s">
        <v>645</v>
      </c>
      <c r="S5" t="s">
        <v>646</v>
      </c>
      <c r="T5" t="s">
        <v>647</v>
      </c>
      <c r="U5" t="s">
        <v>648</v>
      </c>
      <c r="V5" t="s">
        <v>649</v>
      </c>
      <c r="W5" t="s">
        <v>650</v>
      </c>
      <c r="X5" t="s">
        <v>651</v>
      </c>
      <c r="Y5" t="s">
        <v>652</v>
      </c>
    </row>
    <row r="6" spans="1:25" x14ac:dyDescent="0.35">
      <c r="A6" s="1" t="s">
        <v>653</v>
      </c>
      <c r="B6" t="s">
        <v>141</v>
      </c>
      <c r="C6" t="s">
        <v>654</v>
      </c>
      <c r="D6" t="s">
        <v>655</v>
      </c>
      <c r="E6" t="s">
        <v>656</v>
      </c>
      <c r="F6" t="s">
        <v>657</v>
      </c>
      <c r="G6" t="s">
        <v>658</v>
      </c>
      <c r="H6" t="s">
        <v>659</v>
      </c>
      <c r="I6" t="s">
        <v>660</v>
      </c>
      <c r="J6" t="s">
        <v>661</v>
      </c>
      <c r="K6" t="s">
        <v>662</v>
      </c>
      <c r="L6" t="s">
        <v>663</v>
      </c>
      <c r="M6" t="s">
        <v>664</v>
      </c>
      <c r="N6" t="s">
        <v>665</v>
      </c>
      <c r="O6" t="s">
        <v>666</v>
      </c>
      <c r="P6" t="s">
        <v>667</v>
      </c>
      <c r="Q6" t="s">
        <v>668</v>
      </c>
      <c r="R6" t="s">
        <v>669</v>
      </c>
      <c r="S6" t="s">
        <v>615</v>
      </c>
      <c r="T6" t="s">
        <v>670</v>
      </c>
      <c r="U6" t="s">
        <v>671</v>
      </c>
      <c r="V6" t="s">
        <v>672</v>
      </c>
      <c r="W6" t="s">
        <v>673</v>
      </c>
      <c r="X6" t="s">
        <v>674</v>
      </c>
      <c r="Y6" t="s">
        <v>675</v>
      </c>
    </row>
    <row r="7" spans="1:25" x14ac:dyDescent="0.35">
      <c r="A7" s="1" t="s">
        <v>676</v>
      </c>
      <c r="B7" t="s">
        <v>141</v>
      </c>
      <c r="C7" t="s">
        <v>141</v>
      </c>
      <c r="D7" t="s">
        <v>141</v>
      </c>
      <c r="E7" t="s">
        <v>141</v>
      </c>
      <c r="F7" t="s">
        <v>141</v>
      </c>
      <c r="G7" t="s">
        <v>141</v>
      </c>
      <c r="H7" t="s">
        <v>141</v>
      </c>
      <c r="I7" t="s">
        <v>141</v>
      </c>
      <c r="J7" t="s">
        <v>141</v>
      </c>
      <c r="K7" t="s">
        <v>141</v>
      </c>
      <c r="L7" t="s">
        <v>141</v>
      </c>
      <c r="M7" t="s">
        <v>141</v>
      </c>
      <c r="N7" t="s">
        <v>141</v>
      </c>
      <c r="O7" t="s">
        <v>141</v>
      </c>
      <c r="P7" t="s">
        <v>141</v>
      </c>
      <c r="Q7" t="s">
        <v>141</v>
      </c>
      <c r="R7" t="s">
        <v>141</v>
      </c>
      <c r="S7" t="s">
        <v>141</v>
      </c>
      <c r="T7" t="s">
        <v>141</v>
      </c>
      <c r="U7" t="s">
        <v>141</v>
      </c>
      <c r="V7" t="s">
        <v>141</v>
      </c>
      <c r="W7" t="s">
        <v>141</v>
      </c>
      <c r="X7" t="s">
        <v>141</v>
      </c>
      <c r="Y7" t="s">
        <v>141</v>
      </c>
    </row>
    <row r="8" spans="1:25" x14ac:dyDescent="0.35">
      <c r="A8" s="1" t="s">
        <v>677</v>
      </c>
      <c r="B8" t="s">
        <v>141</v>
      </c>
      <c r="C8" t="s">
        <v>141</v>
      </c>
      <c r="D8" t="s">
        <v>141</v>
      </c>
      <c r="E8" t="s">
        <v>141</v>
      </c>
      <c r="F8" t="s">
        <v>141</v>
      </c>
      <c r="G8" t="s">
        <v>141</v>
      </c>
      <c r="H8" t="s">
        <v>141</v>
      </c>
      <c r="I8" t="s">
        <v>678</v>
      </c>
      <c r="J8" t="s">
        <v>679</v>
      </c>
      <c r="K8" t="s">
        <v>680</v>
      </c>
      <c r="L8" t="s">
        <v>681</v>
      </c>
      <c r="M8" t="s">
        <v>682</v>
      </c>
      <c r="N8" t="s">
        <v>683</v>
      </c>
      <c r="O8" t="s">
        <v>684</v>
      </c>
      <c r="P8" t="s">
        <v>685</v>
      </c>
      <c r="Q8" t="s">
        <v>686</v>
      </c>
      <c r="R8" t="s">
        <v>687</v>
      </c>
      <c r="S8" t="s">
        <v>688</v>
      </c>
      <c r="T8" t="s">
        <v>689</v>
      </c>
      <c r="U8" t="s">
        <v>690</v>
      </c>
      <c r="V8" t="s">
        <v>141</v>
      </c>
      <c r="W8" t="s">
        <v>141</v>
      </c>
      <c r="X8" t="s">
        <v>141</v>
      </c>
      <c r="Y8" t="s">
        <v>675</v>
      </c>
    </row>
    <row r="9" spans="1:25" x14ac:dyDescent="0.35">
      <c r="A9" s="1" t="s">
        <v>691</v>
      </c>
      <c r="B9" t="s">
        <v>141</v>
      </c>
      <c r="C9" t="s">
        <v>141</v>
      </c>
      <c r="D9" t="s">
        <v>141</v>
      </c>
      <c r="E9" t="s">
        <v>141</v>
      </c>
      <c r="F9" t="s">
        <v>141</v>
      </c>
      <c r="G9" t="s">
        <v>141</v>
      </c>
      <c r="H9" t="s">
        <v>141</v>
      </c>
      <c r="I9" t="s">
        <v>678</v>
      </c>
      <c r="J9" t="s">
        <v>679</v>
      </c>
      <c r="K9" t="s">
        <v>680</v>
      </c>
      <c r="L9" t="s">
        <v>681</v>
      </c>
      <c r="M9" t="s">
        <v>682</v>
      </c>
      <c r="N9" t="s">
        <v>683</v>
      </c>
      <c r="O9" t="s">
        <v>684</v>
      </c>
      <c r="P9" t="s">
        <v>685</v>
      </c>
      <c r="Q9" t="s">
        <v>686</v>
      </c>
      <c r="R9" t="s">
        <v>687</v>
      </c>
      <c r="S9" t="s">
        <v>688</v>
      </c>
      <c r="T9" t="s">
        <v>689</v>
      </c>
      <c r="U9" t="s">
        <v>690</v>
      </c>
      <c r="V9" t="s">
        <v>141</v>
      </c>
      <c r="W9" t="s">
        <v>141</v>
      </c>
      <c r="X9" t="s">
        <v>141</v>
      </c>
      <c r="Y9" t="s">
        <v>141</v>
      </c>
    </row>
    <row r="10" spans="1:25" x14ac:dyDescent="0.35">
      <c r="A10" s="1" t="s">
        <v>692</v>
      </c>
      <c r="B10" t="s">
        <v>141</v>
      </c>
      <c r="C10" t="s">
        <v>141</v>
      </c>
      <c r="D10" t="s">
        <v>141</v>
      </c>
      <c r="E10" t="s">
        <v>141</v>
      </c>
      <c r="F10" t="s">
        <v>141</v>
      </c>
      <c r="G10" t="s">
        <v>141</v>
      </c>
      <c r="H10" t="s">
        <v>141</v>
      </c>
      <c r="I10" t="s">
        <v>141</v>
      </c>
      <c r="J10" t="s">
        <v>141</v>
      </c>
      <c r="K10" t="s">
        <v>141</v>
      </c>
      <c r="L10" t="s">
        <v>141</v>
      </c>
      <c r="M10" t="s">
        <v>141</v>
      </c>
      <c r="N10" t="s">
        <v>141</v>
      </c>
      <c r="O10" t="s">
        <v>141</v>
      </c>
      <c r="P10" t="s">
        <v>141</v>
      </c>
      <c r="Q10" t="s">
        <v>141</v>
      </c>
      <c r="R10" t="s">
        <v>141</v>
      </c>
      <c r="S10" t="s">
        <v>141</v>
      </c>
      <c r="T10" t="s">
        <v>141</v>
      </c>
      <c r="U10" t="s">
        <v>141</v>
      </c>
      <c r="V10" t="s">
        <v>141</v>
      </c>
      <c r="W10" t="s">
        <v>141</v>
      </c>
      <c r="X10" t="s">
        <v>141</v>
      </c>
      <c r="Y10" t="s">
        <v>141</v>
      </c>
    </row>
    <row r="11" spans="1:25" x14ac:dyDescent="0.35">
      <c r="A11" s="1" t="s">
        <v>693</v>
      </c>
      <c r="B11" t="s">
        <v>141</v>
      </c>
      <c r="C11" t="s">
        <v>654</v>
      </c>
      <c r="D11" t="s">
        <v>655</v>
      </c>
      <c r="E11" t="s">
        <v>656</v>
      </c>
      <c r="F11" t="s">
        <v>657</v>
      </c>
      <c r="G11" t="s">
        <v>658</v>
      </c>
      <c r="H11" t="s">
        <v>659</v>
      </c>
      <c r="I11" t="s">
        <v>694</v>
      </c>
      <c r="J11" t="s">
        <v>695</v>
      </c>
      <c r="K11" t="s">
        <v>344</v>
      </c>
      <c r="L11" t="s">
        <v>696</v>
      </c>
      <c r="M11" t="s">
        <v>697</v>
      </c>
      <c r="N11" t="s">
        <v>655</v>
      </c>
      <c r="O11" t="s">
        <v>698</v>
      </c>
      <c r="P11" t="s">
        <v>699</v>
      </c>
      <c r="Q11" t="s">
        <v>700</v>
      </c>
      <c r="R11" t="s">
        <v>701</v>
      </c>
      <c r="S11" t="s">
        <v>540</v>
      </c>
      <c r="T11" t="s">
        <v>702</v>
      </c>
      <c r="U11" t="s">
        <v>703</v>
      </c>
      <c r="V11" t="s">
        <v>672</v>
      </c>
      <c r="W11" t="s">
        <v>673</v>
      </c>
      <c r="X11" t="s">
        <v>674</v>
      </c>
      <c r="Y11" t="s">
        <v>141</v>
      </c>
    </row>
    <row r="12" spans="1:25" x14ac:dyDescent="0.35">
      <c r="A12" s="1" t="s">
        <v>704</v>
      </c>
      <c r="B12" t="s">
        <v>141</v>
      </c>
      <c r="C12" t="s">
        <v>705</v>
      </c>
      <c r="D12" t="s">
        <v>706</v>
      </c>
      <c r="E12" t="s">
        <v>351</v>
      </c>
      <c r="F12" t="s">
        <v>707</v>
      </c>
      <c r="G12" t="s">
        <v>708</v>
      </c>
      <c r="H12" t="s">
        <v>709</v>
      </c>
      <c r="I12" t="s">
        <v>710</v>
      </c>
      <c r="J12" t="s">
        <v>711</v>
      </c>
      <c r="K12" t="s">
        <v>712</v>
      </c>
      <c r="L12" t="s">
        <v>713</v>
      </c>
      <c r="M12" t="s">
        <v>714</v>
      </c>
      <c r="N12" t="s">
        <v>715</v>
      </c>
      <c r="O12" t="s">
        <v>716</v>
      </c>
      <c r="P12" t="s">
        <v>717</v>
      </c>
      <c r="Q12" t="s">
        <v>718</v>
      </c>
      <c r="R12" t="s">
        <v>719</v>
      </c>
      <c r="S12" t="s">
        <v>720</v>
      </c>
      <c r="T12" t="s">
        <v>721</v>
      </c>
      <c r="U12" t="s">
        <v>722</v>
      </c>
      <c r="V12" t="s">
        <v>723</v>
      </c>
      <c r="W12" t="s">
        <v>724</v>
      </c>
      <c r="X12" t="s">
        <v>725</v>
      </c>
      <c r="Y12" t="s">
        <v>726</v>
      </c>
    </row>
    <row r="13" spans="1:25" x14ac:dyDescent="0.35">
      <c r="A13" s="1" t="s">
        <v>30</v>
      </c>
      <c r="B13" t="s">
        <v>141</v>
      </c>
      <c r="C13" t="s">
        <v>141</v>
      </c>
      <c r="D13" t="s">
        <v>141</v>
      </c>
      <c r="E13" t="s">
        <v>141</v>
      </c>
      <c r="F13" t="s">
        <v>141</v>
      </c>
      <c r="G13" t="s">
        <v>141</v>
      </c>
      <c r="H13" t="s">
        <v>141</v>
      </c>
      <c r="I13" t="s">
        <v>141</v>
      </c>
      <c r="J13" t="s">
        <v>727</v>
      </c>
      <c r="K13" t="s">
        <v>141</v>
      </c>
      <c r="L13" t="s">
        <v>141</v>
      </c>
      <c r="M13" t="s">
        <v>358</v>
      </c>
      <c r="N13" t="s">
        <v>358</v>
      </c>
      <c r="O13" t="s">
        <v>728</v>
      </c>
      <c r="P13" t="s">
        <v>728</v>
      </c>
      <c r="Q13" t="s">
        <v>728</v>
      </c>
      <c r="R13" t="s">
        <v>728</v>
      </c>
      <c r="S13" t="s">
        <v>729</v>
      </c>
      <c r="T13" t="s">
        <v>728</v>
      </c>
      <c r="U13" t="s">
        <v>358</v>
      </c>
      <c r="V13" t="s">
        <v>730</v>
      </c>
      <c r="W13" t="s">
        <v>727</v>
      </c>
      <c r="X13" t="s">
        <v>358</v>
      </c>
      <c r="Y13" t="s">
        <v>141</v>
      </c>
    </row>
    <row r="14" spans="1:25" x14ac:dyDescent="0.35">
      <c r="A14" s="1" t="s">
        <v>31</v>
      </c>
      <c r="B14" t="s">
        <v>141</v>
      </c>
      <c r="C14" t="s">
        <v>141</v>
      </c>
      <c r="D14" t="s">
        <v>141</v>
      </c>
      <c r="E14" t="s">
        <v>141</v>
      </c>
      <c r="F14" t="s">
        <v>141</v>
      </c>
      <c r="G14" t="s">
        <v>141</v>
      </c>
      <c r="H14" t="s">
        <v>141</v>
      </c>
      <c r="I14" t="s">
        <v>141</v>
      </c>
      <c r="J14" t="s">
        <v>731</v>
      </c>
      <c r="K14" t="s">
        <v>141</v>
      </c>
      <c r="L14" t="s">
        <v>141</v>
      </c>
      <c r="M14" t="s">
        <v>732</v>
      </c>
      <c r="N14" t="s">
        <v>733</v>
      </c>
      <c r="O14" t="s">
        <v>734</v>
      </c>
      <c r="P14" t="s">
        <v>735</v>
      </c>
      <c r="Q14" t="s">
        <v>730</v>
      </c>
      <c r="R14" t="s">
        <v>727</v>
      </c>
      <c r="S14" t="s">
        <v>736</v>
      </c>
      <c r="T14" t="s">
        <v>737</v>
      </c>
      <c r="U14" t="s">
        <v>738</v>
      </c>
      <c r="V14" t="s">
        <v>738</v>
      </c>
      <c r="W14" t="s">
        <v>739</v>
      </c>
      <c r="X14" t="s">
        <v>740</v>
      </c>
      <c r="Y14" t="s">
        <v>741</v>
      </c>
    </row>
    <row r="15" spans="1:25" x14ac:dyDescent="0.35">
      <c r="A15" s="1" t="s">
        <v>742</v>
      </c>
      <c r="B15" t="s">
        <v>141</v>
      </c>
      <c r="C15" t="s">
        <v>730</v>
      </c>
      <c r="D15" t="s">
        <v>743</v>
      </c>
      <c r="E15" t="s">
        <v>744</v>
      </c>
      <c r="F15" t="s">
        <v>736</v>
      </c>
      <c r="G15" t="s">
        <v>745</v>
      </c>
      <c r="H15" t="s">
        <v>733</v>
      </c>
      <c r="I15" t="s">
        <v>746</v>
      </c>
      <c r="J15" t="s">
        <v>270</v>
      </c>
      <c r="K15" t="s">
        <v>271</v>
      </c>
      <c r="L15" t="s">
        <v>272</v>
      </c>
      <c r="M15" t="s">
        <v>273</v>
      </c>
      <c r="N15" t="s">
        <v>274</v>
      </c>
      <c r="O15" t="s">
        <v>275</v>
      </c>
      <c r="P15" t="s">
        <v>276</v>
      </c>
      <c r="Q15" t="s">
        <v>277</v>
      </c>
      <c r="R15" t="s">
        <v>278</v>
      </c>
      <c r="S15" t="s">
        <v>279</v>
      </c>
      <c r="T15" t="s">
        <v>280</v>
      </c>
      <c r="U15" t="s">
        <v>281</v>
      </c>
      <c r="V15" t="s">
        <v>282</v>
      </c>
      <c r="W15" t="s">
        <v>283</v>
      </c>
      <c r="X15" t="s">
        <v>284</v>
      </c>
      <c r="Y15" t="s">
        <v>285</v>
      </c>
    </row>
    <row r="16" spans="1:25" x14ac:dyDescent="0.35">
      <c r="A16" s="1" t="s">
        <v>747</v>
      </c>
      <c r="B16" t="s">
        <v>141</v>
      </c>
      <c r="C16" t="s">
        <v>748</v>
      </c>
      <c r="D16" t="s">
        <v>749</v>
      </c>
      <c r="E16" t="s">
        <v>732</v>
      </c>
      <c r="F16" t="s">
        <v>750</v>
      </c>
      <c r="G16" t="s">
        <v>751</v>
      </c>
      <c r="H16" t="s">
        <v>752</v>
      </c>
      <c r="I16" t="s">
        <v>753</v>
      </c>
      <c r="J16" t="s">
        <v>754</v>
      </c>
      <c r="K16" t="s">
        <v>755</v>
      </c>
      <c r="L16" t="s">
        <v>756</v>
      </c>
      <c r="M16" t="s">
        <v>757</v>
      </c>
      <c r="N16" t="s">
        <v>758</v>
      </c>
      <c r="O16" t="s">
        <v>759</v>
      </c>
      <c r="P16" t="s">
        <v>271</v>
      </c>
      <c r="Q16" t="s">
        <v>760</v>
      </c>
      <c r="R16" t="s">
        <v>761</v>
      </c>
      <c r="S16" t="s">
        <v>762</v>
      </c>
      <c r="T16" t="s">
        <v>763</v>
      </c>
      <c r="U16" t="s">
        <v>764</v>
      </c>
      <c r="V16" t="s">
        <v>765</v>
      </c>
      <c r="W16" t="s">
        <v>766</v>
      </c>
      <c r="X16" t="s">
        <v>767</v>
      </c>
      <c r="Y16" t="s">
        <v>768</v>
      </c>
    </row>
    <row r="17" spans="1:25" x14ac:dyDescent="0.35">
      <c r="A17" s="1" t="s">
        <v>769</v>
      </c>
      <c r="B17" t="s">
        <v>141</v>
      </c>
      <c r="C17" t="s">
        <v>770</v>
      </c>
      <c r="D17" t="s">
        <v>771</v>
      </c>
      <c r="E17" t="s">
        <v>772</v>
      </c>
      <c r="F17" t="s">
        <v>773</v>
      </c>
      <c r="G17" t="s">
        <v>774</v>
      </c>
      <c r="H17" t="s">
        <v>775</v>
      </c>
      <c r="I17" t="s">
        <v>776</v>
      </c>
      <c r="J17" t="s">
        <v>777</v>
      </c>
      <c r="K17" t="s">
        <v>778</v>
      </c>
      <c r="L17" t="s">
        <v>779</v>
      </c>
      <c r="M17" t="s">
        <v>780</v>
      </c>
      <c r="N17" t="s">
        <v>781</v>
      </c>
      <c r="O17" t="s">
        <v>782</v>
      </c>
      <c r="P17" t="s">
        <v>783</v>
      </c>
      <c r="Q17" t="s">
        <v>784</v>
      </c>
      <c r="R17" t="s">
        <v>785</v>
      </c>
      <c r="S17" t="s">
        <v>786</v>
      </c>
      <c r="T17" t="s">
        <v>787</v>
      </c>
      <c r="U17" t="s">
        <v>788</v>
      </c>
      <c r="V17" t="s">
        <v>789</v>
      </c>
      <c r="W17" t="s">
        <v>790</v>
      </c>
      <c r="X17" t="s">
        <v>791</v>
      </c>
      <c r="Y17" t="s">
        <v>792</v>
      </c>
    </row>
    <row r="18" spans="1:25" x14ac:dyDescent="0.35">
      <c r="A18" s="1" t="s">
        <v>793</v>
      </c>
      <c r="B18" t="s">
        <v>141</v>
      </c>
      <c r="C18" t="s">
        <v>748</v>
      </c>
      <c r="D18" t="s">
        <v>730</v>
      </c>
      <c r="E18" t="s">
        <v>740</v>
      </c>
      <c r="F18" t="s">
        <v>694</v>
      </c>
      <c r="G18" t="s">
        <v>794</v>
      </c>
      <c r="H18" t="s">
        <v>795</v>
      </c>
      <c r="I18" t="s">
        <v>796</v>
      </c>
      <c r="J18" t="s">
        <v>797</v>
      </c>
      <c r="K18" t="s">
        <v>798</v>
      </c>
      <c r="L18" t="s">
        <v>799</v>
      </c>
      <c r="M18" t="s">
        <v>800</v>
      </c>
      <c r="N18" t="s">
        <v>801</v>
      </c>
      <c r="O18" t="s">
        <v>802</v>
      </c>
      <c r="P18" t="s">
        <v>803</v>
      </c>
      <c r="Q18" t="s">
        <v>804</v>
      </c>
      <c r="R18" t="s">
        <v>805</v>
      </c>
      <c r="S18" t="s">
        <v>806</v>
      </c>
      <c r="T18" t="s">
        <v>807</v>
      </c>
      <c r="U18" t="s">
        <v>752</v>
      </c>
      <c r="V18" t="s">
        <v>808</v>
      </c>
      <c r="W18" t="s">
        <v>809</v>
      </c>
      <c r="X18" t="s">
        <v>810</v>
      </c>
      <c r="Y18" t="s">
        <v>811</v>
      </c>
    </row>
    <row r="19" spans="1:25" x14ac:dyDescent="0.35">
      <c r="A19" s="1" t="s">
        <v>812</v>
      </c>
      <c r="B19" t="s">
        <v>141</v>
      </c>
      <c r="C19" t="s">
        <v>813</v>
      </c>
      <c r="D19" t="s">
        <v>814</v>
      </c>
      <c r="E19" t="s">
        <v>815</v>
      </c>
      <c r="F19" t="s">
        <v>816</v>
      </c>
      <c r="G19" t="s">
        <v>817</v>
      </c>
      <c r="H19" t="s">
        <v>818</v>
      </c>
      <c r="I19" t="s">
        <v>819</v>
      </c>
      <c r="J19" t="s">
        <v>820</v>
      </c>
      <c r="K19" t="s">
        <v>821</v>
      </c>
      <c r="L19" t="s">
        <v>822</v>
      </c>
      <c r="M19" t="s">
        <v>823</v>
      </c>
      <c r="N19" t="s">
        <v>824</v>
      </c>
      <c r="O19" t="s">
        <v>825</v>
      </c>
      <c r="P19" t="s">
        <v>826</v>
      </c>
      <c r="Q19" t="s">
        <v>827</v>
      </c>
      <c r="R19" t="s">
        <v>828</v>
      </c>
      <c r="S19" t="s">
        <v>829</v>
      </c>
      <c r="T19" t="s">
        <v>830</v>
      </c>
      <c r="U19" t="s">
        <v>831</v>
      </c>
      <c r="V19" t="s">
        <v>832</v>
      </c>
      <c r="W19" t="s">
        <v>833</v>
      </c>
      <c r="X19" t="s">
        <v>834</v>
      </c>
      <c r="Y19" t="s">
        <v>835</v>
      </c>
    </row>
    <row r="20" spans="1:25" x14ac:dyDescent="0.35">
      <c r="A20" s="1" t="s">
        <v>836</v>
      </c>
      <c r="B20" t="s">
        <v>141</v>
      </c>
      <c r="C20" t="s">
        <v>837</v>
      </c>
      <c r="D20" t="s">
        <v>838</v>
      </c>
      <c r="E20" t="s">
        <v>839</v>
      </c>
      <c r="F20" t="s">
        <v>728</v>
      </c>
      <c r="G20" t="s">
        <v>728</v>
      </c>
      <c r="H20" t="s">
        <v>840</v>
      </c>
      <c r="I20" t="s">
        <v>841</v>
      </c>
      <c r="J20" t="s">
        <v>842</v>
      </c>
      <c r="K20" t="s">
        <v>843</v>
      </c>
      <c r="L20" t="s">
        <v>844</v>
      </c>
      <c r="M20" t="s">
        <v>845</v>
      </c>
      <c r="N20" t="s">
        <v>844</v>
      </c>
      <c r="O20" t="s">
        <v>846</v>
      </c>
      <c r="P20" t="s">
        <v>847</v>
      </c>
      <c r="Q20" t="s">
        <v>848</v>
      </c>
      <c r="R20" t="s">
        <v>849</v>
      </c>
      <c r="S20" t="s">
        <v>838</v>
      </c>
      <c r="T20" t="s">
        <v>850</v>
      </c>
      <c r="U20" t="s">
        <v>851</v>
      </c>
      <c r="V20" t="s">
        <v>852</v>
      </c>
      <c r="W20" t="s">
        <v>853</v>
      </c>
      <c r="X20" t="s">
        <v>854</v>
      </c>
      <c r="Y20" t="s">
        <v>853</v>
      </c>
    </row>
    <row r="21" spans="1:25" x14ac:dyDescent="0.35">
      <c r="A21" s="1" t="s">
        <v>855</v>
      </c>
      <c r="B21" t="s">
        <v>141</v>
      </c>
      <c r="C21" t="s">
        <v>856</v>
      </c>
      <c r="D21" t="s">
        <v>857</v>
      </c>
      <c r="E21" t="s">
        <v>858</v>
      </c>
      <c r="F21" t="s">
        <v>550</v>
      </c>
      <c r="G21" t="s">
        <v>859</v>
      </c>
      <c r="H21" t="s">
        <v>795</v>
      </c>
      <c r="I21" t="s">
        <v>860</v>
      </c>
      <c r="J21" t="s">
        <v>861</v>
      </c>
      <c r="K21" t="s">
        <v>862</v>
      </c>
      <c r="L21" t="s">
        <v>863</v>
      </c>
      <c r="M21" t="s">
        <v>864</v>
      </c>
      <c r="N21" t="s">
        <v>865</v>
      </c>
      <c r="O21" t="s">
        <v>866</v>
      </c>
      <c r="P21" t="s">
        <v>867</v>
      </c>
      <c r="Q21" t="s">
        <v>868</v>
      </c>
      <c r="R21" t="s">
        <v>869</v>
      </c>
      <c r="S21" t="s">
        <v>870</v>
      </c>
      <c r="T21" t="s">
        <v>871</v>
      </c>
      <c r="U21" t="s">
        <v>872</v>
      </c>
      <c r="V21" t="s">
        <v>873</v>
      </c>
      <c r="W21" t="s">
        <v>874</v>
      </c>
      <c r="X21" t="s">
        <v>292</v>
      </c>
      <c r="Y21" t="s">
        <v>875</v>
      </c>
    </row>
    <row r="22" spans="1:25" x14ac:dyDescent="0.35">
      <c r="A22" s="1" t="s">
        <v>876</v>
      </c>
      <c r="B22" t="s">
        <v>141</v>
      </c>
      <c r="C22" t="s">
        <v>877</v>
      </c>
      <c r="D22" t="s">
        <v>878</v>
      </c>
      <c r="E22" t="s">
        <v>879</v>
      </c>
      <c r="F22" t="s">
        <v>880</v>
      </c>
      <c r="G22" t="s">
        <v>881</v>
      </c>
      <c r="H22" t="s">
        <v>882</v>
      </c>
      <c r="I22" t="s">
        <v>883</v>
      </c>
      <c r="J22" t="s">
        <v>884</v>
      </c>
      <c r="K22" t="s">
        <v>885</v>
      </c>
      <c r="L22" t="s">
        <v>886</v>
      </c>
      <c r="M22" t="s">
        <v>880</v>
      </c>
      <c r="N22" t="s">
        <v>887</v>
      </c>
      <c r="O22" t="s">
        <v>888</v>
      </c>
      <c r="P22" t="s">
        <v>889</v>
      </c>
      <c r="Q22" t="s">
        <v>890</v>
      </c>
      <c r="R22" t="s">
        <v>891</v>
      </c>
      <c r="S22" t="s">
        <v>892</v>
      </c>
      <c r="T22" t="s">
        <v>818</v>
      </c>
      <c r="U22" t="s">
        <v>893</v>
      </c>
      <c r="V22" t="s">
        <v>894</v>
      </c>
      <c r="W22" t="s">
        <v>895</v>
      </c>
      <c r="X22" t="s">
        <v>896</v>
      </c>
      <c r="Y22" t="s">
        <v>897</v>
      </c>
    </row>
    <row r="23" spans="1:25" x14ac:dyDescent="0.35">
      <c r="A23" s="1" t="s">
        <v>898</v>
      </c>
      <c r="B23" t="s">
        <v>141</v>
      </c>
      <c r="C23" t="s">
        <v>848</v>
      </c>
      <c r="D23" t="s">
        <v>730</v>
      </c>
      <c r="E23" t="s">
        <v>899</v>
      </c>
      <c r="F23" t="s">
        <v>297</v>
      </c>
      <c r="G23" t="s">
        <v>900</v>
      </c>
      <c r="H23" t="s">
        <v>901</v>
      </c>
      <c r="I23" t="s">
        <v>902</v>
      </c>
      <c r="J23" t="s">
        <v>283</v>
      </c>
      <c r="K23" t="s">
        <v>903</v>
      </c>
      <c r="L23" t="s">
        <v>904</v>
      </c>
      <c r="M23" t="s">
        <v>905</v>
      </c>
      <c r="N23" t="s">
        <v>906</v>
      </c>
      <c r="O23" t="s">
        <v>907</v>
      </c>
      <c r="P23" t="s">
        <v>908</v>
      </c>
      <c r="Q23" t="s">
        <v>909</v>
      </c>
      <c r="R23" t="s">
        <v>909</v>
      </c>
      <c r="S23" t="s">
        <v>910</v>
      </c>
      <c r="T23" t="s">
        <v>281</v>
      </c>
      <c r="U23" t="s">
        <v>911</v>
      </c>
      <c r="V23" t="s">
        <v>900</v>
      </c>
      <c r="W23" t="s">
        <v>901</v>
      </c>
      <c r="X23" t="s">
        <v>912</v>
      </c>
      <c r="Y23" t="s">
        <v>913</v>
      </c>
    </row>
    <row r="24" spans="1:25" x14ac:dyDescent="0.35">
      <c r="A24" s="1" t="s">
        <v>34</v>
      </c>
      <c r="B24" t="s">
        <v>141</v>
      </c>
      <c r="C24" t="s">
        <v>847</v>
      </c>
      <c r="D24" t="s">
        <v>914</v>
      </c>
      <c r="E24" t="s">
        <v>749</v>
      </c>
      <c r="F24" t="s">
        <v>915</v>
      </c>
      <c r="G24" t="s">
        <v>916</v>
      </c>
      <c r="H24" t="s">
        <v>917</v>
      </c>
      <c r="I24" t="s">
        <v>548</v>
      </c>
      <c r="J24" t="s">
        <v>279</v>
      </c>
      <c r="K24" t="s">
        <v>288</v>
      </c>
      <c r="L24" t="s">
        <v>289</v>
      </c>
      <c r="M24" t="s">
        <v>290</v>
      </c>
      <c r="N24" t="s">
        <v>190</v>
      </c>
      <c r="O24" t="s">
        <v>291</v>
      </c>
      <c r="P24" t="s">
        <v>292</v>
      </c>
      <c r="Q24" t="s">
        <v>293</v>
      </c>
      <c r="R24" t="s">
        <v>294</v>
      </c>
      <c r="S24" t="s">
        <v>295</v>
      </c>
      <c r="T24" t="s">
        <v>296</v>
      </c>
      <c r="U24" t="s">
        <v>297</v>
      </c>
      <c r="V24" t="s">
        <v>298</v>
      </c>
      <c r="W24" t="s">
        <v>299</v>
      </c>
      <c r="X24" t="s">
        <v>300</v>
      </c>
      <c r="Y24" t="s">
        <v>301</v>
      </c>
    </row>
    <row r="25" spans="1:25" x14ac:dyDescent="0.35">
      <c r="A25" s="1" t="s">
        <v>918</v>
      </c>
      <c r="B25" t="s">
        <v>141</v>
      </c>
      <c r="C25" t="s">
        <v>919</v>
      </c>
      <c r="D25" t="s">
        <v>920</v>
      </c>
      <c r="E25" t="s">
        <v>921</v>
      </c>
      <c r="F25" t="s">
        <v>922</v>
      </c>
      <c r="G25" t="s">
        <v>923</v>
      </c>
      <c r="H25" t="s">
        <v>924</v>
      </c>
      <c r="I25" t="s">
        <v>925</v>
      </c>
      <c r="J25" t="s">
        <v>926</v>
      </c>
      <c r="K25" t="s">
        <v>927</v>
      </c>
      <c r="L25" t="s">
        <v>928</v>
      </c>
      <c r="M25" t="s">
        <v>929</v>
      </c>
      <c r="N25" t="s">
        <v>930</v>
      </c>
      <c r="O25" t="s">
        <v>931</v>
      </c>
      <c r="P25" t="s">
        <v>932</v>
      </c>
      <c r="Q25" t="s">
        <v>933</v>
      </c>
      <c r="R25" t="s">
        <v>934</v>
      </c>
      <c r="S25" t="s">
        <v>935</v>
      </c>
      <c r="T25" t="s">
        <v>936</v>
      </c>
      <c r="U25" t="s">
        <v>937</v>
      </c>
      <c r="V25" t="s">
        <v>938</v>
      </c>
      <c r="W25" t="s">
        <v>939</v>
      </c>
      <c r="X25" t="s">
        <v>940</v>
      </c>
      <c r="Y25" t="s">
        <v>941</v>
      </c>
    </row>
    <row r="26" spans="1:25" x14ac:dyDescent="0.35">
      <c r="A26" s="1" t="s">
        <v>35</v>
      </c>
      <c r="B26" t="s">
        <v>141</v>
      </c>
      <c r="C26" t="s">
        <v>942</v>
      </c>
      <c r="D26" t="s">
        <v>943</v>
      </c>
      <c r="E26" t="s">
        <v>944</v>
      </c>
      <c r="F26" t="s">
        <v>945</v>
      </c>
      <c r="G26" t="s">
        <v>128</v>
      </c>
      <c r="H26" t="s">
        <v>128</v>
      </c>
      <c r="I26" t="s">
        <v>946</v>
      </c>
      <c r="J26" t="s">
        <v>471</v>
      </c>
      <c r="K26" t="s">
        <v>472</v>
      </c>
      <c r="L26" t="s">
        <v>473</v>
      </c>
      <c r="M26" t="s">
        <v>160</v>
      </c>
      <c r="N26" t="s">
        <v>474</v>
      </c>
      <c r="O26" t="s">
        <v>475</v>
      </c>
      <c r="P26" t="s">
        <v>476</v>
      </c>
      <c r="Q26" t="s">
        <v>477</v>
      </c>
      <c r="R26" t="s">
        <v>478</v>
      </c>
      <c r="S26" t="s">
        <v>479</v>
      </c>
      <c r="T26" t="s">
        <v>480</v>
      </c>
      <c r="U26" t="s">
        <v>481</v>
      </c>
      <c r="V26" t="s">
        <v>482</v>
      </c>
      <c r="W26" t="s">
        <v>483</v>
      </c>
      <c r="X26" t="s">
        <v>484</v>
      </c>
      <c r="Y26" t="s">
        <v>485</v>
      </c>
    </row>
    <row r="27" spans="1:25" x14ac:dyDescent="0.35">
      <c r="A27" s="1" t="s">
        <v>947</v>
      </c>
      <c r="B27" t="s">
        <v>141</v>
      </c>
      <c r="C27" t="s">
        <v>948</v>
      </c>
      <c r="D27" t="s">
        <v>949</v>
      </c>
      <c r="E27" t="s">
        <v>950</v>
      </c>
      <c r="F27" t="s">
        <v>951</v>
      </c>
      <c r="G27" t="s">
        <v>952</v>
      </c>
      <c r="H27" t="s">
        <v>952</v>
      </c>
      <c r="I27" t="s">
        <v>142</v>
      </c>
      <c r="J27" t="s">
        <v>152</v>
      </c>
      <c r="K27" t="s">
        <v>953</v>
      </c>
      <c r="L27" t="s">
        <v>954</v>
      </c>
      <c r="M27" t="s">
        <v>128</v>
      </c>
      <c r="N27" t="s">
        <v>955</v>
      </c>
      <c r="O27" t="s">
        <v>956</v>
      </c>
      <c r="P27" t="s">
        <v>114</v>
      </c>
      <c r="Q27" t="s">
        <v>957</v>
      </c>
      <c r="R27" t="s">
        <v>946</v>
      </c>
      <c r="S27" t="s">
        <v>958</v>
      </c>
      <c r="T27" t="s">
        <v>118</v>
      </c>
      <c r="U27" t="s">
        <v>119</v>
      </c>
      <c r="V27" t="s">
        <v>120</v>
      </c>
      <c r="W27" t="s">
        <v>121</v>
      </c>
      <c r="X27" t="s">
        <v>122</v>
      </c>
      <c r="Y27" t="s">
        <v>123</v>
      </c>
    </row>
    <row r="28" spans="1:25" x14ac:dyDescent="0.35">
      <c r="A28" s="1" t="s">
        <v>959</v>
      </c>
      <c r="B28" t="s">
        <v>141</v>
      </c>
      <c r="C28" t="s">
        <v>288</v>
      </c>
      <c r="D28" t="s">
        <v>288</v>
      </c>
      <c r="E28" t="s">
        <v>288</v>
      </c>
      <c r="F28" t="s">
        <v>960</v>
      </c>
      <c r="G28" t="s">
        <v>961</v>
      </c>
      <c r="H28" t="s">
        <v>382</v>
      </c>
      <c r="I28" t="s">
        <v>962</v>
      </c>
      <c r="J28" t="s">
        <v>178</v>
      </c>
      <c r="K28" t="s">
        <v>179</v>
      </c>
      <c r="L28" t="s">
        <v>180</v>
      </c>
      <c r="M28" t="s">
        <v>181</v>
      </c>
      <c r="N28" t="s">
        <v>182</v>
      </c>
      <c r="O28" t="s">
        <v>183</v>
      </c>
      <c r="P28" t="s">
        <v>184</v>
      </c>
      <c r="Q28" t="s">
        <v>185</v>
      </c>
      <c r="R28" t="s">
        <v>186</v>
      </c>
      <c r="S28" t="s">
        <v>187</v>
      </c>
      <c r="T28" t="s">
        <v>188</v>
      </c>
      <c r="U28" t="s">
        <v>189</v>
      </c>
      <c r="V28" t="s">
        <v>190</v>
      </c>
      <c r="W28" t="s">
        <v>191</v>
      </c>
      <c r="X28" t="s">
        <v>192</v>
      </c>
      <c r="Y28" t="s">
        <v>193</v>
      </c>
    </row>
    <row r="29" spans="1:25" x14ac:dyDescent="0.35">
      <c r="A29" s="1" t="s">
        <v>963</v>
      </c>
      <c r="B29" t="s">
        <v>141</v>
      </c>
      <c r="C29" t="s">
        <v>288</v>
      </c>
      <c r="D29" t="s">
        <v>193</v>
      </c>
      <c r="E29" t="s">
        <v>964</v>
      </c>
      <c r="F29" t="s">
        <v>965</v>
      </c>
      <c r="G29" t="s">
        <v>966</v>
      </c>
      <c r="H29" t="s">
        <v>967</v>
      </c>
      <c r="I29" t="s">
        <v>968</v>
      </c>
      <c r="J29" t="s">
        <v>179</v>
      </c>
      <c r="K29" t="s">
        <v>969</v>
      </c>
      <c r="L29" t="s">
        <v>970</v>
      </c>
      <c r="M29" t="s">
        <v>971</v>
      </c>
      <c r="N29" t="s">
        <v>972</v>
      </c>
      <c r="O29" t="s">
        <v>973</v>
      </c>
      <c r="P29" t="s">
        <v>184</v>
      </c>
      <c r="Q29" t="s">
        <v>974</v>
      </c>
      <c r="R29" t="s">
        <v>975</v>
      </c>
      <c r="S29" t="s">
        <v>976</v>
      </c>
      <c r="T29" t="s">
        <v>659</v>
      </c>
      <c r="U29" t="s">
        <v>189</v>
      </c>
      <c r="V29" t="s">
        <v>190</v>
      </c>
      <c r="W29" t="s">
        <v>191</v>
      </c>
      <c r="X29" t="s">
        <v>192</v>
      </c>
      <c r="Y29" t="s">
        <v>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zoomScale="6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V32" sqref="V32"/>
    </sheetView>
  </sheetViews>
  <sheetFormatPr defaultRowHeight="14.5" x14ac:dyDescent="0.35"/>
  <cols>
    <col min="1" max="1" width="27.7265625" customWidth="1"/>
    <col min="2" max="25" width="10.6328125" customWidth="1"/>
  </cols>
  <sheetData>
    <row r="1" spans="1:25" x14ac:dyDescent="0.35">
      <c r="B1" s="1">
        <v>1999</v>
      </c>
      <c r="C1" s="1" t="s">
        <v>568</v>
      </c>
      <c r="D1" s="1" t="s">
        <v>569</v>
      </c>
      <c r="E1" s="1" t="s">
        <v>570</v>
      </c>
      <c r="F1" s="1" t="s">
        <v>571</v>
      </c>
      <c r="G1" s="1" t="s">
        <v>572</v>
      </c>
      <c r="H1" s="1" t="s">
        <v>573</v>
      </c>
      <c r="I1" s="1" t="s">
        <v>574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</row>
    <row r="2" spans="1:25" s="15" customFormat="1" x14ac:dyDescent="0.35">
      <c r="A2" s="1" t="s">
        <v>977</v>
      </c>
      <c r="B2" s="15" t="s">
        <v>141</v>
      </c>
      <c r="C2" s="15" t="s">
        <v>141</v>
      </c>
      <c r="D2" s="15" t="s">
        <v>141</v>
      </c>
      <c r="E2" s="15" t="s">
        <v>284</v>
      </c>
      <c r="F2" s="15" t="s">
        <v>978</v>
      </c>
      <c r="G2" s="15" t="s">
        <v>979</v>
      </c>
      <c r="H2" s="15" t="s">
        <v>980</v>
      </c>
      <c r="I2" s="15" t="s">
        <v>981</v>
      </c>
      <c r="J2" s="15" t="s">
        <v>982</v>
      </c>
      <c r="K2" s="15" t="s">
        <v>983</v>
      </c>
      <c r="L2" s="15" t="s">
        <v>984</v>
      </c>
      <c r="M2" s="15" t="s">
        <v>985</v>
      </c>
      <c r="N2" s="15" t="s">
        <v>986</v>
      </c>
      <c r="O2" s="15" t="s">
        <v>987</v>
      </c>
      <c r="P2" s="15" t="s">
        <v>988</v>
      </c>
      <c r="Q2" s="15" t="s">
        <v>989</v>
      </c>
      <c r="R2" s="15" t="s">
        <v>990</v>
      </c>
      <c r="S2" s="15" t="s">
        <v>960</v>
      </c>
      <c r="T2" s="15" t="s">
        <v>991</v>
      </c>
      <c r="U2" s="15" t="s">
        <v>585</v>
      </c>
      <c r="V2" s="15" t="s">
        <v>992</v>
      </c>
      <c r="W2" s="15" t="s">
        <v>993</v>
      </c>
      <c r="X2" s="15" t="s">
        <v>994</v>
      </c>
      <c r="Y2" s="15" t="s">
        <v>995</v>
      </c>
    </row>
    <row r="3" spans="1:25" x14ac:dyDescent="0.35">
      <c r="A3" s="1" t="s">
        <v>996</v>
      </c>
      <c r="B3" t="s">
        <v>141</v>
      </c>
      <c r="C3" t="s">
        <v>141</v>
      </c>
      <c r="D3" t="s">
        <v>141</v>
      </c>
      <c r="E3" t="s">
        <v>141</v>
      </c>
      <c r="F3" t="s">
        <v>141</v>
      </c>
      <c r="G3" t="s">
        <v>141</v>
      </c>
      <c r="H3" t="s">
        <v>141</v>
      </c>
      <c r="I3" t="s">
        <v>141</v>
      </c>
      <c r="J3" t="s">
        <v>141</v>
      </c>
      <c r="K3" t="s">
        <v>141</v>
      </c>
      <c r="L3" t="s">
        <v>141</v>
      </c>
      <c r="M3" t="s">
        <v>141</v>
      </c>
      <c r="N3" t="s">
        <v>141</v>
      </c>
      <c r="O3" t="s">
        <v>141</v>
      </c>
      <c r="P3" t="s">
        <v>141</v>
      </c>
      <c r="Q3" t="s">
        <v>141</v>
      </c>
      <c r="R3" t="s">
        <v>141</v>
      </c>
      <c r="S3" t="s">
        <v>141</v>
      </c>
      <c r="T3" t="s">
        <v>141</v>
      </c>
      <c r="U3" t="s">
        <v>141</v>
      </c>
      <c r="V3" t="s">
        <v>141</v>
      </c>
      <c r="W3" t="s">
        <v>141</v>
      </c>
      <c r="X3" t="s">
        <v>141</v>
      </c>
      <c r="Y3" t="s">
        <v>141</v>
      </c>
    </row>
    <row r="4" spans="1:25" x14ac:dyDescent="0.35">
      <c r="A4" s="1" t="s">
        <v>997</v>
      </c>
      <c r="B4" t="s">
        <v>141</v>
      </c>
      <c r="C4" t="s">
        <v>141</v>
      </c>
      <c r="D4" t="s">
        <v>141</v>
      </c>
      <c r="E4" t="s">
        <v>284</v>
      </c>
      <c r="F4" t="s">
        <v>978</v>
      </c>
      <c r="G4" t="s">
        <v>979</v>
      </c>
      <c r="H4" t="s">
        <v>980</v>
      </c>
      <c r="I4" t="s">
        <v>981</v>
      </c>
      <c r="J4" t="s">
        <v>982</v>
      </c>
      <c r="K4" t="s">
        <v>983</v>
      </c>
      <c r="L4" t="s">
        <v>984</v>
      </c>
      <c r="M4" t="s">
        <v>985</v>
      </c>
      <c r="N4" t="s">
        <v>986</v>
      </c>
      <c r="O4" t="s">
        <v>987</v>
      </c>
      <c r="P4" t="s">
        <v>988</v>
      </c>
      <c r="Q4" t="s">
        <v>989</v>
      </c>
      <c r="R4" t="s">
        <v>990</v>
      </c>
      <c r="S4" t="s">
        <v>960</v>
      </c>
      <c r="T4" t="s">
        <v>991</v>
      </c>
      <c r="U4" t="s">
        <v>585</v>
      </c>
      <c r="V4" t="s">
        <v>992</v>
      </c>
      <c r="W4" t="s">
        <v>993</v>
      </c>
      <c r="X4" t="s">
        <v>994</v>
      </c>
      <c r="Y4" t="s">
        <v>995</v>
      </c>
    </row>
    <row r="5" spans="1:25" x14ac:dyDescent="0.35">
      <c r="A5" s="1" t="s">
        <v>998</v>
      </c>
      <c r="B5" t="s">
        <v>141</v>
      </c>
      <c r="C5" t="s">
        <v>141</v>
      </c>
      <c r="D5" t="s">
        <v>141</v>
      </c>
      <c r="E5" t="s">
        <v>730</v>
      </c>
      <c r="F5" t="s">
        <v>749</v>
      </c>
      <c r="G5" t="s">
        <v>999</v>
      </c>
      <c r="H5" t="s">
        <v>999</v>
      </c>
      <c r="I5" t="s">
        <v>739</v>
      </c>
      <c r="J5" t="s">
        <v>740</v>
      </c>
      <c r="K5" t="s">
        <v>1000</v>
      </c>
      <c r="L5" t="s">
        <v>1001</v>
      </c>
      <c r="M5" t="s">
        <v>1002</v>
      </c>
      <c r="N5" t="s">
        <v>1001</v>
      </c>
      <c r="O5" t="s">
        <v>1002</v>
      </c>
      <c r="P5" t="s">
        <v>1003</v>
      </c>
      <c r="Q5" t="s">
        <v>1004</v>
      </c>
      <c r="R5" t="s">
        <v>1005</v>
      </c>
      <c r="S5" t="s">
        <v>274</v>
      </c>
      <c r="T5" t="s">
        <v>1006</v>
      </c>
      <c r="U5" t="s">
        <v>1007</v>
      </c>
      <c r="V5" t="s">
        <v>751</v>
      </c>
      <c r="W5" t="s">
        <v>1008</v>
      </c>
      <c r="X5" t="s">
        <v>859</v>
      </c>
      <c r="Y5" t="s">
        <v>1009</v>
      </c>
    </row>
    <row r="6" spans="1:25" x14ac:dyDescent="0.35">
      <c r="A6" s="1" t="s">
        <v>1010</v>
      </c>
      <c r="B6" t="s">
        <v>141</v>
      </c>
      <c r="C6" t="s">
        <v>141</v>
      </c>
      <c r="D6" t="s">
        <v>141</v>
      </c>
      <c r="E6" t="s">
        <v>271</v>
      </c>
      <c r="F6" t="s">
        <v>702</v>
      </c>
      <c r="G6" t="s">
        <v>342</v>
      </c>
      <c r="H6" t="s">
        <v>1011</v>
      </c>
      <c r="I6" t="s">
        <v>1012</v>
      </c>
      <c r="J6" t="s">
        <v>799</v>
      </c>
      <c r="K6" t="s">
        <v>1013</v>
      </c>
      <c r="L6" t="s">
        <v>1014</v>
      </c>
      <c r="M6" t="s">
        <v>1015</v>
      </c>
      <c r="N6" t="s">
        <v>1016</v>
      </c>
      <c r="O6" t="s">
        <v>1017</v>
      </c>
      <c r="P6" t="s">
        <v>1018</v>
      </c>
      <c r="Q6" t="s">
        <v>1019</v>
      </c>
      <c r="R6" t="s">
        <v>1020</v>
      </c>
      <c r="S6" t="s">
        <v>1021</v>
      </c>
      <c r="T6" t="s">
        <v>1022</v>
      </c>
      <c r="U6" t="s">
        <v>1023</v>
      </c>
      <c r="V6" t="s">
        <v>1024</v>
      </c>
      <c r="W6" t="s">
        <v>1025</v>
      </c>
      <c r="X6" t="s">
        <v>1012</v>
      </c>
      <c r="Y6" t="s">
        <v>1026</v>
      </c>
    </row>
    <row r="7" spans="1:25" x14ac:dyDescent="0.35">
      <c r="A7" s="1" t="s">
        <v>1027</v>
      </c>
      <c r="B7" t="s">
        <v>141</v>
      </c>
      <c r="C7" t="s">
        <v>141</v>
      </c>
      <c r="D7" t="s">
        <v>141</v>
      </c>
      <c r="E7" t="s">
        <v>1028</v>
      </c>
      <c r="F7" t="s">
        <v>1029</v>
      </c>
      <c r="G7" t="s">
        <v>297</v>
      </c>
      <c r="H7" t="s">
        <v>741</v>
      </c>
      <c r="I7" t="s">
        <v>1030</v>
      </c>
      <c r="J7" t="s">
        <v>1030</v>
      </c>
      <c r="K7" t="s">
        <v>1031</v>
      </c>
      <c r="L7" t="s">
        <v>1032</v>
      </c>
      <c r="M7" t="s">
        <v>794</v>
      </c>
      <c r="N7" t="s">
        <v>1033</v>
      </c>
      <c r="O7" t="s">
        <v>542</v>
      </c>
      <c r="P7" t="s">
        <v>1034</v>
      </c>
      <c r="Q7" t="s">
        <v>1034</v>
      </c>
      <c r="R7" t="s">
        <v>1035</v>
      </c>
      <c r="S7" t="s">
        <v>1036</v>
      </c>
      <c r="T7" t="s">
        <v>1037</v>
      </c>
      <c r="U7" t="s">
        <v>1038</v>
      </c>
      <c r="V7" t="s">
        <v>1039</v>
      </c>
      <c r="W7" t="s">
        <v>654</v>
      </c>
      <c r="X7" t="s">
        <v>1040</v>
      </c>
      <c r="Y7" t="s">
        <v>1041</v>
      </c>
    </row>
    <row r="8" spans="1:25" x14ac:dyDescent="0.35">
      <c r="A8" s="1" t="s">
        <v>45</v>
      </c>
      <c r="B8" t="s">
        <v>141</v>
      </c>
      <c r="C8" t="s">
        <v>141</v>
      </c>
      <c r="D8" t="s">
        <v>141</v>
      </c>
      <c r="E8" t="s">
        <v>1042</v>
      </c>
      <c r="F8" t="s">
        <v>1043</v>
      </c>
      <c r="G8" t="s">
        <v>1044</v>
      </c>
      <c r="H8" t="s">
        <v>187</v>
      </c>
      <c r="I8" t="s">
        <v>577</v>
      </c>
      <c r="J8" t="s">
        <v>1045</v>
      </c>
      <c r="K8" t="s">
        <v>1046</v>
      </c>
      <c r="L8" t="s">
        <v>1047</v>
      </c>
      <c r="M8" t="s">
        <v>1048</v>
      </c>
      <c r="N8" t="s">
        <v>669</v>
      </c>
      <c r="O8" t="s">
        <v>1049</v>
      </c>
      <c r="P8" t="s">
        <v>1050</v>
      </c>
      <c r="Q8" t="s">
        <v>1051</v>
      </c>
      <c r="R8" t="s">
        <v>1052</v>
      </c>
      <c r="S8" t="s">
        <v>1053</v>
      </c>
      <c r="T8" t="s">
        <v>1054</v>
      </c>
      <c r="U8" t="s">
        <v>1055</v>
      </c>
      <c r="V8" t="s">
        <v>1056</v>
      </c>
      <c r="W8" t="s">
        <v>1057</v>
      </c>
      <c r="X8" t="s">
        <v>1058</v>
      </c>
      <c r="Y8" t="s">
        <v>1059</v>
      </c>
    </row>
    <row r="9" spans="1:25" x14ac:dyDescent="0.35">
      <c r="A9" s="1" t="s">
        <v>46</v>
      </c>
      <c r="B9" t="s">
        <v>141</v>
      </c>
      <c r="C9" t="s">
        <v>141</v>
      </c>
      <c r="D9" t="s">
        <v>141</v>
      </c>
      <c r="E9" t="s">
        <v>915</v>
      </c>
      <c r="F9" t="s">
        <v>746</v>
      </c>
      <c r="G9" t="s">
        <v>794</v>
      </c>
      <c r="H9" t="s">
        <v>1060</v>
      </c>
      <c r="I9" t="s">
        <v>1061</v>
      </c>
      <c r="J9" t="s">
        <v>1062</v>
      </c>
      <c r="K9" t="s">
        <v>1063</v>
      </c>
      <c r="L9" t="s">
        <v>866</v>
      </c>
      <c r="M9" t="s">
        <v>1064</v>
      </c>
      <c r="N9" t="s">
        <v>1065</v>
      </c>
      <c r="O9" t="s">
        <v>1066</v>
      </c>
      <c r="P9" t="s">
        <v>1067</v>
      </c>
      <c r="Q9" t="s">
        <v>1068</v>
      </c>
      <c r="R9" t="s">
        <v>1069</v>
      </c>
      <c r="S9" t="s">
        <v>1070</v>
      </c>
      <c r="T9" t="s">
        <v>1071</v>
      </c>
      <c r="U9" t="s">
        <v>359</v>
      </c>
      <c r="V9" t="s">
        <v>1072</v>
      </c>
      <c r="W9" t="s">
        <v>1073</v>
      </c>
      <c r="X9" t="s">
        <v>1074</v>
      </c>
      <c r="Y9" t="s">
        <v>1075</v>
      </c>
    </row>
    <row r="10" spans="1:25" x14ac:dyDescent="0.35">
      <c r="A10" s="1" t="s">
        <v>1076</v>
      </c>
      <c r="B10" t="s">
        <v>141</v>
      </c>
      <c r="C10" t="s">
        <v>141</v>
      </c>
      <c r="D10" t="s">
        <v>141</v>
      </c>
      <c r="E10" t="s">
        <v>141</v>
      </c>
      <c r="F10" t="s">
        <v>141</v>
      </c>
      <c r="G10" t="s">
        <v>141</v>
      </c>
      <c r="H10" t="s">
        <v>141</v>
      </c>
      <c r="I10" t="s">
        <v>1077</v>
      </c>
      <c r="J10" t="s">
        <v>1078</v>
      </c>
      <c r="K10" t="s">
        <v>1079</v>
      </c>
      <c r="L10" t="s">
        <v>369</v>
      </c>
      <c r="M10" t="s">
        <v>1080</v>
      </c>
      <c r="N10" t="s">
        <v>1081</v>
      </c>
      <c r="O10" t="s">
        <v>1082</v>
      </c>
      <c r="P10" t="s">
        <v>1083</v>
      </c>
      <c r="Q10" t="s">
        <v>1084</v>
      </c>
      <c r="R10" t="s">
        <v>1085</v>
      </c>
      <c r="S10" t="s">
        <v>1086</v>
      </c>
      <c r="T10" t="s">
        <v>1087</v>
      </c>
      <c r="U10" t="s">
        <v>1088</v>
      </c>
      <c r="V10" t="s">
        <v>1089</v>
      </c>
      <c r="W10" t="s">
        <v>141</v>
      </c>
      <c r="X10" t="s">
        <v>141</v>
      </c>
      <c r="Y10" t="s">
        <v>141</v>
      </c>
    </row>
    <row r="11" spans="1:25" x14ac:dyDescent="0.35">
      <c r="A11" s="1" t="s">
        <v>1090</v>
      </c>
      <c r="B11" t="s">
        <v>141</v>
      </c>
      <c r="C11" t="s">
        <v>141</v>
      </c>
      <c r="D11" t="s">
        <v>141</v>
      </c>
      <c r="E11" t="s">
        <v>1091</v>
      </c>
      <c r="F11" t="s">
        <v>1091</v>
      </c>
      <c r="G11" t="s">
        <v>1072</v>
      </c>
      <c r="H11" t="s">
        <v>1072</v>
      </c>
      <c r="I11" t="s">
        <v>141</v>
      </c>
      <c r="J11" t="s">
        <v>141</v>
      </c>
      <c r="K11" t="s">
        <v>141</v>
      </c>
      <c r="L11" t="s">
        <v>851</v>
      </c>
      <c r="M11" t="s">
        <v>192</v>
      </c>
      <c r="N11" t="s">
        <v>337</v>
      </c>
      <c r="O11" t="s">
        <v>349</v>
      </c>
      <c r="P11" t="s">
        <v>903</v>
      </c>
      <c r="Q11" t="s">
        <v>1035</v>
      </c>
      <c r="R11" t="s">
        <v>1092</v>
      </c>
      <c r="S11" t="s">
        <v>1093</v>
      </c>
      <c r="T11" t="s">
        <v>1094</v>
      </c>
      <c r="U11" t="s">
        <v>1095</v>
      </c>
      <c r="V11" t="s">
        <v>740</v>
      </c>
      <c r="W11" t="s">
        <v>736</v>
      </c>
      <c r="X11" t="s">
        <v>1096</v>
      </c>
      <c r="Y11" t="s">
        <v>1028</v>
      </c>
    </row>
    <row r="12" spans="1:25" x14ac:dyDescent="0.35">
      <c r="A12" s="1" t="s">
        <v>1097</v>
      </c>
      <c r="B12" t="s">
        <v>141</v>
      </c>
      <c r="C12" t="s">
        <v>141</v>
      </c>
      <c r="D12" t="s">
        <v>141</v>
      </c>
      <c r="E12" t="s">
        <v>1091</v>
      </c>
      <c r="F12" t="s">
        <v>1091</v>
      </c>
      <c r="G12" t="s">
        <v>1072</v>
      </c>
      <c r="H12" t="s">
        <v>1072</v>
      </c>
      <c r="I12" t="s">
        <v>1077</v>
      </c>
      <c r="J12" t="s">
        <v>1078</v>
      </c>
      <c r="K12" t="s">
        <v>1079</v>
      </c>
      <c r="L12" t="s">
        <v>1098</v>
      </c>
      <c r="M12" t="s">
        <v>1099</v>
      </c>
      <c r="N12" t="s">
        <v>375</v>
      </c>
      <c r="O12" t="s">
        <v>1100</v>
      </c>
      <c r="P12" t="s">
        <v>1101</v>
      </c>
      <c r="Q12" t="s">
        <v>1102</v>
      </c>
      <c r="R12" t="s">
        <v>1103</v>
      </c>
      <c r="S12" t="s">
        <v>1104</v>
      </c>
      <c r="T12" t="s">
        <v>1105</v>
      </c>
      <c r="U12" t="s">
        <v>1106</v>
      </c>
      <c r="V12" t="s">
        <v>1107</v>
      </c>
      <c r="W12" t="s">
        <v>736</v>
      </c>
      <c r="X12" t="s">
        <v>1096</v>
      </c>
      <c r="Y12" t="s">
        <v>1028</v>
      </c>
    </row>
    <row r="13" spans="1:25" x14ac:dyDescent="0.35">
      <c r="A13" s="1" t="s">
        <v>1108</v>
      </c>
      <c r="B13" t="s">
        <v>141</v>
      </c>
      <c r="C13" t="s">
        <v>141</v>
      </c>
      <c r="D13" t="s">
        <v>141</v>
      </c>
      <c r="E13" t="s">
        <v>141</v>
      </c>
      <c r="F13" t="s">
        <v>141</v>
      </c>
      <c r="G13" t="s">
        <v>141</v>
      </c>
      <c r="H13" t="s">
        <v>141</v>
      </c>
      <c r="I13" t="s">
        <v>141</v>
      </c>
      <c r="J13" t="s">
        <v>141</v>
      </c>
      <c r="K13" t="s">
        <v>141</v>
      </c>
      <c r="L13" t="s">
        <v>141</v>
      </c>
      <c r="M13" t="s">
        <v>141</v>
      </c>
      <c r="N13" t="s">
        <v>141</v>
      </c>
      <c r="O13" t="s">
        <v>141</v>
      </c>
      <c r="P13" t="s">
        <v>141</v>
      </c>
      <c r="Q13" t="s">
        <v>141</v>
      </c>
      <c r="R13" t="s">
        <v>141</v>
      </c>
      <c r="S13" t="s">
        <v>141</v>
      </c>
      <c r="T13" t="s">
        <v>141</v>
      </c>
      <c r="U13" t="s">
        <v>141</v>
      </c>
      <c r="V13" t="s">
        <v>141</v>
      </c>
      <c r="W13" t="s">
        <v>141</v>
      </c>
      <c r="X13" t="s">
        <v>141</v>
      </c>
      <c r="Y13" t="s">
        <v>141</v>
      </c>
    </row>
    <row r="14" spans="1:25" x14ac:dyDescent="0.35">
      <c r="A14" s="1" t="s">
        <v>1109</v>
      </c>
      <c r="B14" t="s">
        <v>141</v>
      </c>
      <c r="C14" t="s">
        <v>141</v>
      </c>
      <c r="D14" t="s">
        <v>141</v>
      </c>
      <c r="E14" t="s">
        <v>141</v>
      </c>
      <c r="F14" t="s">
        <v>141</v>
      </c>
      <c r="G14" t="s">
        <v>141</v>
      </c>
      <c r="H14" t="s">
        <v>141</v>
      </c>
      <c r="I14" t="s">
        <v>1110</v>
      </c>
      <c r="J14" t="s">
        <v>141</v>
      </c>
      <c r="K14" t="s">
        <v>141</v>
      </c>
      <c r="L14" t="s">
        <v>141</v>
      </c>
      <c r="M14" t="s">
        <v>1111</v>
      </c>
      <c r="N14" t="s">
        <v>552</v>
      </c>
      <c r="O14" t="s">
        <v>1112</v>
      </c>
      <c r="P14" t="s">
        <v>1113</v>
      </c>
      <c r="Q14" t="s">
        <v>733</v>
      </c>
      <c r="R14" t="s">
        <v>141</v>
      </c>
      <c r="S14" t="s">
        <v>744</v>
      </c>
      <c r="T14" t="s">
        <v>736</v>
      </c>
      <c r="U14" t="s">
        <v>1114</v>
      </c>
      <c r="V14" t="s">
        <v>1115</v>
      </c>
      <c r="W14" t="s">
        <v>1116</v>
      </c>
      <c r="X14" t="s">
        <v>141</v>
      </c>
      <c r="Y14" t="s">
        <v>1029</v>
      </c>
    </row>
    <row r="15" spans="1:25" x14ac:dyDescent="0.35">
      <c r="A15" s="1" t="s">
        <v>1117</v>
      </c>
      <c r="B15" t="s">
        <v>141</v>
      </c>
      <c r="C15" t="s">
        <v>141</v>
      </c>
      <c r="D15" t="s">
        <v>141</v>
      </c>
      <c r="E15" t="s">
        <v>728</v>
      </c>
      <c r="F15" t="s">
        <v>728</v>
      </c>
      <c r="G15" t="s">
        <v>728</v>
      </c>
      <c r="H15" t="s">
        <v>358</v>
      </c>
      <c r="I15" t="s">
        <v>1000</v>
      </c>
      <c r="J15" t="s">
        <v>1118</v>
      </c>
      <c r="K15" t="s">
        <v>1112</v>
      </c>
      <c r="L15" t="s">
        <v>297</v>
      </c>
      <c r="M15" t="s">
        <v>1028</v>
      </c>
      <c r="N15" t="s">
        <v>1119</v>
      </c>
      <c r="O15" t="s">
        <v>857</v>
      </c>
      <c r="P15" t="s">
        <v>744</v>
      </c>
      <c r="Q15" t="s">
        <v>1096</v>
      </c>
      <c r="R15" t="s">
        <v>548</v>
      </c>
      <c r="S15" t="s">
        <v>1120</v>
      </c>
      <c r="T15" t="s">
        <v>1121</v>
      </c>
      <c r="U15" t="s">
        <v>342</v>
      </c>
      <c r="V15" t="s">
        <v>902</v>
      </c>
      <c r="W15" t="s">
        <v>733</v>
      </c>
      <c r="X15" t="s">
        <v>1122</v>
      </c>
      <c r="Y15" t="s">
        <v>1123</v>
      </c>
    </row>
    <row r="16" spans="1:25" x14ac:dyDescent="0.35">
      <c r="A16" s="1" t="s">
        <v>1124</v>
      </c>
      <c r="B16" t="s">
        <v>141</v>
      </c>
      <c r="C16" t="s">
        <v>141</v>
      </c>
      <c r="D16" t="s">
        <v>141</v>
      </c>
      <c r="E16" t="s">
        <v>1125</v>
      </c>
      <c r="F16" t="s">
        <v>1126</v>
      </c>
      <c r="G16" t="s">
        <v>1127</v>
      </c>
      <c r="H16" t="s">
        <v>1128</v>
      </c>
      <c r="I16" t="s">
        <v>1129</v>
      </c>
      <c r="J16" t="s">
        <v>626</v>
      </c>
      <c r="K16" t="s">
        <v>1130</v>
      </c>
      <c r="L16" t="s">
        <v>1131</v>
      </c>
      <c r="M16" t="s">
        <v>1132</v>
      </c>
      <c r="N16" t="s">
        <v>1133</v>
      </c>
      <c r="O16" t="s">
        <v>1134</v>
      </c>
      <c r="P16" t="s">
        <v>1135</v>
      </c>
      <c r="Q16" t="s">
        <v>1136</v>
      </c>
      <c r="R16" t="s">
        <v>1137</v>
      </c>
      <c r="S16" t="s">
        <v>1138</v>
      </c>
      <c r="T16" t="s">
        <v>1139</v>
      </c>
      <c r="U16" t="s">
        <v>1140</v>
      </c>
      <c r="V16" t="s">
        <v>1141</v>
      </c>
      <c r="W16" t="s">
        <v>1142</v>
      </c>
      <c r="X16" t="s">
        <v>1143</v>
      </c>
      <c r="Y16" t="s">
        <v>1144</v>
      </c>
    </row>
    <row r="17" spans="1:25" x14ac:dyDescent="0.35">
      <c r="A17" s="1" t="s">
        <v>1145</v>
      </c>
      <c r="B17" t="s">
        <v>141</v>
      </c>
      <c r="C17" t="s">
        <v>1061</v>
      </c>
      <c r="D17" t="s">
        <v>1063</v>
      </c>
      <c r="E17" t="s">
        <v>141</v>
      </c>
      <c r="F17" t="s">
        <v>141</v>
      </c>
      <c r="G17" t="s">
        <v>141</v>
      </c>
      <c r="H17" t="s">
        <v>141</v>
      </c>
      <c r="I17" t="s">
        <v>141</v>
      </c>
      <c r="J17" t="s">
        <v>141</v>
      </c>
      <c r="K17" t="s">
        <v>141</v>
      </c>
      <c r="L17" t="s">
        <v>141</v>
      </c>
      <c r="M17" t="s">
        <v>141</v>
      </c>
      <c r="N17" t="s">
        <v>141</v>
      </c>
      <c r="O17" t="s">
        <v>141</v>
      </c>
      <c r="P17" t="s">
        <v>141</v>
      </c>
      <c r="Q17" t="s">
        <v>141</v>
      </c>
      <c r="R17" t="s">
        <v>141</v>
      </c>
      <c r="S17" t="s">
        <v>141</v>
      </c>
      <c r="T17" t="s">
        <v>141</v>
      </c>
      <c r="U17" t="s">
        <v>141</v>
      </c>
      <c r="V17" t="s">
        <v>141</v>
      </c>
      <c r="W17" t="s">
        <v>141</v>
      </c>
      <c r="X17" t="s">
        <v>141</v>
      </c>
      <c r="Y17" t="s">
        <v>141</v>
      </c>
    </row>
    <row r="18" spans="1:25" s="15" customFormat="1" x14ac:dyDescent="0.35">
      <c r="A18" s="1" t="s">
        <v>50</v>
      </c>
      <c r="B18" s="15" t="s">
        <v>141</v>
      </c>
      <c r="C18" s="15" t="s">
        <v>1061</v>
      </c>
      <c r="D18" s="15" t="s">
        <v>1063</v>
      </c>
      <c r="E18" s="15" t="s">
        <v>1146</v>
      </c>
      <c r="F18" s="15" t="s">
        <v>1147</v>
      </c>
      <c r="G18" s="15" t="s">
        <v>1148</v>
      </c>
      <c r="H18" s="15" t="s">
        <v>1026</v>
      </c>
      <c r="I18" s="15" t="s">
        <v>1149</v>
      </c>
      <c r="J18" s="15" t="s">
        <v>1150</v>
      </c>
      <c r="K18" s="15" t="s">
        <v>1151</v>
      </c>
      <c r="L18" s="15" t="s">
        <v>1152</v>
      </c>
      <c r="M18" s="15" t="s">
        <v>1153</v>
      </c>
      <c r="N18" s="15" t="s">
        <v>1154</v>
      </c>
      <c r="O18" s="15" t="s">
        <v>1155</v>
      </c>
      <c r="P18" s="15" t="s">
        <v>1156</v>
      </c>
      <c r="Q18" s="15" t="s">
        <v>1157</v>
      </c>
      <c r="R18" s="15" t="s">
        <v>1158</v>
      </c>
      <c r="S18" s="15" t="s">
        <v>1159</v>
      </c>
      <c r="T18" s="15" t="s">
        <v>1160</v>
      </c>
      <c r="U18" s="15" t="s">
        <v>1161</v>
      </c>
      <c r="V18" s="15" t="s">
        <v>1162</v>
      </c>
      <c r="W18" s="15" t="s">
        <v>1163</v>
      </c>
      <c r="X18" s="15" t="s">
        <v>1164</v>
      </c>
      <c r="Y18" s="15" t="s">
        <v>1165</v>
      </c>
    </row>
    <row r="19" spans="1:25" x14ac:dyDescent="0.35">
      <c r="A19" s="1" t="s">
        <v>1166</v>
      </c>
      <c r="B19" t="s">
        <v>141</v>
      </c>
      <c r="C19" t="s">
        <v>141</v>
      </c>
      <c r="D19" t="s">
        <v>141</v>
      </c>
      <c r="E19" t="s">
        <v>1167</v>
      </c>
      <c r="F19" t="s">
        <v>860</v>
      </c>
      <c r="G19" t="s">
        <v>1168</v>
      </c>
      <c r="H19" t="s">
        <v>1169</v>
      </c>
      <c r="I19" t="s">
        <v>1170</v>
      </c>
      <c r="J19" t="s">
        <v>1171</v>
      </c>
      <c r="K19" t="s">
        <v>353</v>
      </c>
      <c r="L19" t="s">
        <v>1172</v>
      </c>
      <c r="M19" t="s">
        <v>1173</v>
      </c>
      <c r="N19" t="s">
        <v>1174</v>
      </c>
      <c r="O19" t="s">
        <v>1147</v>
      </c>
      <c r="P19" t="s">
        <v>1175</v>
      </c>
      <c r="Q19" t="s">
        <v>756</v>
      </c>
      <c r="R19" t="s">
        <v>1176</v>
      </c>
      <c r="S19" t="s">
        <v>1177</v>
      </c>
      <c r="T19" t="s">
        <v>1178</v>
      </c>
      <c r="U19" t="s">
        <v>1179</v>
      </c>
      <c r="V19" t="s">
        <v>1180</v>
      </c>
      <c r="W19" t="s">
        <v>1181</v>
      </c>
      <c r="X19" t="s">
        <v>1182</v>
      </c>
      <c r="Y19" t="s">
        <v>1071</v>
      </c>
    </row>
    <row r="20" spans="1:25" x14ac:dyDescent="0.35">
      <c r="A20" s="1" t="s">
        <v>1183</v>
      </c>
      <c r="B20" t="s">
        <v>141</v>
      </c>
      <c r="C20" t="s">
        <v>141</v>
      </c>
      <c r="D20" t="s">
        <v>141</v>
      </c>
      <c r="E20" t="s">
        <v>141</v>
      </c>
      <c r="F20" t="s">
        <v>141</v>
      </c>
      <c r="G20" t="s">
        <v>141</v>
      </c>
      <c r="H20" t="s">
        <v>1028</v>
      </c>
      <c r="I20" t="s">
        <v>1110</v>
      </c>
      <c r="J20" t="s">
        <v>1028</v>
      </c>
      <c r="K20" t="s">
        <v>141</v>
      </c>
      <c r="L20" t="s">
        <v>141</v>
      </c>
      <c r="M20" t="s">
        <v>141</v>
      </c>
      <c r="N20" t="s">
        <v>141</v>
      </c>
      <c r="O20" t="s">
        <v>141</v>
      </c>
      <c r="P20" t="s">
        <v>141</v>
      </c>
      <c r="Q20" t="s">
        <v>358</v>
      </c>
      <c r="R20" t="s">
        <v>1114</v>
      </c>
      <c r="S20" t="s">
        <v>729</v>
      </c>
      <c r="T20" t="s">
        <v>141</v>
      </c>
      <c r="U20" t="s">
        <v>141</v>
      </c>
      <c r="V20" t="s">
        <v>1184</v>
      </c>
      <c r="W20" t="s">
        <v>1185</v>
      </c>
      <c r="X20" t="s">
        <v>1186</v>
      </c>
      <c r="Y20" t="s">
        <v>909</v>
      </c>
    </row>
    <row r="21" spans="1:25" x14ac:dyDescent="0.35">
      <c r="A21" s="1" t="s">
        <v>1187</v>
      </c>
      <c r="B21" t="s">
        <v>141</v>
      </c>
      <c r="C21" t="s">
        <v>141</v>
      </c>
      <c r="D21" t="s">
        <v>141</v>
      </c>
      <c r="E21" t="s">
        <v>141</v>
      </c>
      <c r="F21" t="s">
        <v>141</v>
      </c>
      <c r="G21" t="s">
        <v>141</v>
      </c>
      <c r="H21" t="s">
        <v>141</v>
      </c>
      <c r="I21" t="s">
        <v>141</v>
      </c>
      <c r="J21" t="s">
        <v>141</v>
      </c>
      <c r="K21" t="s">
        <v>141</v>
      </c>
      <c r="L21" t="s">
        <v>141</v>
      </c>
      <c r="M21" t="s">
        <v>1188</v>
      </c>
      <c r="N21" t="s">
        <v>916</v>
      </c>
      <c r="O21" t="s">
        <v>1031</v>
      </c>
      <c r="P21" t="s">
        <v>273</v>
      </c>
      <c r="Q21" t="s">
        <v>703</v>
      </c>
      <c r="R21" t="s">
        <v>551</v>
      </c>
      <c r="S21" t="s">
        <v>1189</v>
      </c>
      <c r="T21" t="s">
        <v>546</v>
      </c>
      <c r="U21" t="s">
        <v>548</v>
      </c>
      <c r="V21" t="s">
        <v>286</v>
      </c>
      <c r="W21" t="s">
        <v>297</v>
      </c>
      <c r="X21" t="s">
        <v>1190</v>
      </c>
      <c r="Y21" t="s">
        <v>1191</v>
      </c>
    </row>
    <row r="22" spans="1:25" x14ac:dyDescent="0.35">
      <c r="A22" s="1" t="s">
        <v>1192</v>
      </c>
      <c r="B22" t="s">
        <v>141</v>
      </c>
      <c r="C22" t="s">
        <v>141</v>
      </c>
      <c r="D22" t="s">
        <v>141</v>
      </c>
      <c r="E22" t="s">
        <v>141</v>
      </c>
      <c r="F22" t="s">
        <v>141</v>
      </c>
      <c r="G22" t="s">
        <v>141</v>
      </c>
      <c r="H22" t="s">
        <v>141</v>
      </c>
      <c r="I22" t="s">
        <v>141</v>
      </c>
      <c r="J22" t="s">
        <v>141</v>
      </c>
      <c r="K22" t="s">
        <v>141</v>
      </c>
      <c r="L22" t="s">
        <v>141</v>
      </c>
      <c r="M22" t="s">
        <v>141</v>
      </c>
      <c r="N22" t="s">
        <v>141</v>
      </c>
      <c r="O22" t="s">
        <v>141</v>
      </c>
      <c r="P22" t="s">
        <v>141</v>
      </c>
      <c r="Q22" t="s">
        <v>141</v>
      </c>
      <c r="R22" t="s">
        <v>141</v>
      </c>
      <c r="S22" t="s">
        <v>141</v>
      </c>
      <c r="T22" t="s">
        <v>141</v>
      </c>
      <c r="U22" t="s">
        <v>141</v>
      </c>
      <c r="V22" t="s">
        <v>141</v>
      </c>
      <c r="W22" t="s">
        <v>141</v>
      </c>
      <c r="X22" t="s">
        <v>141</v>
      </c>
      <c r="Y22" t="s">
        <v>141</v>
      </c>
    </row>
    <row r="23" spans="1:25" x14ac:dyDescent="0.35">
      <c r="A23" s="1" t="s">
        <v>1193</v>
      </c>
      <c r="B23" t="s">
        <v>141</v>
      </c>
      <c r="C23" t="s">
        <v>141</v>
      </c>
      <c r="D23" t="s">
        <v>141</v>
      </c>
      <c r="E23" t="s">
        <v>738</v>
      </c>
      <c r="F23" t="s">
        <v>1194</v>
      </c>
      <c r="G23" t="s">
        <v>1031</v>
      </c>
      <c r="H23" t="s">
        <v>1195</v>
      </c>
      <c r="I23" t="s">
        <v>658</v>
      </c>
      <c r="J23" t="s">
        <v>1196</v>
      </c>
      <c r="K23" t="s">
        <v>1043</v>
      </c>
      <c r="L23" t="s">
        <v>1197</v>
      </c>
      <c r="M23" t="s">
        <v>364</v>
      </c>
      <c r="N23" t="s">
        <v>1198</v>
      </c>
      <c r="O23" t="s">
        <v>1199</v>
      </c>
      <c r="P23" t="s">
        <v>706</v>
      </c>
      <c r="Q23" t="s">
        <v>1200</v>
      </c>
      <c r="R23" t="s">
        <v>359</v>
      </c>
      <c r="S23" t="s">
        <v>1201</v>
      </c>
      <c r="T23" t="s">
        <v>1202</v>
      </c>
      <c r="U23" t="s">
        <v>1148</v>
      </c>
      <c r="V23" t="s">
        <v>1126</v>
      </c>
      <c r="W23" t="s">
        <v>1203</v>
      </c>
      <c r="X23" t="s">
        <v>337</v>
      </c>
      <c r="Y23" t="s">
        <v>1204</v>
      </c>
    </row>
    <row r="24" spans="1:25" x14ac:dyDescent="0.35">
      <c r="A24" s="1" t="s">
        <v>57</v>
      </c>
      <c r="B24" t="s">
        <v>141</v>
      </c>
      <c r="C24" t="s">
        <v>141</v>
      </c>
      <c r="D24" t="s">
        <v>141</v>
      </c>
      <c r="E24" t="s">
        <v>1205</v>
      </c>
      <c r="F24" t="s">
        <v>1206</v>
      </c>
      <c r="G24" t="s">
        <v>1207</v>
      </c>
      <c r="H24" t="s">
        <v>1208</v>
      </c>
      <c r="I24" t="s">
        <v>1209</v>
      </c>
      <c r="J24" t="s">
        <v>351</v>
      </c>
      <c r="K24" t="s">
        <v>1210</v>
      </c>
      <c r="L24" t="s">
        <v>1211</v>
      </c>
      <c r="M24" t="s">
        <v>1212</v>
      </c>
      <c r="N24" t="s">
        <v>1213</v>
      </c>
      <c r="O24" t="s">
        <v>1057</v>
      </c>
      <c r="P24" t="s">
        <v>1214</v>
      </c>
      <c r="Q24" t="s">
        <v>1215</v>
      </c>
      <c r="R24" t="s">
        <v>1216</v>
      </c>
      <c r="S24" t="s">
        <v>1217</v>
      </c>
      <c r="T24" t="s">
        <v>1218</v>
      </c>
      <c r="U24" t="s">
        <v>1219</v>
      </c>
      <c r="V24" t="s">
        <v>1220</v>
      </c>
      <c r="W24" t="s">
        <v>1221</v>
      </c>
      <c r="X24" t="s">
        <v>1222</v>
      </c>
      <c r="Y24" t="s">
        <v>1223</v>
      </c>
    </row>
    <row r="25" spans="1:25" x14ac:dyDescent="0.35">
      <c r="A25" s="1" t="s">
        <v>1224</v>
      </c>
      <c r="B25" t="s">
        <v>141</v>
      </c>
      <c r="C25" t="s">
        <v>141</v>
      </c>
      <c r="D25" t="s">
        <v>141</v>
      </c>
      <c r="E25" t="s">
        <v>141</v>
      </c>
      <c r="F25" t="s">
        <v>141</v>
      </c>
      <c r="G25" t="s">
        <v>141</v>
      </c>
      <c r="H25" t="s">
        <v>1225</v>
      </c>
      <c r="I25" t="s">
        <v>1226</v>
      </c>
      <c r="J25" t="s">
        <v>353</v>
      </c>
      <c r="K25" t="s">
        <v>354</v>
      </c>
      <c r="L25" t="s">
        <v>355</v>
      </c>
      <c r="M25" t="s">
        <v>356</v>
      </c>
      <c r="N25" t="s">
        <v>357</v>
      </c>
      <c r="O25" t="s">
        <v>141</v>
      </c>
      <c r="P25" t="s">
        <v>141</v>
      </c>
      <c r="Q25" t="s">
        <v>358</v>
      </c>
      <c r="R25" t="s">
        <v>359</v>
      </c>
      <c r="S25" t="s">
        <v>360</v>
      </c>
      <c r="T25" t="s">
        <v>361</v>
      </c>
      <c r="U25" t="s">
        <v>362</v>
      </c>
      <c r="V25" t="s">
        <v>338</v>
      </c>
      <c r="W25" t="s">
        <v>363</v>
      </c>
      <c r="X25" t="s">
        <v>364</v>
      </c>
      <c r="Y25" t="s">
        <v>365</v>
      </c>
    </row>
    <row r="26" spans="1:25" x14ac:dyDescent="0.35">
      <c r="A26" s="1" t="s">
        <v>1227</v>
      </c>
      <c r="B26" t="s">
        <v>141</v>
      </c>
      <c r="C26" t="s">
        <v>141</v>
      </c>
      <c r="D26" t="s">
        <v>141</v>
      </c>
      <c r="E26" t="s">
        <v>1228</v>
      </c>
      <c r="F26" t="s">
        <v>730</v>
      </c>
      <c r="G26" t="s">
        <v>1229</v>
      </c>
      <c r="H26" t="s">
        <v>1230</v>
      </c>
      <c r="I26" t="s">
        <v>141</v>
      </c>
      <c r="J26" t="s">
        <v>141</v>
      </c>
      <c r="K26" t="s">
        <v>141</v>
      </c>
      <c r="L26" t="s">
        <v>141</v>
      </c>
      <c r="M26" t="s">
        <v>141</v>
      </c>
      <c r="N26" t="s">
        <v>141</v>
      </c>
      <c r="O26" t="s">
        <v>1112</v>
      </c>
      <c r="P26" t="s">
        <v>1113</v>
      </c>
      <c r="Q26" t="s">
        <v>733</v>
      </c>
      <c r="R26" t="s">
        <v>283</v>
      </c>
      <c r="S26" t="s">
        <v>744</v>
      </c>
      <c r="T26" t="s">
        <v>736</v>
      </c>
      <c r="U26" t="s">
        <v>1114</v>
      </c>
      <c r="V26" t="s">
        <v>729</v>
      </c>
      <c r="W26" t="s">
        <v>141</v>
      </c>
      <c r="X26" t="s">
        <v>141</v>
      </c>
      <c r="Y26" t="s">
        <v>141</v>
      </c>
    </row>
    <row r="27" spans="1:25" x14ac:dyDescent="0.35">
      <c r="A27" s="1" t="s">
        <v>1231</v>
      </c>
      <c r="B27" t="s">
        <v>141</v>
      </c>
      <c r="C27" t="s">
        <v>141</v>
      </c>
      <c r="D27" t="s">
        <v>141</v>
      </c>
      <c r="E27" t="s">
        <v>981</v>
      </c>
      <c r="F27" t="s">
        <v>1228</v>
      </c>
      <c r="G27" t="s">
        <v>1228</v>
      </c>
      <c r="H27" t="s">
        <v>1110</v>
      </c>
      <c r="I27" t="s">
        <v>1118</v>
      </c>
      <c r="J27" t="s">
        <v>1232</v>
      </c>
      <c r="K27" t="s">
        <v>1030</v>
      </c>
      <c r="L27" t="s">
        <v>794</v>
      </c>
      <c r="M27" t="s">
        <v>1037</v>
      </c>
      <c r="N27" t="s">
        <v>1233</v>
      </c>
      <c r="O27" t="s">
        <v>794</v>
      </c>
      <c r="P27" t="s">
        <v>548</v>
      </c>
      <c r="Q27" t="s">
        <v>552</v>
      </c>
      <c r="R27" t="s">
        <v>1234</v>
      </c>
      <c r="S27" t="s">
        <v>1031</v>
      </c>
      <c r="T27" t="s">
        <v>1123</v>
      </c>
      <c r="U27" t="s">
        <v>286</v>
      </c>
      <c r="V27" t="s">
        <v>1235</v>
      </c>
      <c r="W27" t="s">
        <v>734</v>
      </c>
      <c r="X27" t="s">
        <v>734</v>
      </c>
      <c r="Y27" t="s">
        <v>1236</v>
      </c>
    </row>
    <row r="28" spans="1:25" x14ac:dyDescent="0.35">
      <c r="A28" s="1" t="s">
        <v>1237</v>
      </c>
      <c r="B28" t="s">
        <v>141</v>
      </c>
      <c r="C28" t="s">
        <v>141</v>
      </c>
      <c r="D28" t="s">
        <v>141</v>
      </c>
      <c r="E28" t="s">
        <v>1238</v>
      </c>
      <c r="F28" t="s">
        <v>899</v>
      </c>
      <c r="G28" t="s">
        <v>734</v>
      </c>
      <c r="H28" t="s">
        <v>1239</v>
      </c>
      <c r="I28" t="s">
        <v>1202</v>
      </c>
      <c r="J28" t="s">
        <v>1240</v>
      </c>
      <c r="K28" t="s">
        <v>180</v>
      </c>
      <c r="L28" t="s">
        <v>1241</v>
      </c>
      <c r="M28" t="s">
        <v>1242</v>
      </c>
      <c r="N28" t="s">
        <v>1243</v>
      </c>
      <c r="O28" t="s">
        <v>980</v>
      </c>
      <c r="P28" t="s">
        <v>703</v>
      </c>
      <c r="Q28" t="s">
        <v>1005</v>
      </c>
      <c r="R28" t="s">
        <v>1244</v>
      </c>
      <c r="S28" t="s">
        <v>754</v>
      </c>
      <c r="T28" t="s">
        <v>1245</v>
      </c>
      <c r="U28" t="s">
        <v>1246</v>
      </c>
      <c r="V28" t="s">
        <v>1247</v>
      </c>
      <c r="W28" t="s">
        <v>1248</v>
      </c>
      <c r="X28" t="s">
        <v>1249</v>
      </c>
      <c r="Y28" t="s">
        <v>1250</v>
      </c>
    </row>
    <row r="29" spans="1:25" x14ac:dyDescent="0.35">
      <c r="A29" s="1" t="s">
        <v>1251</v>
      </c>
      <c r="B29" t="s">
        <v>141</v>
      </c>
      <c r="C29" t="s">
        <v>1062</v>
      </c>
      <c r="D29" t="s">
        <v>1252</v>
      </c>
      <c r="E29" t="s">
        <v>141</v>
      </c>
      <c r="F29" t="s">
        <v>141</v>
      </c>
      <c r="G29" t="s">
        <v>141</v>
      </c>
      <c r="H29" t="s">
        <v>141</v>
      </c>
      <c r="I29" t="s">
        <v>141</v>
      </c>
      <c r="J29" t="s">
        <v>141</v>
      </c>
      <c r="K29" t="s">
        <v>141</v>
      </c>
      <c r="L29" t="s">
        <v>141</v>
      </c>
      <c r="M29" t="s">
        <v>141</v>
      </c>
      <c r="N29" t="s">
        <v>141</v>
      </c>
      <c r="O29" t="s">
        <v>141</v>
      </c>
      <c r="P29" t="s">
        <v>141</v>
      </c>
      <c r="Q29" t="s">
        <v>141</v>
      </c>
      <c r="R29" t="s">
        <v>141</v>
      </c>
      <c r="S29" t="s">
        <v>141</v>
      </c>
      <c r="T29" t="s">
        <v>141</v>
      </c>
      <c r="U29" t="s">
        <v>141</v>
      </c>
      <c r="V29" t="s">
        <v>141</v>
      </c>
      <c r="W29" t="s">
        <v>141</v>
      </c>
      <c r="X29" t="s">
        <v>141</v>
      </c>
      <c r="Y29" t="s">
        <v>141</v>
      </c>
    </row>
    <row r="30" spans="1:25" x14ac:dyDescent="0.35">
      <c r="A30" s="1" t="s">
        <v>1253</v>
      </c>
      <c r="B30" t="s">
        <v>141</v>
      </c>
      <c r="C30" t="s">
        <v>141</v>
      </c>
      <c r="D30" t="s">
        <v>141</v>
      </c>
      <c r="E30" t="s">
        <v>141</v>
      </c>
      <c r="F30" t="s">
        <v>141</v>
      </c>
      <c r="G30" t="s">
        <v>141</v>
      </c>
      <c r="H30" t="s">
        <v>141</v>
      </c>
      <c r="I30" t="s">
        <v>141</v>
      </c>
      <c r="J30" t="s">
        <v>141</v>
      </c>
      <c r="K30" t="s">
        <v>141</v>
      </c>
      <c r="L30" t="s">
        <v>141</v>
      </c>
      <c r="M30" t="s">
        <v>141</v>
      </c>
      <c r="N30" t="s">
        <v>141</v>
      </c>
      <c r="O30" t="s">
        <v>141</v>
      </c>
      <c r="P30" t="s">
        <v>141</v>
      </c>
      <c r="Q30" t="s">
        <v>141</v>
      </c>
      <c r="R30" t="s">
        <v>141</v>
      </c>
      <c r="S30" t="s">
        <v>141</v>
      </c>
      <c r="T30" t="s">
        <v>141</v>
      </c>
      <c r="U30" t="s">
        <v>141</v>
      </c>
      <c r="V30" t="s">
        <v>141</v>
      </c>
      <c r="W30" t="s">
        <v>1254</v>
      </c>
      <c r="X30" t="s">
        <v>1255</v>
      </c>
      <c r="Y30" t="s">
        <v>1256</v>
      </c>
    </row>
    <row r="31" spans="1:25" s="15" customFormat="1" x14ac:dyDescent="0.35">
      <c r="A31" s="1" t="s">
        <v>61</v>
      </c>
      <c r="B31" s="15" t="s">
        <v>141</v>
      </c>
      <c r="C31" s="15" t="s">
        <v>1062</v>
      </c>
      <c r="D31" s="15" t="s">
        <v>1252</v>
      </c>
      <c r="E31" s="15" t="s">
        <v>1257</v>
      </c>
      <c r="F31" s="15" t="s">
        <v>337</v>
      </c>
      <c r="G31" s="15" t="s">
        <v>1258</v>
      </c>
      <c r="H31" s="15" t="s">
        <v>1259</v>
      </c>
      <c r="I31" s="15" t="s">
        <v>1260</v>
      </c>
      <c r="J31" s="15" t="s">
        <v>1261</v>
      </c>
      <c r="K31" s="15" t="s">
        <v>1262</v>
      </c>
      <c r="L31" s="15" t="s">
        <v>1263</v>
      </c>
      <c r="M31" s="15" t="s">
        <v>1105</v>
      </c>
      <c r="N31" s="15" t="s">
        <v>1264</v>
      </c>
      <c r="O31" s="15" t="s">
        <v>1265</v>
      </c>
      <c r="P31" s="15" t="s">
        <v>1266</v>
      </c>
      <c r="Q31" s="15" t="s">
        <v>1267</v>
      </c>
      <c r="R31" s="15" t="s">
        <v>1268</v>
      </c>
      <c r="S31" s="15" t="s">
        <v>1269</v>
      </c>
      <c r="T31" s="15" t="s">
        <v>1270</v>
      </c>
      <c r="U31" s="15" t="s">
        <v>1271</v>
      </c>
      <c r="V31" s="15" t="s">
        <v>1272</v>
      </c>
      <c r="W31" s="15" t="s">
        <v>1273</v>
      </c>
      <c r="X31" s="15" t="s">
        <v>1274</v>
      </c>
      <c r="Y31" s="15" t="s">
        <v>1275</v>
      </c>
    </row>
    <row r="32" spans="1:25" x14ac:dyDescent="0.35">
      <c r="A32" s="1" t="s">
        <v>1276</v>
      </c>
      <c r="B32" t="s">
        <v>141</v>
      </c>
      <c r="C32" t="s">
        <v>141</v>
      </c>
      <c r="D32" t="s">
        <v>141</v>
      </c>
      <c r="E32" t="s">
        <v>141</v>
      </c>
      <c r="F32" t="s">
        <v>141</v>
      </c>
      <c r="G32" t="s">
        <v>141</v>
      </c>
      <c r="H32" t="s">
        <v>141</v>
      </c>
      <c r="I32" t="s">
        <v>141</v>
      </c>
      <c r="J32" t="s">
        <v>141</v>
      </c>
      <c r="K32" t="s">
        <v>141</v>
      </c>
      <c r="L32" t="s">
        <v>141</v>
      </c>
      <c r="M32" t="s">
        <v>141</v>
      </c>
      <c r="N32" t="s">
        <v>141</v>
      </c>
      <c r="O32" t="s">
        <v>141</v>
      </c>
      <c r="P32" t="s">
        <v>141</v>
      </c>
      <c r="Q32" t="s">
        <v>141</v>
      </c>
      <c r="R32" t="s">
        <v>141</v>
      </c>
      <c r="S32" t="s">
        <v>141</v>
      </c>
      <c r="T32" t="s">
        <v>141</v>
      </c>
      <c r="U32" t="s">
        <v>141</v>
      </c>
      <c r="V32" t="s">
        <v>141</v>
      </c>
      <c r="W32" t="s">
        <v>141</v>
      </c>
      <c r="X32" t="s">
        <v>141</v>
      </c>
      <c r="Y32" t="s">
        <v>141</v>
      </c>
    </row>
    <row r="33" spans="1:25" x14ac:dyDescent="0.35">
      <c r="A33" s="1" t="s">
        <v>1277</v>
      </c>
      <c r="B33" t="s">
        <v>141</v>
      </c>
      <c r="C33" t="s">
        <v>141</v>
      </c>
      <c r="D33" t="s">
        <v>141</v>
      </c>
      <c r="E33" t="s">
        <v>729</v>
      </c>
      <c r="F33" t="s">
        <v>729</v>
      </c>
      <c r="G33" t="s">
        <v>729</v>
      </c>
      <c r="H33" t="s">
        <v>729</v>
      </c>
      <c r="I33" t="s">
        <v>729</v>
      </c>
      <c r="J33" t="s">
        <v>729</v>
      </c>
      <c r="K33" t="s">
        <v>729</v>
      </c>
      <c r="L33" t="s">
        <v>729</v>
      </c>
      <c r="M33" t="s">
        <v>729</v>
      </c>
      <c r="N33" t="s">
        <v>729</v>
      </c>
      <c r="O33" t="s">
        <v>729</v>
      </c>
      <c r="P33" t="s">
        <v>729</v>
      </c>
      <c r="Q33" t="s">
        <v>729</v>
      </c>
      <c r="R33" t="s">
        <v>729</v>
      </c>
      <c r="S33" t="s">
        <v>729</v>
      </c>
      <c r="T33" t="s">
        <v>729</v>
      </c>
      <c r="U33" t="s">
        <v>729</v>
      </c>
      <c r="V33" t="s">
        <v>729</v>
      </c>
      <c r="W33" t="s">
        <v>729</v>
      </c>
      <c r="X33" t="s">
        <v>729</v>
      </c>
      <c r="Y33" t="s">
        <v>729</v>
      </c>
    </row>
    <row r="34" spans="1:25" x14ac:dyDescent="0.35">
      <c r="A34" s="1" t="s">
        <v>1278</v>
      </c>
      <c r="B34" t="s">
        <v>141</v>
      </c>
      <c r="C34" t="s">
        <v>141</v>
      </c>
      <c r="D34" t="s">
        <v>141</v>
      </c>
      <c r="E34" t="s">
        <v>358</v>
      </c>
      <c r="F34" t="s">
        <v>1235</v>
      </c>
      <c r="G34" t="s">
        <v>1279</v>
      </c>
      <c r="H34" t="s">
        <v>1234</v>
      </c>
      <c r="I34" t="s">
        <v>700</v>
      </c>
      <c r="J34" t="s">
        <v>359</v>
      </c>
      <c r="K34" t="s">
        <v>1280</v>
      </c>
      <c r="L34" t="s">
        <v>1281</v>
      </c>
      <c r="M34" t="s">
        <v>1282</v>
      </c>
      <c r="N34" t="s">
        <v>1283</v>
      </c>
      <c r="O34" t="s">
        <v>1284</v>
      </c>
      <c r="P34" t="s">
        <v>1285</v>
      </c>
      <c r="Q34" t="s">
        <v>1081</v>
      </c>
      <c r="R34" t="s">
        <v>1286</v>
      </c>
      <c r="S34" t="s">
        <v>1287</v>
      </c>
      <c r="T34" t="s">
        <v>1288</v>
      </c>
      <c r="U34" t="s">
        <v>1289</v>
      </c>
      <c r="V34" t="s">
        <v>1290</v>
      </c>
      <c r="W34" t="s">
        <v>1291</v>
      </c>
      <c r="X34" t="s">
        <v>1292</v>
      </c>
      <c r="Y34" t="s">
        <v>1293</v>
      </c>
    </row>
    <row r="35" spans="1:25" x14ac:dyDescent="0.35">
      <c r="A35" s="1" t="s">
        <v>1294</v>
      </c>
      <c r="B35" t="s">
        <v>141</v>
      </c>
      <c r="C35" t="s">
        <v>141</v>
      </c>
      <c r="D35" t="s">
        <v>141</v>
      </c>
      <c r="E35" t="s">
        <v>1295</v>
      </c>
      <c r="F35" t="s">
        <v>1296</v>
      </c>
      <c r="G35" t="s">
        <v>729</v>
      </c>
      <c r="H35" t="s">
        <v>728</v>
      </c>
      <c r="I35" t="s">
        <v>728</v>
      </c>
      <c r="J35" t="s">
        <v>1228</v>
      </c>
      <c r="K35" t="s">
        <v>1113</v>
      </c>
      <c r="L35" t="s">
        <v>1297</v>
      </c>
      <c r="M35" t="s">
        <v>1298</v>
      </c>
      <c r="N35" t="s">
        <v>540</v>
      </c>
      <c r="O35" t="s">
        <v>1233</v>
      </c>
      <c r="P35" t="s">
        <v>273</v>
      </c>
      <c r="Q35" t="s">
        <v>1116</v>
      </c>
      <c r="R35" t="s">
        <v>1299</v>
      </c>
      <c r="S35" t="s">
        <v>1300</v>
      </c>
      <c r="T35" t="s">
        <v>1301</v>
      </c>
      <c r="U35" t="s">
        <v>1028</v>
      </c>
      <c r="V35" t="s">
        <v>1302</v>
      </c>
      <c r="W35" t="s">
        <v>842</v>
      </c>
      <c r="X35" t="s">
        <v>845</v>
      </c>
      <c r="Y35" t="s">
        <v>1303</v>
      </c>
    </row>
    <row r="36" spans="1:25" x14ac:dyDescent="0.35">
      <c r="A36" s="1" t="s">
        <v>1304</v>
      </c>
      <c r="B36" t="s">
        <v>141</v>
      </c>
      <c r="C36" t="s">
        <v>141</v>
      </c>
      <c r="D36" t="s">
        <v>141</v>
      </c>
      <c r="E36" t="s">
        <v>1305</v>
      </c>
      <c r="F36" t="s">
        <v>1306</v>
      </c>
      <c r="G36" t="s">
        <v>1068</v>
      </c>
      <c r="H36" t="s">
        <v>961</v>
      </c>
      <c r="I36" t="s">
        <v>1143</v>
      </c>
      <c r="J36" t="s">
        <v>1307</v>
      </c>
      <c r="K36" t="s">
        <v>1308</v>
      </c>
      <c r="L36" t="s">
        <v>1309</v>
      </c>
      <c r="M36" t="s">
        <v>1310</v>
      </c>
      <c r="N36" t="s">
        <v>1311</v>
      </c>
      <c r="O36" t="s">
        <v>1312</v>
      </c>
      <c r="P36" t="s">
        <v>1313</v>
      </c>
      <c r="Q36" t="s">
        <v>1314</v>
      </c>
      <c r="R36" t="s">
        <v>141</v>
      </c>
      <c r="S36" t="s">
        <v>141</v>
      </c>
      <c r="T36" t="s">
        <v>141</v>
      </c>
      <c r="U36" t="s">
        <v>1315</v>
      </c>
      <c r="V36" t="s">
        <v>1305</v>
      </c>
      <c r="W36" t="s">
        <v>141</v>
      </c>
      <c r="X36" t="s">
        <v>727</v>
      </c>
      <c r="Y36" t="s">
        <v>1316</v>
      </c>
    </row>
    <row r="37" spans="1:25" x14ac:dyDescent="0.35">
      <c r="A37" s="1" t="s">
        <v>1317</v>
      </c>
      <c r="B37" t="s">
        <v>141</v>
      </c>
      <c r="C37" t="s">
        <v>1299</v>
      </c>
      <c r="D37" t="s">
        <v>846</v>
      </c>
      <c r="E37" t="s">
        <v>837</v>
      </c>
      <c r="F37" t="s">
        <v>866</v>
      </c>
      <c r="G37" t="s">
        <v>1318</v>
      </c>
      <c r="H37" t="s">
        <v>1170</v>
      </c>
      <c r="I37" t="s">
        <v>1319</v>
      </c>
      <c r="J37" t="s">
        <v>368</v>
      </c>
      <c r="K37" t="s">
        <v>369</v>
      </c>
      <c r="L37" t="s">
        <v>370</v>
      </c>
      <c r="M37" t="s">
        <v>371</v>
      </c>
      <c r="N37" t="s">
        <v>372</v>
      </c>
      <c r="O37" t="s">
        <v>373</v>
      </c>
      <c r="P37" t="s">
        <v>374</v>
      </c>
      <c r="Q37" t="s">
        <v>375</v>
      </c>
      <c r="R37" t="s">
        <v>376</v>
      </c>
      <c r="S37" t="s">
        <v>377</v>
      </c>
      <c r="T37" t="s">
        <v>378</v>
      </c>
      <c r="U37" t="s">
        <v>379</v>
      </c>
      <c r="V37" t="s">
        <v>380</v>
      </c>
      <c r="W37" t="s">
        <v>381</v>
      </c>
      <c r="X37" t="s">
        <v>382</v>
      </c>
      <c r="Y37" t="s">
        <v>383</v>
      </c>
    </row>
    <row r="38" spans="1:25" x14ac:dyDescent="0.35">
      <c r="A38" s="1" t="s">
        <v>1320</v>
      </c>
      <c r="B38" t="s">
        <v>141</v>
      </c>
      <c r="C38" t="s">
        <v>1061</v>
      </c>
      <c r="D38" t="s">
        <v>1063</v>
      </c>
      <c r="E38" t="s">
        <v>1146</v>
      </c>
      <c r="F38" t="s">
        <v>1147</v>
      </c>
      <c r="G38" t="s">
        <v>1148</v>
      </c>
      <c r="H38" t="s">
        <v>1026</v>
      </c>
      <c r="I38" t="s">
        <v>1149</v>
      </c>
      <c r="J38" t="s">
        <v>1150</v>
      </c>
      <c r="K38" t="s">
        <v>1151</v>
      </c>
      <c r="L38" t="s">
        <v>1152</v>
      </c>
      <c r="M38" t="s">
        <v>1153</v>
      </c>
      <c r="N38" t="s">
        <v>1154</v>
      </c>
      <c r="O38" t="s">
        <v>1155</v>
      </c>
      <c r="P38" t="s">
        <v>1156</v>
      </c>
      <c r="Q38" t="s">
        <v>1157</v>
      </c>
      <c r="R38" t="s">
        <v>1158</v>
      </c>
      <c r="S38" t="s">
        <v>1159</v>
      </c>
      <c r="T38" t="s">
        <v>1160</v>
      </c>
      <c r="U38" t="s">
        <v>1161</v>
      </c>
      <c r="V38" t="s">
        <v>1162</v>
      </c>
      <c r="W38" t="s">
        <v>1163</v>
      </c>
      <c r="X38" t="s">
        <v>1164</v>
      </c>
      <c r="Y38" t="s">
        <v>1165</v>
      </c>
    </row>
    <row r="39" spans="1:25" x14ac:dyDescent="0.35">
      <c r="A39" s="1" t="s">
        <v>1321</v>
      </c>
      <c r="B39" t="s">
        <v>141</v>
      </c>
      <c r="C39" t="s">
        <v>141</v>
      </c>
      <c r="D39" t="s">
        <v>141</v>
      </c>
      <c r="E39" t="s">
        <v>141</v>
      </c>
      <c r="F39" t="s">
        <v>141</v>
      </c>
      <c r="G39" t="s">
        <v>141</v>
      </c>
      <c r="H39" t="s">
        <v>141</v>
      </c>
      <c r="I39" t="s">
        <v>840</v>
      </c>
      <c r="J39" t="s">
        <v>729</v>
      </c>
      <c r="K39" t="s">
        <v>729</v>
      </c>
      <c r="L39" t="s">
        <v>141</v>
      </c>
      <c r="M39" t="s">
        <v>840</v>
      </c>
      <c r="N39" t="s">
        <v>141</v>
      </c>
      <c r="O39" t="s">
        <v>141</v>
      </c>
      <c r="P39" t="s">
        <v>141</v>
      </c>
      <c r="Q39" t="s">
        <v>141</v>
      </c>
      <c r="R39" t="s">
        <v>141</v>
      </c>
      <c r="S39" t="s">
        <v>141</v>
      </c>
      <c r="T39" t="s">
        <v>141</v>
      </c>
      <c r="U39" t="s">
        <v>141</v>
      </c>
      <c r="V39" t="s">
        <v>141</v>
      </c>
      <c r="W39" t="s">
        <v>141</v>
      </c>
      <c r="X39" t="s">
        <v>141</v>
      </c>
      <c r="Y39" t="s">
        <v>141</v>
      </c>
    </row>
    <row r="40" spans="1:25" x14ac:dyDescent="0.35">
      <c r="A40" s="1" t="s">
        <v>1322</v>
      </c>
      <c r="B40" t="s">
        <v>141</v>
      </c>
      <c r="C40" t="s">
        <v>1061</v>
      </c>
      <c r="D40" t="s">
        <v>1063</v>
      </c>
      <c r="E40" t="s">
        <v>1146</v>
      </c>
      <c r="F40" t="s">
        <v>1147</v>
      </c>
      <c r="G40" t="s">
        <v>1148</v>
      </c>
      <c r="H40" t="s">
        <v>1026</v>
      </c>
      <c r="I40" t="s">
        <v>1149</v>
      </c>
      <c r="J40" t="s">
        <v>1150</v>
      </c>
      <c r="K40" t="s">
        <v>1151</v>
      </c>
      <c r="L40" t="s">
        <v>1152</v>
      </c>
      <c r="M40" t="s">
        <v>1153</v>
      </c>
      <c r="N40" t="s">
        <v>1154</v>
      </c>
      <c r="O40" t="s">
        <v>1155</v>
      </c>
      <c r="P40" t="s">
        <v>1156</v>
      </c>
      <c r="Q40" t="s">
        <v>1157</v>
      </c>
      <c r="R40" t="s">
        <v>1158</v>
      </c>
      <c r="S40" t="s">
        <v>1159</v>
      </c>
      <c r="T40" t="s">
        <v>1160</v>
      </c>
      <c r="U40" t="s">
        <v>1161</v>
      </c>
      <c r="V40" t="s">
        <v>1162</v>
      </c>
      <c r="W40" t="s">
        <v>1163</v>
      </c>
      <c r="X40" t="s">
        <v>1164</v>
      </c>
      <c r="Y40" t="s">
        <v>1165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9"/>
  <sheetViews>
    <sheetView zoomScale="115" zoomScaleNormal="115" workbookViewId="0">
      <selection activeCell="F22" sqref="F22"/>
    </sheetView>
  </sheetViews>
  <sheetFormatPr defaultRowHeight="14.5" x14ac:dyDescent="0.35"/>
  <cols>
    <col min="1" max="1" width="24.6328125" style="4" customWidth="1"/>
    <col min="2" max="25" width="10.6328125" customWidth="1"/>
  </cols>
  <sheetData>
    <row r="1" spans="1:25" x14ac:dyDescent="0.35">
      <c r="A1" s="3" t="s">
        <v>453</v>
      </c>
      <c r="B1" s="1" t="s">
        <v>567</v>
      </c>
      <c r="C1" s="1" t="s">
        <v>568</v>
      </c>
      <c r="D1" s="1" t="s">
        <v>569</v>
      </c>
      <c r="E1" s="1" t="s">
        <v>570</v>
      </c>
      <c r="F1" s="1" t="s">
        <v>571</v>
      </c>
      <c r="G1" s="1" t="s">
        <v>572</v>
      </c>
      <c r="H1" s="1" t="s">
        <v>573</v>
      </c>
      <c r="I1" s="1" t="s">
        <v>574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</row>
    <row r="2" spans="1:25" x14ac:dyDescent="0.35">
      <c r="A2" s="3" t="s">
        <v>34</v>
      </c>
      <c r="B2" t="s">
        <v>141</v>
      </c>
      <c r="C2" t="s">
        <v>141</v>
      </c>
      <c r="D2" t="s">
        <v>141</v>
      </c>
      <c r="E2" t="s">
        <v>749</v>
      </c>
      <c r="F2" t="s">
        <v>915</v>
      </c>
      <c r="G2" t="s">
        <v>916</v>
      </c>
      <c r="H2" t="s">
        <v>917</v>
      </c>
      <c r="I2" t="s">
        <v>548</v>
      </c>
      <c r="J2" t="s">
        <v>279</v>
      </c>
      <c r="K2" t="s">
        <v>288</v>
      </c>
      <c r="L2" t="s">
        <v>289</v>
      </c>
      <c r="M2" t="s">
        <v>290</v>
      </c>
      <c r="N2" t="s">
        <v>190</v>
      </c>
      <c r="O2" t="s">
        <v>291</v>
      </c>
      <c r="P2" t="s">
        <v>292</v>
      </c>
      <c r="Q2" t="s">
        <v>293</v>
      </c>
      <c r="R2" t="s">
        <v>294</v>
      </c>
      <c r="S2" t="s">
        <v>295</v>
      </c>
      <c r="T2" t="s">
        <v>296</v>
      </c>
      <c r="U2" t="s">
        <v>297</v>
      </c>
      <c r="V2" t="s">
        <v>298</v>
      </c>
      <c r="W2" t="s">
        <v>299</v>
      </c>
      <c r="X2" t="s">
        <v>300</v>
      </c>
      <c r="Y2" t="s">
        <v>301</v>
      </c>
    </row>
    <row r="3" spans="1:25" x14ac:dyDescent="0.35">
      <c r="A3" s="3" t="s">
        <v>742</v>
      </c>
      <c r="B3" t="s">
        <v>141</v>
      </c>
      <c r="C3" t="s">
        <v>141</v>
      </c>
      <c r="D3" t="s">
        <v>141</v>
      </c>
      <c r="E3" t="s">
        <v>744</v>
      </c>
      <c r="F3" t="s">
        <v>736</v>
      </c>
      <c r="G3" t="s">
        <v>745</v>
      </c>
      <c r="H3" t="s">
        <v>733</v>
      </c>
      <c r="I3" t="s">
        <v>746</v>
      </c>
      <c r="J3" t="s">
        <v>270</v>
      </c>
      <c r="K3" t="s">
        <v>271</v>
      </c>
      <c r="L3" t="s">
        <v>272</v>
      </c>
      <c r="M3" t="s">
        <v>273</v>
      </c>
      <c r="N3" t="s">
        <v>274</v>
      </c>
      <c r="O3" t="s">
        <v>275</v>
      </c>
      <c r="P3" t="s">
        <v>276</v>
      </c>
      <c r="Q3" t="s">
        <v>277</v>
      </c>
      <c r="R3" t="s">
        <v>278</v>
      </c>
      <c r="S3" t="s">
        <v>279</v>
      </c>
      <c r="T3" t="s">
        <v>280</v>
      </c>
      <c r="U3" t="s">
        <v>281</v>
      </c>
      <c r="V3" t="s">
        <v>282</v>
      </c>
      <c r="W3" t="s">
        <v>283</v>
      </c>
      <c r="X3" t="s">
        <v>284</v>
      </c>
      <c r="Y3" t="s">
        <v>285</v>
      </c>
    </row>
    <row r="4" spans="1:25" x14ac:dyDescent="0.35">
      <c r="A4" s="3" t="s">
        <v>1323</v>
      </c>
      <c r="B4" t="s">
        <v>141</v>
      </c>
      <c r="C4" t="s">
        <v>141</v>
      </c>
      <c r="D4" t="s">
        <v>141</v>
      </c>
      <c r="E4" t="s">
        <v>729</v>
      </c>
      <c r="F4" t="s">
        <v>840</v>
      </c>
      <c r="G4" t="s">
        <v>730</v>
      </c>
      <c r="H4" t="s">
        <v>1114</v>
      </c>
      <c r="I4" t="s">
        <v>1324</v>
      </c>
      <c r="J4" t="s">
        <v>847</v>
      </c>
      <c r="K4" t="s">
        <v>1325</v>
      </c>
      <c r="L4" t="s">
        <v>1326</v>
      </c>
      <c r="M4" t="s">
        <v>1327</v>
      </c>
      <c r="N4" t="s">
        <v>901</v>
      </c>
      <c r="O4" t="s">
        <v>1299</v>
      </c>
      <c r="P4" t="s">
        <v>1328</v>
      </c>
      <c r="Q4" t="s">
        <v>847</v>
      </c>
      <c r="R4" t="s">
        <v>1329</v>
      </c>
      <c r="S4" t="s">
        <v>748</v>
      </c>
      <c r="T4" t="s">
        <v>1330</v>
      </c>
      <c r="U4" t="s">
        <v>1331</v>
      </c>
      <c r="V4" t="s">
        <v>837</v>
      </c>
      <c r="W4" t="s">
        <v>917</v>
      </c>
      <c r="X4" t="s">
        <v>1031</v>
      </c>
      <c r="Y4" t="s">
        <v>1332</v>
      </c>
    </row>
    <row r="5" spans="1:25" x14ac:dyDescent="0.35">
      <c r="A5" s="3" t="s">
        <v>1333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  <c r="J5" t="s">
        <v>141</v>
      </c>
      <c r="K5" t="s">
        <v>141</v>
      </c>
      <c r="L5" t="s">
        <v>141</v>
      </c>
      <c r="M5" t="s">
        <v>901</v>
      </c>
      <c r="N5" t="s">
        <v>744</v>
      </c>
      <c r="O5" t="s">
        <v>1096</v>
      </c>
      <c r="P5" t="s">
        <v>1230</v>
      </c>
      <c r="Q5" t="s">
        <v>1096</v>
      </c>
      <c r="R5" t="s">
        <v>1315</v>
      </c>
      <c r="S5" t="s">
        <v>744</v>
      </c>
      <c r="T5" t="s">
        <v>1229</v>
      </c>
      <c r="U5" t="s">
        <v>1111</v>
      </c>
      <c r="V5" t="s">
        <v>727</v>
      </c>
      <c r="W5" t="s">
        <v>1329</v>
      </c>
      <c r="X5" t="s">
        <v>899</v>
      </c>
      <c r="Y5" t="s">
        <v>1191</v>
      </c>
    </row>
    <row r="6" spans="1:25" x14ac:dyDescent="0.35">
      <c r="A6" s="3" t="s">
        <v>1334</v>
      </c>
      <c r="B6" t="s">
        <v>141</v>
      </c>
      <c r="C6" t="s">
        <v>141</v>
      </c>
      <c r="D6" t="s">
        <v>141</v>
      </c>
      <c r="E6" t="s">
        <v>739</v>
      </c>
      <c r="F6" t="s">
        <v>858</v>
      </c>
      <c r="G6" t="s">
        <v>1335</v>
      </c>
      <c r="H6" t="s">
        <v>1110</v>
      </c>
      <c r="I6" t="s">
        <v>1031</v>
      </c>
      <c r="J6" t="s">
        <v>1336</v>
      </c>
      <c r="K6" t="s">
        <v>558</v>
      </c>
      <c r="L6" t="s">
        <v>913</v>
      </c>
      <c r="M6" t="s">
        <v>1114</v>
      </c>
      <c r="N6" t="s">
        <v>1337</v>
      </c>
      <c r="O6" t="s">
        <v>1299</v>
      </c>
      <c r="P6" t="s">
        <v>1338</v>
      </c>
      <c r="Q6" t="s">
        <v>1339</v>
      </c>
      <c r="R6" t="s">
        <v>1340</v>
      </c>
      <c r="S6" t="s">
        <v>746</v>
      </c>
      <c r="T6" t="s">
        <v>1341</v>
      </c>
      <c r="U6" t="s">
        <v>1342</v>
      </c>
      <c r="V6" t="s">
        <v>1343</v>
      </c>
      <c r="W6" t="s">
        <v>1344</v>
      </c>
      <c r="X6" t="s">
        <v>1345</v>
      </c>
      <c r="Y6" t="s">
        <v>1346</v>
      </c>
    </row>
    <row r="7" spans="1:25" x14ac:dyDescent="0.35">
      <c r="A7" s="3" t="s">
        <v>1347</v>
      </c>
      <c r="B7" t="s">
        <v>141</v>
      </c>
      <c r="C7" t="s">
        <v>141</v>
      </c>
      <c r="D7" t="s">
        <v>141</v>
      </c>
      <c r="E7" t="s">
        <v>141</v>
      </c>
      <c r="F7" t="s">
        <v>141</v>
      </c>
      <c r="G7" t="s">
        <v>141</v>
      </c>
      <c r="H7" t="s">
        <v>141</v>
      </c>
      <c r="I7" t="s">
        <v>141</v>
      </c>
      <c r="J7" t="s">
        <v>141</v>
      </c>
      <c r="K7" t="s">
        <v>141</v>
      </c>
      <c r="L7" t="s">
        <v>141</v>
      </c>
      <c r="M7" t="s">
        <v>141</v>
      </c>
      <c r="N7" t="s">
        <v>141</v>
      </c>
      <c r="O7" t="s">
        <v>141</v>
      </c>
      <c r="P7" t="s">
        <v>141</v>
      </c>
      <c r="Q7" t="s">
        <v>141</v>
      </c>
      <c r="R7" t="s">
        <v>141</v>
      </c>
      <c r="S7" t="s">
        <v>141</v>
      </c>
      <c r="T7" t="s">
        <v>141</v>
      </c>
      <c r="U7" t="s">
        <v>141</v>
      </c>
      <c r="V7" t="s">
        <v>141</v>
      </c>
      <c r="W7" t="s">
        <v>141</v>
      </c>
      <c r="X7" t="s">
        <v>141</v>
      </c>
      <c r="Y7" t="s">
        <v>141</v>
      </c>
    </row>
    <row r="8" spans="1:25" x14ac:dyDescent="0.35">
      <c r="A8" s="3" t="s">
        <v>1010</v>
      </c>
      <c r="B8" t="s">
        <v>141</v>
      </c>
      <c r="C8" t="s">
        <v>141</v>
      </c>
      <c r="D8" t="s">
        <v>141</v>
      </c>
      <c r="E8" t="s">
        <v>1348</v>
      </c>
      <c r="F8" t="s">
        <v>838</v>
      </c>
      <c r="G8" t="s">
        <v>843</v>
      </c>
      <c r="H8" t="s">
        <v>1349</v>
      </c>
      <c r="I8" t="s">
        <v>1350</v>
      </c>
      <c r="J8" t="s">
        <v>1351</v>
      </c>
      <c r="K8" t="s">
        <v>1352</v>
      </c>
      <c r="L8" t="s">
        <v>1353</v>
      </c>
      <c r="M8" t="s">
        <v>744</v>
      </c>
      <c r="N8" t="s">
        <v>1354</v>
      </c>
      <c r="O8" t="s">
        <v>1002</v>
      </c>
      <c r="P8" t="s">
        <v>1355</v>
      </c>
      <c r="Q8" t="s">
        <v>1356</v>
      </c>
      <c r="R8" t="s">
        <v>1299</v>
      </c>
      <c r="S8" t="s">
        <v>845</v>
      </c>
      <c r="T8" t="s">
        <v>858</v>
      </c>
      <c r="U8" t="s">
        <v>1357</v>
      </c>
      <c r="V8" t="s">
        <v>867</v>
      </c>
      <c r="W8" t="s">
        <v>1358</v>
      </c>
      <c r="X8" t="s">
        <v>1359</v>
      </c>
      <c r="Y8" t="s">
        <v>1360</v>
      </c>
    </row>
    <row r="9" spans="1:25" x14ac:dyDescent="0.35">
      <c r="A9" s="3" t="s">
        <v>1166</v>
      </c>
      <c r="B9" t="s">
        <v>141</v>
      </c>
      <c r="C9" t="s">
        <v>141</v>
      </c>
      <c r="D9" t="s">
        <v>141</v>
      </c>
      <c r="E9" t="s">
        <v>141</v>
      </c>
      <c r="F9" t="s">
        <v>141</v>
      </c>
      <c r="G9" t="s">
        <v>141</v>
      </c>
      <c r="H9" t="s">
        <v>141</v>
      </c>
      <c r="I9" t="s">
        <v>141</v>
      </c>
      <c r="J9" t="s">
        <v>141</v>
      </c>
      <c r="K9" t="s">
        <v>141</v>
      </c>
      <c r="L9" t="s">
        <v>141</v>
      </c>
      <c r="M9" t="s">
        <v>141</v>
      </c>
      <c r="N9" t="s">
        <v>141</v>
      </c>
      <c r="O9" t="s">
        <v>141</v>
      </c>
      <c r="P9" t="s">
        <v>141</v>
      </c>
      <c r="Q9" t="s">
        <v>141</v>
      </c>
      <c r="R9" t="s">
        <v>141</v>
      </c>
      <c r="S9" t="s">
        <v>141</v>
      </c>
      <c r="T9" t="s">
        <v>141</v>
      </c>
      <c r="U9" t="s">
        <v>141</v>
      </c>
      <c r="V9" t="s">
        <v>141</v>
      </c>
      <c r="W9" t="s">
        <v>141</v>
      </c>
      <c r="X9" t="s">
        <v>141</v>
      </c>
      <c r="Y9" t="s">
        <v>141</v>
      </c>
    </row>
    <row r="10" spans="1:25" x14ac:dyDescent="0.35">
      <c r="A10" s="3" t="s">
        <v>1361</v>
      </c>
      <c r="B10" t="s">
        <v>141</v>
      </c>
      <c r="C10" t="s">
        <v>141</v>
      </c>
      <c r="D10" t="s">
        <v>141</v>
      </c>
      <c r="E10" t="s">
        <v>1233</v>
      </c>
      <c r="F10" t="s">
        <v>275</v>
      </c>
      <c r="G10" t="s">
        <v>750</v>
      </c>
      <c r="H10" t="s">
        <v>1362</v>
      </c>
      <c r="I10" t="s">
        <v>296</v>
      </c>
      <c r="J10" t="s">
        <v>1363</v>
      </c>
      <c r="K10" t="s">
        <v>1005</v>
      </c>
      <c r="L10" t="s">
        <v>338</v>
      </c>
      <c r="M10" t="s">
        <v>1235</v>
      </c>
      <c r="N10" t="s">
        <v>1315</v>
      </c>
      <c r="O10" t="s">
        <v>1229</v>
      </c>
      <c r="P10" t="s">
        <v>1111</v>
      </c>
      <c r="Q10" t="s">
        <v>1364</v>
      </c>
      <c r="R10" t="s">
        <v>1365</v>
      </c>
      <c r="S10" t="s">
        <v>283</v>
      </c>
      <c r="T10" t="s">
        <v>845</v>
      </c>
      <c r="U10" t="s">
        <v>1299</v>
      </c>
      <c r="V10" t="s">
        <v>839</v>
      </c>
      <c r="W10" t="s">
        <v>1366</v>
      </c>
      <c r="X10" t="s">
        <v>1367</v>
      </c>
      <c r="Y10" t="s">
        <v>838</v>
      </c>
    </row>
    <row r="11" spans="1:25" x14ac:dyDescent="0.35">
      <c r="A11" s="3" t="s">
        <v>1368</v>
      </c>
      <c r="B11" t="s">
        <v>141</v>
      </c>
      <c r="C11" t="s">
        <v>141</v>
      </c>
      <c r="D11" t="s">
        <v>141</v>
      </c>
      <c r="E11" t="s">
        <v>728</v>
      </c>
      <c r="F11" t="s">
        <v>358</v>
      </c>
      <c r="G11" t="s">
        <v>999</v>
      </c>
      <c r="H11" t="s">
        <v>744</v>
      </c>
      <c r="I11" t="s">
        <v>902</v>
      </c>
      <c r="J11" t="s">
        <v>1116</v>
      </c>
      <c r="K11" t="s">
        <v>1110</v>
      </c>
      <c r="L11" t="s">
        <v>1122</v>
      </c>
      <c r="M11" t="s">
        <v>917</v>
      </c>
      <c r="N11" t="s">
        <v>1110</v>
      </c>
      <c r="O11" t="s">
        <v>1369</v>
      </c>
      <c r="P11" t="s">
        <v>1370</v>
      </c>
      <c r="Q11" t="s">
        <v>916</v>
      </c>
      <c r="R11" t="s">
        <v>1371</v>
      </c>
      <c r="S11" t="s">
        <v>1327</v>
      </c>
      <c r="T11" t="s">
        <v>917</v>
      </c>
      <c r="U11" t="s">
        <v>583</v>
      </c>
      <c r="V11" t="s">
        <v>1372</v>
      </c>
      <c r="W11" t="s">
        <v>1373</v>
      </c>
      <c r="X11" t="s">
        <v>1349</v>
      </c>
      <c r="Y11" t="s">
        <v>741</v>
      </c>
    </row>
    <row r="12" spans="1:25" x14ac:dyDescent="0.35">
      <c r="A12" s="3" t="s">
        <v>1374</v>
      </c>
      <c r="B12" t="s">
        <v>141</v>
      </c>
      <c r="C12" t="s">
        <v>141</v>
      </c>
      <c r="D12" t="s">
        <v>141</v>
      </c>
      <c r="E12" t="s">
        <v>1030</v>
      </c>
      <c r="F12" t="s">
        <v>1095</v>
      </c>
      <c r="G12" t="s">
        <v>1375</v>
      </c>
      <c r="H12" t="s">
        <v>1376</v>
      </c>
      <c r="I12" t="s">
        <v>1377</v>
      </c>
      <c r="J12" t="s">
        <v>187</v>
      </c>
      <c r="K12" t="s">
        <v>1378</v>
      </c>
      <c r="L12" t="s">
        <v>866</v>
      </c>
      <c r="M12" t="s">
        <v>1379</v>
      </c>
      <c r="N12" t="s">
        <v>1380</v>
      </c>
      <c r="O12" t="s">
        <v>870</v>
      </c>
      <c r="P12" t="s">
        <v>1177</v>
      </c>
      <c r="Q12" t="s">
        <v>1381</v>
      </c>
      <c r="R12" t="s">
        <v>1382</v>
      </c>
      <c r="S12" t="s">
        <v>1383</v>
      </c>
      <c r="T12" t="s">
        <v>1384</v>
      </c>
      <c r="U12" t="s">
        <v>1385</v>
      </c>
      <c r="V12" t="s">
        <v>1386</v>
      </c>
      <c r="W12" t="s">
        <v>1387</v>
      </c>
      <c r="X12" t="s">
        <v>1388</v>
      </c>
      <c r="Y12" t="s">
        <v>1389</v>
      </c>
    </row>
    <row r="13" spans="1:25" x14ac:dyDescent="0.35">
      <c r="A13" s="3" t="s">
        <v>1390</v>
      </c>
      <c r="B13" t="s">
        <v>141</v>
      </c>
      <c r="C13" t="s">
        <v>141</v>
      </c>
      <c r="D13" t="s">
        <v>141</v>
      </c>
      <c r="E13" t="s">
        <v>1364</v>
      </c>
      <c r="F13" t="s">
        <v>1391</v>
      </c>
      <c r="G13" t="s">
        <v>1392</v>
      </c>
      <c r="H13" t="s">
        <v>1393</v>
      </c>
      <c r="I13" t="s">
        <v>1394</v>
      </c>
      <c r="J13" t="s">
        <v>1395</v>
      </c>
      <c r="K13" t="s">
        <v>1396</v>
      </c>
      <c r="L13" t="s">
        <v>1397</v>
      </c>
      <c r="M13" t="s">
        <v>1398</v>
      </c>
      <c r="N13" t="s">
        <v>1399</v>
      </c>
      <c r="O13" t="s">
        <v>1400</v>
      </c>
      <c r="P13" t="s">
        <v>1401</v>
      </c>
      <c r="Q13" t="s">
        <v>1402</v>
      </c>
      <c r="R13" t="s">
        <v>1403</v>
      </c>
      <c r="S13" t="s">
        <v>1404</v>
      </c>
      <c r="T13" t="s">
        <v>1405</v>
      </c>
      <c r="U13" t="s">
        <v>1406</v>
      </c>
      <c r="V13" t="s">
        <v>1407</v>
      </c>
      <c r="W13" t="s">
        <v>842</v>
      </c>
      <c r="X13" t="s">
        <v>843</v>
      </c>
      <c r="Y13" t="s">
        <v>1408</v>
      </c>
    </row>
    <row r="14" spans="1:25" x14ac:dyDescent="0.35">
      <c r="A14" s="3" t="s">
        <v>1409</v>
      </c>
      <c r="B14" t="s">
        <v>141</v>
      </c>
      <c r="C14" t="s">
        <v>141</v>
      </c>
      <c r="D14" t="s">
        <v>141</v>
      </c>
      <c r="E14" t="s">
        <v>141</v>
      </c>
      <c r="F14" t="s">
        <v>141</v>
      </c>
      <c r="G14" t="s">
        <v>847</v>
      </c>
      <c r="H14" t="s">
        <v>840</v>
      </c>
      <c r="I14" t="s">
        <v>1410</v>
      </c>
      <c r="J14" t="s">
        <v>1349</v>
      </c>
      <c r="K14" t="s">
        <v>728</v>
      </c>
      <c r="L14" t="s">
        <v>1411</v>
      </c>
      <c r="M14" t="s">
        <v>1324</v>
      </c>
      <c r="N14" t="s">
        <v>1412</v>
      </c>
      <c r="O14" t="s">
        <v>1413</v>
      </c>
      <c r="P14" t="s">
        <v>748</v>
      </c>
      <c r="Q14" t="s">
        <v>1414</v>
      </c>
      <c r="R14" t="s">
        <v>1414</v>
      </c>
      <c r="S14" t="s">
        <v>1415</v>
      </c>
      <c r="T14" t="s">
        <v>1416</v>
      </c>
      <c r="U14" t="s">
        <v>1190</v>
      </c>
      <c r="V14" t="s">
        <v>1417</v>
      </c>
      <c r="W14" t="s">
        <v>1114</v>
      </c>
      <c r="X14" t="s">
        <v>141</v>
      </c>
      <c r="Y14" t="s">
        <v>141</v>
      </c>
    </row>
    <row r="15" spans="1:25" x14ac:dyDescent="0.35">
      <c r="A15" s="3" t="s">
        <v>1418</v>
      </c>
      <c r="B15" t="s">
        <v>141</v>
      </c>
      <c r="C15" t="s">
        <v>141</v>
      </c>
      <c r="D15" t="s">
        <v>141</v>
      </c>
      <c r="E15" t="s">
        <v>141</v>
      </c>
      <c r="F15" t="s">
        <v>141</v>
      </c>
      <c r="G15" t="s">
        <v>141</v>
      </c>
      <c r="H15" t="s">
        <v>141</v>
      </c>
      <c r="I15" t="s">
        <v>141</v>
      </c>
      <c r="J15" t="s">
        <v>141</v>
      </c>
      <c r="K15" t="s">
        <v>141</v>
      </c>
      <c r="L15" t="s">
        <v>141</v>
      </c>
      <c r="M15" t="s">
        <v>141</v>
      </c>
      <c r="N15" t="s">
        <v>141</v>
      </c>
      <c r="O15" t="s">
        <v>141</v>
      </c>
      <c r="P15" t="s">
        <v>141</v>
      </c>
      <c r="Q15" t="s">
        <v>141</v>
      </c>
      <c r="R15" t="s">
        <v>141</v>
      </c>
      <c r="S15" t="s">
        <v>141</v>
      </c>
      <c r="T15" t="s">
        <v>141</v>
      </c>
      <c r="U15" t="s">
        <v>141</v>
      </c>
      <c r="V15" t="s">
        <v>141</v>
      </c>
      <c r="W15" t="s">
        <v>141</v>
      </c>
      <c r="X15" t="s">
        <v>141</v>
      </c>
      <c r="Y15" t="s">
        <v>141</v>
      </c>
    </row>
    <row r="16" spans="1:25" x14ac:dyDescent="0.35">
      <c r="A16" s="3" t="s">
        <v>1419</v>
      </c>
      <c r="B16" t="s">
        <v>141</v>
      </c>
      <c r="C16" t="s">
        <v>141</v>
      </c>
      <c r="D16" t="s">
        <v>141</v>
      </c>
      <c r="E16" t="s">
        <v>141</v>
      </c>
      <c r="F16" t="s">
        <v>141</v>
      </c>
      <c r="G16" t="s">
        <v>141</v>
      </c>
      <c r="H16" t="s">
        <v>141</v>
      </c>
      <c r="I16" t="s">
        <v>141</v>
      </c>
      <c r="J16" t="s">
        <v>141</v>
      </c>
      <c r="K16" t="s">
        <v>141</v>
      </c>
      <c r="L16" t="s">
        <v>141</v>
      </c>
      <c r="M16" t="s">
        <v>141</v>
      </c>
      <c r="N16" t="s">
        <v>141</v>
      </c>
      <c r="O16" t="s">
        <v>141</v>
      </c>
      <c r="P16" t="s">
        <v>141</v>
      </c>
      <c r="Q16" t="s">
        <v>141</v>
      </c>
      <c r="R16" t="s">
        <v>141</v>
      </c>
      <c r="S16" t="s">
        <v>141</v>
      </c>
      <c r="T16" t="s">
        <v>141</v>
      </c>
      <c r="U16" t="s">
        <v>141</v>
      </c>
      <c r="V16" t="s">
        <v>141</v>
      </c>
      <c r="W16" t="s">
        <v>141</v>
      </c>
      <c r="X16" t="s">
        <v>141</v>
      </c>
      <c r="Y16" t="s">
        <v>141</v>
      </c>
    </row>
    <row r="17" spans="1:25" x14ac:dyDescent="0.35">
      <c r="A17" s="3" t="s">
        <v>1420</v>
      </c>
      <c r="B17" t="s">
        <v>141</v>
      </c>
      <c r="C17" t="s">
        <v>141</v>
      </c>
      <c r="D17" t="s">
        <v>141</v>
      </c>
      <c r="E17" t="s">
        <v>840</v>
      </c>
      <c r="F17" t="s">
        <v>1327</v>
      </c>
      <c r="G17" t="s">
        <v>1327</v>
      </c>
      <c r="H17" t="s">
        <v>1327</v>
      </c>
      <c r="I17" t="s">
        <v>141</v>
      </c>
      <c r="J17" t="s">
        <v>1096</v>
      </c>
      <c r="K17" t="s">
        <v>141</v>
      </c>
      <c r="L17" t="s">
        <v>141</v>
      </c>
      <c r="M17" t="s">
        <v>1371</v>
      </c>
      <c r="N17" t="s">
        <v>837</v>
      </c>
      <c r="O17" t="s">
        <v>856</v>
      </c>
      <c r="P17" t="s">
        <v>914</v>
      </c>
      <c r="Q17" t="s">
        <v>848</v>
      </c>
      <c r="R17" t="s">
        <v>728</v>
      </c>
      <c r="S17" t="s">
        <v>837</v>
      </c>
      <c r="T17" t="s">
        <v>730</v>
      </c>
      <c r="U17" t="s">
        <v>1228</v>
      </c>
      <c r="V17" t="s">
        <v>728</v>
      </c>
      <c r="W17" t="s">
        <v>1028</v>
      </c>
      <c r="X17" t="s">
        <v>1421</v>
      </c>
      <c r="Y17" t="s">
        <v>1422</v>
      </c>
    </row>
    <row r="18" spans="1:25" x14ac:dyDescent="0.35">
      <c r="A18" s="3" t="s">
        <v>1423</v>
      </c>
      <c r="B18" t="s">
        <v>141</v>
      </c>
      <c r="C18" t="s">
        <v>141</v>
      </c>
      <c r="D18" t="s">
        <v>141</v>
      </c>
      <c r="E18" t="s">
        <v>1364</v>
      </c>
      <c r="F18" t="s">
        <v>1391</v>
      </c>
      <c r="G18" t="s">
        <v>1424</v>
      </c>
      <c r="H18" t="s">
        <v>1425</v>
      </c>
      <c r="I18" t="s">
        <v>1426</v>
      </c>
      <c r="J18" t="s">
        <v>1402</v>
      </c>
      <c r="K18" t="s">
        <v>1427</v>
      </c>
      <c r="L18" t="s">
        <v>1428</v>
      </c>
      <c r="M18" t="s">
        <v>1429</v>
      </c>
      <c r="N18" t="s">
        <v>1430</v>
      </c>
      <c r="O18" t="s">
        <v>1431</v>
      </c>
      <c r="P18" t="s">
        <v>1432</v>
      </c>
      <c r="Q18" t="s">
        <v>1433</v>
      </c>
      <c r="R18" t="s">
        <v>1434</v>
      </c>
      <c r="S18" t="s">
        <v>1435</v>
      </c>
      <c r="T18" t="s">
        <v>1436</v>
      </c>
      <c r="U18" t="s">
        <v>1355</v>
      </c>
      <c r="V18" t="s">
        <v>988</v>
      </c>
      <c r="W18" t="s">
        <v>1437</v>
      </c>
      <c r="X18" t="s">
        <v>733</v>
      </c>
      <c r="Y18" t="s">
        <v>1422</v>
      </c>
    </row>
    <row r="19" spans="1:25" x14ac:dyDescent="0.35">
      <c r="A19" s="3" t="s">
        <v>1438</v>
      </c>
      <c r="B19" t="s">
        <v>141</v>
      </c>
      <c r="C19" t="s">
        <v>141</v>
      </c>
      <c r="D19" t="s">
        <v>141</v>
      </c>
      <c r="E19" t="s">
        <v>141</v>
      </c>
      <c r="F19" t="s">
        <v>141</v>
      </c>
      <c r="G19" t="s">
        <v>141</v>
      </c>
      <c r="H19" t="s">
        <v>141</v>
      </c>
      <c r="I19" t="s">
        <v>141</v>
      </c>
      <c r="J19" t="s">
        <v>141</v>
      </c>
      <c r="K19" t="s">
        <v>141</v>
      </c>
      <c r="L19" t="s">
        <v>141</v>
      </c>
      <c r="M19" t="s">
        <v>300</v>
      </c>
      <c r="N19" t="s">
        <v>1439</v>
      </c>
      <c r="O19" t="s">
        <v>1440</v>
      </c>
      <c r="P19" t="s">
        <v>1441</v>
      </c>
      <c r="Q19" t="s">
        <v>1442</v>
      </c>
      <c r="R19" t="s">
        <v>1443</v>
      </c>
      <c r="S19" t="s">
        <v>1444</v>
      </c>
      <c r="T19" t="s">
        <v>1445</v>
      </c>
      <c r="U19" t="s">
        <v>875</v>
      </c>
      <c r="V19" t="s">
        <v>1446</v>
      </c>
      <c r="W19" t="s">
        <v>1447</v>
      </c>
      <c r="X19" t="s">
        <v>1448</v>
      </c>
      <c r="Y19" t="s">
        <v>1449</v>
      </c>
    </row>
    <row r="20" spans="1:25" x14ac:dyDescent="0.35">
      <c r="A20" s="3" t="s">
        <v>1450</v>
      </c>
      <c r="B20" t="s">
        <v>141</v>
      </c>
      <c r="C20" t="s">
        <v>141</v>
      </c>
      <c r="D20" t="s">
        <v>141</v>
      </c>
      <c r="E20" t="s">
        <v>141</v>
      </c>
      <c r="F20" t="s">
        <v>1313</v>
      </c>
      <c r="G20" t="s">
        <v>749</v>
      </c>
      <c r="H20" t="s">
        <v>1329</v>
      </c>
      <c r="I20" t="s">
        <v>734</v>
      </c>
      <c r="J20" t="s">
        <v>740</v>
      </c>
      <c r="K20" t="s">
        <v>551</v>
      </c>
      <c r="L20" t="s">
        <v>745</v>
      </c>
      <c r="M20" t="s">
        <v>141</v>
      </c>
      <c r="N20" t="s">
        <v>141</v>
      </c>
      <c r="O20" t="s">
        <v>141</v>
      </c>
      <c r="P20" t="s">
        <v>141</v>
      </c>
      <c r="Q20" t="s">
        <v>141</v>
      </c>
      <c r="R20" t="s">
        <v>728</v>
      </c>
      <c r="S20" t="s">
        <v>141</v>
      </c>
      <c r="T20" t="s">
        <v>141</v>
      </c>
      <c r="U20" t="s">
        <v>141</v>
      </c>
      <c r="V20" t="s">
        <v>141</v>
      </c>
      <c r="W20" t="s">
        <v>141</v>
      </c>
      <c r="X20" t="s">
        <v>1228</v>
      </c>
      <c r="Y20" t="s">
        <v>1451</v>
      </c>
    </row>
    <row r="21" spans="1:25" x14ac:dyDescent="0.35">
      <c r="A21" s="3" t="s">
        <v>1452</v>
      </c>
      <c r="B21" t="s">
        <v>141</v>
      </c>
      <c r="C21" t="s">
        <v>141</v>
      </c>
      <c r="D21" t="s">
        <v>141</v>
      </c>
      <c r="E21" t="s">
        <v>141</v>
      </c>
      <c r="F21" t="s">
        <v>141</v>
      </c>
      <c r="G21" t="s">
        <v>1453</v>
      </c>
      <c r="H21" t="s">
        <v>1454</v>
      </c>
      <c r="I21" t="s">
        <v>141</v>
      </c>
      <c r="J21" t="s">
        <v>141</v>
      </c>
      <c r="K21" t="s">
        <v>141</v>
      </c>
      <c r="L21" t="s">
        <v>141</v>
      </c>
      <c r="M21" t="s">
        <v>1328</v>
      </c>
      <c r="N21" t="s">
        <v>301</v>
      </c>
      <c r="O21" t="s">
        <v>1455</v>
      </c>
      <c r="P21" t="s">
        <v>1456</v>
      </c>
      <c r="Q21" t="s">
        <v>1457</v>
      </c>
      <c r="R21" t="s">
        <v>1458</v>
      </c>
      <c r="S21" t="s">
        <v>1459</v>
      </c>
      <c r="T21" t="s">
        <v>1366</v>
      </c>
      <c r="U21" t="s">
        <v>1326</v>
      </c>
      <c r="V21" t="s">
        <v>848</v>
      </c>
      <c r="W21" t="s">
        <v>1460</v>
      </c>
      <c r="X21" t="s">
        <v>141</v>
      </c>
      <c r="Y21" t="s">
        <v>141</v>
      </c>
    </row>
    <row r="22" spans="1:25" x14ac:dyDescent="0.35">
      <c r="A22" s="3" t="s">
        <v>1461</v>
      </c>
      <c r="B22" t="s">
        <v>141</v>
      </c>
      <c r="C22" t="s">
        <v>141</v>
      </c>
      <c r="D22" t="s">
        <v>141</v>
      </c>
      <c r="E22" t="s">
        <v>141</v>
      </c>
      <c r="F22" t="s">
        <v>141</v>
      </c>
      <c r="G22" t="s">
        <v>141</v>
      </c>
      <c r="H22" t="s">
        <v>141</v>
      </c>
      <c r="I22" t="s">
        <v>141</v>
      </c>
      <c r="J22" t="s">
        <v>141</v>
      </c>
      <c r="K22" t="s">
        <v>141</v>
      </c>
      <c r="L22" t="s">
        <v>141</v>
      </c>
      <c r="M22" t="s">
        <v>141</v>
      </c>
      <c r="N22" t="s">
        <v>141</v>
      </c>
      <c r="O22" t="s">
        <v>141</v>
      </c>
      <c r="P22" t="s">
        <v>1462</v>
      </c>
      <c r="Q22" t="s">
        <v>1463</v>
      </c>
      <c r="R22" t="s">
        <v>1464</v>
      </c>
      <c r="S22" t="s">
        <v>1465</v>
      </c>
      <c r="T22" t="s">
        <v>767</v>
      </c>
      <c r="U22" t="s">
        <v>1466</v>
      </c>
      <c r="V22" t="s">
        <v>1467</v>
      </c>
      <c r="W22" t="s">
        <v>844</v>
      </c>
      <c r="X22" t="s">
        <v>840</v>
      </c>
      <c r="Y22" t="s">
        <v>141</v>
      </c>
    </row>
    <row r="23" spans="1:25" x14ac:dyDescent="0.35">
      <c r="A23" s="3" t="s">
        <v>1468</v>
      </c>
      <c r="B23" t="s">
        <v>141</v>
      </c>
      <c r="C23" t="s">
        <v>141</v>
      </c>
      <c r="D23" t="s">
        <v>141</v>
      </c>
      <c r="E23" t="s">
        <v>743</v>
      </c>
      <c r="F23" t="s">
        <v>1469</v>
      </c>
      <c r="G23" t="s">
        <v>748</v>
      </c>
      <c r="H23" t="s">
        <v>733</v>
      </c>
      <c r="I23" t="s">
        <v>1026</v>
      </c>
      <c r="J23" t="s">
        <v>1441</v>
      </c>
      <c r="K23" t="s">
        <v>1470</v>
      </c>
      <c r="L23" t="s">
        <v>856</v>
      </c>
      <c r="M23" t="s">
        <v>1039</v>
      </c>
      <c r="N23" t="s">
        <v>1376</v>
      </c>
      <c r="O23" t="s">
        <v>1235</v>
      </c>
      <c r="P23" t="s">
        <v>1293</v>
      </c>
      <c r="Q23" t="s">
        <v>1471</v>
      </c>
      <c r="R23" t="s">
        <v>1472</v>
      </c>
      <c r="S23" t="s">
        <v>1473</v>
      </c>
      <c r="T23" t="s">
        <v>1474</v>
      </c>
      <c r="U23" t="s">
        <v>1475</v>
      </c>
      <c r="V23" t="s">
        <v>701</v>
      </c>
      <c r="W23" t="s">
        <v>1327</v>
      </c>
      <c r="X23" t="s">
        <v>1476</v>
      </c>
      <c r="Y23" t="s">
        <v>1401</v>
      </c>
    </row>
    <row r="24" spans="1:25" x14ac:dyDescent="0.35">
      <c r="A24" s="3" t="s">
        <v>1477</v>
      </c>
      <c r="B24" t="s">
        <v>141</v>
      </c>
      <c r="C24" t="s">
        <v>141</v>
      </c>
      <c r="D24" t="s">
        <v>141</v>
      </c>
      <c r="E24" t="s">
        <v>743</v>
      </c>
      <c r="F24" t="s">
        <v>795</v>
      </c>
      <c r="G24" t="s">
        <v>1413</v>
      </c>
      <c r="H24" t="s">
        <v>1441</v>
      </c>
      <c r="I24" t="s">
        <v>1478</v>
      </c>
      <c r="J24" t="s">
        <v>1301</v>
      </c>
      <c r="K24" t="s">
        <v>1479</v>
      </c>
      <c r="L24" t="s">
        <v>736</v>
      </c>
      <c r="M24" t="s">
        <v>1465</v>
      </c>
      <c r="N24" t="s">
        <v>1480</v>
      </c>
      <c r="O24" t="s">
        <v>1481</v>
      </c>
      <c r="P24" t="s">
        <v>1482</v>
      </c>
      <c r="Q24" t="s">
        <v>1483</v>
      </c>
      <c r="R24" t="s">
        <v>1463</v>
      </c>
      <c r="S24" t="s">
        <v>1484</v>
      </c>
      <c r="T24" t="s">
        <v>1185</v>
      </c>
      <c r="U24" t="s">
        <v>1485</v>
      </c>
      <c r="V24" t="s">
        <v>1427</v>
      </c>
      <c r="W24" t="s">
        <v>1486</v>
      </c>
      <c r="X24" t="s">
        <v>912</v>
      </c>
      <c r="Y24" t="s">
        <v>1487</v>
      </c>
    </row>
    <row r="25" spans="1:25" x14ac:dyDescent="0.35">
      <c r="A25" s="3" t="s">
        <v>1488</v>
      </c>
      <c r="B25" t="s">
        <v>141</v>
      </c>
      <c r="C25" t="s">
        <v>141</v>
      </c>
      <c r="D25" t="s">
        <v>141</v>
      </c>
      <c r="E25" t="s">
        <v>141</v>
      </c>
      <c r="F25" t="s">
        <v>141</v>
      </c>
      <c r="G25" t="s">
        <v>729</v>
      </c>
      <c r="H25" t="s">
        <v>729</v>
      </c>
      <c r="I25" t="s">
        <v>729</v>
      </c>
      <c r="J25" t="s">
        <v>840</v>
      </c>
      <c r="K25" t="s">
        <v>1329</v>
      </c>
      <c r="L25" t="s">
        <v>1330</v>
      </c>
      <c r="M25" t="s">
        <v>1338</v>
      </c>
      <c r="N25" t="s">
        <v>999</v>
      </c>
      <c r="O25" t="s">
        <v>743</v>
      </c>
      <c r="P25" t="s">
        <v>840</v>
      </c>
      <c r="Q25" t="s">
        <v>1489</v>
      </c>
      <c r="R25" t="s">
        <v>1391</v>
      </c>
      <c r="S25" t="s">
        <v>1326</v>
      </c>
      <c r="T25" t="s">
        <v>734</v>
      </c>
      <c r="U25" t="s">
        <v>1111</v>
      </c>
      <c r="V25" t="s">
        <v>1299</v>
      </c>
      <c r="W25" t="s">
        <v>1490</v>
      </c>
      <c r="X25" t="s">
        <v>1029</v>
      </c>
      <c r="Y25" t="s">
        <v>1491</v>
      </c>
    </row>
    <row r="26" spans="1:25" x14ac:dyDescent="0.35">
      <c r="A26" s="3" t="s">
        <v>1492</v>
      </c>
      <c r="B26" t="s">
        <v>141</v>
      </c>
      <c r="C26" t="s">
        <v>141</v>
      </c>
      <c r="D26" t="s">
        <v>141</v>
      </c>
      <c r="E26" t="s">
        <v>1120</v>
      </c>
      <c r="F26" t="s">
        <v>1493</v>
      </c>
      <c r="G26" t="s">
        <v>853</v>
      </c>
      <c r="H26" t="s">
        <v>1295</v>
      </c>
      <c r="I26" t="s">
        <v>1494</v>
      </c>
      <c r="J26" t="s">
        <v>1495</v>
      </c>
      <c r="K26" t="s">
        <v>979</v>
      </c>
      <c r="L26" t="s">
        <v>1496</v>
      </c>
      <c r="M26" t="s">
        <v>1497</v>
      </c>
      <c r="N26" t="s">
        <v>1498</v>
      </c>
      <c r="O26" t="s">
        <v>1296</v>
      </c>
      <c r="P26" t="s">
        <v>839</v>
      </c>
      <c r="Q26" t="s">
        <v>1499</v>
      </c>
      <c r="R26" t="s">
        <v>1003</v>
      </c>
      <c r="S26" t="s">
        <v>1403</v>
      </c>
      <c r="T26" t="s">
        <v>1500</v>
      </c>
      <c r="U26" t="s">
        <v>1501</v>
      </c>
      <c r="V26" t="s">
        <v>1502</v>
      </c>
      <c r="W26" t="s">
        <v>1503</v>
      </c>
      <c r="X26" t="s">
        <v>1123</v>
      </c>
      <c r="Y26" t="s">
        <v>1504</v>
      </c>
    </row>
    <row r="27" spans="1:25" x14ac:dyDescent="0.35">
      <c r="A27" s="3" t="s">
        <v>1505</v>
      </c>
      <c r="B27" t="s">
        <v>141</v>
      </c>
      <c r="C27" t="s">
        <v>141</v>
      </c>
      <c r="D27" t="s">
        <v>141</v>
      </c>
      <c r="E27" t="s">
        <v>284</v>
      </c>
      <c r="F27" t="s">
        <v>978</v>
      </c>
      <c r="G27" t="s">
        <v>979</v>
      </c>
      <c r="H27" t="s">
        <v>980</v>
      </c>
      <c r="I27" t="s">
        <v>981</v>
      </c>
      <c r="J27" t="s">
        <v>982</v>
      </c>
      <c r="K27" t="s">
        <v>983</v>
      </c>
      <c r="L27" t="s">
        <v>984</v>
      </c>
      <c r="M27" t="s">
        <v>985</v>
      </c>
      <c r="N27" t="s">
        <v>986</v>
      </c>
      <c r="O27" t="s">
        <v>987</v>
      </c>
      <c r="P27" t="s">
        <v>988</v>
      </c>
      <c r="Q27" t="s">
        <v>989</v>
      </c>
      <c r="R27" t="s">
        <v>990</v>
      </c>
      <c r="S27" t="s">
        <v>960</v>
      </c>
      <c r="T27" t="s">
        <v>991</v>
      </c>
      <c r="U27" t="s">
        <v>1506</v>
      </c>
      <c r="V27" t="s">
        <v>1507</v>
      </c>
      <c r="W27" t="s">
        <v>611</v>
      </c>
      <c r="X27" t="s">
        <v>1508</v>
      </c>
      <c r="Y27" t="s">
        <v>1509</v>
      </c>
    </row>
    <row r="28" spans="1:25" x14ac:dyDescent="0.35">
      <c r="A28" s="3" t="s">
        <v>1510</v>
      </c>
      <c r="B28" t="s">
        <v>141</v>
      </c>
      <c r="C28" t="s">
        <v>141</v>
      </c>
      <c r="D28" t="s">
        <v>141</v>
      </c>
      <c r="E28" t="s">
        <v>1329</v>
      </c>
      <c r="F28" t="s">
        <v>284</v>
      </c>
      <c r="G28" t="s">
        <v>978</v>
      </c>
      <c r="H28" t="s">
        <v>979</v>
      </c>
      <c r="I28" t="s">
        <v>980</v>
      </c>
      <c r="J28" t="s">
        <v>981</v>
      </c>
      <c r="K28" t="s">
        <v>982</v>
      </c>
      <c r="L28" t="s">
        <v>983</v>
      </c>
      <c r="M28" t="s">
        <v>984</v>
      </c>
      <c r="N28" t="s">
        <v>985</v>
      </c>
      <c r="O28" t="s">
        <v>986</v>
      </c>
      <c r="P28" t="s">
        <v>987</v>
      </c>
      <c r="Q28" t="s">
        <v>1186</v>
      </c>
      <c r="R28" t="s">
        <v>989</v>
      </c>
      <c r="S28" t="s">
        <v>990</v>
      </c>
      <c r="T28" t="s">
        <v>960</v>
      </c>
      <c r="U28" t="s">
        <v>991</v>
      </c>
      <c r="V28" t="s">
        <v>1511</v>
      </c>
      <c r="W28" t="s">
        <v>1507</v>
      </c>
      <c r="X28" t="s">
        <v>611</v>
      </c>
      <c r="Y28">
        <v>635</v>
      </c>
    </row>
    <row r="29" spans="1:25" x14ac:dyDescent="0.35">
      <c r="A29" s="3" t="s">
        <v>1512</v>
      </c>
      <c r="B29" t="s">
        <v>141</v>
      </c>
      <c r="C29" t="s">
        <v>141</v>
      </c>
      <c r="D29" t="s">
        <v>141</v>
      </c>
      <c r="E29" t="s">
        <v>1239</v>
      </c>
      <c r="F29" t="s">
        <v>1513</v>
      </c>
      <c r="G29" t="s">
        <v>749</v>
      </c>
      <c r="H29" t="s">
        <v>1514</v>
      </c>
      <c r="I29" t="s">
        <v>1345</v>
      </c>
      <c r="J29" t="s">
        <v>193</v>
      </c>
      <c r="K29" t="s">
        <v>1497</v>
      </c>
      <c r="L29" t="s">
        <v>1515</v>
      </c>
      <c r="M29" t="s">
        <v>1516</v>
      </c>
      <c r="N29" t="s">
        <v>1517</v>
      </c>
      <c r="O29" t="s">
        <v>1518</v>
      </c>
      <c r="P29" t="s">
        <v>1519</v>
      </c>
      <c r="Q29" t="s">
        <v>800</v>
      </c>
      <c r="R29" t="s">
        <v>1072</v>
      </c>
      <c r="S29" t="s">
        <v>1520</v>
      </c>
      <c r="T29" t="s">
        <v>1517</v>
      </c>
      <c r="U29" t="s">
        <v>1521</v>
      </c>
      <c r="V29" t="s">
        <v>1494</v>
      </c>
      <c r="W29" t="s">
        <v>1481</v>
      </c>
      <c r="X29" t="s">
        <v>1002</v>
      </c>
      <c r="Y29" t="s">
        <v>1522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Info</vt:lpstr>
      <vt:lpstr>Model</vt:lpstr>
      <vt:lpstr>Summary</vt:lpstr>
      <vt:lpstr>Summary(Pre-Split Adj)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2022-08-03T01:39:00Z</dcterms:created>
  <dcterms:modified xsi:type="dcterms:W3CDTF">2024-04-04T06:10:48Z</dcterms:modified>
</cp:coreProperties>
</file>