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BLK/"/>
    </mc:Choice>
  </mc:AlternateContent>
  <xr:revisionPtr revIDLastSave="1009" documentId="11_6D2D6733114F54641538DCA0E6406E40EB0B513D" xr6:coauthVersionLast="47" xr6:coauthVersionMax="47" xr10:uidLastSave="{5B4EA71B-3953-41B6-9BA1-BAA9A5BAE009}"/>
  <bookViews>
    <workbookView xWindow="-110" yWindow="-110" windowWidth="38620" windowHeight="212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2" i="3" l="1"/>
  <c r="M152" i="3"/>
  <c r="N152" i="3"/>
  <c r="O152" i="3"/>
  <c r="P152" i="3"/>
  <c r="Q152" i="3"/>
  <c r="R152" i="3"/>
  <c r="S152" i="3"/>
  <c r="T152" i="3"/>
  <c r="U152" i="3"/>
  <c r="V152" i="3"/>
  <c r="W152" i="3"/>
  <c r="X152" i="3"/>
  <c r="Y152" i="3"/>
  <c r="Z152" i="3"/>
  <c r="AA152" i="3"/>
  <c r="AB152" i="3"/>
  <c r="K152" i="3"/>
  <c r="L167" i="3"/>
  <c r="V167" i="3"/>
  <c r="W167" i="3"/>
  <c r="X167" i="3"/>
  <c r="Y167" i="3"/>
  <c r="Z167" i="3"/>
  <c r="AA167" i="3"/>
  <c r="AB167" i="3"/>
  <c r="V168" i="3"/>
  <c r="W168" i="3"/>
  <c r="X168" i="3"/>
  <c r="Y168" i="3"/>
  <c r="Z168" i="3"/>
  <c r="AA168" i="3"/>
  <c r="V169" i="3"/>
  <c r="W169" i="3"/>
  <c r="X169" i="3"/>
  <c r="Y169" i="3"/>
  <c r="Z169" i="3"/>
  <c r="AD157" i="3" a="1"/>
  <c r="AD157" i="3" s="1"/>
  <c r="AD162" i="3" s="1"/>
  <c r="W158" i="3"/>
  <c r="W157" i="3" s="1"/>
  <c r="X158" i="3"/>
  <c r="X157" i="3" s="1"/>
  <c r="Y158" i="3"/>
  <c r="Y157" i="3" s="1"/>
  <c r="Z158" i="3"/>
  <c r="Z157" i="3" s="1"/>
  <c r="AA158" i="3"/>
  <c r="AA157" i="3" s="1"/>
  <c r="AB158" i="3"/>
  <c r="AB157" i="3" s="1"/>
  <c r="P157" i="3"/>
  <c r="Q157" i="3"/>
  <c r="R157" i="3"/>
  <c r="K158" i="3"/>
  <c r="K157" i="3" s="1"/>
  <c r="L158" i="3"/>
  <c r="L157" i="3" s="1"/>
  <c r="M158" i="3"/>
  <c r="M157" i="3" s="1"/>
  <c r="N158" i="3"/>
  <c r="N157" i="3" s="1"/>
  <c r="O158" i="3"/>
  <c r="O157" i="3" s="1"/>
  <c r="P158" i="3"/>
  <c r="P167" i="3" s="1"/>
  <c r="Q158" i="3"/>
  <c r="Q167" i="3" s="1"/>
  <c r="R158" i="3"/>
  <c r="R167" i="3" s="1"/>
  <c r="S158" i="3"/>
  <c r="S157" i="3" s="1"/>
  <c r="T158" i="3"/>
  <c r="T157" i="3" s="1"/>
  <c r="P159" i="3"/>
  <c r="J158" i="3"/>
  <c r="J157" i="3"/>
  <c r="V157" i="3"/>
  <c r="V159" i="3" s="1"/>
  <c r="V158" i="3"/>
  <c r="L138" i="3"/>
  <c r="L135" i="3"/>
  <c r="M138" i="3"/>
  <c r="M135" i="3"/>
  <c r="M137" i="3" s="1"/>
  <c r="L128" i="3"/>
  <c r="M128" i="3"/>
  <c r="L118" i="3"/>
  <c r="M118" i="3"/>
  <c r="K94" i="3"/>
  <c r="K87" i="3"/>
  <c r="L99" i="3"/>
  <c r="L94" i="3"/>
  <c r="L87" i="3"/>
  <c r="N99" i="3"/>
  <c r="N94" i="3"/>
  <c r="M87" i="3"/>
  <c r="N87" i="3"/>
  <c r="N135" i="3"/>
  <c r="N128" i="3"/>
  <c r="N118" i="3"/>
  <c r="O128" i="3"/>
  <c r="O118" i="3"/>
  <c r="J3" i="3"/>
  <c r="K3" i="3" s="1"/>
  <c r="L3" i="3" s="1"/>
  <c r="M3" i="3" s="1"/>
  <c r="N3" i="3" s="1"/>
  <c r="O87" i="3"/>
  <c r="P128" i="3"/>
  <c r="P118" i="3"/>
  <c r="G65" i="3"/>
  <c r="G67" i="3" s="1"/>
  <c r="G70" i="3" s="1"/>
  <c r="H65" i="3"/>
  <c r="H67" i="3" s="1"/>
  <c r="H70" i="3" s="1"/>
  <c r="I65" i="3"/>
  <c r="I67" i="3" s="1"/>
  <c r="I70" i="3" s="1"/>
  <c r="J65" i="3"/>
  <c r="J67" i="3" s="1"/>
  <c r="J70" i="3" s="1"/>
  <c r="K65" i="3"/>
  <c r="K69" i="3" s="1"/>
  <c r="L65" i="3"/>
  <c r="L69" i="3" s="1"/>
  <c r="M65" i="3"/>
  <c r="M69" i="3" s="1"/>
  <c r="N65" i="3"/>
  <c r="N69" i="3" s="1"/>
  <c r="O65" i="3"/>
  <c r="O69" i="3" s="1"/>
  <c r="P65" i="3"/>
  <c r="P67" i="3" s="1"/>
  <c r="Q65" i="3"/>
  <c r="Q68" i="3" s="1"/>
  <c r="R65" i="3"/>
  <c r="R68" i="3" s="1"/>
  <c r="S65" i="3"/>
  <c r="S68" i="3" s="1"/>
  <c r="T65" i="3"/>
  <c r="T68" i="3" s="1"/>
  <c r="U65" i="3"/>
  <c r="U68" i="3" s="1"/>
  <c r="V65" i="3"/>
  <c r="V68" i="3" s="1"/>
  <c r="W65" i="3"/>
  <c r="W67" i="3" s="1"/>
  <c r="W70" i="3" s="1"/>
  <c r="X65" i="3"/>
  <c r="X67" i="3" s="1"/>
  <c r="X70" i="3" s="1"/>
  <c r="Y65" i="3"/>
  <c r="Y67" i="3" s="1"/>
  <c r="Y70" i="3" s="1"/>
  <c r="Z65" i="3"/>
  <c r="Z67" i="3" s="1"/>
  <c r="Z70" i="3" s="1"/>
  <c r="AA65" i="3"/>
  <c r="AA69" i="3" s="1"/>
  <c r="AB65" i="3"/>
  <c r="AB69" i="3" s="1"/>
  <c r="F65" i="3"/>
  <c r="F67" i="3" s="1"/>
  <c r="F70" i="3" s="1"/>
  <c r="Q128" i="3"/>
  <c r="Q118" i="3"/>
  <c r="R128" i="3"/>
  <c r="G137" i="3"/>
  <c r="H137" i="3"/>
  <c r="I137" i="3"/>
  <c r="J137" i="3"/>
  <c r="K137" i="3"/>
  <c r="L137" i="3"/>
  <c r="N137" i="3"/>
  <c r="O137" i="3"/>
  <c r="P137" i="3"/>
  <c r="Q137" i="3"/>
  <c r="R137" i="3"/>
  <c r="S137" i="3"/>
  <c r="T137" i="3"/>
  <c r="U137" i="3"/>
  <c r="V137" i="3"/>
  <c r="V139" i="3" s="1"/>
  <c r="W137" i="3"/>
  <c r="W139" i="3" s="1"/>
  <c r="X137" i="3"/>
  <c r="X139" i="3" s="1"/>
  <c r="Y137" i="3"/>
  <c r="Y139" i="3" s="1"/>
  <c r="Z137" i="3"/>
  <c r="Z139" i="3" s="1"/>
  <c r="AA137" i="3"/>
  <c r="AA139" i="3" s="1"/>
  <c r="AB137" i="3"/>
  <c r="AB139" i="3" s="1"/>
  <c r="F137" i="3"/>
  <c r="V145" i="3"/>
  <c r="W145" i="3"/>
  <c r="X145" i="3"/>
  <c r="Y145" i="3"/>
  <c r="Z145" i="3"/>
  <c r="AA145" i="3"/>
  <c r="AB145" i="3"/>
  <c r="V95" i="3"/>
  <c r="W95" i="3"/>
  <c r="X95" i="3"/>
  <c r="Y95" i="3"/>
  <c r="Z95" i="3"/>
  <c r="AA95" i="3"/>
  <c r="AB95" i="3"/>
  <c r="V88" i="3"/>
  <c r="W88" i="3"/>
  <c r="X88" i="3"/>
  <c r="Y88" i="3"/>
  <c r="Z88" i="3"/>
  <c r="AA88" i="3"/>
  <c r="AB88" i="3"/>
  <c r="G75" i="3"/>
  <c r="G80" i="3" s="1"/>
  <c r="H75" i="3"/>
  <c r="H80" i="3" s="1"/>
  <c r="I75" i="3"/>
  <c r="I80" i="3" s="1"/>
  <c r="J75" i="3"/>
  <c r="J80" i="3" s="1"/>
  <c r="K75" i="3"/>
  <c r="K80" i="3" s="1"/>
  <c r="L75" i="3"/>
  <c r="L80" i="3" s="1"/>
  <c r="M75" i="3"/>
  <c r="M80" i="3" s="1"/>
  <c r="N75" i="3"/>
  <c r="N80" i="3" s="1"/>
  <c r="O75" i="3"/>
  <c r="O80" i="3" s="1"/>
  <c r="P75" i="3"/>
  <c r="P80" i="3" s="1"/>
  <c r="Q75" i="3"/>
  <c r="Q80" i="3" s="1"/>
  <c r="R75" i="3"/>
  <c r="R80" i="3" s="1"/>
  <c r="S75" i="3"/>
  <c r="S80" i="3" s="1"/>
  <c r="T75" i="3"/>
  <c r="T80" i="3" s="1"/>
  <c r="U75" i="3"/>
  <c r="U80" i="3" s="1"/>
  <c r="V75" i="3"/>
  <c r="V80" i="3" s="1"/>
  <c r="W75" i="3"/>
  <c r="W80" i="3" s="1"/>
  <c r="X75" i="3"/>
  <c r="X80" i="3" s="1"/>
  <c r="Y75" i="3"/>
  <c r="Y80" i="3" s="1"/>
  <c r="Z75" i="3"/>
  <c r="Z80" i="3" s="1"/>
  <c r="AA75" i="3"/>
  <c r="AA80" i="3" s="1"/>
  <c r="AB75" i="3"/>
  <c r="AB80" i="3" s="1"/>
  <c r="F75" i="3"/>
  <c r="F80" i="3" s="1"/>
  <c r="V129" i="3"/>
  <c r="W129" i="3"/>
  <c r="X129" i="3"/>
  <c r="Y129" i="3"/>
  <c r="Z129" i="3"/>
  <c r="AA129" i="3"/>
  <c r="AB129" i="3"/>
  <c r="W119" i="3"/>
  <c r="V119" i="3"/>
  <c r="X119" i="3"/>
  <c r="Y119" i="3"/>
  <c r="Z119" i="3"/>
  <c r="AA119" i="3"/>
  <c r="AB119" i="3"/>
  <c r="S159" i="3" l="1"/>
  <c r="T159" i="3"/>
  <c r="T169" i="3"/>
  <c r="S169" i="3"/>
  <c r="T168" i="3"/>
  <c r="R161" i="3"/>
  <c r="V161" i="3"/>
  <c r="R169" i="3"/>
  <c r="S168" i="3"/>
  <c r="T167" i="3"/>
  <c r="Q169" i="3"/>
  <c r="R168" i="3"/>
  <c r="S167" i="3"/>
  <c r="V162" i="3"/>
  <c r="P169" i="3"/>
  <c r="Q168" i="3"/>
  <c r="K167" i="3"/>
  <c r="O169" i="3"/>
  <c r="P168" i="3"/>
  <c r="K168" i="3"/>
  <c r="N169" i="3"/>
  <c r="O168" i="3"/>
  <c r="K169" i="3"/>
  <c r="M169" i="3"/>
  <c r="N168" i="3"/>
  <c r="O167" i="3"/>
  <c r="AB169" i="3"/>
  <c r="L169" i="3"/>
  <c r="M168" i="3"/>
  <c r="N167" i="3"/>
  <c r="AA169" i="3"/>
  <c r="AB168" i="3"/>
  <c r="L168" i="3"/>
  <c r="M167" i="3"/>
  <c r="AD161" i="3"/>
  <c r="AD159" i="3"/>
  <c r="AB159" i="3"/>
  <c r="AB162" i="3"/>
  <c r="AB160" i="3"/>
  <c r="AB161" i="3"/>
  <c r="AA159" i="3"/>
  <c r="AA162" i="3"/>
  <c r="AA161" i="3"/>
  <c r="AA160" i="3"/>
  <c r="Z162" i="3"/>
  <c r="Z159" i="3"/>
  <c r="Z161" i="3"/>
  <c r="Y162" i="3"/>
  <c r="Y159" i="3"/>
  <c r="Y161" i="3"/>
  <c r="X162" i="3"/>
  <c r="X161" i="3"/>
  <c r="X159" i="3"/>
  <c r="W160" i="3"/>
  <c r="W159" i="3"/>
  <c r="W161" i="3"/>
  <c r="W162" i="3"/>
  <c r="O159" i="3"/>
  <c r="O162" i="3"/>
  <c r="N162" i="3"/>
  <c r="N159" i="3"/>
  <c r="L159" i="3"/>
  <c r="M159" i="3"/>
  <c r="K159" i="3"/>
  <c r="K162" i="3"/>
  <c r="K161" i="3"/>
  <c r="Q162" i="3"/>
  <c r="R159" i="3"/>
  <c r="Q159" i="3"/>
  <c r="J159" i="3"/>
  <c r="N67" i="3"/>
  <c r="G69" i="3"/>
  <c r="P68" i="3"/>
  <c r="P70" i="3" s="1"/>
  <c r="O68" i="3"/>
  <c r="N68" i="3"/>
  <c r="F69" i="3"/>
  <c r="Y69" i="3"/>
  <c r="M68" i="3"/>
  <c r="L68" i="3"/>
  <c r="AB67" i="3"/>
  <c r="AB70" i="3" s="1"/>
  <c r="X69" i="3"/>
  <c r="V69" i="3"/>
  <c r="T69" i="3"/>
  <c r="T67" i="3"/>
  <c r="R69" i="3"/>
  <c r="S67" i="3"/>
  <c r="P69" i="3"/>
  <c r="R67" i="3"/>
  <c r="V67" i="3"/>
  <c r="U67" i="3"/>
  <c r="J69" i="3"/>
  <c r="Q67" i="3"/>
  <c r="I69" i="3"/>
  <c r="Z69" i="3"/>
  <c r="W69" i="3"/>
  <c r="U69" i="3"/>
  <c r="H69" i="3"/>
  <c r="O67" i="3"/>
  <c r="F68" i="3"/>
  <c r="AB68" i="3"/>
  <c r="L67" i="3"/>
  <c r="L70" i="3" s="1"/>
  <c r="T70" i="3"/>
  <c r="K68" i="3"/>
  <c r="Z68" i="3"/>
  <c r="J68" i="3"/>
  <c r="S69" i="3"/>
  <c r="Y68" i="3"/>
  <c r="I68" i="3"/>
  <c r="X68" i="3"/>
  <c r="H68" i="3"/>
  <c r="Q69" i="3"/>
  <c r="W68" i="3"/>
  <c r="G68" i="3"/>
  <c r="M67" i="3"/>
  <c r="AA67" i="3"/>
  <c r="AA70" i="3" s="1"/>
  <c r="K67" i="3"/>
  <c r="AA68" i="3"/>
  <c r="X140" i="3"/>
  <c r="Y140" i="3"/>
  <c r="AA140" i="3"/>
  <c r="W140" i="3"/>
  <c r="AB140" i="3"/>
  <c r="Z140" i="3"/>
  <c r="Y89" i="3"/>
  <c r="Y96" i="3" s="1"/>
  <c r="Y98" i="3" s="1"/>
  <c r="Y100" i="3" s="1"/>
  <c r="Y160" i="3" s="1"/>
  <c r="X89" i="3"/>
  <c r="X96" i="3" s="1"/>
  <c r="X98" i="3" s="1"/>
  <c r="X100" i="3" s="1"/>
  <c r="X160" i="3" s="1"/>
  <c r="Z89" i="3"/>
  <c r="Z90" i="3" s="1"/>
  <c r="W89" i="3"/>
  <c r="W96" i="3" s="1"/>
  <c r="W98" i="3" s="1"/>
  <c r="W100" i="3" s="1"/>
  <c r="AB89" i="3"/>
  <c r="AB96" i="3" s="1"/>
  <c r="AB98" i="3" s="1"/>
  <c r="AB100" i="3" s="1"/>
  <c r="AB101" i="3" s="1"/>
  <c r="AA89" i="3"/>
  <c r="AA96" i="3" s="1"/>
  <c r="AA98" i="3" s="1"/>
  <c r="AA100" i="3" s="1"/>
  <c r="V140" i="3"/>
  <c r="V89" i="3"/>
  <c r="G13" i="3"/>
  <c r="H13" i="3"/>
  <c r="I13" i="3"/>
  <c r="J13" i="3"/>
  <c r="K13" i="3"/>
  <c r="L13" i="3"/>
  <c r="M13" i="3"/>
  <c r="N13" i="3"/>
  <c r="O13" i="3"/>
  <c r="P13" i="3"/>
  <c r="Q13" i="3"/>
  <c r="R13" i="3"/>
  <c r="S13" i="3"/>
  <c r="T13" i="3"/>
  <c r="U13" i="3"/>
  <c r="V13" i="3"/>
  <c r="W13" i="3"/>
  <c r="X13" i="3"/>
  <c r="Y13" i="3"/>
  <c r="Z13" i="3"/>
  <c r="AA13" i="3"/>
  <c r="AB13" i="3"/>
  <c r="F13" i="3"/>
  <c r="V47" i="3"/>
  <c r="W47" i="3"/>
  <c r="X47" i="3"/>
  <c r="Y47" i="3"/>
  <c r="Z47" i="3"/>
  <c r="AA47" i="3"/>
  <c r="AB47" i="3"/>
  <c r="V48" i="3"/>
  <c r="W48" i="3"/>
  <c r="X48" i="3"/>
  <c r="Y48" i="3"/>
  <c r="Z48" i="3"/>
  <c r="AA48" i="3"/>
  <c r="AB48" i="3"/>
  <c r="H145" i="3"/>
  <c r="G145" i="3"/>
  <c r="F145" i="3"/>
  <c r="H139" i="3"/>
  <c r="G139" i="3"/>
  <c r="F139" i="3"/>
  <c r="H129" i="3"/>
  <c r="G129" i="3"/>
  <c r="F129" i="3"/>
  <c r="H119" i="3"/>
  <c r="G119" i="3"/>
  <c r="F119" i="3"/>
  <c r="H95" i="3"/>
  <c r="G95" i="3"/>
  <c r="F95" i="3"/>
  <c r="H88" i="3"/>
  <c r="H89" i="3" s="1"/>
  <c r="G88" i="3"/>
  <c r="G89" i="3" s="1"/>
  <c r="G90" i="3" s="1"/>
  <c r="F88" i="3"/>
  <c r="F89" i="3" s="1"/>
  <c r="F90" i="3" s="1"/>
  <c r="H55" i="3"/>
  <c r="G55" i="3"/>
  <c r="F55" i="3"/>
  <c r="H48" i="3"/>
  <c r="G48" i="3"/>
  <c r="F48" i="3"/>
  <c r="H47" i="3"/>
  <c r="G47" i="3"/>
  <c r="F47" i="3"/>
  <c r="H45" i="3"/>
  <c r="H46" i="3" s="1"/>
  <c r="G45" i="3"/>
  <c r="G46" i="3" s="1"/>
  <c r="F45" i="3"/>
  <c r="F46" i="3" s="1"/>
  <c r="H31" i="3"/>
  <c r="G31" i="3"/>
  <c r="F31" i="3"/>
  <c r="H30" i="3"/>
  <c r="G30" i="3"/>
  <c r="F30" i="3"/>
  <c r="H29" i="3"/>
  <c r="H34" i="3" s="1"/>
  <c r="H36" i="3" s="1"/>
  <c r="G29" i="3"/>
  <c r="G34" i="3" s="1"/>
  <c r="G36" i="3" s="1"/>
  <c r="F29" i="3"/>
  <c r="F34" i="3" s="1"/>
  <c r="F36" i="3" s="1"/>
  <c r="H17" i="3"/>
  <c r="G17" i="3"/>
  <c r="F17" i="3"/>
  <c r="J145" i="3"/>
  <c r="J162" i="3" s="1"/>
  <c r="I145" i="3"/>
  <c r="J139" i="3"/>
  <c r="J161" i="3" s="1"/>
  <c r="I139" i="3"/>
  <c r="J129" i="3"/>
  <c r="I129" i="3"/>
  <c r="J119" i="3"/>
  <c r="I119" i="3"/>
  <c r="J95" i="3"/>
  <c r="I95" i="3"/>
  <c r="J88" i="3"/>
  <c r="J89" i="3" s="1"/>
  <c r="J90" i="3" s="1"/>
  <c r="I88" i="3"/>
  <c r="I89" i="3" s="1"/>
  <c r="I90" i="3" s="1"/>
  <c r="J55" i="3"/>
  <c r="I55" i="3"/>
  <c r="J48" i="3"/>
  <c r="I48" i="3"/>
  <c r="J47" i="3"/>
  <c r="I47" i="3"/>
  <c r="J45" i="3"/>
  <c r="J46" i="3" s="1"/>
  <c r="I45" i="3"/>
  <c r="I46" i="3" s="1"/>
  <c r="J31" i="3"/>
  <c r="I31" i="3"/>
  <c r="J30" i="3"/>
  <c r="I30" i="3"/>
  <c r="J29" i="3"/>
  <c r="J34" i="3" s="1"/>
  <c r="J36" i="3" s="1"/>
  <c r="I29" i="3"/>
  <c r="I34" i="3" s="1"/>
  <c r="I36" i="3" s="1"/>
  <c r="J17" i="3"/>
  <c r="I17" i="3"/>
  <c r="L145" i="3"/>
  <c r="L162" i="3" s="1"/>
  <c r="K145" i="3"/>
  <c r="L139" i="3"/>
  <c r="L161" i="3" s="1"/>
  <c r="K139" i="3"/>
  <c r="L129" i="3"/>
  <c r="K129" i="3"/>
  <c r="L119" i="3"/>
  <c r="K119" i="3"/>
  <c r="L95" i="3"/>
  <c r="K95" i="3"/>
  <c r="L88" i="3"/>
  <c r="L89" i="3" s="1"/>
  <c r="L90" i="3" s="1"/>
  <c r="K88" i="3"/>
  <c r="K89" i="3" s="1"/>
  <c r="K90" i="3" s="1"/>
  <c r="L55" i="3"/>
  <c r="K55" i="3"/>
  <c r="L48" i="3"/>
  <c r="K48" i="3"/>
  <c r="L47" i="3"/>
  <c r="K47" i="3"/>
  <c r="L45" i="3"/>
  <c r="L46" i="3" s="1"/>
  <c r="K45" i="3"/>
  <c r="K46" i="3" s="1"/>
  <c r="L31" i="3"/>
  <c r="K31" i="3"/>
  <c r="L30" i="3"/>
  <c r="K30" i="3"/>
  <c r="L29" i="3"/>
  <c r="L34" i="3" s="1"/>
  <c r="K29" i="3"/>
  <c r="K34" i="3" s="1"/>
  <c r="K36" i="3" s="1"/>
  <c r="L17" i="3"/>
  <c r="K17" i="3"/>
  <c r="N145" i="3"/>
  <c r="M145" i="3"/>
  <c r="M162" i="3" s="1"/>
  <c r="N139" i="3"/>
  <c r="N161" i="3" s="1"/>
  <c r="M139" i="3"/>
  <c r="M161" i="3" s="1"/>
  <c r="N129" i="3"/>
  <c r="M129" i="3"/>
  <c r="N119" i="3"/>
  <c r="M119" i="3"/>
  <c r="N95" i="3"/>
  <c r="M95" i="3"/>
  <c r="N88" i="3"/>
  <c r="N89" i="3" s="1"/>
  <c r="N90" i="3" s="1"/>
  <c r="M88" i="3"/>
  <c r="M89" i="3" s="1"/>
  <c r="M90" i="3" s="1"/>
  <c r="N55" i="3"/>
  <c r="M55" i="3"/>
  <c r="N48" i="3"/>
  <c r="M48" i="3"/>
  <c r="N47" i="3"/>
  <c r="M47" i="3"/>
  <c r="N45" i="3"/>
  <c r="N46" i="3" s="1"/>
  <c r="M45" i="3"/>
  <c r="M46" i="3" s="1"/>
  <c r="N31" i="3"/>
  <c r="M31" i="3"/>
  <c r="N30" i="3"/>
  <c r="M30" i="3"/>
  <c r="N29" i="3"/>
  <c r="N34" i="3" s="1"/>
  <c r="M29" i="3"/>
  <c r="M34" i="3" s="1"/>
  <c r="N17" i="3"/>
  <c r="M17" i="3"/>
  <c r="P55" i="3"/>
  <c r="Q55" i="3"/>
  <c r="R55" i="3"/>
  <c r="S55" i="3"/>
  <c r="T55" i="3"/>
  <c r="U55" i="3"/>
  <c r="V55" i="3"/>
  <c r="W55" i="3"/>
  <c r="X55" i="3"/>
  <c r="Y55" i="3"/>
  <c r="Z55" i="3"/>
  <c r="AA55" i="3"/>
  <c r="AB55" i="3"/>
  <c r="O55" i="3"/>
  <c r="V29" i="3"/>
  <c r="V32" i="3" s="1"/>
  <c r="W29" i="3"/>
  <c r="W32" i="3" s="1"/>
  <c r="X29" i="3"/>
  <c r="X32" i="3" s="1"/>
  <c r="Y29" i="3"/>
  <c r="Y32" i="3" s="1"/>
  <c r="Z29" i="3"/>
  <c r="Z32" i="3" s="1"/>
  <c r="AA29" i="3"/>
  <c r="AA32" i="3" s="1"/>
  <c r="AB29" i="3"/>
  <c r="AB32" i="3" s="1"/>
  <c r="V45" i="3"/>
  <c r="V46" i="3" s="1"/>
  <c r="W45" i="3"/>
  <c r="W46" i="3" s="1"/>
  <c r="X45" i="3"/>
  <c r="X46" i="3" s="1"/>
  <c r="Y45" i="3"/>
  <c r="Y46" i="3" s="1"/>
  <c r="Z45" i="3"/>
  <c r="Z46" i="3" s="1"/>
  <c r="AA45" i="3"/>
  <c r="AA46" i="3" s="1"/>
  <c r="AB45" i="3"/>
  <c r="AB46" i="3" s="1"/>
  <c r="V17" i="3"/>
  <c r="W17" i="3"/>
  <c r="X17" i="3"/>
  <c r="Y17" i="3"/>
  <c r="Z17" i="3"/>
  <c r="AA17" i="3"/>
  <c r="AB17" i="3"/>
  <c r="U145" i="3"/>
  <c r="T145" i="3"/>
  <c r="T162" i="3" s="1"/>
  <c r="S145" i="3"/>
  <c r="S162" i="3" s="1"/>
  <c r="R145" i="3"/>
  <c r="R162" i="3" s="1"/>
  <c r="Q145" i="3"/>
  <c r="P145" i="3"/>
  <c r="P162" i="3" s="1"/>
  <c r="O145" i="3"/>
  <c r="U139" i="3"/>
  <c r="T139" i="3"/>
  <c r="T161" i="3" s="1"/>
  <c r="S139" i="3"/>
  <c r="S161" i="3" s="1"/>
  <c r="R139" i="3"/>
  <c r="Q139" i="3"/>
  <c r="Q161" i="3" s="1"/>
  <c r="P139" i="3"/>
  <c r="P161" i="3" s="1"/>
  <c r="O139" i="3"/>
  <c r="O161" i="3" s="1"/>
  <c r="U129" i="3"/>
  <c r="T129" i="3"/>
  <c r="S129" i="3"/>
  <c r="R129" i="3"/>
  <c r="Q129" i="3"/>
  <c r="P129" i="3"/>
  <c r="O129" i="3"/>
  <c r="U119" i="3"/>
  <c r="T119" i="3"/>
  <c r="S119" i="3"/>
  <c r="R119" i="3"/>
  <c r="Q119" i="3"/>
  <c r="P119" i="3"/>
  <c r="O119" i="3"/>
  <c r="U104" i="3"/>
  <c r="U103" i="3"/>
  <c r="U158" i="3" s="1"/>
  <c r="U95" i="3"/>
  <c r="T95" i="3"/>
  <c r="S95" i="3"/>
  <c r="R95" i="3"/>
  <c r="Q95" i="3"/>
  <c r="P95" i="3"/>
  <c r="O95" i="3"/>
  <c r="U88" i="3"/>
  <c r="U89" i="3" s="1"/>
  <c r="U90" i="3" s="1"/>
  <c r="T88" i="3"/>
  <c r="T89" i="3" s="1"/>
  <c r="T90" i="3" s="1"/>
  <c r="S88" i="3"/>
  <c r="S89" i="3" s="1"/>
  <c r="S90" i="3" s="1"/>
  <c r="R88" i="3"/>
  <c r="R89" i="3" s="1"/>
  <c r="R90" i="3" s="1"/>
  <c r="Q88" i="3"/>
  <c r="Q89" i="3" s="1"/>
  <c r="Q90" i="3" s="1"/>
  <c r="P88" i="3"/>
  <c r="P89" i="3" s="1"/>
  <c r="P90" i="3" s="1"/>
  <c r="O88" i="3"/>
  <c r="O89" i="3" s="1"/>
  <c r="O90" i="3" s="1"/>
  <c r="U48" i="3"/>
  <c r="T48" i="3"/>
  <c r="S48" i="3"/>
  <c r="R48" i="3"/>
  <c r="Q48" i="3"/>
  <c r="P48" i="3"/>
  <c r="O48" i="3"/>
  <c r="U47" i="3"/>
  <c r="T47" i="3"/>
  <c r="S47" i="3"/>
  <c r="R47" i="3"/>
  <c r="Q47" i="3"/>
  <c r="P47" i="3"/>
  <c r="O47" i="3"/>
  <c r="U45" i="3"/>
  <c r="U46" i="3" s="1"/>
  <c r="T45" i="3"/>
  <c r="T46" i="3" s="1"/>
  <c r="S45" i="3"/>
  <c r="S46" i="3" s="1"/>
  <c r="R45" i="3"/>
  <c r="R46" i="3" s="1"/>
  <c r="Q45" i="3"/>
  <c r="Q46" i="3" s="1"/>
  <c r="P45" i="3"/>
  <c r="P46" i="3" s="1"/>
  <c r="O45" i="3"/>
  <c r="O46" i="3" s="1"/>
  <c r="U31" i="3"/>
  <c r="T31" i="3"/>
  <c r="S31" i="3"/>
  <c r="R31" i="3"/>
  <c r="Q31" i="3"/>
  <c r="P31" i="3"/>
  <c r="O31" i="3"/>
  <c r="U30" i="3"/>
  <c r="T30" i="3"/>
  <c r="S30" i="3"/>
  <c r="R30" i="3"/>
  <c r="Q30" i="3"/>
  <c r="P30" i="3"/>
  <c r="O30" i="3"/>
  <c r="U29" i="3"/>
  <c r="U35" i="3" s="1"/>
  <c r="T29" i="3"/>
  <c r="T35" i="3" s="1"/>
  <c r="S29" i="3"/>
  <c r="S35" i="3" s="1"/>
  <c r="R29" i="3"/>
  <c r="R35" i="3" s="1"/>
  <c r="Q29" i="3"/>
  <c r="Q35" i="3" s="1"/>
  <c r="P29" i="3"/>
  <c r="P34" i="3" s="1"/>
  <c r="O29" i="3"/>
  <c r="O34" i="3" s="1"/>
  <c r="U17" i="3"/>
  <c r="T17" i="3"/>
  <c r="S17" i="3"/>
  <c r="R17" i="3"/>
  <c r="Q17" i="3"/>
  <c r="P17" i="3"/>
  <c r="O17" i="3"/>
  <c r="P3" i="3"/>
  <c r="Q3" i="3" s="1"/>
  <c r="R3" i="3" s="1"/>
  <c r="S3" i="3" s="1"/>
  <c r="T3" i="3" s="1"/>
  <c r="U3" i="3" s="1"/>
  <c r="V3" i="3" s="1"/>
  <c r="W3" i="3" s="1"/>
  <c r="B3" i="1" a="1"/>
  <c r="B3" i="1" s="1"/>
  <c r="B2" i="1" a="1"/>
  <c r="B2" i="1" s="1"/>
  <c r="B4" i="1" s="1"/>
  <c r="U157" i="3" l="1"/>
  <c r="U167" i="3"/>
  <c r="U168" i="3"/>
  <c r="U169" i="3"/>
  <c r="X90" i="3"/>
  <c r="M70" i="3"/>
  <c r="O70" i="3"/>
  <c r="R70" i="3"/>
  <c r="AB102" i="3"/>
  <c r="N70" i="3"/>
  <c r="AA59" i="3"/>
  <c r="AA58" i="3"/>
  <c r="AA57" i="3"/>
  <c r="AA60" i="3" s="1"/>
  <c r="X57" i="3"/>
  <c r="X60" i="3" s="1"/>
  <c r="X59" i="3"/>
  <c r="X58" i="3"/>
  <c r="J57" i="3"/>
  <c r="J60" i="3" s="1"/>
  <c r="J58" i="3"/>
  <c r="J59" i="3"/>
  <c r="Z57" i="3"/>
  <c r="Z60" i="3" s="1"/>
  <c r="Z59" i="3"/>
  <c r="Z58" i="3"/>
  <c r="W57" i="3"/>
  <c r="W60" i="3" s="1"/>
  <c r="W59" i="3"/>
  <c r="W58" i="3"/>
  <c r="U58" i="3"/>
  <c r="U59" i="3"/>
  <c r="U57" i="3"/>
  <c r="K59" i="3"/>
  <c r="K57" i="3"/>
  <c r="K60" i="3" s="1"/>
  <c r="K58" i="3"/>
  <c r="G57" i="3"/>
  <c r="G60" i="3" s="1"/>
  <c r="G59" i="3"/>
  <c r="G58" i="3"/>
  <c r="T58" i="3"/>
  <c r="T59" i="3"/>
  <c r="T57" i="3"/>
  <c r="T60" i="3" s="1"/>
  <c r="L59" i="3"/>
  <c r="L57" i="3"/>
  <c r="L58" i="3"/>
  <c r="H57" i="3"/>
  <c r="H60" i="3" s="1"/>
  <c r="H58" i="3"/>
  <c r="H59" i="3"/>
  <c r="Y57" i="3"/>
  <c r="Y60" i="3" s="1"/>
  <c r="Y59" i="3"/>
  <c r="Y58" i="3"/>
  <c r="S58" i="3"/>
  <c r="S59" i="3"/>
  <c r="S57" i="3"/>
  <c r="R58" i="3"/>
  <c r="R59" i="3"/>
  <c r="R57" i="3"/>
  <c r="AB59" i="3"/>
  <c r="AB57" i="3"/>
  <c r="AB60" i="3" s="1"/>
  <c r="AB58" i="3"/>
  <c r="V57" i="3"/>
  <c r="V58" i="3"/>
  <c r="V59" i="3"/>
  <c r="Q58" i="3"/>
  <c r="Q57" i="3"/>
  <c r="Q59" i="3"/>
  <c r="M59" i="3"/>
  <c r="M58" i="3"/>
  <c r="M57" i="3"/>
  <c r="I57" i="3"/>
  <c r="I60" i="3" s="1"/>
  <c r="I58" i="3"/>
  <c r="I59" i="3"/>
  <c r="F59" i="3"/>
  <c r="F58" i="3"/>
  <c r="F57" i="3"/>
  <c r="F60" i="3" s="1"/>
  <c r="P59" i="3"/>
  <c r="P58" i="3"/>
  <c r="P57" i="3"/>
  <c r="N59" i="3"/>
  <c r="N57" i="3"/>
  <c r="N58" i="3"/>
  <c r="O57" i="3"/>
  <c r="O59" i="3"/>
  <c r="O58" i="3"/>
  <c r="V70" i="3"/>
  <c r="K70" i="3"/>
  <c r="S70" i="3"/>
  <c r="U70" i="3"/>
  <c r="Q70" i="3"/>
  <c r="Y90" i="3"/>
  <c r="Z96" i="3"/>
  <c r="Z98" i="3" s="1"/>
  <c r="Z100" i="3" s="1"/>
  <c r="AA90" i="3"/>
  <c r="I140" i="3"/>
  <c r="J140" i="3"/>
  <c r="S140" i="3"/>
  <c r="R140" i="3"/>
  <c r="T140" i="3"/>
  <c r="AB90" i="3"/>
  <c r="U140" i="3"/>
  <c r="W90" i="3"/>
  <c r="V90" i="3"/>
  <c r="V96" i="3"/>
  <c r="V98" i="3" s="1"/>
  <c r="V100" i="3" s="1"/>
  <c r="L140" i="3"/>
  <c r="W101" i="3"/>
  <c r="W102" i="3"/>
  <c r="F140" i="3"/>
  <c r="Y102" i="3"/>
  <c r="Y101" i="3"/>
  <c r="N140" i="3"/>
  <c r="G140" i="3"/>
  <c r="H140" i="3"/>
  <c r="Q140" i="3"/>
  <c r="AA102" i="3"/>
  <c r="AA101" i="3"/>
  <c r="K140" i="3"/>
  <c r="X102" i="3"/>
  <c r="X101" i="3"/>
  <c r="H96" i="3"/>
  <c r="H98" i="3" s="1"/>
  <c r="H100" i="3" s="1"/>
  <c r="H101" i="3" s="1"/>
  <c r="H90" i="3"/>
  <c r="O140" i="3"/>
  <c r="M140" i="3"/>
  <c r="P140" i="3"/>
  <c r="AA35" i="3"/>
  <c r="O35" i="3"/>
  <c r="O36" i="3" s="1"/>
  <c r="N35" i="3"/>
  <c r="N36" i="3" s="1"/>
  <c r="M35" i="3"/>
  <c r="M36" i="3" s="1"/>
  <c r="I35" i="3"/>
  <c r="H35" i="3"/>
  <c r="G35" i="3"/>
  <c r="AA34" i="3"/>
  <c r="AA36" i="3" s="1"/>
  <c r="W34" i="3"/>
  <c r="W36" i="3" s="1"/>
  <c r="T34" i="3"/>
  <c r="T36" i="3" s="1"/>
  <c r="F35" i="3"/>
  <c r="P35" i="3"/>
  <c r="P36" i="3" s="1"/>
  <c r="V34" i="3"/>
  <c r="U34" i="3"/>
  <c r="U36" i="3" s="1"/>
  <c r="S34" i="3"/>
  <c r="S36" i="3" s="1"/>
  <c r="AB35" i="3"/>
  <c r="L35" i="3"/>
  <c r="L36" i="3" s="1"/>
  <c r="R34" i="3"/>
  <c r="R36" i="3" s="1"/>
  <c r="K35" i="3"/>
  <c r="Z35" i="3"/>
  <c r="J35" i="3"/>
  <c r="Q34" i="3"/>
  <c r="Q36" i="3" s="1"/>
  <c r="Y35" i="3"/>
  <c r="X35" i="3"/>
  <c r="W35" i="3"/>
  <c r="V35" i="3"/>
  <c r="AB34" i="3"/>
  <c r="AB36" i="3" s="1"/>
  <c r="Z34" i="3"/>
  <c r="Z36" i="3" s="1"/>
  <c r="Y34" i="3"/>
  <c r="Y36" i="3" s="1"/>
  <c r="X34" i="3"/>
  <c r="X36" i="3" s="1"/>
  <c r="I96" i="3"/>
  <c r="I98" i="3" s="1"/>
  <c r="I100" i="3" s="1"/>
  <c r="I102" i="3" s="1"/>
  <c r="N18" i="3"/>
  <c r="N24" i="3" s="1"/>
  <c r="F18" i="3"/>
  <c r="F23" i="3" s="1"/>
  <c r="F25" i="3" s="1"/>
  <c r="K18" i="3"/>
  <c r="K23" i="3" s="1"/>
  <c r="M96" i="3"/>
  <c r="M98" i="3" s="1"/>
  <c r="M100" i="3" s="1"/>
  <c r="V18" i="3"/>
  <c r="V24" i="3" s="1"/>
  <c r="AB18" i="3"/>
  <c r="AB21" i="3" s="1"/>
  <c r="AA18" i="3"/>
  <c r="AA21" i="3" s="1"/>
  <c r="S18" i="3"/>
  <c r="S23" i="3" s="1"/>
  <c r="Z18" i="3"/>
  <c r="Z21" i="3" s="1"/>
  <c r="R18" i="3"/>
  <c r="R24" i="3" s="1"/>
  <c r="M18" i="3"/>
  <c r="M24" i="3" s="1"/>
  <c r="L18" i="3"/>
  <c r="L24" i="3" s="1"/>
  <c r="P18" i="3"/>
  <c r="P24" i="3" s="1"/>
  <c r="I18" i="3"/>
  <c r="I23" i="3" s="1"/>
  <c r="I25" i="3" s="1"/>
  <c r="Q18" i="3"/>
  <c r="Q24" i="3" s="1"/>
  <c r="O18" i="3"/>
  <c r="O24" i="3" s="1"/>
  <c r="J18" i="3"/>
  <c r="J23" i="3" s="1"/>
  <c r="J25" i="3" s="1"/>
  <c r="Y18" i="3"/>
  <c r="Y21" i="3" s="1"/>
  <c r="X18" i="3"/>
  <c r="X21" i="3" s="1"/>
  <c r="H18" i="3"/>
  <c r="H23" i="3" s="1"/>
  <c r="H25" i="3" s="1"/>
  <c r="W18" i="3"/>
  <c r="W21" i="3" s="1"/>
  <c r="G18" i="3"/>
  <c r="G21" i="3" s="1"/>
  <c r="U18" i="3"/>
  <c r="U21" i="3" s="1"/>
  <c r="T18" i="3"/>
  <c r="T24" i="3" s="1"/>
  <c r="T96" i="3"/>
  <c r="T98" i="3" s="1"/>
  <c r="T100" i="3" s="1"/>
  <c r="U96" i="3"/>
  <c r="U98" i="3" s="1"/>
  <c r="U100" i="3" s="1"/>
  <c r="U102" i="3" s="1"/>
  <c r="F96" i="3"/>
  <c r="F98" i="3" s="1"/>
  <c r="F100" i="3" s="1"/>
  <c r="F101" i="3" s="1"/>
  <c r="G96" i="3"/>
  <c r="G98" i="3" s="1"/>
  <c r="G100" i="3" s="1"/>
  <c r="G102" i="3" s="1"/>
  <c r="N96" i="3"/>
  <c r="N98" i="3" s="1"/>
  <c r="N100" i="3" s="1"/>
  <c r="J96" i="3"/>
  <c r="J98" i="3" s="1"/>
  <c r="J100" i="3" s="1"/>
  <c r="M49" i="3"/>
  <c r="Y49" i="3"/>
  <c r="F32" i="3"/>
  <c r="X49" i="3"/>
  <c r="N49" i="3"/>
  <c r="G32" i="3"/>
  <c r="I32" i="3"/>
  <c r="Z49" i="3"/>
  <c r="J32" i="3"/>
  <c r="AB49" i="3"/>
  <c r="Q96" i="3"/>
  <c r="Q98" i="3" s="1"/>
  <c r="Q100" i="3" s="1"/>
  <c r="K96" i="3"/>
  <c r="K98" i="3" s="1"/>
  <c r="K100" i="3" s="1"/>
  <c r="W49" i="3"/>
  <c r="V49" i="3"/>
  <c r="AA49" i="3"/>
  <c r="L96" i="3"/>
  <c r="L98" i="3" s="1"/>
  <c r="L100" i="3" s="1"/>
  <c r="H32" i="3"/>
  <c r="F49" i="3"/>
  <c r="K49" i="3"/>
  <c r="G49" i="3"/>
  <c r="L49" i="3"/>
  <c r="H49" i="3"/>
  <c r="O49" i="3"/>
  <c r="K32" i="3"/>
  <c r="L32" i="3"/>
  <c r="I49" i="3"/>
  <c r="J49" i="3"/>
  <c r="M32" i="3"/>
  <c r="N32" i="3"/>
  <c r="S32" i="3"/>
  <c r="U32" i="3"/>
  <c r="T32" i="3"/>
  <c r="O96" i="3"/>
  <c r="O98" i="3" s="1"/>
  <c r="O100" i="3" s="1"/>
  <c r="P96" i="3"/>
  <c r="P98" i="3" s="1"/>
  <c r="P100" i="3" s="1"/>
  <c r="R96" i="3"/>
  <c r="R98" i="3" s="1"/>
  <c r="R100" i="3" s="1"/>
  <c r="R32" i="3"/>
  <c r="S96" i="3"/>
  <c r="S98" i="3" s="1"/>
  <c r="S100" i="3" s="1"/>
  <c r="R49" i="3"/>
  <c r="P49" i="3"/>
  <c r="Q49" i="3"/>
  <c r="S49" i="3"/>
  <c r="T49" i="3"/>
  <c r="O32" i="3"/>
  <c r="U49" i="3"/>
  <c r="P32" i="3"/>
  <c r="Q32" i="3"/>
  <c r="M101" i="3" l="1"/>
  <c r="M160" i="3"/>
  <c r="Z102" i="3"/>
  <c r="Z160" i="3"/>
  <c r="T102" i="3"/>
  <c r="T160" i="3"/>
  <c r="R102" i="3"/>
  <c r="R160" i="3"/>
  <c r="O101" i="3"/>
  <c r="O160" i="3"/>
  <c r="K101" i="3"/>
  <c r="K160" i="3"/>
  <c r="P101" i="3"/>
  <c r="P160" i="3"/>
  <c r="L102" i="3"/>
  <c r="L160" i="3"/>
  <c r="J102" i="3"/>
  <c r="J160" i="3"/>
  <c r="Q102" i="3"/>
  <c r="Q160" i="3"/>
  <c r="S102" i="3"/>
  <c r="S160" i="3"/>
  <c r="N102" i="3"/>
  <c r="N160" i="3"/>
  <c r="AD160" i="3"/>
  <c r="V160" i="3"/>
  <c r="U159" i="3"/>
  <c r="U160" i="3"/>
  <c r="U161" i="3"/>
  <c r="U162" i="3"/>
  <c r="R60" i="3"/>
  <c r="S60" i="3"/>
  <c r="Z101" i="3"/>
  <c r="L60" i="3"/>
  <c r="P60" i="3"/>
  <c r="V60" i="3"/>
  <c r="O60" i="3"/>
  <c r="M60" i="3"/>
  <c r="N60" i="3"/>
  <c r="Q60" i="3"/>
  <c r="U60" i="3"/>
  <c r="H102" i="3"/>
  <c r="V102" i="3"/>
  <c r="V101" i="3"/>
  <c r="N21" i="3"/>
  <c r="F21" i="3"/>
  <c r="I24" i="3"/>
  <c r="F24" i="3"/>
  <c r="N23" i="3"/>
  <c r="N25" i="3" s="1"/>
  <c r="O23" i="3"/>
  <c r="O25" i="3" s="1"/>
  <c r="I21" i="3"/>
  <c r="K24" i="3"/>
  <c r="K25" i="3" s="1"/>
  <c r="M102" i="3"/>
  <c r="K21" i="3"/>
  <c r="V36" i="3"/>
  <c r="P23" i="3"/>
  <c r="P25" i="3" s="1"/>
  <c r="I101" i="3"/>
  <c r="G24" i="3"/>
  <c r="P21" i="3"/>
  <c r="L21" i="3"/>
  <c r="H24" i="3"/>
  <c r="W23" i="3"/>
  <c r="W25" i="3" s="1"/>
  <c r="T101" i="3"/>
  <c r="R23" i="3"/>
  <c r="R25" i="3" s="1"/>
  <c r="M23" i="3"/>
  <c r="M25" i="3" s="1"/>
  <c r="T23" i="3"/>
  <c r="T25" i="3" s="1"/>
  <c r="J24" i="3"/>
  <c r="Y23" i="3"/>
  <c r="Y25" i="3" s="1"/>
  <c r="J21" i="3"/>
  <c r="Y24" i="3"/>
  <c r="M21" i="3"/>
  <c r="R21" i="3"/>
  <c r="S24" i="3"/>
  <c r="S25" i="3" s="1"/>
  <c r="H21" i="3"/>
  <c r="Q23" i="3"/>
  <c r="Q25" i="3" s="1"/>
  <c r="AA23" i="3"/>
  <c r="AA25" i="3" s="1"/>
  <c r="AA24" i="3"/>
  <c r="Z24" i="3"/>
  <c r="O21" i="3"/>
  <c r="L23" i="3"/>
  <c r="L25" i="3" s="1"/>
  <c r="S21" i="3"/>
  <c r="Z23" i="3"/>
  <c r="Z25" i="3" s="1"/>
  <c r="V21" i="3"/>
  <c r="Q21" i="3"/>
  <c r="V23" i="3"/>
  <c r="V25" i="3" s="1"/>
  <c r="AB23" i="3"/>
  <c r="AB25" i="3" s="1"/>
  <c r="T21" i="3"/>
  <c r="AB24" i="3"/>
  <c r="U24" i="3"/>
  <c r="U23" i="3"/>
  <c r="G23" i="3"/>
  <c r="G25" i="3" s="1"/>
  <c r="X24" i="3"/>
  <c r="J101" i="3"/>
  <c r="W24" i="3"/>
  <c r="U101" i="3"/>
  <c r="X23" i="3"/>
  <c r="X25" i="3" s="1"/>
  <c r="F102" i="3"/>
  <c r="G101" i="3"/>
  <c r="Q101" i="3"/>
  <c r="N101" i="3"/>
  <c r="K102" i="3"/>
  <c r="P102" i="3"/>
  <c r="L101" i="3"/>
  <c r="O102" i="3"/>
  <c r="R101" i="3"/>
  <c r="S101" i="3"/>
  <c r="U25"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<sst xmlns="http://schemas.openxmlformats.org/spreadsheetml/2006/main" count="3079" uniqueCount="1812">
  <si>
    <t>Price</t>
  </si>
  <si>
    <t>Shares</t>
  </si>
  <si>
    <t>MC</t>
  </si>
  <si>
    <t>Cash</t>
  </si>
  <si>
    <t>Debt</t>
  </si>
  <si>
    <t>EV</t>
  </si>
  <si>
    <t>Company Name</t>
  </si>
  <si>
    <t>BlackRock, Inc.</t>
  </si>
  <si>
    <t>Ticker</t>
  </si>
  <si>
    <t>BLK</t>
  </si>
  <si>
    <t>Country</t>
  </si>
  <si>
    <t>USA</t>
  </si>
  <si>
    <t>Sector</t>
  </si>
  <si>
    <t>Finacial</t>
  </si>
  <si>
    <t>Industry</t>
  </si>
  <si>
    <t>Asset Management</t>
  </si>
  <si>
    <t>Notes</t>
  </si>
  <si>
    <t>Quarter</t>
  </si>
  <si>
    <t>Filing Date</t>
  </si>
  <si>
    <t>Period of Report</t>
  </si>
  <si>
    <t xml:space="preserve">  </t>
  </si>
  <si>
    <t>Retail</t>
  </si>
  <si>
    <t>ETFs</t>
  </si>
  <si>
    <t xml:space="preserve">Institutional </t>
  </si>
  <si>
    <t>Active</t>
  </si>
  <si>
    <t>Index</t>
  </si>
  <si>
    <t>Institutional subtotal</t>
  </si>
  <si>
    <t>Long-term</t>
  </si>
  <si>
    <t>Cash management</t>
  </si>
  <si>
    <t>Advisory</t>
  </si>
  <si>
    <t>AUM by Investment Style &amp; Product Type</t>
  </si>
  <si>
    <t>Index and ETFs</t>
  </si>
  <si>
    <t>AUM by Product Type</t>
  </si>
  <si>
    <t>Equity</t>
  </si>
  <si>
    <t>Fixed income</t>
  </si>
  <si>
    <t>Multi-asset</t>
  </si>
  <si>
    <t>Alternatives</t>
  </si>
  <si>
    <t>Illiquid alternatives</t>
  </si>
  <si>
    <t>Liquid alternatives</t>
  </si>
  <si>
    <t>Currency and commodities</t>
  </si>
  <si>
    <t>Alternatives subtotal</t>
  </si>
  <si>
    <t>Income Statement</t>
  </si>
  <si>
    <t>Revenue</t>
  </si>
  <si>
    <t>Expenses</t>
  </si>
  <si>
    <t>Employee compensation and benefits</t>
  </si>
  <si>
    <t>Distribution and servicing costs</t>
  </si>
  <si>
    <t>Direct fund expense</t>
  </si>
  <si>
    <t>G&amp;A</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</si>
  <si>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</si>
  <si>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</si>
  <si>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</si>
  <si>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</si>
  <si>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</si>
  <si>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</si>
  <si>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</si>
  <si>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</si>
  <si>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t>
  </si>
  <si>
    <t>Income Before Taxes</t>
  </si>
  <si>
    <t>Taxes</t>
  </si>
  <si>
    <t>Net Income</t>
  </si>
  <si>
    <t>Less: Net income (loss) attributable to noncontrolling interests</t>
  </si>
  <si>
    <t>Net Income attributable to BlackRock, Inc.</t>
  </si>
  <si>
    <t>EPS - Basic</t>
  </si>
  <si>
    <t>EPS - Diluted</t>
  </si>
  <si>
    <t>Shares - Basic</t>
  </si>
  <si>
    <t>Shares - Diluted</t>
  </si>
  <si>
    <t>Balance Sheets</t>
  </si>
  <si>
    <t>Assets</t>
  </si>
  <si>
    <t>Cash &amp; cash equivalents</t>
  </si>
  <si>
    <t>AR</t>
  </si>
  <si>
    <t>Investments</t>
  </si>
  <si>
    <t>Separate account assets</t>
  </si>
  <si>
    <t>Separate account collateral held under securities lending program</t>
  </si>
  <si>
    <t>PP&amp;E</t>
  </si>
  <si>
    <t>Intangible assets</t>
  </si>
  <si>
    <t>Goodwill</t>
  </si>
  <si>
    <t>Operating lease right-of-use assets</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</si>
  <si>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</si>
  <si>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</si>
  <si>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</si>
  <si>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</si>
  <si>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</si>
  <si>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</si>
  <si>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</si>
  <si>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</si>
  <si>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</si>
  <si>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Operating lease liabilities</t>
  </si>
  <si>
    <t>Other liabilities</t>
  </si>
  <si>
    <t>Total Liabilities</t>
  </si>
  <si>
    <t>Redeemable noncontrolling interests</t>
  </si>
  <si>
    <t>Common stock</t>
  </si>
  <si>
    <t>Additional paid-in capital</t>
  </si>
  <si>
    <t>Retained earnings</t>
  </si>
  <si>
    <t>Accumulated other comprehensive income</t>
  </si>
  <si>
    <t>Treasury stock</t>
  </si>
  <si>
    <t>Total BlackRock, Inc. Equity</t>
  </si>
  <si>
    <t xml:space="preserve">Nonredeemable noncontrolling interests </t>
  </si>
  <si>
    <t>Total Permanent Equity</t>
  </si>
  <si>
    <t>Total Liabilities, temporary equity, &amp; permanent equity</t>
  </si>
  <si>
    <t>Operating Cashflow</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</si>
  <si>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</si>
  <si>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</si>
  <si>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</si>
  <si>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</si>
  <si>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</si>
  <si>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</si>
  <si>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</si>
  <si>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</si>
  <si>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</si>
  <si>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</si>
  <si>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</si>
  <si>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</si>
  <si>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</si>
  <si>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</si>
  <si>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</si>
  <si>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</si>
  <si>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</si>
  <si>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</si>
  <si>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</si>
  <si>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</si>
  <si>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26.02</t>
  </si>
  <si>
    <t>37.70</t>
  </si>
  <si>
    <t>39.09</t>
  </si>
  <si>
    <t>34.39</t>
  </si>
  <si>
    <t>45.19</t>
  </si>
  <si>
    <t>49.28</t>
  </si>
  <si>
    <t>53.37</t>
  </si>
  <si>
    <t>59.82</t>
  </si>
  <si>
    <t>65.87</t>
  </si>
  <si>
    <t>68.52</t>
  </si>
  <si>
    <t>67.84</t>
  </si>
  <si>
    <t>77.03</t>
  </si>
  <si>
    <t>88.57</t>
  </si>
  <si>
    <t>93.19</t>
  </si>
  <si>
    <t>105.58</t>
  </si>
  <si>
    <t>126.22</t>
  </si>
  <si>
    <t>123.16</t>
  </si>
  <si>
    <t>Earnings per share</t>
  </si>
  <si>
    <t>4.00</t>
  </si>
  <si>
    <t>7.75</t>
  </si>
  <si>
    <t>6.07</t>
  </si>
  <si>
    <t>6.40</t>
  </si>
  <si>
    <t>10.83</t>
  </si>
  <si>
    <t>12.68</t>
  </si>
  <si>
    <t>14.05</t>
  </si>
  <si>
    <t>17.23</t>
  </si>
  <si>
    <t>19.58</t>
  </si>
  <si>
    <t>20.10</t>
  </si>
  <si>
    <t>19.29</t>
  </si>
  <si>
    <t>30.65</t>
  </si>
  <si>
    <t>26.86</t>
  </si>
  <si>
    <t>28.69</t>
  </si>
  <si>
    <t>32.13</t>
  </si>
  <si>
    <t>38.45</t>
  </si>
  <si>
    <t>36.74</t>
  </si>
  <si>
    <t>FCF per share</t>
  </si>
  <si>
    <t>7.90</t>
  </si>
  <si>
    <t>3.71</t>
  </si>
  <si>
    <t>14.20</t>
  </si>
  <si>
    <t>9.75</t>
  </si>
  <si>
    <t>12.36</t>
  </si>
  <si>
    <t>14.00</t>
  </si>
  <si>
    <t>11.95</t>
  </si>
  <si>
    <t>20.85</t>
  </si>
  <si>
    <t>17.92</t>
  </si>
  <si>
    <t>16.73</t>
  </si>
  <si>
    <t>12.38</t>
  </si>
  <si>
    <t>22.65</t>
  </si>
  <si>
    <t>17.91</t>
  </si>
  <si>
    <t>16.86</t>
  </si>
  <si>
    <t>23.12</t>
  </si>
  <si>
    <t>29.99</t>
  </si>
  <si>
    <t>28.90</t>
  </si>
  <si>
    <t>Dividends per share</t>
  </si>
  <si>
    <t>1.68</t>
  </si>
  <si>
    <t>2.75</t>
  </si>
  <si>
    <t>3.23</t>
  </si>
  <si>
    <t>2.90</t>
  </si>
  <si>
    <t>4.07</t>
  </si>
  <si>
    <t>5.50</t>
  </si>
  <si>
    <t>6.06</t>
  </si>
  <si>
    <t>6.86</t>
  </si>
  <si>
    <t>7.95</t>
  </si>
  <si>
    <t>8.87</t>
  </si>
  <si>
    <t>9.40</t>
  </si>
  <si>
    <t>10.25</t>
  </si>
  <si>
    <t>12.28</t>
  </si>
  <si>
    <t>13.43</t>
  </si>
  <si>
    <t>14.72</t>
  </si>
  <si>
    <t>16.59</t>
  </si>
  <si>
    <t>19.07</t>
  </si>
  <si>
    <t>CAPEX per share</t>
  </si>
  <si>
    <t>1.04</t>
  </si>
  <si>
    <t>0.87</t>
  </si>
  <si>
    <t>0.59</t>
  </si>
  <si>
    <t>0.49</t>
  </si>
  <si>
    <t>0.69</t>
  </si>
  <si>
    <t>1.34</t>
  </si>
  <si>
    <t>0.86</t>
  </si>
  <si>
    <t>0.55</t>
  </si>
  <si>
    <t>0.39</t>
  </si>
  <si>
    <t>1.33</t>
  </si>
  <si>
    <t>0.72</t>
  </si>
  <si>
    <t>0.96</t>
  </si>
  <si>
    <t>1.27</t>
  </si>
  <si>
    <t>1.63</t>
  </si>
  <si>
    <t>1.26</t>
  </si>
  <si>
    <t>2.22</t>
  </si>
  <si>
    <t>3.47</t>
  </si>
  <si>
    <t>Book Value per sh.</t>
  </si>
  <si>
    <t>133.71</t>
  </si>
  <si>
    <t>90.26</t>
  </si>
  <si>
    <t>93.14</t>
  </si>
  <si>
    <t>178.01</t>
  </si>
  <si>
    <t>136.94</t>
  </si>
  <si>
    <t>135.93</t>
  </si>
  <si>
    <t>145.19</t>
  </si>
  <si>
    <t>155.48</t>
  </si>
  <si>
    <t>162.67</t>
  </si>
  <si>
    <t>171.30</t>
  </si>
  <si>
    <t>176.97</t>
  </si>
  <si>
    <t>196.27</t>
  </si>
  <si>
    <t>201.96</t>
  </si>
  <si>
    <t>215.03</t>
  </si>
  <si>
    <t>229.87</t>
  </si>
  <si>
    <t>246.31</t>
  </si>
  <si>
    <t>247.00</t>
  </si>
  <si>
    <t>Comm.Shares outs.</t>
  </si>
  <si>
    <t>81</t>
  </si>
  <si>
    <t>128</t>
  </si>
  <si>
    <t>130</t>
  </si>
  <si>
    <t>137</t>
  </si>
  <si>
    <t>191</t>
  </si>
  <si>
    <t>184</t>
  </si>
  <si>
    <t>175</t>
  </si>
  <si>
    <t>170</t>
  </si>
  <si>
    <t>168</t>
  </si>
  <si>
    <t>166</t>
  </si>
  <si>
    <t>164</t>
  </si>
  <si>
    <t>162</t>
  </si>
  <si>
    <t>160</t>
  </si>
  <si>
    <t>156</t>
  </si>
  <si>
    <t>153</t>
  </si>
  <si>
    <t>151</t>
  </si>
  <si>
    <t>Avg. annual P/E ratio</t>
  </si>
  <si>
    <t>34.8</t>
  </si>
  <si>
    <t>21.8</t>
  </si>
  <si>
    <t>30.8</t>
  </si>
  <si>
    <t>26.9</t>
  </si>
  <si>
    <t>16.6</t>
  </si>
  <si>
    <t>14.2</t>
  </si>
  <si>
    <t>13.2</t>
  </si>
  <si>
    <t>15.6</t>
  </si>
  <si>
    <t>16.2</t>
  </si>
  <si>
    <t>17.2</t>
  </si>
  <si>
    <t>18.0</t>
  </si>
  <si>
    <t>13.8</t>
  </si>
  <si>
    <t>18.4</t>
  </si>
  <si>
    <t>17.3</t>
  </si>
  <si>
    <t>21.9</t>
  </si>
  <si>
    <t>19.5</t>
  </si>
  <si>
    <t>P/E to S&amp;P500</t>
  </si>
  <si>
    <t>1.9</t>
  </si>
  <si>
    <t>1.3</t>
  </si>
  <si>
    <t>1.4</t>
  </si>
  <si>
    <t>0.4</t>
  </si>
  <si>
    <t>0.8</t>
  </si>
  <si>
    <t>0.9</t>
  </si>
  <si>
    <t>0.6</t>
  </si>
  <si>
    <t>0.7</t>
  </si>
  <si>
    <t>0.5</t>
  </si>
  <si>
    <t>Avg. annual div. yield</t>
  </si>
  <si>
    <t>1.2%</t>
  </si>
  <si>
    <t>1.6%</t>
  </si>
  <si>
    <t>1.7%</t>
  </si>
  <si>
    <t>2.3%</t>
  </si>
  <si>
    <t>3.0%</t>
  </si>
  <si>
    <t>3.3%</t>
  </si>
  <si>
    <t>2.6%</t>
  </si>
  <si>
    <t>2.5%</t>
  </si>
  <si>
    <t>2.7%</t>
  </si>
  <si>
    <t>2.4%</t>
  </si>
  <si>
    <t>2.0%</t>
  </si>
  <si>
    <t>2.8%</t>
  </si>
  <si>
    <t>Revenue (m)</t>
  </si>
  <si>
    <t>2,098</t>
  </si>
  <si>
    <t>4,845</t>
  </si>
  <si>
    <t>5,064</t>
  </si>
  <si>
    <t>4,700</t>
  </si>
  <si>
    <t>8,612</t>
  </si>
  <si>
    <t>9,081</t>
  </si>
  <si>
    <t>9,337</t>
  </si>
  <si>
    <t>10,180</t>
  </si>
  <si>
    <t>11,081</t>
  </si>
  <si>
    <t>11,401</t>
  </si>
  <si>
    <t>11,155</t>
  </si>
  <si>
    <t>12,491</t>
  </si>
  <si>
    <t>14,198</t>
  </si>
  <si>
    <t>14,539</t>
  </si>
  <si>
    <t>16,205</t>
  </si>
  <si>
    <t>19,374</t>
  </si>
  <si>
    <t>18,642</t>
  </si>
  <si>
    <t>Operating margin</t>
  </si>
  <si>
    <t>22.5%</t>
  </si>
  <si>
    <t>26.7%</t>
  </si>
  <si>
    <t>31.5%</t>
  </si>
  <si>
    <t>27.2%</t>
  </si>
  <si>
    <t>34.8%</t>
  </si>
  <si>
    <t>35.8%</t>
  </si>
  <si>
    <t>37.7%</t>
  </si>
  <si>
    <t>37.9%</t>
  </si>
  <si>
    <t>40.4%</t>
  </si>
  <si>
    <t>40.9%</t>
  </si>
  <si>
    <t>41.0%</t>
  </si>
  <si>
    <t>42.2%</t>
  </si>
  <si>
    <t>38.4%</t>
  </si>
  <si>
    <t>38.2%</t>
  </si>
  <si>
    <t>35.1%</t>
  </si>
  <si>
    <t>38.5%</t>
  </si>
  <si>
    <t>37.4%</t>
  </si>
  <si>
    <t>Depreciation (m)</t>
  </si>
  <si>
    <t>73</t>
  </si>
  <si>
    <t>199</t>
  </si>
  <si>
    <t>232</t>
  </si>
  <si>
    <t>239</t>
  </si>
  <si>
    <t>310</t>
  </si>
  <si>
    <t>299</t>
  </si>
  <si>
    <t>295</t>
  </si>
  <si>
    <t>291</t>
  </si>
  <si>
    <t>278</t>
  </si>
  <si>
    <t>247</t>
  </si>
  <si>
    <t>229</t>
  </si>
  <si>
    <t>240</t>
  </si>
  <si>
    <t>220</t>
  </si>
  <si>
    <t>405</t>
  </si>
  <si>
    <t>358</t>
  </si>
  <si>
    <t>415</t>
  </si>
  <si>
    <t>418</t>
  </si>
  <si>
    <t>Net profit (m)</t>
  </si>
  <si>
    <t>323</t>
  </si>
  <si>
    <t>995</t>
  </si>
  <si>
    <t>786</t>
  </si>
  <si>
    <t>875</t>
  </si>
  <si>
    <t>2,063</t>
  </si>
  <si>
    <t>2,337</t>
  </si>
  <si>
    <t>2,458</t>
  </si>
  <si>
    <t>2,932</t>
  </si>
  <si>
    <t>3,294</t>
  </si>
  <si>
    <t>3,345</t>
  </si>
  <si>
    <t>3,172</t>
  </si>
  <si>
    <t>4,970</t>
  </si>
  <si>
    <t>4,305</t>
  </si>
  <si>
    <t>4,476</t>
  </si>
  <si>
    <t>4,932</t>
  </si>
  <si>
    <t>5,901</t>
  </si>
  <si>
    <t>5,562</t>
  </si>
  <si>
    <t>Income tax rate</t>
  </si>
  <si>
    <t>35.9%</t>
  </si>
  <si>
    <t>25.4%</t>
  </si>
  <si>
    <t>38.1%</t>
  </si>
  <si>
    <t>29.5%</t>
  </si>
  <si>
    <t>32.1%</t>
  </si>
  <si>
    <t>29.7%</t>
  </si>
  <si>
    <t>25.7%</t>
  </si>
  <si>
    <t>28.9%</t>
  </si>
  <si>
    <t>5.1%</t>
  </si>
  <si>
    <t>20.0%</t>
  </si>
  <si>
    <t>21.8%</t>
  </si>
  <si>
    <t>19.0%</t>
  </si>
  <si>
    <t>24.1%</t>
  </si>
  <si>
    <t>21.4%</t>
  </si>
  <si>
    <t>Net profit margin</t>
  </si>
  <si>
    <t>15.4%</t>
  </si>
  <si>
    <t>20.5%</t>
  </si>
  <si>
    <t>15.5%</t>
  </si>
  <si>
    <t>18.6%</t>
  </si>
  <si>
    <t>24.0%</t>
  </si>
  <si>
    <t>26.3%</t>
  </si>
  <si>
    <t>28.8%</t>
  </si>
  <si>
    <t>29.3%</t>
  </si>
  <si>
    <t>28.4%</t>
  </si>
  <si>
    <t>39.8%</t>
  </si>
  <si>
    <t>30.3%</t>
  </si>
  <si>
    <t>30.8%</t>
  </si>
  <si>
    <t>30.4%</t>
  </si>
  <si>
    <t>30.5%</t>
  </si>
  <si>
    <t>29.8%</t>
  </si>
  <si>
    <t>Working capital (m)</t>
  </si>
  <si>
    <t>(7,310)</t>
  </si>
  <si>
    <t>952</t>
  </si>
  <si>
    <t>1,568</t>
  </si>
  <si>
    <t>1,627</t>
  </si>
  <si>
    <t>2,960</t>
  </si>
  <si>
    <t>3,234</t>
  </si>
  <si>
    <t>6,061</t>
  </si>
  <si>
    <t>5,714</t>
  </si>
  <si>
    <t>7,086</t>
  </si>
  <si>
    <t>7,400</t>
  </si>
  <si>
    <t>7,431</t>
  </si>
  <si>
    <t>8,576</t>
  </si>
  <si>
    <t>7,853</t>
  </si>
  <si>
    <t>6,841</t>
  </si>
  <si>
    <t>11,171</t>
  </si>
  <si>
    <t>12,886</t>
  </si>
  <si>
    <t>15,292</t>
  </si>
  <si>
    <t>Long-term debt (m)</t>
  </si>
  <si>
    <t>497</t>
  </si>
  <si>
    <t>947</t>
  </si>
  <si>
    <t>946</t>
  </si>
  <si>
    <t>3,434</t>
  </si>
  <si>
    <t>4,537</t>
  </si>
  <si>
    <t>6,264</t>
  </si>
  <si>
    <t>8,089</t>
  </si>
  <si>
    <t>7,308</t>
  </si>
  <si>
    <t>8,327</t>
  </si>
  <si>
    <t>4,930</t>
  </si>
  <si>
    <t>4,915</t>
  </si>
  <si>
    <t>5,014</t>
  </si>
  <si>
    <t>5,063</t>
  </si>
  <si>
    <t>4,955</t>
  </si>
  <si>
    <t>7,264</t>
  </si>
  <si>
    <t>- -</t>
  </si>
  <si>
    <t>Equity (m)</t>
  </si>
  <si>
    <t>10,782</t>
  </si>
  <si>
    <t>11,597</t>
  </si>
  <si>
    <t>12,066</t>
  </si>
  <si>
    <t>24,329</t>
  </si>
  <si>
    <t>26,094</t>
  </si>
  <si>
    <t>25,048</t>
  </si>
  <si>
    <t>25,403</t>
  </si>
  <si>
    <t>26,460</t>
  </si>
  <si>
    <t>27,366</t>
  </si>
  <si>
    <t>28,503</t>
  </si>
  <si>
    <t>29,098</t>
  </si>
  <si>
    <t>31,825</t>
  </si>
  <si>
    <t>32,374</t>
  </si>
  <si>
    <t>33,547</t>
  </si>
  <si>
    <t>35,283</t>
  </si>
  <si>
    <t>37,806</t>
  </si>
  <si>
    <t>37,162</t>
  </si>
  <si>
    <t>ROIC</t>
  </si>
  <si>
    <t>5.7%</t>
  </si>
  <si>
    <t>4.3%</t>
  </si>
  <si>
    <t>0.5%</t>
  </si>
  <si>
    <t>1.4%</t>
  </si>
  <si>
    <t>1.3%</t>
  </si>
  <si>
    <t>1.5%</t>
  </si>
  <si>
    <t>2.9%</t>
  </si>
  <si>
    <t>5.0%</t>
  </si>
  <si>
    <t>Return on capital</t>
  </si>
  <si>
    <t>6.9%</t>
  </si>
  <si>
    <t>6.4%</t>
  </si>
  <si>
    <t>0.7%</t>
  </si>
  <si>
    <t>1.8%</t>
  </si>
  <si>
    <t>1.9%</t>
  </si>
  <si>
    <t>2.1%</t>
  </si>
  <si>
    <t>3.5%</t>
  </si>
  <si>
    <t>3.6%</t>
  </si>
  <si>
    <t>5.3%</t>
  </si>
  <si>
    <t>6.3%</t>
  </si>
  <si>
    <t>Return on equity</t>
  </si>
  <si>
    <t>8.6%</t>
  </si>
  <si>
    <t>6.5%</t>
  </si>
  <si>
    <t>7.9%</t>
  </si>
  <si>
    <t>9.3%</t>
  </si>
  <si>
    <t>9.7%</t>
  </si>
  <si>
    <t>11.1%</t>
  </si>
  <si>
    <t>12.0%</t>
  </si>
  <si>
    <t>11.7%</t>
  </si>
  <si>
    <t>10.9%</t>
  </si>
  <si>
    <t>15.6%</t>
  </si>
  <si>
    <t>13.3%</t>
  </si>
  <si>
    <t>14.0%</t>
  </si>
  <si>
    <t>15.0%</t>
  </si>
  <si>
    <t>Plowback ratio</t>
  </si>
  <si>
    <t>57.9%</t>
  </si>
  <si>
    <t>64.5%</t>
  </si>
  <si>
    <t>46.7%</t>
  </si>
  <si>
    <t>54.6%</t>
  </si>
  <si>
    <t>62.4%</t>
  </si>
  <si>
    <t>56.6%</t>
  </si>
  <si>
    <t>56.9%</t>
  </si>
  <si>
    <t>60.2%</t>
  </si>
  <si>
    <t>59.4%</t>
  </si>
  <si>
    <t>55.9%</t>
  </si>
  <si>
    <t>51.3%</t>
  </si>
  <si>
    <t>66.6%</t>
  </si>
  <si>
    <t>54.3%</t>
  </si>
  <si>
    <t>53.2%</t>
  </si>
  <si>
    <t>54.2%</t>
  </si>
  <si>
    <t>56.8%</t>
  </si>
  <si>
    <t>45.9%</t>
  </si>
  <si>
    <t>Div.&amp;Repurch./FCF</t>
  </si>
  <si>
    <t>24.7%</t>
  </si>
  <si>
    <t>138.6%</t>
  </si>
  <si>
    <t>25.0%</t>
  </si>
  <si>
    <t>(177.3)%</t>
  </si>
  <si>
    <t>43.9%</t>
  </si>
  <si>
    <t>151.0%</t>
  </si>
  <si>
    <t>129.1%</t>
  </si>
  <si>
    <t>67.8%</t>
  </si>
  <si>
    <t>89.0%</t>
  </si>
  <si>
    <t>100.9%</t>
  </si>
  <si>
    <t>144.7%</t>
  </si>
  <si>
    <t>83.9%</t>
  </si>
  <si>
    <t>141.2%</t>
  </si>
  <si>
    <t>152.4%</t>
  </si>
  <si>
    <t>114.7%</t>
  </si>
  <si>
    <t>79.2%</t>
  </si>
  <si>
    <t>92.8%</t>
  </si>
  <si>
    <t>1998</t>
  </si>
  <si>
    <t>1999</t>
  </si>
  <si>
    <t>2000</t>
  </si>
  <si>
    <t>2001</t>
  </si>
  <si>
    <t>2002</t>
  </si>
  <si>
    <t>2003</t>
  </si>
  <si>
    <t>2004</t>
  </si>
  <si>
    <t>2005</t>
  </si>
  <si>
    <t>342</t>
  </si>
  <si>
    <t>381</t>
  </si>
  <si>
    <t>477</t>
  </si>
  <si>
    <t>533</t>
  </si>
  <si>
    <t>577</t>
  </si>
  <si>
    <t>598</t>
  </si>
  <si>
    <t>725</t>
  </si>
  <si>
    <t>1,191</t>
  </si>
  <si>
    <t>COGS</t>
  </si>
  <si>
    <t>548</t>
  </si>
  <si>
    <t>597</t>
  </si>
  <si>
    <t>408</t>
  </si>
  <si>
    <t>386</t>
  </si>
  <si>
    <t>4,297</t>
  </si>
  <si>
    <t>4,622</t>
  </si>
  <si>
    <t>4,997</t>
  </si>
  <si>
    <t>5,229</t>
  </si>
  <si>
    <t>5,109</t>
  </si>
  <si>
    <t>5,668</t>
  </si>
  <si>
    <t>6,993</t>
  </si>
  <si>
    <t>7,133</t>
  </si>
  <si>
    <t>7,939</t>
  </si>
  <si>
    <t>9,556</t>
  </si>
  <si>
    <t>Gross Profit</t>
  </si>
  <si>
    <t>4,467</t>
  </si>
  <si>
    <t>4,223</t>
  </si>
  <si>
    <t>8,204</t>
  </si>
  <si>
    <t>8,695</t>
  </si>
  <si>
    <t>5,040</t>
  </si>
  <si>
    <t>5,558</t>
  </si>
  <si>
    <t>6,084</t>
  </si>
  <si>
    <t>6,172</t>
  </si>
  <si>
    <t>6,046</t>
  </si>
  <si>
    <t>6,823</t>
  </si>
  <si>
    <t>7,205</t>
  </si>
  <si>
    <t>7,406</t>
  </si>
  <si>
    <t>8,266</t>
  </si>
  <si>
    <t>9,818</t>
  </si>
  <si>
    <t>Gross Profit Ratio</t>
  </si>
  <si>
    <t>88.70%</t>
  </si>
  <si>
    <t>88.21%</t>
  </si>
  <si>
    <t>89.85%</t>
  </si>
  <si>
    <t>95.26%</t>
  </si>
  <si>
    <t>95.75%</t>
  </si>
  <si>
    <t>53.98%</t>
  </si>
  <si>
    <t>54.60%</t>
  </si>
  <si>
    <t>54.90%</t>
  </si>
  <si>
    <t>54.14%</t>
  </si>
  <si>
    <t>54.20%</t>
  </si>
  <si>
    <t>54.62%</t>
  </si>
  <si>
    <t>50.75%</t>
  </si>
  <si>
    <t>50.94%</t>
  </si>
  <si>
    <t>51.01%</t>
  </si>
  <si>
    <t>50.68%</t>
  </si>
  <si>
    <t>Operating Expenses</t>
  </si>
  <si>
    <t>(108)</t>
  </si>
  <si>
    <t>270</t>
  </si>
  <si>
    <t>334</t>
  </si>
  <si>
    <t>363</t>
  </si>
  <si>
    <t>362</t>
  </si>
  <si>
    <t>370</t>
  </si>
  <si>
    <t>553</t>
  </si>
  <si>
    <t>851</t>
  </si>
  <si>
    <t>1,626</t>
  </si>
  <si>
    <t>3,003</t>
  </si>
  <si>
    <t>2,836</t>
  </si>
  <si>
    <t>2,923</t>
  </si>
  <si>
    <t>5,206</t>
  </si>
  <si>
    <t>5,414</t>
  </si>
  <si>
    <t>1,516</t>
  </si>
  <si>
    <t>1,701</t>
  </si>
  <si>
    <t>1,560</t>
  </si>
  <si>
    <t>1,508</t>
  </si>
  <si>
    <t>1,400</t>
  </si>
  <si>
    <t>1,551</t>
  </si>
  <si>
    <t>1,607</t>
  </si>
  <si>
    <t>1,771</t>
  </si>
  <si>
    <t>1,953</t>
  </si>
  <si>
    <t>2,330</t>
  </si>
  <si>
    <t>R&amp;D Expenses</t>
  </si>
  <si>
    <t>Selling, G&amp;A Exp.</t>
  </si>
  <si>
    <t>148</t>
  </si>
  <si>
    <t>49</t>
  </si>
  <si>
    <t>58</t>
  </si>
  <si>
    <t>77</t>
  </si>
  <si>
    <t>90</t>
  </si>
  <si>
    <t>107</t>
  </si>
  <si>
    <t>129</t>
  </si>
  <si>
    <t>205</t>
  </si>
  <si>
    <t>443</t>
  </si>
  <si>
    <t>2,766</t>
  </si>
  <si>
    <t>2,560</t>
  </si>
  <si>
    <t>2,676</t>
  </si>
  <si>
    <t>4,944</t>
  </si>
  <si>
    <t>5,177</t>
  </si>
  <si>
    <t>1,359</t>
  </si>
  <si>
    <t>1,540</t>
  </si>
  <si>
    <t>1,403</t>
  </si>
  <si>
    <t>1,380</t>
  </si>
  <si>
    <t>1,301</t>
  </si>
  <si>
    <t>1,462</t>
  </si>
  <si>
    <t>1,557</t>
  </si>
  <si>
    <t>1,674</t>
  </si>
  <si>
    <t>1,847</t>
  </si>
  <si>
    <t>2,183</t>
  </si>
  <si>
    <t>General and Admin. Exp.</t>
  </si>
  <si>
    <t>990</t>
  </si>
  <si>
    <t>1,015</t>
  </si>
  <si>
    <t>976</t>
  </si>
  <si>
    <t>1,129</t>
  </si>
  <si>
    <t>1,196</t>
  </si>
  <si>
    <t>1,324</t>
  </si>
  <si>
    <t>1,618</t>
  </si>
  <si>
    <t>1,945</t>
  </si>
  <si>
    <t>Selling and Marketing Exp.</t>
  </si>
  <si>
    <t>413</t>
  </si>
  <si>
    <t>365</t>
  </si>
  <si>
    <t>325</t>
  </si>
  <si>
    <t>333</t>
  </si>
  <si>
    <t>361</t>
  </si>
  <si>
    <t>350</t>
  </si>
  <si>
    <t>238</t>
  </si>
  <si>
    <t>Other Expenses</t>
  </si>
  <si>
    <t>(256)</t>
  </si>
  <si>
    <t>221</t>
  </si>
  <si>
    <t>276</t>
  </si>
  <si>
    <t>286</t>
  </si>
  <si>
    <t>272</t>
  </si>
  <si>
    <t>263</t>
  </si>
  <si>
    <t>425</t>
  </si>
  <si>
    <t>646</t>
  </si>
  <si>
    <t>1,183</t>
  </si>
  <si>
    <t>262</t>
  </si>
  <si>
    <t>237</t>
  </si>
  <si>
    <t>157</t>
  </si>
  <si>
    <t>161</t>
  </si>
  <si>
    <t>99</t>
  </si>
  <si>
    <t>89</t>
  </si>
  <si>
    <t>50</t>
  </si>
  <si>
    <t>97</t>
  </si>
  <si>
    <t>106</t>
  </si>
  <si>
    <t>147</t>
  </si>
  <si>
    <t>COGS and Expenses</t>
  </si>
  <si>
    <t>3,551</t>
  </si>
  <si>
    <t>3,433</t>
  </si>
  <si>
    <t>3,400</t>
  </si>
  <si>
    <t>5,614</t>
  </si>
  <si>
    <t>5,800</t>
  </si>
  <si>
    <t>5,813</t>
  </si>
  <si>
    <t>6,323</t>
  </si>
  <si>
    <t>6,557</t>
  </si>
  <si>
    <t>6,737</t>
  </si>
  <si>
    <t>6,509</t>
  </si>
  <si>
    <t>7,219</t>
  </si>
  <si>
    <t>8,600</t>
  </si>
  <si>
    <t>8,904</t>
  </si>
  <si>
    <t>9,892</t>
  </si>
  <si>
    <t>11,886</t>
  </si>
  <si>
    <t>Interest Income</t>
  </si>
  <si>
    <t>74</t>
  </si>
  <si>
    <t>65</t>
  </si>
  <si>
    <t>20</t>
  </si>
  <si>
    <t>29</t>
  </si>
  <si>
    <t>34</t>
  </si>
  <si>
    <t>36</t>
  </si>
  <si>
    <t>22</t>
  </si>
  <si>
    <t>26</t>
  </si>
  <si>
    <t>40</t>
  </si>
  <si>
    <t>104</t>
  </si>
  <si>
    <t>62</t>
  </si>
  <si>
    <t>87</t>
  </si>
  <si>
    <t>Interest Expense</t>
  </si>
  <si>
    <t>66</t>
  </si>
  <si>
    <t>68</t>
  </si>
  <si>
    <t>150</t>
  </si>
  <si>
    <t>176</t>
  </si>
  <si>
    <t>215</t>
  </si>
  <si>
    <t>211</t>
  </si>
  <si>
    <t>204</t>
  </si>
  <si>
    <t>203</t>
  </si>
  <si>
    <t>Depreciation and Amortization</t>
  </si>
  <si>
    <t>13</t>
  </si>
  <si>
    <t>18</t>
  </si>
  <si>
    <t>21</t>
  </si>
  <si>
    <t>31</t>
  </si>
  <si>
    <t>EBITDA</t>
  </si>
  <si>
    <t>122</t>
  </si>
  <si>
    <t>207</t>
  </si>
  <si>
    <t>244</t>
  </si>
  <si>
    <t>216</t>
  </si>
  <si>
    <t>403</t>
  </si>
  <si>
    <t>585</t>
  </si>
  <si>
    <t>1,707</t>
  </si>
  <si>
    <t>1,472</t>
  </si>
  <si>
    <t>3,494</t>
  </si>
  <si>
    <t>3,608</t>
  </si>
  <si>
    <t>3,998</t>
  </si>
  <si>
    <t>4,456</t>
  </si>
  <si>
    <t>4,935</t>
  </si>
  <si>
    <t>5,046</t>
  </si>
  <si>
    <t>4,896</t>
  </si>
  <si>
    <t>5,685</t>
  </si>
  <si>
    <t>5,785</t>
  </si>
  <si>
    <t>6,345</t>
  </si>
  <si>
    <t>6,733</t>
  </si>
  <si>
    <t>8,489</t>
  </si>
  <si>
    <t>EBITDA ratio</t>
  </si>
  <si>
    <t>23.69%</t>
  </si>
  <si>
    <t>31.92%</t>
  </si>
  <si>
    <t>35.63%</t>
  </si>
  <si>
    <t>38.83%</t>
  </si>
  <si>
    <t>42.32%</t>
  </si>
  <si>
    <t>45.47%</t>
  </si>
  <si>
    <t>29.79%</t>
  </si>
  <si>
    <t>33.86%</t>
  </si>
  <si>
    <t>27.88%</t>
  </si>
  <si>
    <t>35.24%</t>
  </si>
  <si>
    <t>29.07%</t>
  </si>
  <si>
    <t>33.13%</t>
  </si>
  <si>
    <t>40.57%</t>
  </si>
  <si>
    <t>39.73%</t>
  </si>
  <si>
    <t>42.82%</t>
  </si>
  <si>
    <t>43.77%</t>
  </si>
  <si>
    <t>44.54%</t>
  </si>
  <si>
    <t>44.26%</t>
  </si>
  <si>
    <t>43.89%</t>
  </si>
  <si>
    <t>45.51%</t>
  </si>
  <si>
    <t>40.75%</t>
  </si>
  <si>
    <t>43.64%</t>
  </si>
  <si>
    <t>41.55%</t>
  </si>
  <si>
    <t>43.82%</t>
  </si>
  <si>
    <t>449</t>
  </si>
  <si>
    <t>111</t>
  </si>
  <si>
    <t>143</t>
  </si>
  <si>
    <t>228</t>
  </si>
  <si>
    <t>341</t>
  </si>
  <si>
    <t>472</t>
  </si>
  <si>
    <t>1,294</t>
  </si>
  <si>
    <t>1,593</t>
  </si>
  <si>
    <t>1,278</t>
  </si>
  <si>
    <t>2,998</t>
  </si>
  <si>
    <t>3,249</t>
  </si>
  <si>
    <t>3,524</t>
  </si>
  <si>
    <t>3,857</t>
  </si>
  <si>
    <t>4,474</t>
  </si>
  <si>
    <t>4,664</t>
  </si>
  <si>
    <t>4,570</t>
  </si>
  <si>
    <t>5,272</t>
  </si>
  <si>
    <t>5,457</t>
  </si>
  <si>
    <t>5,551</t>
  </si>
  <si>
    <t>5,695</t>
  </si>
  <si>
    <t>7,450</t>
  </si>
  <si>
    <t>Operating Income ratio</t>
  </si>
  <si>
    <t>131.48%</t>
  </si>
  <si>
    <t>29.12%</t>
  </si>
  <si>
    <t>30.00%</t>
  </si>
  <si>
    <t>37.29%</t>
  </si>
  <si>
    <t>38.16%</t>
  </si>
  <si>
    <t>22.86%</t>
  </si>
  <si>
    <t>28.58%</t>
  </si>
  <si>
    <t>22.49%</t>
  </si>
  <si>
    <t>26.70%</t>
  </si>
  <si>
    <t>31.46%</t>
  </si>
  <si>
    <t>27.19%</t>
  </si>
  <si>
    <t>34.81%</t>
  </si>
  <si>
    <t>35.78%</t>
  </si>
  <si>
    <t>37.74%</t>
  </si>
  <si>
    <t>37.89%</t>
  </si>
  <si>
    <t>40.38%</t>
  </si>
  <si>
    <t>40.91%</t>
  </si>
  <si>
    <t>40.97%</t>
  </si>
  <si>
    <t>42.21%</t>
  </si>
  <si>
    <t>38.43%</t>
  </si>
  <si>
    <t>38.18%</t>
  </si>
  <si>
    <t>35.14%</t>
  </si>
  <si>
    <t>38.45%</t>
  </si>
  <si>
    <t>Total Other Income Exp.(Gains)</t>
  </si>
  <si>
    <t>(381)</t>
  </si>
  <si>
    <t>(7)</t>
  </si>
  <si>
    <t>7</t>
  </si>
  <si>
    <t>11</t>
  </si>
  <si>
    <t>9</t>
  </si>
  <si>
    <t>23</t>
  </si>
  <si>
    <t>35</t>
  </si>
  <si>
    <t>56</t>
  </si>
  <si>
    <t>529</t>
  </si>
  <si>
    <t>(574)</t>
  </si>
  <si>
    <t>(6)</t>
  </si>
  <si>
    <t>(114)</t>
  </si>
  <si>
    <t>(54)</t>
  </si>
  <si>
    <t>116</t>
  </si>
  <si>
    <t>(79)</t>
  </si>
  <si>
    <t>(62)</t>
  </si>
  <si>
    <t>(110)</t>
  </si>
  <si>
    <t>5</t>
  </si>
  <si>
    <t>236</t>
  </si>
  <si>
    <t>829</t>
  </si>
  <si>
    <t>723</t>
  </si>
  <si>
    <t>Income Before Tax</t>
  </si>
  <si>
    <t>103</t>
  </si>
  <si>
    <t>181</t>
  </si>
  <si>
    <t>224</t>
  </si>
  <si>
    <t>251</t>
  </si>
  <si>
    <t>200</t>
  </si>
  <si>
    <t>376</t>
  </si>
  <si>
    <t>528</t>
  </si>
  <si>
    <t>1,823</t>
  </si>
  <si>
    <t>1,019</t>
  </si>
  <si>
    <t>1,272</t>
  </si>
  <si>
    <t>3,021</t>
  </si>
  <si>
    <t>3,135</t>
  </si>
  <si>
    <t>3,470</t>
  </si>
  <si>
    <t>3,973</t>
  </si>
  <si>
    <t>4,395</t>
  </si>
  <si>
    <t>4,602</t>
  </si>
  <si>
    <t>4,460</t>
  </si>
  <si>
    <t>5,277</t>
  </si>
  <si>
    <t>5,378</t>
  </si>
  <si>
    <t>5,787</t>
  </si>
  <si>
    <t>6,524</t>
  </si>
  <si>
    <t>8,173</t>
  </si>
  <si>
    <t>Income Before Tax ratio</t>
  </si>
  <si>
    <t>19.91%</t>
  </si>
  <si>
    <t>27.15%</t>
  </si>
  <si>
    <t>31.44%</t>
  </si>
  <si>
    <t>33.95%</t>
  </si>
  <si>
    <t>38.81%</t>
  </si>
  <si>
    <t>41.94%</t>
  </si>
  <si>
    <t>27.63%</t>
  </si>
  <si>
    <t>31.54%</t>
  </si>
  <si>
    <t>25.18%</t>
  </si>
  <si>
    <t>37.62%</t>
  </si>
  <si>
    <t>20.12%</t>
  </si>
  <si>
    <t>27.06%</t>
  </si>
  <si>
    <t>35.08%</t>
  </si>
  <si>
    <t>34.52%</t>
  </si>
  <si>
    <t>37.16%</t>
  </si>
  <si>
    <t>39.03%</t>
  </si>
  <si>
    <t>39.66%</t>
  </si>
  <si>
    <t>40.36%</t>
  </si>
  <si>
    <t>39.98%</t>
  </si>
  <si>
    <t>42.25%</t>
  </si>
  <si>
    <t>37.88%</t>
  </si>
  <si>
    <t>39.80%</t>
  </si>
  <si>
    <t>40.26%</t>
  </si>
  <si>
    <t>42.19%</t>
  </si>
  <si>
    <t>Income Tax Expense (Gain)</t>
  </si>
  <si>
    <t>32</t>
  </si>
  <si>
    <t>44</t>
  </si>
  <si>
    <t>63</t>
  </si>
  <si>
    <t>91</t>
  </si>
  <si>
    <t>95</t>
  </si>
  <si>
    <t>52</t>
  </si>
  <si>
    <t>139</t>
  </si>
  <si>
    <t>189</t>
  </si>
  <si>
    <t>464</t>
  </si>
  <si>
    <t>388</t>
  </si>
  <si>
    <t>375</t>
  </si>
  <si>
    <t>971</t>
  </si>
  <si>
    <t>796</t>
  </si>
  <si>
    <t>1,030</t>
  </si>
  <si>
    <t>1,022</t>
  </si>
  <si>
    <t>1,131</t>
  </si>
  <si>
    <t>1,250</t>
  </si>
  <si>
    <t>1,290</t>
  </si>
  <si>
    <t>1,076</t>
  </si>
  <si>
    <t>1,261</t>
  </si>
  <si>
    <t>1,238</t>
  </si>
  <si>
    <t>1,968</t>
  </si>
  <si>
    <t>59</t>
  </si>
  <si>
    <t>133</t>
  </si>
  <si>
    <t>155</t>
  </si>
  <si>
    <t>234</t>
  </si>
  <si>
    <t>Net Income Ratio</t>
  </si>
  <si>
    <t>10.42%</t>
  </si>
  <si>
    <t>15.60%</t>
  </si>
  <si>
    <t>18.32%</t>
  </si>
  <si>
    <t>20.15%</t>
  </si>
  <si>
    <t>23.09%</t>
  </si>
  <si>
    <t>25.98%</t>
  </si>
  <si>
    <t>19.74%</t>
  </si>
  <si>
    <t>19.63%</t>
  </si>
  <si>
    <t>15.38%</t>
  </si>
  <si>
    <t>20.54%</t>
  </si>
  <si>
    <t>15.52%</t>
  </si>
  <si>
    <t>18.62%</t>
  </si>
  <si>
    <t>23.95%</t>
  </si>
  <si>
    <t>25.74%</t>
  </si>
  <si>
    <t>26.33%</t>
  </si>
  <si>
    <t>28.80%</t>
  </si>
  <si>
    <t>29.73%</t>
  </si>
  <si>
    <t>29.34%</t>
  </si>
  <si>
    <t>28.44%</t>
  </si>
  <si>
    <t>39.79%</t>
  </si>
  <si>
    <t>30.32%</t>
  </si>
  <si>
    <t>30.79%</t>
  </si>
  <si>
    <t>30.44%</t>
  </si>
  <si>
    <t>30.46%</t>
  </si>
  <si>
    <t>EPS</t>
  </si>
  <si>
    <t>0.67</t>
  </si>
  <si>
    <t>1.37</t>
  </si>
  <si>
    <t>1.67</t>
  </si>
  <si>
    <t>2.06</t>
  </si>
  <si>
    <t>2.40</t>
  </si>
  <si>
    <t>2.25</t>
  </si>
  <si>
    <t>3.64</t>
  </si>
  <si>
    <t>6.24</t>
  </si>
  <si>
    <t>10.67</t>
  </si>
  <si>
    <t>12.56</t>
  </si>
  <si>
    <t>14.03</t>
  </si>
  <si>
    <t>30.54</t>
  </si>
  <si>
    <t>EPS Diluted</t>
  </si>
  <si>
    <t>1.35</t>
  </si>
  <si>
    <t>1.65</t>
  </si>
  <si>
    <t>2.04</t>
  </si>
  <si>
    <t>2.36</t>
  </si>
  <si>
    <t>2.17</t>
  </si>
  <si>
    <t>3.50</t>
  </si>
  <si>
    <t>3.87</t>
  </si>
  <si>
    <t>7.53</t>
  </si>
  <si>
    <t>5.91</t>
  </si>
  <si>
    <t>6.11</t>
  </si>
  <si>
    <t>10.55</t>
  </si>
  <si>
    <t>12.37</t>
  </si>
  <si>
    <t>13.79</t>
  </si>
  <si>
    <t>16.87</t>
  </si>
  <si>
    <t>19.25</t>
  </si>
  <si>
    <t>19.79</t>
  </si>
  <si>
    <t>19.04</t>
  </si>
  <si>
    <t>30.12</t>
  </si>
  <si>
    <t>26.58</t>
  </si>
  <si>
    <t>28.43</t>
  </si>
  <si>
    <t>31.85</t>
  </si>
  <si>
    <t>38.11</t>
  </si>
  <si>
    <t>Weighted Avg. Shares Outs.</t>
  </si>
  <si>
    <t>54</t>
  </si>
  <si>
    <t>57</t>
  </si>
  <si>
    <t>64</t>
  </si>
  <si>
    <t>Weighted Avg. Shares Outs. Dil.</t>
  </si>
  <si>
    <t>67</t>
  </si>
  <si>
    <t>83</t>
  </si>
  <si>
    <t>132</t>
  </si>
  <si>
    <t>193</t>
  </si>
  <si>
    <t>187</t>
  </si>
  <si>
    <t>178</t>
  </si>
  <si>
    <t>174</t>
  </si>
  <si>
    <t>171</t>
  </si>
  <si>
    <t>169</t>
  </si>
  <si>
    <t>167</t>
  </si>
  <si>
    <t>Cash and Cash Equivalents</t>
  </si>
  <si>
    <t>186</t>
  </si>
  <si>
    <t>255</t>
  </si>
  <si>
    <t>316</t>
  </si>
  <si>
    <t>458</t>
  </si>
  <si>
    <t>484</t>
  </si>
  <si>
    <t>1,160</t>
  </si>
  <si>
    <t>1,656</t>
  </si>
  <si>
    <t>2,032</t>
  </si>
  <si>
    <t>4,708</t>
  </si>
  <si>
    <t>3,460</t>
  </si>
  <si>
    <t>3,560</t>
  </si>
  <si>
    <t>4,903</t>
  </si>
  <si>
    <t>4,551</t>
  </si>
  <si>
    <t>6,001</t>
  </si>
  <si>
    <t>6,231</t>
  </si>
  <si>
    <t>6,175</t>
  </si>
  <si>
    <t>7,038</t>
  </si>
  <si>
    <t>6,488</t>
  </si>
  <si>
    <t>4,829</t>
  </si>
  <si>
    <t>8,664</t>
  </si>
  <si>
    <t>9,323</t>
  </si>
  <si>
    <t>Short-Term Investments</t>
  </si>
  <si>
    <t>3</t>
  </si>
  <si>
    <t>2</t>
  </si>
  <si>
    <t>209</t>
  </si>
  <si>
    <t>235</t>
  </si>
  <si>
    <t>227</t>
  </si>
  <si>
    <t>7,262</t>
  </si>
  <si>
    <t>Cash &amp; Short-Term Investments</t>
  </si>
  <si>
    <t>159</t>
  </si>
  <si>
    <t>206</t>
  </si>
  <si>
    <t>326</t>
  </si>
  <si>
    <t>551</t>
  </si>
  <si>
    <t>685</t>
  </si>
  <si>
    <t>783</t>
  </si>
  <si>
    <t>3,258</t>
  </si>
  <si>
    <t>16,585</t>
  </si>
  <si>
    <t>Net Receivables</t>
  </si>
  <si>
    <t>114</t>
  </si>
  <si>
    <t>127</t>
  </si>
  <si>
    <t>165</t>
  </si>
  <si>
    <t>340</t>
  </si>
  <si>
    <t>1,078</t>
  </si>
  <si>
    <t>1,411</t>
  </si>
  <si>
    <t>1,210</t>
  </si>
  <si>
    <t>1,919</t>
  </si>
  <si>
    <t>2,245</t>
  </si>
  <si>
    <t>2,102</t>
  </si>
  <si>
    <t>2,327</t>
  </si>
  <si>
    <t>2,247</t>
  </si>
  <si>
    <t>2,120</t>
  </si>
  <si>
    <t>2,237</t>
  </si>
  <si>
    <t>2,350</t>
  </si>
  <si>
    <t>2,699</t>
  </si>
  <si>
    <t>2,657</t>
  </si>
  <si>
    <t>3,179</t>
  </si>
  <si>
    <t>3,535</t>
  </si>
  <si>
    <t>3,789</t>
  </si>
  <si>
    <t>Inventory</t>
  </si>
  <si>
    <t>Other Current Assets</t>
  </si>
  <si>
    <t>222</t>
  </si>
  <si>
    <t>69</t>
  </si>
  <si>
    <t>10</t>
  </si>
  <si>
    <t>17</t>
  </si>
  <si>
    <t>112</t>
  </si>
  <si>
    <t>(2,211)</t>
  </si>
  <si>
    <t>Total Current Assets</t>
  </si>
  <si>
    <t>225</t>
  </si>
  <si>
    <t>231</t>
  </si>
  <si>
    <t>432</t>
  </si>
  <si>
    <t>587</t>
  </si>
  <si>
    <t>688</t>
  </si>
  <si>
    <t>867</t>
  </si>
  <si>
    <t>1,235</t>
  </si>
  <si>
    <t>2,125</t>
  </si>
  <si>
    <t>3,242</t>
  </si>
  <si>
    <t>6,627</t>
  </si>
  <si>
    <t>5,705</t>
  </si>
  <si>
    <t>5,662</t>
  </si>
  <si>
    <t>7,230</t>
  </si>
  <si>
    <t>6,798</t>
  </si>
  <si>
    <t>8,121</t>
  </si>
  <si>
    <t>8,468</t>
  </si>
  <si>
    <t>8,525</t>
  </si>
  <si>
    <t>9,737</t>
  </si>
  <si>
    <t>9,145</t>
  </si>
  <si>
    <t>8,008</t>
  </si>
  <si>
    <t>12,199</t>
  </si>
  <si>
    <t>20,374</t>
  </si>
  <si>
    <t>12</t>
  </si>
  <si>
    <t>46</t>
  </si>
  <si>
    <t>71</t>
  </si>
  <si>
    <t>94</t>
  </si>
  <si>
    <t>266</t>
  </si>
  <si>
    <t>260</t>
  </si>
  <si>
    <t>445</t>
  </si>
  <si>
    <t>428</t>
  </si>
  <si>
    <t>537</t>
  </si>
  <si>
    <t>557</t>
  </si>
  <si>
    <t>525</t>
  </si>
  <si>
    <t>467</t>
  </si>
  <si>
    <t>581</t>
  </si>
  <si>
    <t>559</t>
  </si>
  <si>
    <t>592</t>
  </si>
  <si>
    <t>643</t>
  </si>
  <si>
    <t>715</t>
  </si>
  <si>
    <t>681</t>
  </si>
  <si>
    <t>2,383</t>
  </si>
  <si>
    <t>194</t>
  </si>
  <si>
    <t>5,257</t>
  </si>
  <si>
    <t>5,520</t>
  </si>
  <si>
    <t>5,533</t>
  </si>
  <si>
    <t>12,570</t>
  </si>
  <si>
    <t>12,805</t>
  </si>
  <si>
    <t>12,792</t>
  </si>
  <si>
    <t>12,910</t>
  </si>
  <si>
    <t>12,980</t>
  </si>
  <si>
    <t>12,961</t>
  </si>
  <si>
    <t>13,123</t>
  </si>
  <si>
    <t>13,118</t>
  </si>
  <si>
    <t>13,220</t>
  </si>
  <si>
    <t>13,526</t>
  </si>
  <si>
    <t>14,562</t>
  </si>
  <si>
    <t>14,551</t>
  </si>
  <si>
    <t>15,351</t>
  </si>
  <si>
    <t>Intangible Assets</t>
  </si>
  <si>
    <t>192</t>
  </si>
  <si>
    <t>182</t>
  </si>
  <si>
    <t>183</t>
  </si>
  <si>
    <t>5,882</t>
  </si>
  <si>
    <t>6,553</t>
  </si>
  <si>
    <t>6,441</t>
  </si>
  <si>
    <t>17,648</t>
  </si>
  <si>
    <t>17,512</t>
  </si>
  <si>
    <t>17,356</t>
  </si>
  <si>
    <t>17,402</t>
  </si>
  <si>
    <t>17,501</t>
  </si>
  <si>
    <t>17,344</t>
  </si>
  <si>
    <t>17,372</t>
  </si>
  <si>
    <t>17,363</t>
  </si>
  <si>
    <t>17,389</t>
  </si>
  <si>
    <t>17,839</t>
  </si>
  <si>
    <t>18,369</t>
  </si>
  <si>
    <t>18,263</t>
  </si>
  <si>
    <t>18,453</t>
  </si>
  <si>
    <t>Goodwill and Intangible Assets</t>
  </si>
  <si>
    <t>11,139</t>
  </si>
  <si>
    <t>12,073</t>
  </si>
  <si>
    <t>11,974</t>
  </si>
  <si>
    <t>30,218</t>
  </si>
  <si>
    <t>30,317</t>
  </si>
  <si>
    <t>30,148</t>
  </si>
  <si>
    <t>30,312</t>
  </si>
  <si>
    <t>30,481</t>
  </si>
  <si>
    <t>30,305</t>
  </si>
  <si>
    <t>30,495</t>
  </si>
  <si>
    <t>30,609</t>
  </si>
  <si>
    <t>31,365</t>
  </si>
  <si>
    <t>32,931</t>
  </si>
  <si>
    <t>32,814</t>
  </si>
  <si>
    <t>33,804</t>
  </si>
  <si>
    <t>2,000</t>
  </si>
  <si>
    <t>1,429</t>
  </si>
  <si>
    <t>1,049</t>
  </si>
  <si>
    <t>2,852</t>
  </si>
  <si>
    <t>3,270</t>
  </si>
  <si>
    <t>1,750</t>
  </si>
  <si>
    <t>2,151</t>
  </si>
  <si>
    <t>1,921</t>
  </si>
  <si>
    <t>1,578</t>
  </si>
  <si>
    <t>1,595</t>
  </si>
  <si>
    <t>1,981</t>
  </si>
  <si>
    <t>1,796</t>
  </si>
  <si>
    <t>5,489</t>
  </si>
  <si>
    <t>6,919</t>
  </si>
  <si>
    <t>Tax Assets</t>
  </si>
  <si>
    <t>Other Non-Current Assets</t>
  </si>
  <si>
    <t>(209)</t>
  </si>
  <si>
    <t>(235)</t>
  </si>
  <si>
    <t>(227)</t>
  </si>
  <si>
    <t>(299)</t>
  </si>
  <si>
    <t>(2,098)</t>
  </si>
  <si>
    <t>4,980</t>
  </si>
  <si>
    <t>3,019</t>
  </si>
  <si>
    <t>139,655</t>
  </si>
  <si>
    <t>139,157</t>
  </si>
  <si>
    <t>140,279</t>
  </si>
  <si>
    <t>160,602</t>
  </si>
  <si>
    <t>179,918</t>
  </si>
  <si>
    <t>198,994</t>
  </si>
  <si>
    <t>184,139</t>
  </si>
  <si>
    <t>179,017</t>
  </si>
  <si>
    <t>177,298</t>
  </si>
  <si>
    <t>116,624</t>
  </si>
  <si>
    <t>121,479</t>
  </si>
  <si>
    <t>124,369</t>
  </si>
  <si>
    <t>Total Non-Current Assets</t>
  </si>
  <si>
    <t>217</t>
  </si>
  <si>
    <t>252</t>
  </si>
  <si>
    <t>277</t>
  </si>
  <si>
    <t>279</t>
  </si>
  <si>
    <t>613</t>
  </si>
  <si>
    <t>11,354</t>
  </si>
  <si>
    <t>19,320</t>
  </si>
  <si>
    <t>16,682</t>
  </si>
  <si>
    <t>171,367</t>
  </si>
  <si>
    <t>172,754</t>
  </si>
  <si>
    <t>174,234</t>
  </si>
  <si>
    <t>193,221</t>
  </si>
  <si>
    <t>213,075</t>
  </si>
  <si>
    <t>231,687</t>
  </si>
  <si>
    <t>216,793</t>
  </si>
  <si>
    <t>211,652</t>
  </si>
  <si>
    <t>210,480</t>
  </si>
  <si>
    <t>150,428</t>
  </si>
  <si>
    <t>160,614</t>
  </si>
  <si>
    <t>164,783</t>
  </si>
  <si>
    <t>36,187</t>
  </si>
  <si>
    <t>Other Assets</t>
  </si>
  <si>
    <t>168,461</t>
  </si>
  <si>
    <t>441</t>
  </si>
  <si>
    <t>448</t>
  </si>
  <si>
    <t>684</t>
  </si>
  <si>
    <t>864</t>
  </si>
  <si>
    <t>967</t>
  </si>
  <si>
    <t>1,145</t>
  </si>
  <si>
    <t>1,848</t>
  </si>
  <si>
    <t>13,479</t>
  </si>
  <si>
    <t>22,562</t>
  </si>
  <si>
    <t>19,924</t>
  </si>
  <si>
    <t>177,994</t>
  </si>
  <si>
    <t>178,459</t>
  </si>
  <si>
    <t>179,896</t>
  </si>
  <si>
    <t>200,451</t>
  </si>
  <si>
    <t>219,873</t>
  </si>
  <si>
    <t>239,808</t>
  </si>
  <si>
    <t>225,261</t>
  </si>
  <si>
    <t>220,177</t>
  </si>
  <si>
    <t>220,217</t>
  </si>
  <si>
    <t>159,573</t>
  </si>
  <si>
    <t>168,622</t>
  </si>
  <si>
    <t>176,982</t>
  </si>
  <si>
    <t>152,648</t>
  </si>
  <si>
    <t>Accounts Payable</t>
  </si>
  <si>
    <t>1</t>
  </si>
  <si>
    <t>789</t>
  </si>
  <si>
    <t>545</t>
  </si>
  <si>
    <t>845</t>
  </si>
  <si>
    <t>1,068</t>
  </si>
  <si>
    <t>923</t>
  </si>
  <si>
    <t>1,055</t>
  </si>
  <si>
    <t>1,084</t>
  </si>
  <si>
    <t>1,035</t>
  </si>
  <si>
    <t>1,094</t>
  </si>
  <si>
    <t>1,161</t>
  </si>
  <si>
    <t>1,292</t>
  </si>
  <si>
    <t>1,167</t>
  </si>
  <si>
    <t>1,028</t>
  </si>
  <si>
    <t>Short-Term Debt</t>
  </si>
  <si>
    <t>19</t>
  </si>
  <si>
    <t>28</t>
  </si>
  <si>
    <t>300</t>
  </si>
  <si>
    <t>2,234</t>
  </si>
  <si>
    <t>100</t>
  </si>
  <si>
    <t>7,488</t>
  </si>
  <si>
    <t>Tax Payable</t>
  </si>
  <si>
    <t>Deferred Revenue</t>
  </si>
  <si>
    <t>Other Current Liabilities</t>
  </si>
  <si>
    <t>9,435</t>
  </si>
  <si>
    <t>1,201</t>
  </si>
  <si>
    <t>929</t>
  </si>
  <si>
    <t>1,577</t>
  </si>
  <si>
    <t>1,405</t>
  </si>
  <si>
    <t>14</t>
  </si>
  <si>
    <t>(3,673)</t>
  </si>
  <si>
    <t>Total Current Liabilities</t>
  </si>
  <si>
    <t>2,290</t>
  </si>
  <si>
    <t>5,000</t>
  </si>
  <si>
    <t>2,745</t>
  </si>
  <si>
    <t>2,428</t>
  </si>
  <si>
    <t>1,169</t>
  </si>
  <si>
    <t>Long-Term Debt</t>
  </si>
  <si>
    <t>254</t>
  </si>
  <si>
    <t>Deferred Tax Liabilities</t>
  </si>
  <si>
    <t>1,739</t>
  </si>
  <si>
    <t>2,060</t>
  </si>
  <si>
    <t>1,825</t>
  </si>
  <si>
    <t>5,526</t>
  </si>
  <si>
    <t>5,477</t>
  </si>
  <si>
    <t>5,323</t>
  </si>
  <si>
    <t>5,293</t>
  </si>
  <si>
    <t>5,085</t>
  </si>
  <si>
    <t>4,989</t>
  </si>
  <si>
    <t>4,851</t>
  </si>
  <si>
    <t>4,840</t>
  </si>
  <si>
    <t>3,538</t>
  </si>
  <si>
    <t>3,571</t>
  </si>
  <si>
    <t>3,734</t>
  </si>
  <si>
    <t>3,673</t>
  </si>
  <si>
    <t>2,758</t>
  </si>
  <si>
    <t>Other Non-Current Liabilities</t>
  </si>
  <si>
    <t>(1,983)</t>
  </si>
  <si>
    <t>5,089</t>
  </si>
  <si>
    <t>2,922</t>
  </si>
  <si>
    <t>139,432</t>
  </si>
  <si>
    <t>139,366</t>
  </si>
  <si>
    <t>140,519</t>
  </si>
  <si>
    <t>160,315</t>
  </si>
  <si>
    <t>179,780</t>
  </si>
  <si>
    <t>197,972</t>
  </si>
  <si>
    <t>185,832</t>
  </si>
  <si>
    <t>180,178</t>
  </si>
  <si>
    <t>178,629</t>
  </si>
  <si>
    <t>117,214</t>
  </si>
  <si>
    <t>125,153</t>
  </si>
  <si>
    <t>129,683</t>
  </si>
  <si>
    <t>103,509</t>
  </si>
  <si>
    <t>Total Non-Current Liabilities</t>
  </si>
  <si>
    <t>253</t>
  </si>
  <si>
    <t>8,096</t>
  </si>
  <si>
    <t>5,693</t>
  </si>
  <si>
    <t>148,392</t>
  </si>
  <si>
    <t>149,380</t>
  </si>
  <si>
    <t>152,106</t>
  </si>
  <si>
    <t>173,697</t>
  </si>
  <si>
    <t>192,173</t>
  </si>
  <si>
    <t>211,288</t>
  </si>
  <si>
    <t>195,613</t>
  </si>
  <si>
    <t>189,933</t>
  </si>
  <si>
    <t>187,181</t>
  </si>
  <si>
    <t>125,848</t>
  </si>
  <si>
    <t>133,842</t>
  </si>
  <si>
    <t>140,620</t>
  </si>
  <si>
    <t>106,267</t>
  </si>
  <si>
    <t>Other Liabilities</t>
  </si>
  <si>
    <t>494</t>
  </si>
  <si>
    <t>198</t>
  </si>
  <si>
    <t>230</t>
  </si>
  <si>
    <t>360</t>
  </si>
  <si>
    <t>1,170</t>
  </si>
  <si>
    <t>Capital Lease Obligations</t>
  </si>
  <si>
    <t>335</t>
  </si>
  <si>
    <t>916</t>
  </si>
  <si>
    <t>8,579</t>
  </si>
  <si>
    <t>10,386</t>
  </si>
  <si>
    <t>7,367</t>
  </si>
  <si>
    <t>153,392</t>
  </si>
  <si>
    <t>152,125</t>
  </si>
  <si>
    <t>154,534</t>
  </si>
  <si>
    <t>174,866</t>
  </si>
  <si>
    <t>193,257</t>
  </si>
  <si>
    <t>212,323</t>
  </si>
  <si>
    <t>196,681</t>
  </si>
  <si>
    <t>191,027</t>
  </si>
  <si>
    <t>188,342</t>
  </si>
  <si>
    <t>127,140</t>
  </si>
  <si>
    <t>135,009</t>
  </si>
  <si>
    <t>141,648</t>
  </si>
  <si>
    <t>113,755</t>
  </si>
  <si>
    <t>Preferred Stock</t>
  </si>
  <si>
    <t>0</t>
  </si>
  <si>
    <t>Common Stock</t>
  </si>
  <si>
    <t>Retained Earnings</t>
  </si>
  <si>
    <t>53</t>
  </si>
  <si>
    <t>113</t>
  </si>
  <si>
    <t>307</t>
  </si>
  <si>
    <t>571</t>
  </si>
  <si>
    <t>650</t>
  </si>
  <si>
    <t>807</t>
  </si>
  <si>
    <t>994</t>
  </si>
  <si>
    <t>1,622</t>
  </si>
  <si>
    <t>1,991</t>
  </si>
  <si>
    <t>2,436</t>
  </si>
  <si>
    <t>3,798</t>
  </si>
  <si>
    <t>5,118</t>
  </si>
  <si>
    <t>6,473</t>
  </si>
  <si>
    <t>8,230</t>
  </si>
  <si>
    <t>10,145</t>
  </si>
  <si>
    <t>12,033</t>
  </si>
  <si>
    <t>13,660</t>
  </si>
  <si>
    <t>16,966</t>
  </si>
  <si>
    <t>19,282</t>
  </si>
  <si>
    <t>21,662</t>
  </si>
  <si>
    <t>24,334</t>
  </si>
  <si>
    <t>27,688</t>
  </si>
  <si>
    <t>Other Compreh. Income(Loss)</t>
  </si>
  <si>
    <t>6</t>
  </si>
  <si>
    <t>8</t>
  </si>
  <si>
    <t>45</t>
  </si>
  <si>
    <t>(186)</t>
  </si>
  <si>
    <t>(96)</t>
  </si>
  <si>
    <t>(127)</t>
  </si>
  <si>
    <t>(59)</t>
  </si>
  <si>
    <t>(35)</t>
  </si>
  <si>
    <t>(273)</t>
  </si>
  <si>
    <t>(448)</t>
  </si>
  <si>
    <t>(716)</t>
  </si>
  <si>
    <t>(432)</t>
  </si>
  <si>
    <t>(691)</t>
  </si>
  <si>
    <t>(571)</t>
  </si>
  <si>
    <t>(337)</t>
  </si>
  <si>
    <t>(550)</t>
  </si>
  <si>
    <t>Other Total Stockhold. Equity</t>
  </si>
  <si>
    <t>136</t>
  </si>
  <si>
    <t>109</t>
  </si>
  <si>
    <t>9,742</t>
  </si>
  <si>
    <t>9,903</t>
  </si>
  <si>
    <t>10,260</t>
  </si>
  <si>
    <t>21,987</t>
  </si>
  <si>
    <t>22,390</t>
  </si>
  <si>
    <t>20,056</t>
  </si>
  <si>
    <t>18,987</t>
  </si>
  <si>
    <t>17,492</t>
  </si>
  <si>
    <t>16,916</t>
  </si>
  <si>
    <t>16,152</t>
  </si>
  <si>
    <t>15,289</t>
  </si>
  <si>
    <t>13,781</t>
  </si>
  <si>
    <t>12,454</t>
  </si>
  <si>
    <t>11,284</t>
  </si>
  <si>
    <t>10,666</t>
  </si>
  <si>
    <t>Total Stockholders Equity</t>
  </si>
  <si>
    <t>281</t>
  </si>
  <si>
    <t>368</t>
  </si>
  <si>
    <t>486</t>
  </si>
  <si>
    <t>635</t>
  </si>
  <si>
    <t>713</t>
  </si>
  <si>
    <t>768</t>
  </si>
  <si>
    <t>922</t>
  </si>
  <si>
    <t>Total Liab.&amp;Stockhold. Equity</t>
  </si>
  <si>
    <t>966</t>
  </si>
  <si>
    <t>1,128</t>
  </si>
  <si>
    <t>1,838</t>
  </si>
  <si>
    <t>19,360</t>
  </si>
  <si>
    <t>21,983</t>
  </si>
  <si>
    <t>19,433</t>
  </si>
  <si>
    <t>177,721</t>
  </si>
  <si>
    <t>178,219</t>
  </si>
  <si>
    <t>179,582</t>
  </si>
  <si>
    <t>200,269</t>
  </si>
  <si>
    <t>219,717</t>
  </si>
  <si>
    <t>239,689</t>
  </si>
  <si>
    <t>225,184</t>
  </si>
  <si>
    <t>220,125</t>
  </si>
  <si>
    <t>220,167</t>
  </si>
  <si>
    <t>159,514</t>
  </si>
  <si>
    <t>168,556</t>
  </si>
  <si>
    <t>176,931</t>
  </si>
  <si>
    <t>151,561</t>
  </si>
  <si>
    <t>Minority Interest</t>
  </si>
  <si>
    <t>(5,881)</t>
  </si>
  <si>
    <t>578</t>
  </si>
  <si>
    <t>491</t>
  </si>
  <si>
    <t>273</t>
  </si>
  <si>
    <t>314</t>
  </si>
  <si>
    <t>119</t>
  </si>
  <si>
    <t>51</t>
  </si>
  <si>
    <t>1,087</t>
  </si>
  <si>
    <t>Total Liabilities &amp; Equity</t>
  </si>
  <si>
    <t>Deferred Income Tax</t>
  </si>
  <si>
    <t>(8)</t>
  </si>
  <si>
    <t>(2)</t>
  </si>
  <si>
    <t>(25)</t>
  </si>
  <si>
    <t>(43)</t>
  </si>
  <si>
    <t>(105)</t>
  </si>
  <si>
    <t>(232)</t>
  </si>
  <si>
    <t>(89)</t>
  </si>
  <si>
    <t>(137)</t>
  </si>
  <si>
    <t>(61)</t>
  </si>
  <si>
    <t>(193)</t>
  </si>
  <si>
    <t>(104)</t>
  </si>
  <si>
    <t>(156)</t>
  </si>
  <si>
    <t>(14)</t>
  </si>
  <si>
    <t>(1,221)</t>
  </si>
  <si>
    <t>(226)</t>
  </si>
  <si>
    <t>(157)</t>
  </si>
  <si>
    <t>(865)</t>
  </si>
  <si>
    <t>Stock Based Compensation</t>
  </si>
  <si>
    <t>188</t>
  </si>
  <si>
    <t>317</t>
  </si>
  <si>
    <t>451</t>
  </si>
  <si>
    <t>453</t>
  </si>
  <si>
    <t>514</t>
  </si>
  <si>
    <t>521</t>
  </si>
  <si>
    <t>542</t>
  </si>
  <si>
    <t>564</t>
  </si>
  <si>
    <t>567</t>
  </si>
  <si>
    <t>622</t>
  </si>
  <si>
    <t>734</t>
  </si>
  <si>
    <t>Change in Working Capital</t>
  </si>
  <si>
    <t>39</t>
  </si>
  <si>
    <t>(0)</t>
  </si>
  <si>
    <t>(5)</t>
  </si>
  <si>
    <t>(107)</t>
  </si>
  <si>
    <t>(380)</t>
  </si>
  <si>
    <t>(280)</t>
  </si>
  <si>
    <t>(294)</t>
  </si>
  <si>
    <t>(383)</t>
  </si>
  <si>
    <t>(559)</t>
  </si>
  <si>
    <t>(320)</t>
  </si>
  <si>
    <t>(542)</t>
  </si>
  <si>
    <t>(753)</t>
  </si>
  <si>
    <t>(152)</t>
  </si>
  <si>
    <t>(158)</t>
  </si>
  <si>
    <t>(608)</t>
  </si>
  <si>
    <t>658</t>
  </si>
  <si>
    <t>Accounts Receivable</t>
  </si>
  <si>
    <t>(69)</t>
  </si>
  <si>
    <t>37</t>
  </si>
  <si>
    <t>(22)</t>
  </si>
  <si>
    <t>(13)</t>
  </si>
  <si>
    <t>(28)</t>
  </si>
  <si>
    <t>(205)</t>
  </si>
  <si>
    <t>339</t>
  </si>
  <si>
    <t>(223)</t>
  </si>
  <si>
    <t>(364)</t>
  </si>
  <si>
    <t>124</t>
  </si>
  <si>
    <t>(292)</t>
  </si>
  <si>
    <t>78</t>
  </si>
  <si>
    <t>(154)</t>
  </si>
  <si>
    <t>(86)</t>
  </si>
  <si>
    <t>(521)</t>
  </si>
  <si>
    <t>4</t>
  </si>
  <si>
    <t>(433)</t>
  </si>
  <si>
    <t>(313)</t>
  </si>
  <si>
    <t>(322)</t>
  </si>
  <si>
    <t>72</t>
  </si>
  <si>
    <t>(18)</t>
  </si>
  <si>
    <t>(3)</t>
  </si>
  <si>
    <t>25</t>
  </si>
  <si>
    <t>308</t>
  </si>
  <si>
    <t>43</t>
  </si>
  <si>
    <t>Other Working Capital</t>
  </si>
  <si>
    <t>(60)</t>
  </si>
  <si>
    <t>(26)</t>
  </si>
  <si>
    <t>(12)</t>
  </si>
  <si>
    <t>(10)</t>
  </si>
  <si>
    <t>(202)</t>
  </si>
  <si>
    <t>76</t>
  </si>
  <si>
    <t>(100)</t>
  </si>
  <si>
    <t>(174)</t>
  </si>
  <si>
    <t>101</t>
  </si>
  <si>
    <t>98</t>
  </si>
  <si>
    <t>(230)</t>
  </si>
  <si>
    <t>487</t>
  </si>
  <si>
    <t>412</t>
  </si>
  <si>
    <t>Other Non-Cash Items</t>
  </si>
  <si>
    <t>(310)</t>
  </si>
  <si>
    <t>741</t>
  </si>
  <si>
    <t>337</t>
  </si>
  <si>
    <t>(39)</t>
  </si>
  <si>
    <t>213</t>
  </si>
  <si>
    <t>(344)</t>
  </si>
  <si>
    <t>(520)</t>
  </si>
  <si>
    <t>(404)</t>
  </si>
  <si>
    <t>(1,001)</t>
  </si>
  <si>
    <t>(551)</t>
  </si>
  <si>
    <t>(1,630)</t>
  </si>
  <si>
    <t>(1,973)</t>
  </si>
  <si>
    <t>(2,181)</t>
  </si>
  <si>
    <t>(1,899)</t>
  </si>
  <si>
    <t>Cash Provided by Operating Activities</t>
  </si>
  <si>
    <t>172</t>
  </si>
  <si>
    <t>180</t>
  </si>
  <si>
    <t>721</t>
  </si>
  <si>
    <t>1,916</t>
  </si>
  <si>
    <t>1,399</t>
  </si>
  <si>
    <t>2,488</t>
  </si>
  <si>
    <t>2,826</t>
  </si>
  <si>
    <t>2,240</t>
  </si>
  <si>
    <t>3,642</t>
  </si>
  <si>
    <t>3,081</t>
  </si>
  <si>
    <t>3,004</t>
  </si>
  <si>
    <t>2,154</t>
  </si>
  <si>
    <t>3,828</t>
  </si>
  <si>
    <t>3,075</t>
  </si>
  <si>
    <t>2,884</t>
  </si>
  <si>
    <t>3,743</t>
  </si>
  <si>
    <t>CAPEX</t>
  </si>
  <si>
    <t>(19)</t>
  </si>
  <si>
    <t>(33)</t>
  </si>
  <si>
    <t>(40)</t>
  </si>
  <si>
    <t>(55)</t>
  </si>
  <si>
    <t>(84)</t>
  </si>
  <si>
    <t>(111)</t>
  </si>
  <si>
    <t>(77)</t>
  </si>
  <si>
    <t>(67)</t>
  </si>
  <si>
    <t>(132)</t>
  </si>
  <si>
    <t>(247)</t>
  </si>
  <si>
    <t>(150)</t>
  </si>
  <si>
    <t>(94)</t>
  </si>
  <si>
    <t>(66)</t>
  </si>
  <si>
    <t>(221)</t>
  </si>
  <si>
    <t>(119)</t>
  </si>
  <si>
    <t>(155)</t>
  </si>
  <si>
    <t>(204)</t>
  </si>
  <si>
    <t>(254)</t>
  </si>
  <si>
    <t>(194)</t>
  </si>
  <si>
    <t>(341)</t>
  </si>
  <si>
    <t>Acquisitions Net</t>
  </si>
  <si>
    <t>(9)</t>
  </si>
  <si>
    <t>(275)</t>
  </si>
  <si>
    <t>(272)</t>
  </si>
  <si>
    <t>(592)</t>
  </si>
  <si>
    <t>(34)</t>
  </si>
  <si>
    <t>(5,755)</t>
  </si>
  <si>
    <t>(21)</t>
  </si>
  <si>
    <t>(267)</t>
  </si>
  <si>
    <t>(298)</t>
  </si>
  <si>
    <t>(30)</t>
  </si>
  <si>
    <t>(102)</t>
  </si>
  <si>
    <t>(699)</t>
  </si>
  <si>
    <t>(1,510)</t>
  </si>
  <si>
    <t>(1,106)</t>
  </si>
  <si>
    <t>Purchases of Investments</t>
  </si>
  <si>
    <t>(52)</t>
  </si>
  <si>
    <t>(178)</t>
  </si>
  <si>
    <t>(98)</t>
  </si>
  <si>
    <t>(213)</t>
  </si>
  <si>
    <t>(638)</t>
  </si>
  <si>
    <t>(420)</t>
  </si>
  <si>
    <t>(73)</t>
  </si>
  <si>
    <t>(708)</t>
  </si>
  <si>
    <t>(617)</t>
  </si>
  <si>
    <t>(460)</t>
  </si>
  <si>
    <t>(492)</t>
  </si>
  <si>
    <t>(493)</t>
  </si>
  <si>
    <t>(451)</t>
  </si>
  <si>
    <t>(528)</t>
  </si>
  <si>
    <t>(378)</t>
  </si>
  <si>
    <t>(803)</t>
  </si>
  <si>
    <t>(430)</t>
  </si>
  <si>
    <t>(910)</t>
  </si>
  <si>
    <t>Sales/Maturities of Investments</t>
  </si>
  <si>
    <t>287</t>
  </si>
  <si>
    <t>695</t>
  </si>
  <si>
    <t>654</t>
  </si>
  <si>
    <t>456</t>
  </si>
  <si>
    <t>378</t>
  </si>
  <si>
    <t>417</t>
  </si>
  <si>
    <t>429</t>
  </si>
  <si>
    <t>Other Investing Activities</t>
  </si>
  <si>
    <t>547</t>
  </si>
  <si>
    <t>15</t>
  </si>
  <si>
    <t>24</t>
  </si>
  <si>
    <t>Cash Used for Investing Activities</t>
  </si>
  <si>
    <t>(46)</t>
  </si>
  <si>
    <t>(167)</t>
  </si>
  <si>
    <t>(97)</t>
  </si>
  <si>
    <t>(20)</t>
  </si>
  <si>
    <t>(220)</t>
  </si>
  <si>
    <t>(1,069)</t>
  </si>
  <si>
    <t>(394)</t>
  </si>
  <si>
    <t>(5,519)</t>
  </si>
  <si>
    <t>(627)</t>
  </si>
  <si>
    <t>(266)</t>
  </si>
  <si>
    <t>(483)</t>
  </si>
  <si>
    <t>(465)</t>
  </si>
  <si>
    <t>(188)</t>
  </si>
  <si>
    <t>(587)</t>
  </si>
  <si>
    <t>(808)</t>
  </si>
  <si>
    <t>(2,014)</t>
  </si>
  <si>
    <t>(1,937)</t>
  </si>
  <si>
    <t>Debt Repayment</t>
  </si>
  <si>
    <t>(169)</t>
  </si>
  <si>
    <t>(1)</t>
  </si>
  <si>
    <t>(524)</t>
  </si>
  <si>
    <t>(401)</t>
  </si>
  <si>
    <t>(2,310)</t>
  </si>
  <si>
    <t>(792)</t>
  </si>
  <si>
    <t>(500)</t>
  </si>
  <si>
    <t>(1,260)</t>
  </si>
  <si>
    <t>(488)</t>
  </si>
  <si>
    <t>(750)</t>
  </si>
  <si>
    <t>(700)</t>
  </si>
  <si>
    <t>(1,000)</t>
  </si>
  <si>
    <t>Common Stock Issued</t>
  </si>
  <si>
    <t>118</t>
  </si>
  <si>
    <t>16</t>
  </si>
  <si>
    <t>2,804</t>
  </si>
  <si>
    <t>387</t>
  </si>
  <si>
    <t>Common Stock Repurchased</t>
  </si>
  <si>
    <t>(83)</t>
  </si>
  <si>
    <t>(58)</t>
  </si>
  <si>
    <t>(31)</t>
  </si>
  <si>
    <t>(264)</t>
  </si>
  <si>
    <t>(2,885)</t>
  </si>
  <si>
    <t>(1,645)</t>
  </si>
  <si>
    <t>(1,243)</t>
  </si>
  <si>
    <t>(1,344)</t>
  </si>
  <si>
    <t>(1,331)</t>
  </si>
  <si>
    <t>(1,399)</t>
  </si>
  <si>
    <t>(1,421)</t>
  </si>
  <si>
    <t>(2,087)</t>
  </si>
  <si>
    <t>(1,911)</t>
  </si>
  <si>
    <t>(1,809)</t>
  </si>
  <si>
    <t>(1,485)</t>
  </si>
  <si>
    <t>Dividends Paid</t>
  </si>
  <si>
    <t>(64)</t>
  </si>
  <si>
    <t>(136)</t>
  </si>
  <si>
    <t>(353)</t>
  </si>
  <si>
    <t>(419)</t>
  </si>
  <si>
    <t>(397)</t>
  </si>
  <si>
    <t>(776)</t>
  </si>
  <si>
    <t>(1,014)</t>
  </si>
  <si>
    <t>(1,060)</t>
  </si>
  <si>
    <t>(1,168)</t>
  </si>
  <si>
    <t>(1,338)</t>
  </si>
  <si>
    <t>(1,476)</t>
  </si>
  <si>
    <t>(1,545)</t>
  </si>
  <si>
    <t>(1,662)</t>
  </si>
  <si>
    <t>(1,968)</t>
  </si>
  <si>
    <t>(2,096)</t>
  </si>
  <si>
    <t>(2,260)</t>
  </si>
  <si>
    <t>(2,547)</t>
  </si>
  <si>
    <t>Other Financing Activities</t>
  </si>
  <si>
    <t>1,619</t>
  </si>
  <si>
    <t>(27)</t>
  </si>
  <si>
    <t>2,201</t>
  </si>
  <si>
    <t>2,254</t>
  </si>
  <si>
    <t>1,315</t>
  </si>
  <si>
    <t>1,493</t>
  </si>
  <si>
    <t>1,259</t>
  </si>
  <si>
    <t>1,153</t>
  </si>
  <si>
    <t>2,424</t>
  </si>
  <si>
    <t>4,313</t>
  </si>
  <si>
    <t>2,108</t>
  </si>
  <si>
    <t>Cash Used/Provided by Financing Activities</t>
  </si>
  <si>
    <t>(4)</t>
  </si>
  <si>
    <t>(85)</t>
  </si>
  <si>
    <t>959</t>
  </si>
  <si>
    <t>(887)</t>
  </si>
  <si>
    <t>6,749</t>
  </si>
  <si>
    <t>(3,170)</t>
  </si>
  <si>
    <t>(2,485)</t>
  </si>
  <si>
    <t>(944)</t>
  </si>
  <si>
    <t>(3,392)</t>
  </si>
  <si>
    <t>(1,855)</t>
  </si>
  <si>
    <t>(2,064)</t>
  </si>
  <si>
    <t>(1,685)</t>
  </si>
  <si>
    <t>(2,630)</t>
  </si>
  <si>
    <t>(2,765)</t>
  </si>
  <si>
    <t>(2,583)</t>
  </si>
  <si>
    <t>(2,287)</t>
  </si>
  <si>
    <t>Effect of Forex Changes on Cash</t>
  </si>
  <si>
    <t>(259)</t>
  </si>
  <si>
    <t>47</t>
  </si>
  <si>
    <t>(32)</t>
  </si>
  <si>
    <t>70</t>
  </si>
  <si>
    <t>(115)</t>
  </si>
  <si>
    <t>(93)</t>
  </si>
  <si>
    <t>102</t>
  </si>
  <si>
    <t>Net Change In Cash</t>
  </si>
  <si>
    <t>61</t>
  </si>
  <si>
    <t>142</t>
  </si>
  <si>
    <t>27</t>
  </si>
  <si>
    <t>676</t>
  </si>
  <si>
    <t>496</t>
  </si>
  <si>
    <t>(1,341)</t>
  </si>
  <si>
    <t>1,100</t>
  </si>
  <si>
    <t>(216)</t>
  </si>
  <si>
    <t>1,333</t>
  </si>
  <si>
    <t>803</t>
  </si>
  <si>
    <t>(591)</t>
  </si>
  <si>
    <t>(1,659)</t>
  </si>
  <si>
    <t>3,835</t>
  </si>
  <si>
    <t>659</t>
  </si>
  <si>
    <t>Cash at the End of Period</t>
  </si>
  <si>
    <t>3,367</t>
  </si>
  <si>
    <t>3,506</t>
  </si>
  <si>
    <t>4,606</t>
  </si>
  <si>
    <t>4,390</t>
  </si>
  <si>
    <t>5,723</t>
  </si>
  <si>
    <t>6,083</t>
  </si>
  <si>
    <t>6,091</t>
  </si>
  <si>
    <t>6,894</t>
  </si>
  <si>
    <t>6,505</t>
  </si>
  <si>
    <t>4,846</t>
  </si>
  <si>
    <t>8,681</t>
  </si>
  <si>
    <t>9,340</t>
  </si>
  <si>
    <t>Cash at the Beginning of Period</t>
  </si>
  <si>
    <t>7,096</t>
  </si>
  <si>
    <t>Free Cash Flow</t>
  </si>
  <si>
    <t>637</t>
  </si>
  <si>
    <t>476</t>
  </si>
  <si>
    <t>1,839</t>
  </si>
  <si>
    <t>1,332</t>
  </si>
  <si>
    <t>2,356</t>
  </si>
  <si>
    <t>2,579</t>
  </si>
  <si>
    <t>2,090</t>
  </si>
  <si>
    <t>3,548</t>
  </si>
  <si>
    <t>3,015</t>
  </si>
  <si>
    <t>2,783</t>
  </si>
  <si>
    <t>2,035</t>
  </si>
  <si>
    <t>2,871</t>
  </si>
  <si>
    <t>2,630</t>
  </si>
  <si>
    <t>3,549</t>
  </si>
  <si>
    <t>4,603</t>
  </si>
  <si>
    <t>AUM by Client Type &amp; Product Type *in millions, USD</t>
  </si>
  <si>
    <t>AUM by Region *in millions, USD</t>
  </si>
  <si>
    <t>Americas</t>
  </si>
  <si>
    <t>EMEA</t>
  </si>
  <si>
    <t>Asia-Pacific</t>
  </si>
  <si>
    <t>Total AUM</t>
  </si>
  <si>
    <t>Retail Subtotal</t>
  </si>
  <si>
    <t>Client Mix (Long-term)</t>
  </si>
  <si>
    <t>Investment Style Mix</t>
  </si>
  <si>
    <t>Index and ETFs (passive)</t>
  </si>
  <si>
    <t>Revenues</t>
  </si>
  <si>
    <t>Related parties</t>
  </si>
  <si>
    <t>Other third parties</t>
  </si>
  <si>
    <t>Total investment advisory, administration fees and securities lending revenue</t>
  </si>
  <si>
    <t>Investment advisory performance fees</t>
  </si>
  <si>
    <t>Technology services revenue</t>
  </si>
  <si>
    <t>Distribution fees</t>
  </si>
  <si>
    <t>Advisory and other revenue</t>
  </si>
  <si>
    <t>Operating Margin</t>
  </si>
  <si>
    <t>SBI</t>
  </si>
  <si>
    <t>SBC</t>
  </si>
  <si>
    <t>SBB</t>
  </si>
  <si>
    <t>Dividends</t>
  </si>
  <si>
    <t>Cash Flow *in millions, USD</t>
  </si>
  <si>
    <t>Revenue by Region *in millions, USD</t>
  </si>
  <si>
    <t>Total Revenue</t>
  </si>
  <si>
    <t>-</t>
  </si>
  <si>
    <t>Region Revenue Mix</t>
  </si>
  <si>
    <t>Total Revenue %</t>
  </si>
  <si>
    <t>Total AUM %</t>
  </si>
  <si>
    <t>Region AUM Mix</t>
  </si>
  <si>
    <t>Stock Statistics</t>
  </si>
  <si>
    <t>Marketcap</t>
  </si>
  <si>
    <t>P/S</t>
  </si>
  <si>
    <t>P/E</t>
  </si>
  <si>
    <t>P/B</t>
  </si>
  <si>
    <t>P/FCF</t>
  </si>
  <si>
    <t>Per/Share</t>
  </si>
  <si>
    <t>Stock Prices</t>
  </si>
  <si>
    <t>High</t>
  </si>
  <si>
    <t>Low</t>
  </si>
  <si>
    <t>Average</t>
  </si>
  <si>
    <t>Current</t>
  </si>
  <si>
    <t>Cash/Share</t>
  </si>
  <si>
    <t>Debt/Share</t>
  </si>
  <si>
    <t>Div/Share</t>
  </si>
  <si>
    <t>Payout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</si>
</sst>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7" formatCode="#,##0.0"/>
    <numFmt numFmtId="168" formatCode="&quot;$&quot;#,##0.00"/>
  </numFmts>
  <fonts count="8"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i/>
      <u/>
      <sz val="11"/>
      <name val="Calibri"/>
      <family val="2"/>
      <scheme val="minor"/>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64" fontId="0" fillId="0" borderId="0" xfId="0" applyNumberFormat="1"/>
    <xf numFmtId="3" fontId="0" fillId="0" borderId="0" xfId="0" applyNumberFormat="1"/>
    <xf numFmtId="14" fontId="0" fillId="0" borderId="0" xfId="0" applyNumberFormat="1"/>
    <xf numFmtId="0" fontId="0" fillId="0" borderId="2" xfId="0" applyBorder="1"/>
    <xf numFmtId="0" fontId="4" fillId="3" borderId="0" xfId="0" applyFont="1" applyFill="1"/>
    <xf numFmtId="0" fontId="0" fillId="3" borderId="0" xfId="0" applyFill="1"/>
    <xf numFmtId="0" fontId="0" fillId="0" borderId="3" xfId="0" applyBorder="1"/>
    <xf numFmtId="0" fontId="3" fillId="0" borderId="0" xfId="0" applyFont="1"/>
    <xf numFmtId="3" fontId="0" fillId="2" borderId="0" xfId="0" applyNumberFormat="1" applyFill="1"/>
    <xf numFmtId="3" fontId="0" fillId="3" borderId="0" xfId="0" applyNumberFormat="1" applyFill="1"/>
    <xf numFmtId="3" fontId="0" fillId="0" borderId="2" xfId="0" applyNumberFormat="1" applyBorder="1"/>
    <xf numFmtId="3" fontId="0" fillId="0" borderId="3" xfId="0" applyNumberFormat="1" applyBorder="1"/>
    <xf numFmtId="3" fontId="3" fillId="0" borderId="0" xfId="0" applyNumberFormat="1" applyFont="1"/>
    <xf numFmtId="14" fontId="0" fillId="0" borderId="0" xfId="0" applyNumberFormat="1" applyAlignment="1">
      <alignment wrapText="1"/>
    </xf>
    <xf numFmtId="3" fontId="2" fillId="2" borderId="0" xfId="0" applyNumberFormat="1" applyFont="1" applyFill="1"/>
    <xf numFmtId="3" fontId="4" fillId="3" borderId="0" xfId="0" applyNumberFormat="1" applyFont="1" applyFill="1"/>
    <xf numFmtId="10" fontId="0" fillId="0" borderId="0" xfId="0" applyNumberFormat="1"/>
    <xf numFmtId="10" fontId="0" fillId="0" borderId="2" xfId="0" applyNumberFormat="1" applyBorder="1"/>
    <xf numFmtId="10" fontId="0" fillId="0" borderId="0" xfId="0" applyNumberFormat="1" applyFill="1" applyBorder="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10" fontId="0" fillId="0" borderId="0" xfId="0" applyNumberFormat="1" applyFont="1"/>
    <xf numFmtId="10" fontId="0" fillId="0" borderId="2" xfId="0" applyNumberFormat="1" applyFont="1" applyBorder="1"/>
    <xf numFmtId="0" fontId="5" fillId="0" borderId="0" xfId="0" applyFont="1" applyFill="1"/>
    <xf numFmtId="3" fontId="5" fillId="0" borderId="0" xfId="0" applyNumberFormat="1" applyFont="1" applyFill="1"/>
    <xf numFmtId="0" fontId="5" fillId="0" borderId="2" xfId="0" applyFont="1" applyFill="1" applyBorder="1"/>
    <xf numFmtId="3" fontId="5" fillId="0" borderId="2" xfId="0" applyNumberFormat="1" applyFont="1" applyFill="1" applyBorder="1"/>
    <xf numFmtId="4" fontId="0" fillId="0" borderId="0" xfId="0" applyNumberFormat="1"/>
    <xf numFmtId="167" fontId="0" fillId="0" borderId="0" xfId="0" applyNumberFormat="1"/>
    <xf numFmtId="3" fontId="3" fillId="0" borderId="3" xfId="0" applyNumberFormat="1" applyFont="1" applyBorder="1"/>
    <xf numFmtId="10" fontId="0" fillId="0" borderId="0" xfId="0" applyNumberFormat="1" applyFont="1" applyFill="1" applyBorder="1"/>
    <xf numFmtId="10" fontId="0" fillId="0" borderId="2" xfId="0" applyNumberFormat="1" applyFont="1" applyFill="1" applyBorder="1"/>
    <xf numFmtId="168" fontId="0" fillId="0" borderId="0" xfId="0" applyNumberFormat="1"/>
    <xf numFmtId="168" fontId="3" fillId="0" borderId="0" xfId="0" applyNumberFormat="1" applyFont="1"/>
    <xf numFmtId="2" fontId="0" fillId="0" borderId="0" xfId="0" applyNumberForma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https://www.bing.com/financeapi/forcetrigger?t=a1om4c&amp;q=XNYS%3aBLK&amp;form=skydnc</v>
    <v>Learn more on Bing</v>
  </rv>
  <rv s="3">
    <v>en-US</v>
    <v>a1om4c</v>
    <v>268435456</v>
    <v>1</v>
    <v>Powered by Refinitiv</v>
    <v>0</v>
    <v>BLACKROCK, INC. (XNYS:BLK)</v>
    <v>2</v>
    <v>3</v>
    <v>Finance</v>
    <v>4</v>
    <v>785.65</v>
    <v>503.12360000000001</v>
    <v>1.2888999999999999</v>
    <v>0.72</v>
    <v>3.1740000000000002E-3</v>
    <v>1.122E-3</v>
    <v>2.04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648.64</v>
    <v>Investment Banking &amp; Investment Services</v>
    <v>Stock</v>
    <v>45210.999277765623</v>
    <v>3</v>
    <v>638.1</v>
    <v>95952301942</v>
    <v>BLACKROCK, INC.</v>
    <v>BLACKROCK, INC.</v>
    <v>645.64</v>
    <v>18.766100000000002</v>
    <v>641.95000000000005</v>
    <v>642.66999999999996</v>
    <v>644.71</v>
    <v>149302600</v>
    <v>BLK</v>
    <v>BLACKROCK, INC. (XNYS:BLK)</v>
    <v>515129</v>
    <v>619543</v>
    <v>2006</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5" sqref="B5"/>
    </sheetView>
  </sheetViews>
  <sheetFormatPr defaultRowHeight="14.5" x14ac:dyDescent="0.35"/>
  <cols>
    <col min="2" max="2" width="12.08984375" bestFit="1" customWidth="1"/>
  </cols>
  <sheetData>
    <row r="1" spans="1:2" x14ac:dyDescent="0.35">
      <c r="A1" t="e">
        <v>#VALUE!</v>
      </c>
    </row>
    <row r="2" spans="1:2" x14ac:dyDescent="0.35">
      <c r="A2" s="1" t="s">
        <v>0</v>
      </c>
      <c r="B2" s="4" t="e" vm="1">
        <f t="array" ref="B2">_FV(A1,"Price")</f>
        <v>#VALUE!</v>
      </c>
    </row>
    <row r="3" spans="1:2" x14ac:dyDescent="0.35">
      <c r="A3" s="1" t="s">
        <v>1</v>
      </c>
      <c r="B3" s="5" t="e" vm="2">
        <f t="array" ref="B3">_FV(A1,"Shares outstanding",TRUE)/1000000</f>
        <v>#VALUE!</v>
      </c>
    </row>
    <row r="4" spans="1:2" x14ac:dyDescent="0.35">
      <c r="A4" s="1" t="s">
        <v>2</v>
      </c>
      <c r="B4" s="4" t="e" vm="3">
        <f>B2*B3</f>
        <v>#VALUE!</v>
      </c>
    </row>
    <row r="5" spans="1:2" x14ac:dyDescent="0.35">
      <c r="A5" s="1" t="s">
        <v>3</v>
      </c>
    </row>
    <row r="6" spans="1:2" x14ac:dyDescent="0.35">
      <c r="A6" s="1" t="s">
        <v>4</v>
      </c>
    </row>
    <row r="7" spans="1:2" x14ac:dyDescent="0.35">
      <c r="A7" s="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11" sqref="A11"/>
    </sheetView>
  </sheetViews>
  <sheetFormatPr defaultRowHeight="14.5" x14ac:dyDescent="0.35"/>
  <cols>
    <col min="1" max="1" width="16.08984375" customWidth="1"/>
  </cols>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6" spans="1:2" x14ac:dyDescent="0.35">
      <c r="A6" s="3" t="s">
        <v>16</v>
      </c>
    </row>
    <row r="12" spans="1:2" s="2" customFormat="1" x14ac:dyDescent="0.3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69"/>
  <sheetViews>
    <sheetView tabSelected="1" zoomScale="70" zoomScaleNormal="70" workbookViewId="0">
      <pane xSplit="2" ySplit="7" topLeftCell="C100" activePane="bottomRight" state="frozen"/>
      <selection pane="topRight" activeCell="C1" sqref="C1"/>
      <selection pane="bottomLeft" activeCell="A5" sqref="A5"/>
      <selection pane="bottomRight" activeCell="V154" sqref="V154"/>
    </sheetView>
  </sheetViews>
  <sheetFormatPr defaultRowHeight="14.5" x14ac:dyDescent="0.35"/>
  <cols>
    <col min="2" max="2" width="43.6328125" customWidth="1"/>
    <col min="5" max="30" width="10.6328125" customWidth="1"/>
  </cols>
  <sheetData>
    <row r="1" spans="2:32" x14ac:dyDescent="0.35">
      <c r="B1" t="s">
        <v>17</v>
      </c>
    </row>
    <row r="2" spans="2:32" x14ac:dyDescent="0.35">
      <c r="B2" t="s">
        <v>18</v>
      </c>
      <c r="I2" s="6">
        <v>40247</v>
      </c>
      <c r="J2" s="6">
        <v>40602</v>
      </c>
      <c r="K2" s="6">
        <v>40967</v>
      </c>
      <c r="L2" s="6">
        <v>41334</v>
      </c>
      <c r="M2" s="6">
        <v>41698</v>
      </c>
      <c r="N2" s="6">
        <v>42062</v>
      </c>
      <c r="O2" s="6">
        <v>42426</v>
      </c>
      <c r="P2" s="6">
        <v>42794</v>
      </c>
      <c r="Q2" s="6">
        <v>43159</v>
      </c>
      <c r="R2" s="6">
        <v>43524</v>
      </c>
      <c r="S2" s="6">
        <v>43889</v>
      </c>
      <c r="T2" s="6">
        <v>44252</v>
      </c>
      <c r="U2" s="6">
        <v>44617</v>
      </c>
      <c r="V2" s="17">
        <v>44981</v>
      </c>
    </row>
    <row r="3" spans="2:32" x14ac:dyDescent="0.35">
      <c r="B3" t="s">
        <v>19</v>
      </c>
      <c r="I3">
        <v>2009</v>
      </c>
      <c r="J3">
        <f>I3+1</f>
        <v>2010</v>
      </c>
      <c r="K3">
        <f t="shared" ref="K3:N3" si="0">J3+1</f>
        <v>2011</v>
      </c>
      <c r="L3">
        <f t="shared" si="0"/>
        <v>2012</v>
      </c>
      <c r="M3">
        <f t="shared" si="0"/>
        <v>2013</v>
      </c>
      <c r="N3">
        <f t="shared" si="0"/>
        <v>2014</v>
      </c>
      <c r="O3">
        <v>2015</v>
      </c>
      <c r="P3">
        <f t="shared" ref="P3:W3" si="1">O3+1</f>
        <v>2016</v>
      </c>
      <c r="Q3">
        <f t="shared" si="1"/>
        <v>2017</v>
      </c>
      <c r="R3">
        <f t="shared" si="1"/>
        <v>2018</v>
      </c>
      <c r="S3">
        <f t="shared" si="1"/>
        <v>2019</v>
      </c>
      <c r="T3">
        <f t="shared" si="1"/>
        <v>2020</v>
      </c>
      <c r="U3">
        <f t="shared" si="1"/>
        <v>2021</v>
      </c>
      <c r="V3">
        <f t="shared" si="1"/>
        <v>2022</v>
      </c>
      <c r="W3">
        <f t="shared" si="1"/>
        <v>2023</v>
      </c>
    </row>
    <row r="4" spans="2:32" s="3" customFormat="1" x14ac:dyDescent="0.35">
      <c r="B4" s="3" t="s">
        <v>1803</v>
      </c>
    </row>
    <row r="5" spans="2:32" s="38" customFormat="1" x14ac:dyDescent="0.35">
      <c r="B5" s="38" t="s">
        <v>1804</v>
      </c>
      <c r="J5" s="38">
        <v>243.8</v>
      </c>
      <c r="K5" s="38">
        <v>209.77</v>
      </c>
      <c r="L5" s="38">
        <v>209.91</v>
      </c>
      <c r="M5" s="38">
        <v>323</v>
      </c>
      <c r="N5" s="38">
        <v>368.64</v>
      </c>
      <c r="O5" s="38">
        <v>382.84</v>
      </c>
      <c r="P5" s="38">
        <v>399.46</v>
      </c>
      <c r="Q5" s="38">
        <v>520.74</v>
      </c>
      <c r="R5" s="38">
        <v>594.52</v>
      </c>
      <c r="S5" s="38">
        <v>506.81</v>
      </c>
      <c r="T5" s="38">
        <v>721.82</v>
      </c>
      <c r="U5" s="38">
        <v>973.16</v>
      </c>
      <c r="V5" s="38">
        <v>927.48</v>
      </c>
    </row>
    <row r="6" spans="2:32" s="38" customFormat="1" x14ac:dyDescent="0.35">
      <c r="B6" s="38" t="s">
        <v>1805</v>
      </c>
      <c r="J6" s="38">
        <v>127.6</v>
      </c>
      <c r="K6" s="38">
        <v>129.81</v>
      </c>
      <c r="L6" s="38">
        <v>138.69</v>
      </c>
      <c r="M6" s="38">
        <v>207.86</v>
      </c>
      <c r="N6" s="38">
        <v>284.77999999999997</v>
      </c>
      <c r="O6" s="38">
        <v>275</v>
      </c>
      <c r="P6" s="38">
        <v>280.55</v>
      </c>
      <c r="Q6" s="38">
        <v>365.83</v>
      </c>
      <c r="R6" s="38">
        <v>360.79</v>
      </c>
      <c r="S6" s="38">
        <v>377.28</v>
      </c>
      <c r="T6" s="38">
        <v>323.98</v>
      </c>
      <c r="U6" s="38">
        <v>670.28</v>
      </c>
      <c r="V6" s="38">
        <v>503.12</v>
      </c>
    </row>
    <row r="7" spans="2:32" s="39" customFormat="1" x14ac:dyDescent="0.35">
      <c r="B7" s="39" t="s">
        <v>1806</v>
      </c>
      <c r="J7" s="39">
        <v>138.41999999999999</v>
      </c>
      <c r="K7" s="39">
        <v>137</v>
      </c>
      <c r="L7" s="39">
        <v>160.25</v>
      </c>
      <c r="M7" s="39">
        <v>208.77</v>
      </c>
      <c r="N7" s="39">
        <v>252.02</v>
      </c>
      <c r="O7" s="39">
        <v>290.66000000000003</v>
      </c>
      <c r="P7" s="39">
        <v>290.66000000000003</v>
      </c>
      <c r="Q7" s="39">
        <v>360.71</v>
      </c>
      <c r="R7" s="39">
        <v>428.83</v>
      </c>
      <c r="S7" s="39">
        <v>401.16</v>
      </c>
      <c r="T7" s="39">
        <v>514.33000000000004</v>
      </c>
      <c r="U7" s="39">
        <v>796.95</v>
      </c>
      <c r="V7" s="39">
        <v>662.87</v>
      </c>
    </row>
    <row r="8" spans="2:32" x14ac:dyDescent="0.35">
      <c r="O8" t="s">
        <v>20</v>
      </c>
    </row>
    <row r="9" spans="2:32" s="2" customFormat="1" x14ac:dyDescent="0.35">
      <c r="B9" s="3" t="s">
        <v>1765</v>
      </c>
      <c r="I9" s="12"/>
      <c r="J9" s="12"/>
      <c r="K9" s="12"/>
      <c r="L9" s="12"/>
      <c r="M9" s="12"/>
      <c r="N9" s="12"/>
      <c r="O9" s="12"/>
      <c r="P9" s="12"/>
      <c r="Q9" s="12"/>
      <c r="R9" s="12"/>
      <c r="S9" s="12"/>
      <c r="T9" s="12"/>
      <c r="U9" s="12"/>
      <c r="V9" s="12"/>
      <c r="W9" s="12"/>
      <c r="X9" s="12"/>
      <c r="Y9" s="12"/>
      <c r="Z9" s="12"/>
      <c r="AA9" s="12"/>
      <c r="AB9" s="12"/>
      <c r="AC9" s="12"/>
      <c r="AD9" s="12"/>
      <c r="AE9" s="12"/>
      <c r="AF9" s="12"/>
    </row>
    <row r="10" spans="2:32" s="23" customFormat="1" x14ac:dyDescent="0.35">
      <c r="B10" s="23" t="s">
        <v>21</v>
      </c>
      <c r="I10" s="24"/>
      <c r="J10" s="24"/>
      <c r="K10" s="24"/>
      <c r="L10" s="24"/>
      <c r="M10" s="24"/>
      <c r="N10" s="24"/>
      <c r="O10" s="24"/>
      <c r="P10" s="24"/>
      <c r="Q10" s="24"/>
      <c r="R10" s="24"/>
      <c r="S10" s="24"/>
      <c r="T10" s="24"/>
      <c r="U10" s="24"/>
      <c r="V10" s="24"/>
      <c r="W10" s="24"/>
      <c r="X10" s="24"/>
      <c r="Y10" s="24"/>
      <c r="Z10" s="24"/>
      <c r="AA10" s="24"/>
      <c r="AB10" s="24"/>
      <c r="AC10" s="24"/>
      <c r="AD10" s="24"/>
      <c r="AE10" s="24"/>
      <c r="AF10" s="24"/>
    </row>
    <row r="11" spans="2:32" x14ac:dyDescent="0.35">
      <c r="B11" t="s">
        <v>21</v>
      </c>
      <c r="F11" s="5"/>
      <c r="G11" s="5"/>
      <c r="H11" s="5"/>
      <c r="I11" s="5"/>
      <c r="J11" s="5"/>
      <c r="K11" s="5">
        <v>363359</v>
      </c>
      <c r="L11" s="5">
        <v>403484</v>
      </c>
      <c r="M11" s="5">
        <v>487777</v>
      </c>
      <c r="N11" s="5">
        <v>534329</v>
      </c>
      <c r="O11" s="5">
        <v>541125</v>
      </c>
      <c r="P11" s="5">
        <v>541952</v>
      </c>
      <c r="Q11" s="5">
        <v>628377</v>
      </c>
      <c r="R11" s="5">
        <v>610850</v>
      </c>
      <c r="S11" s="5">
        <v>703297</v>
      </c>
      <c r="T11" s="5">
        <v>845917</v>
      </c>
      <c r="U11" s="5">
        <v>1040053</v>
      </c>
      <c r="V11" s="5">
        <v>843475</v>
      </c>
      <c r="W11" s="5"/>
      <c r="X11" s="5"/>
      <c r="Y11" s="5"/>
      <c r="Z11" s="5"/>
      <c r="AA11" s="5"/>
      <c r="AB11" s="5"/>
      <c r="AC11" s="5"/>
      <c r="AD11" s="5"/>
      <c r="AE11" s="5"/>
      <c r="AF11" s="5"/>
    </row>
    <row r="12" spans="2:32" s="7" customFormat="1" x14ac:dyDescent="0.35">
      <c r="B12" s="7" t="s">
        <v>22</v>
      </c>
      <c r="F12" s="14"/>
      <c r="G12" s="14"/>
      <c r="H12" s="14"/>
      <c r="I12" s="14"/>
      <c r="J12" s="14"/>
      <c r="K12" s="14">
        <v>593356</v>
      </c>
      <c r="L12" s="14">
        <v>752706</v>
      </c>
      <c r="M12" s="14">
        <v>914372</v>
      </c>
      <c r="N12" s="14">
        <v>1024228</v>
      </c>
      <c r="O12" s="14">
        <v>1092561</v>
      </c>
      <c r="P12" s="14">
        <v>1287879</v>
      </c>
      <c r="Q12" s="14">
        <v>1752239</v>
      </c>
      <c r="R12" s="14">
        <v>1731425</v>
      </c>
      <c r="S12" s="14">
        <v>2240065</v>
      </c>
      <c r="T12" s="14">
        <v>2669007</v>
      </c>
      <c r="U12" s="14">
        <v>3267354</v>
      </c>
      <c r="V12" s="14">
        <v>2909610</v>
      </c>
      <c r="W12" s="14"/>
      <c r="X12" s="14"/>
      <c r="Y12" s="14"/>
      <c r="Z12" s="14"/>
      <c r="AA12" s="14"/>
      <c r="AB12" s="14"/>
      <c r="AC12" s="14"/>
      <c r="AD12" s="14"/>
      <c r="AE12" s="14"/>
      <c r="AF12" s="14"/>
    </row>
    <row r="13" spans="2:32" x14ac:dyDescent="0.35">
      <c r="B13" t="s">
        <v>1771</v>
      </c>
      <c r="F13" s="5">
        <f>SUM(F11:F12)</f>
        <v>0</v>
      </c>
      <c r="G13" s="5">
        <f t="shared" ref="G13:AB13" si="2">SUM(G11:G12)</f>
        <v>0</v>
      </c>
      <c r="H13" s="5">
        <f t="shared" si="2"/>
        <v>0</v>
      </c>
      <c r="I13" s="5">
        <f t="shared" si="2"/>
        <v>0</v>
      </c>
      <c r="J13" s="5">
        <f t="shared" si="2"/>
        <v>0</v>
      </c>
      <c r="K13" s="5">
        <f t="shared" si="2"/>
        <v>956715</v>
      </c>
      <c r="L13" s="5">
        <f t="shared" si="2"/>
        <v>1156190</v>
      </c>
      <c r="M13" s="5">
        <f t="shared" si="2"/>
        <v>1402149</v>
      </c>
      <c r="N13" s="5">
        <f t="shared" si="2"/>
        <v>1558557</v>
      </c>
      <c r="O13" s="5">
        <f t="shared" si="2"/>
        <v>1633686</v>
      </c>
      <c r="P13" s="5">
        <f t="shared" si="2"/>
        <v>1829831</v>
      </c>
      <c r="Q13" s="5">
        <f t="shared" si="2"/>
        <v>2380616</v>
      </c>
      <c r="R13" s="5">
        <f t="shared" si="2"/>
        <v>2342275</v>
      </c>
      <c r="S13" s="5">
        <f t="shared" si="2"/>
        <v>2943362</v>
      </c>
      <c r="T13" s="5">
        <f t="shared" si="2"/>
        <v>3514924</v>
      </c>
      <c r="U13" s="5">
        <f t="shared" si="2"/>
        <v>4307407</v>
      </c>
      <c r="V13" s="5">
        <f t="shared" si="2"/>
        <v>3753085</v>
      </c>
      <c r="W13" s="5">
        <f t="shared" si="2"/>
        <v>0</v>
      </c>
      <c r="X13" s="5">
        <f t="shared" si="2"/>
        <v>0</v>
      </c>
      <c r="Y13" s="5">
        <f t="shared" si="2"/>
        <v>0</v>
      </c>
      <c r="Z13" s="5">
        <f t="shared" si="2"/>
        <v>0</v>
      </c>
      <c r="AA13" s="5">
        <f t="shared" si="2"/>
        <v>0</v>
      </c>
      <c r="AB13" s="5">
        <f t="shared" si="2"/>
        <v>0</v>
      </c>
      <c r="AC13" s="5"/>
      <c r="AD13" s="5"/>
      <c r="AE13" s="5"/>
      <c r="AF13" s="5"/>
    </row>
    <row r="14" spans="2:32" s="9" customFormat="1" x14ac:dyDescent="0.35">
      <c r="B14" s="8" t="s">
        <v>23</v>
      </c>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row>
    <row r="15" spans="2:32" x14ac:dyDescent="0.35">
      <c r="B15" t="s">
        <v>24</v>
      </c>
      <c r="F15" s="5"/>
      <c r="G15" s="5"/>
      <c r="H15" s="5"/>
      <c r="I15" s="5"/>
      <c r="J15" s="5"/>
      <c r="K15" s="5">
        <v>831275</v>
      </c>
      <c r="L15" s="5">
        <v>884695</v>
      </c>
      <c r="M15" s="5">
        <v>932410</v>
      </c>
      <c r="N15" s="5">
        <v>959160</v>
      </c>
      <c r="O15" s="5">
        <v>962852</v>
      </c>
      <c r="P15" s="5">
        <v>1009974</v>
      </c>
      <c r="Q15" s="5">
        <v>1139308</v>
      </c>
      <c r="R15" s="5">
        <v>1079979</v>
      </c>
      <c r="S15" s="5">
        <v>1338670</v>
      </c>
      <c r="T15" s="5">
        <v>1524462</v>
      </c>
      <c r="U15" s="5">
        <v>1756717</v>
      </c>
      <c r="V15" s="5">
        <v>1641591</v>
      </c>
      <c r="W15" s="5"/>
      <c r="X15" s="5"/>
      <c r="Y15" s="5"/>
      <c r="Z15" s="5"/>
      <c r="AA15" s="5"/>
      <c r="AB15" s="5"/>
      <c r="AC15" s="5"/>
      <c r="AD15" s="5"/>
      <c r="AE15" s="5"/>
      <c r="AF15" s="5"/>
    </row>
    <row r="16" spans="2:32" s="7" customFormat="1" x14ac:dyDescent="0.35">
      <c r="B16" s="7" t="s">
        <v>25</v>
      </c>
      <c r="F16" s="14"/>
      <c r="G16" s="14"/>
      <c r="H16" s="14"/>
      <c r="I16" s="14"/>
      <c r="J16" s="14"/>
      <c r="K16" s="14">
        <v>1349956</v>
      </c>
      <c r="L16" s="14">
        <v>1441481</v>
      </c>
      <c r="M16" s="14">
        <v>1677650</v>
      </c>
      <c r="N16" s="14">
        <v>1816124</v>
      </c>
      <c r="O16" s="14">
        <v>1738777</v>
      </c>
      <c r="P16" s="14">
        <v>1901681</v>
      </c>
      <c r="Q16" s="14">
        <v>2316807</v>
      </c>
      <c r="R16" s="14">
        <v>2103230</v>
      </c>
      <c r="S16" s="14">
        <v>2599882</v>
      </c>
      <c r="T16" s="14">
        <v>2948683</v>
      </c>
      <c r="U16" s="14">
        <v>3181652</v>
      </c>
      <c r="V16" s="14">
        <v>2528615</v>
      </c>
      <c r="W16" s="14"/>
      <c r="X16" s="14"/>
      <c r="Y16" s="14"/>
      <c r="Z16" s="14"/>
      <c r="AA16" s="14"/>
      <c r="AB16" s="14"/>
      <c r="AC16" s="14"/>
      <c r="AD16" s="14"/>
      <c r="AE16" s="14"/>
      <c r="AF16" s="14"/>
    </row>
    <row r="17" spans="2:32" s="10" customFormat="1" x14ac:dyDescent="0.35">
      <c r="B17" s="10" t="s">
        <v>26</v>
      </c>
      <c r="F17" s="15">
        <f t="shared" ref="F17" si="3">SUM(F15:F16)</f>
        <v>0</v>
      </c>
      <c r="G17" s="15">
        <f t="shared" ref="G17" si="4">SUM(G15:G16)</f>
        <v>0</v>
      </c>
      <c r="H17" s="15">
        <f t="shared" ref="H17" si="5">SUM(H15:H16)</f>
        <v>0</v>
      </c>
      <c r="I17" s="15">
        <f t="shared" ref="I17" si="6">SUM(I15:I16)</f>
        <v>0</v>
      </c>
      <c r="J17" s="15">
        <f t="shared" ref="J17" si="7">SUM(J15:J16)</f>
        <v>0</v>
      </c>
      <c r="K17" s="15">
        <f t="shared" ref="K17" si="8">SUM(K15:K16)</f>
        <v>2181231</v>
      </c>
      <c r="L17" s="15">
        <f t="shared" ref="L17" si="9">SUM(L15:L16)</f>
        <v>2326176</v>
      </c>
      <c r="M17" s="15">
        <f t="shared" ref="M17" si="10">SUM(M15:M16)</f>
        <v>2610060</v>
      </c>
      <c r="N17" s="15">
        <f t="shared" ref="N17" si="11">SUM(N15:N16)</f>
        <v>2775284</v>
      </c>
      <c r="O17" s="15">
        <f t="shared" ref="O17:U17" si="12">SUM(O15:O16)</f>
        <v>2701629</v>
      </c>
      <c r="P17" s="15">
        <f t="shared" si="12"/>
        <v>2911655</v>
      </c>
      <c r="Q17" s="15">
        <f t="shared" si="12"/>
        <v>3456115</v>
      </c>
      <c r="R17" s="15">
        <f t="shared" si="12"/>
        <v>3183209</v>
      </c>
      <c r="S17" s="15">
        <f t="shared" si="12"/>
        <v>3938552</v>
      </c>
      <c r="T17" s="15">
        <f t="shared" si="12"/>
        <v>4473145</v>
      </c>
      <c r="U17" s="15">
        <f t="shared" si="12"/>
        <v>4938369</v>
      </c>
      <c r="V17" s="15">
        <f t="shared" ref="V17" si="13">SUM(V15:V16)</f>
        <v>4170206</v>
      </c>
      <c r="W17" s="15">
        <f t="shared" ref="W17" si="14">SUM(W15:W16)</f>
        <v>0</v>
      </c>
      <c r="X17" s="15">
        <f t="shared" ref="X17" si="15">SUM(X15:X16)</f>
        <v>0</v>
      </c>
      <c r="Y17" s="15">
        <f t="shared" ref="Y17" si="16">SUM(Y15:Y16)</f>
        <v>0</v>
      </c>
      <c r="Z17" s="15">
        <f t="shared" ref="Z17" si="17">SUM(Z15:Z16)</f>
        <v>0</v>
      </c>
      <c r="AA17" s="15">
        <f t="shared" ref="AA17" si="18">SUM(AA15:AA16)</f>
        <v>0</v>
      </c>
      <c r="AB17" s="15">
        <f t="shared" ref="AB17" si="19">SUM(AB15:AB16)</f>
        <v>0</v>
      </c>
      <c r="AC17" s="15"/>
      <c r="AD17" s="15"/>
      <c r="AE17" s="15"/>
      <c r="AF17" s="15"/>
    </row>
    <row r="18" spans="2:32" x14ac:dyDescent="0.35">
      <c r="B18" t="s">
        <v>27</v>
      </c>
      <c r="F18" s="5">
        <f>F13+F17</f>
        <v>0</v>
      </c>
      <c r="G18" s="5">
        <f t="shared" ref="G18:AB18" si="20">G13+G17</f>
        <v>0</v>
      </c>
      <c r="H18" s="5">
        <f t="shared" si="20"/>
        <v>0</v>
      </c>
      <c r="I18" s="5">
        <f t="shared" si="20"/>
        <v>0</v>
      </c>
      <c r="J18" s="5">
        <f t="shared" si="20"/>
        <v>0</v>
      </c>
      <c r="K18" s="5">
        <f t="shared" si="20"/>
        <v>3137946</v>
      </c>
      <c r="L18" s="5">
        <f t="shared" si="20"/>
        <v>3482366</v>
      </c>
      <c r="M18" s="5">
        <f t="shared" si="20"/>
        <v>4012209</v>
      </c>
      <c r="N18" s="5">
        <f t="shared" si="20"/>
        <v>4333841</v>
      </c>
      <c r="O18" s="5">
        <f t="shared" si="20"/>
        <v>4335315</v>
      </c>
      <c r="P18" s="5">
        <f t="shared" si="20"/>
        <v>4741486</v>
      </c>
      <c r="Q18" s="5">
        <f t="shared" si="20"/>
        <v>5836731</v>
      </c>
      <c r="R18" s="5">
        <f t="shared" si="20"/>
        <v>5525484</v>
      </c>
      <c r="S18" s="5">
        <f t="shared" si="20"/>
        <v>6881914</v>
      </c>
      <c r="T18" s="5">
        <f t="shared" si="20"/>
        <v>7988069</v>
      </c>
      <c r="U18" s="5">
        <f t="shared" si="20"/>
        <v>9245776</v>
      </c>
      <c r="V18" s="5">
        <f t="shared" si="20"/>
        <v>7923291</v>
      </c>
      <c r="W18" s="5">
        <f t="shared" si="20"/>
        <v>0</v>
      </c>
      <c r="X18" s="5">
        <f t="shared" si="20"/>
        <v>0</v>
      </c>
      <c r="Y18" s="5">
        <f t="shared" si="20"/>
        <v>0</v>
      </c>
      <c r="Z18" s="5">
        <f t="shared" si="20"/>
        <v>0</v>
      </c>
      <c r="AA18" s="5">
        <f t="shared" si="20"/>
        <v>0</v>
      </c>
      <c r="AB18" s="5">
        <f t="shared" si="20"/>
        <v>0</v>
      </c>
      <c r="AC18" s="5"/>
      <c r="AD18" s="5"/>
      <c r="AE18" s="5"/>
      <c r="AF18" s="5"/>
    </row>
    <row r="19" spans="2:32" x14ac:dyDescent="0.35">
      <c r="B19" t="s">
        <v>28</v>
      </c>
      <c r="F19" s="5"/>
      <c r="G19" s="5"/>
      <c r="H19" s="5"/>
      <c r="I19" s="5"/>
      <c r="J19" s="5"/>
      <c r="K19" s="5">
        <v>254665</v>
      </c>
      <c r="L19" s="5">
        <v>263743</v>
      </c>
      <c r="M19" s="5">
        <v>275554</v>
      </c>
      <c r="N19" s="5">
        <v>296353</v>
      </c>
      <c r="O19" s="5">
        <v>299884</v>
      </c>
      <c r="P19" s="5">
        <v>403584</v>
      </c>
      <c r="Q19" s="5">
        <v>449949</v>
      </c>
      <c r="R19" s="5">
        <v>448565</v>
      </c>
      <c r="S19" s="5">
        <v>545949</v>
      </c>
      <c r="T19" s="5">
        <v>666252</v>
      </c>
      <c r="U19" s="5">
        <v>755057</v>
      </c>
      <c r="V19" s="5">
        <v>671194</v>
      </c>
      <c r="W19" s="5"/>
      <c r="X19" s="5"/>
      <c r="Y19" s="5"/>
      <c r="Z19" s="5"/>
      <c r="AA19" s="5"/>
      <c r="AB19" s="5"/>
      <c r="AC19" s="5"/>
      <c r="AD19" s="5"/>
      <c r="AE19" s="5"/>
      <c r="AF19" s="5"/>
    </row>
    <row r="20" spans="2:32" s="7" customFormat="1" x14ac:dyDescent="0.35">
      <c r="B20" s="7" t="s">
        <v>29</v>
      </c>
      <c r="F20" s="14"/>
      <c r="G20" s="14"/>
      <c r="H20" s="14"/>
      <c r="I20" s="14"/>
      <c r="J20" s="14"/>
      <c r="K20" s="14">
        <v>120070</v>
      </c>
      <c r="L20" s="14">
        <v>45479</v>
      </c>
      <c r="M20" s="14">
        <v>36325</v>
      </c>
      <c r="N20" s="14">
        <v>21701</v>
      </c>
      <c r="O20" s="14">
        <v>10213</v>
      </c>
      <c r="P20" s="14">
        <v>2782</v>
      </c>
      <c r="Q20" s="14">
        <v>1515</v>
      </c>
      <c r="R20" s="14">
        <v>1769</v>
      </c>
      <c r="S20" s="14">
        <v>1770</v>
      </c>
      <c r="T20" s="14">
        <v>22359</v>
      </c>
      <c r="U20" s="14">
        <v>9310</v>
      </c>
      <c r="V20" s="14">
        <v>0</v>
      </c>
      <c r="W20" s="14"/>
      <c r="X20" s="14"/>
      <c r="Y20" s="14"/>
      <c r="Z20" s="14"/>
      <c r="AA20" s="14"/>
      <c r="AB20" s="14"/>
      <c r="AC20" s="14"/>
      <c r="AD20" s="14"/>
      <c r="AE20" s="14"/>
      <c r="AF20" s="14"/>
    </row>
    <row r="21" spans="2:32" s="11" customFormat="1" x14ac:dyDescent="0.35">
      <c r="B21" s="11" t="s">
        <v>1770</v>
      </c>
      <c r="F21" s="16">
        <f t="shared" ref="F21" si="21">SUM(F18:F20)</f>
        <v>0</v>
      </c>
      <c r="G21" s="16">
        <f t="shared" ref="G21" si="22">SUM(G18:G20)</f>
        <v>0</v>
      </c>
      <c r="H21" s="16">
        <f t="shared" ref="H21" si="23">SUM(H18:H20)</f>
        <v>0</v>
      </c>
      <c r="I21" s="16">
        <f t="shared" ref="I21" si="24">SUM(I18:I20)</f>
        <v>0</v>
      </c>
      <c r="J21" s="16">
        <f t="shared" ref="J21" si="25">SUM(J18:J20)</f>
        <v>0</v>
      </c>
      <c r="K21" s="16">
        <f t="shared" ref="K21" si="26">SUM(K18:K20)</f>
        <v>3512681</v>
      </c>
      <c r="L21" s="16">
        <f t="shared" ref="L21" si="27">SUM(L18:L20)</f>
        <v>3791588</v>
      </c>
      <c r="M21" s="16">
        <f t="shared" ref="M21" si="28">SUM(M18:M20)</f>
        <v>4324088</v>
      </c>
      <c r="N21" s="16">
        <f t="shared" ref="N21" si="29">SUM(N18:N20)</f>
        <v>4651895</v>
      </c>
      <c r="O21" s="16">
        <f t="shared" ref="O21:U21" si="30">SUM(O18:O20)</f>
        <v>4645412</v>
      </c>
      <c r="P21" s="16">
        <f t="shared" si="30"/>
        <v>5147852</v>
      </c>
      <c r="Q21" s="16">
        <f t="shared" si="30"/>
        <v>6288195</v>
      </c>
      <c r="R21" s="16">
        <f t="shared" si="30"/>
        <v>5975818</v>
      </c>
      <c r="S21" s="16">
        <f t="shared" si="30"/>
        <v>7429633</v>
      </c>
      <c r="T21" s="16">
        <f t="shared" si="30"/>
        <v>8676680</v>
      </c>
      <c r="U21" s="16">
        <f t="shared" si="30"/>
        <v>10010143</v>
      </c>
      <c r="V21" s="16">
        <f t="shared" ref="V21" si="31">SUM(V18:V20)</f>
        <v>8594485</v>
      </c>
      <c r="W21" s="16">
        <f t="shared" ref="W21" si="32">SUM(W18:W20)</f>
        <v>0</v>
      </c>
      <c r="X21" s="16">
        <f t="shared" ref="X21" si="33">SUM(X18:X20)</f>
        <v>0</v>
      </c>
      <c r="Y21" s="16">
        <f t="shared" ref="Y21" si="34">SUM(Y18:Y20)</f>
        <v>0</v>
      </c>
      <c r="Z21" s="16">
        <f t="shared" ref="Z21" si="35">SUM(Z18:Z20)</f>
        <v>0</v>
      </c>
      <c r="AA21" s="16">
        <f t="shared" ref="AA21" si="36">SUM(AA18:AA20)</f>
        <v>0</v>
      </c>
      <c r="AB21" s="16">
        <f t="shared" ref="AB21" si="37">SUM(AB18:AB20)</f>
        <v>0</v>
      </c>
      <c r="AC21" s="16"/>
      <c r="AD21" s="16"/>
      <c r="AE21" s="16"/>
      <c r="AF21" s="16"/>
    </row>
    <row r="22" spans="2:32" s="8" customFormat="1" x14ac:dyDescent="0.35">
      <c r="B22" s="8" t="s">
        <v>1772</v>
      </c>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row>
    <row r="23" spans="2:32" s="20" customFormat="1" x14ac:dyDescent="0.35">
      <c r="B23" s="20" t="s">
        <v>21</v>
      </c>
      <c r="F23" s="20" t="e">
        <f>F13/F18</f>
        <v>#DIV/0!</v>
      </c>
      <c r="G23" s="20" t="e">
        <f t="shared" ref="G23:AB23" si="38">G13/G18</f>
        <v>#DIV/0!</v>
      </c>
      <c r="H23" s="20" t="e">
        <f t="shared" si="38"/>
        <v>#DIV/0!</v>
      </c>
      <c r="I23" s="20" t="e">
        <f t="shared" si="38"/>
        <v>#DIV/0!</v>
      </c>
      <c r="J23" s="20" t="e">
        <f t="shared" si="38"/>
        <v>#DIV/0!</v>
      </c>
      <c r="K23" s="20">
        <f t="shared" si="38"/>
        <v>0.30488574373172772</v>
      </c>
      <c r="L23" s="20">
        <f t="shared" si="38"/>
        <v>0.33201277522236317</v>
      </c>
      <c r="M23" s="20">
        <f t="shared" si="38"/>
        <v>0.34947057842699619</v>
      </c>
      <c r="N23" s="20">
        <f t="shared" si="38"/>
        <v>0.3596248685634752</v>
      </c>
      <c r="O23" s="20">
        <f t="shared" si="38"/>
        <v>0.37683213330519233</v>
      </c>
      <c r="P23" s="20">
        <f t="shared" si="38"/>
        <v>0.38591930884115233</v>
      </c>
      <c r="Q23" s="20">
        <f t="shared" si="38"/>
        <v>0.4078680343500497</v>
      </c>
      <c r="R23" s="20">
        <f t="shared" si="38"/>
        <v>0.42390404170928736</v>
      </c>
      <c r="S23" s="20">
        <f t="shared" si="38"/>
        <v>0.4276952603592547</v>
      </c>
      <c r="T23" s="20">
        <f t="shared" si="38"/>
        <v>0.44002173741864276</v>
      </c>
      <c r="U23" s="20">
        <f t="shared" si="38"/>
        <v>0.46587836434713537</v>
      </c>
      <c r="V23" s="20">
        <f t="shared" si="38"/>
        <v>0.47367754131458761</v>
      </c>
      <c r="W23" s="20" t="e">
        <f t="shared" si="38"/>
        <v>#DIV/0!</v>
      </c>
      <c r="X23" s="20" t="e">
        <f t="shared" si="38"/>
        <v>#DIV/0!</v>
      </c>
      <c r="Y23" s="20" t="e">
        <f t="shared" si="38"/>
        <v>#DIV/0!</v>
      </c>
      <c r="Z23" s="20" t="e">
        <f t="shared" si="38"/>
        <v>#DIV/0!</v>
      </c>
      <c r="AA23" s="20" t="e">
        <f t="shared" si="38"/>
        <v>#DIV/0!</v>
      </c>
      <c r="AB23" s="20" t="e">
        <f t="shared" si="38"/>
        <v>#DIV/0!</v>
      </c>
    </row>
    <row r="24" spans="2:32" s="21" customFormat="1" x14ac:dyDescent="0.35">
      <c r="B24" s="21" t="s">
        <v>23</v>
      </c>
      <c r="F24" s="21" t="e">
        <f>F17/F18</f>
        <v>#DIV/0!</v>
      </c>
      <c r="G24" s="21" t="e">
        <f t="shared" ref="G24:AB24" si="39">G17/G18</f>
        <v>#DIV/0!</v>
      </c>
      <c r="H24" s="21" t="e">
        <f t="shared" si="39"/>
        <v>#DIV/0!</v>
      </c>
      <c r="I24" s="21" t="e">
        <f t="shared" si="39"/>
        <v>#DIV/0!</v>
      </c>
      <c r="J24" s="21" t="e">
        <f t="shared" si="39"/>
        <v>#DIV/0!</v>
      </c>
      <c r="K24" s="21">
        <f t="shared" si="39"/>
        <v>0.69511425626827228</v>
      </c>
      <c r="L24" s="21">
        <f t="shared" si="39"/>
        <v>0.66798722477763683</v>
      </c>
      <c r="M24" s="21">
        <f t="shared" si="39"/>
        <v>0.65052942157300375</v>
      </c>
      <c r="N24" s="21">
        <f t="shared" si="39"/>
        <v>0.6403751314365248</v>
      </c>
      <c r="O24" s="21">
        <f t="shared" si="39"/>
        <v>0.62316786669480762</v>
      </c>
      <c r="P24" s="21">
        <f t="shared" si="39"/>
        <v>0.61408069115884767</v>
      </c>
      <c r="Q24" s="21">
        <f t="shared" si="39"/>
        <v>0.5921319656499503</v>
      </c>
      <c r="R24" s="21">
        <f t="shared" si="39"/>
        <v>0.57609595829071258</v>
      </c>
      <c r="S24" s="21">
        <f t="shared" si="39"/>
        <v>0.57230473964074524</v>
      </c>
      <c r="T24" s="21">
        <f t="shared" si="39"/>
        <v>0.5599782625813573</v>
      </c>
      <c r="U24" s="21">
        <f t="shared" si="39"/>
        <v>0.53412163565286463</v>
      </c>
      <c r="V24" s="21">
        <f t="shared" si="39"/>
        <v>0.52632245868541239</v>
      </c>
      <c r="W24" s="21" t="e">
        <f t="shared" si="39"/>
        <v>#DIV/0!</v>
      </c>
      <c r="X24" s="21" t="e">
        <f t="shared" si="39"/>
        <v>#DIV/0!</v>
      </c>
      <c r="Y24" s="21" t="e">
        <f t="shared" si="39"/>
        <v>#DIV/0!</v>
      </c>
      <c r="Z24" s="21" t="e">
        <f t="shared" si="39"/>
        <v>#DIV/0!</v>
      </c>
      <c r="AA24" s="21" t="e">
        <f t="shared" si="39"/>
        <v>#DIV/0!</v>
      </c>
      <c r="AB24" s="21" t="e">
        <f t="shared" si="39"/>
        <v>#DIV/0!</v>
      </c>
    </row>
    <row r="25" spans="2:32" s="20" customFormat="1" x14ac:dyDescent="0.35">
      <c r="B25" s="22" t="s">
        <v>1794</v>
      </c>
      <c r="F25" s="20" t="e">
        <f>SUM(F23:F24)</f>
        <v>#DIV/0!</v>
      </c>
      <c r="G25" s="20" t="e">
        <f t="shared" ref="G25:AB25" si="40">SUM(G23:G24)</f>
        <v>#DIV/0!</v>
      </c>
      <c r="H25" s="20" t="e">
        <f t="shared" si="40"/>
        <v>#DIV/0!</v>
      </c>
      <c r="I25" s="20" t="e">
        <f t="shared" si="40"/>
        <v>#DIV/0!</v>
      </c>
      <c r="J25" s="20" t="e">
        <f t="shared" si="40"/>
        <v>#DIV/0!</v>
      </c>
      <c r="K25" s="20">
        <f t="shared" si="40"/>
        <v>1</v>
      </c>
      <c r="L25" s="20">
        <f t="shared" si="40"/>
        <v>1</v>
      </c>
      <c r="M25" s="20">
        <f t="shared" si="40"/>
        <v>1</v>
      </c>
      <c r="N25" s="20">
        <f t="shared" si="40"/>
        <v>1</v>
      </c>
      <c r="O25" s="20">
        <f t="shared" si="40"/>
        <v>1</v>
      </c>
      <c r="P25" s="20">
        <f t="shared" si="40"/>
        <v>1</v>
      </c>
      <c r="Q25" s="20">
        <f t="shared" si="40"/>
        <v>1</v>
      </c>
      <c r="R25" s="20">
        <f t="shared" si="40"/>
        <v>1</v>
      </c>
      <c r="S25" s="20">
        <f t="shared" si="40"/>
        <v>1</v>
      </c>
      <c r="T25" s="20">
        <f t="shared" si="40"/>
        <v>1</v>
      </c>
      <c r="U25" s="20">
        <f t="shared" si="40"/>
        <v>1</v>
      </c>
      <c r="V25" s="20">
        <f t="shared" si="40"/>
        <v>1</v>
      </c>
      <c r="W25" s="20" t="e">
        <f t="shared" si="40"/>
        <v>#DIV/0!</v>
      </c>
      <c r="X25" s="20" t="e">
        <f t="shared" si="40"/>
        <v>#DIV/0!</v>
      </c>
      <c r="Y25" s="20" t="e">
        <f t="shared" si="40"/>
        <v>#DIV/0!</v>
      </c>
      <c r="Z25" s="20" t="e">
        <f t="shared" si="40"/>
        <v>#DIV/0!</v>
      </c>
      <c r="AA25" s="20" t="e">
        <f t="shared" si="40"/>
        <v>#DIV/0!</v>
      </c>
      <c r="AB25" s="20" t="e">
        <f t="shared" si="40"/>
        <v>#DIV/0!</v>
      </c>
    </row>
    <row r="26" spans="2:32" s="2" customFormat="1" x14ac:dyDescent="0.35">
      <c r="B26" s="3" t="s">
        <v>30</v>
      </c>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row r="27" spans="2:32" x14ac:dyDescent="0.35">
      <c r="B27" t="s">
        <v>24</v>
      </c>
      <c r="F27" s="5"/>
      <c r="G27" s="5"/>
      <c r="H27" s="5"/>
      <c r="I27" s="5"/>
      <c r="J27" s="5"/>
      <c r="K27" s="5"/>
      <c r="L27" s="5"/>
      <c r="M27" s="5">
        <v>1391243</v>
      </c>
      <c r="N27" s="5">
        <v>1453613</v>
      </c>
      <c r="O27" s="5">
        <v>1462672</v>
      </c>
      <c r="P27" s="5">
        <v>1501052</v>
      </c>
      <c r="Q27" s="5">
        <v>1696005</v>
      </c>
      <c r="R27" s="5">
        <v>1617780</v>
      </c>
      <c r="S27" s="5">
        <v>1947222</v>
      </c>
      <c r="T27" s="5">
        <v>2250887</v>
      </c>
      <c r="U27" s="5">
        <v>2606325</v>
      </c>
      <c r="V27" s="5">
        <v>2317560</v>
      </c>
      <c r="W27" s="5"/>
      <c r="X27" s="5"/>
      <c r="Y27" s="5"/>
      <c r="Z27" s="5"/>
      <c r="AA27" s="5"/>
      <c r="AB27" s="5"/>
      <c r="AC27" s="5"/>
      <c r="AD27" s="5"/>
      <c r="AE27" s="5"/>
      <c r="AF27" s="5"/>
    </row>
    <row r="28" spans="2:32" s="7" customFormat="1" x14ac:dyDescent="0.35">
      <c r="B28" s="7" t="s">
        <v>31</v>
      </c>
      <c r="F28" s="14"/>
      <c r="G28" s="14"/>
      <c r="H28" s="14"/>
      <c r="I28" s="14"/>
      <c r="J28" s="14"/>
      <c r="K28" s="14"/>
      <c r="L28" s="14"/>
      <c r="M28" s="14">
        <v>2620966</v>
      </c>
      <c r="N28" s="14">
        <v>2880228</v>
      </c>
      <c r="O28" s="14">
        <v>2872643</v>
      </c>
      <c r="P28" s="14">
        <v>3240434</v>
      </c>
      <c r="Q28" s="14">
        <v>4140726</v>
      </c>
      <c r="R28" s="14">
        <v>3907704</v>
      </c>
      <c r="S28" s="14">
        <v>4934692</v>
      </c>
      <c r="T28" s="14">
        <v>5737182</v>
      </c>
      <c r="U28" s="14">
        <v>6639451</v>
      </c>
      <c r="V28" s="14">
        <v>5605731</v>
      </c>
      <c r="W28" s="14"/>
      <c r="X28" s="14"/>
      <c r="Y28" s="14"/>
      <c r="Z28" s="14"/>
      <c r="AA28" s="14"/>
      <c r="AB28" s="14"/>
      <c r="AC28" s="14"/>
      <c r="AD28" s="14"/>
      <c r="AE28" s="14"/>
      <c r="AF28" s="14"/>
    </row>
    <row r="29" spans="2:32" x14ac:dyDescent="0.35">
      <c r="B29" t="s">
        <v>27</v>
      </c>
      <c r="F29" s="5">
        <f t="shared" ref="F29" si="41">SUM(F27:F28)</f>
        <v>0</v>
      </c>
      <c r="G29" s="5">
        <f t="shared" ref="G29" si="42">SUM(G27:G28)</f>
        <v>0</v>
      </c>
      <c r="H29" s="5">
        <f t="shared" ref="H29" si="43">SUM(H27:H28)</f>
        <v>0</v>
      </c>
      <c r="I29" s="5">
        <f t="shared" ref="I29" si="44">SUM(I27:I28)</f>
        <v>0</v>
      </c>
      <c r="J29" s="5">
        <f t="shared" ref="J29" si="45">SUM(J27:J28)</f>
        <v>0</v>
      </c>
      <c r="K29" s="5">
        <f t="shared" ref="K29" si="46">SUM(K27:K28)</f>
        <v>0</v>
      </c>
      <c r="L29" s="5">
        <f t="shared" ref="L29" si="47">SUM(L27:L28)</f>
        <v>0</v>
      </c>
      <c r="M29" s="5">
        <f t="shared" ref="M29" si="48">SUM(M27:M28)</f>
        <v>4012209</v>
      </c>
      <c r="N29" s="5">
        <f t="shared" ref="N29" si="49">SUM(N27:N28)</f>
        <v>4333841</v>
      </c>
      <c r="O29" s="5">
        <f t="shared" ref="O29:U29" si="50">SUM(O27:O28)</f>
        <v>4335315</v>
      </c>
      <c r="P29" s="5">
        <f t="shared" si="50"/>
        <v>4741486</v>
      </c>
      <c r="Q29" s="5">
        <f t="shared" si="50"/>
        <v>5836731</v>
      </c>
      <c r="R29" s="5">
        <f t="shared" si="50"/>
        <v>5525484</v>
      </c>
      <c r="S29" s="5">
        <f t="shared" si="50"/>
        <v>6881914</v>
      </c>
      <c r="T29" s="5">
        <f t="shared" si="50"/>
        <v>7988069</v>
      </c>
      <c r="U29" s="5">
        <f t="shared" si="50"/>
        <v>9245776</v>
      </c>
      <c r="V29" s="5">
        <f t="shared" ref="V29" si="51">SUM(V27:V28)</f>
        <v>7923291</v>
      </c>
      <c r="W29" s="5">
        <f t="shared" ref="W29" si="52">SUM(W27:W28)</f>
        <v>0</v>
      </c>
      <c r="X29" s="5">
        <f t="shared" ref="X29" si="53">SUM(X27:X28)</f>
        <v>0</v>
      </c>
      <c r="Y29" s="5">
        <f t="shared" ref="Y29" si="54">SUM(Y27:Y28)</f>
        <v>0</v>
      </c>
      <c r="Z29" s="5">
        <f t="shared" ref="Z29" si="55">SUM(Z27:Z28)</f>
        <v>0</v>
      </c>
      <c r="AA29" s="5">
        <f t="shared" ref="AA29" si="56">SUM(AA27:AA28)</f>
        <v>0</v>
      </c>
      <c r="AB29" s="5">
        <f t="shared" ref="AB29" si="57">SUM(AB27:AB28)</f>
        <v>0</v>
      </c>
      <c r="AC29" s="5"/>
      <c r="AD29" s="5"/>
      <c r="AE29" s="5"/>
      <c r="AF29" s="5"/>
    </row>
    <row r="30" spans="2:32" x14ac:dyDescent="0.35">
      <c r="B30" t="s">
        <v>28</v>
      </c>
      <c r="F30" s="5">
        <f t="shared" ref="F30:H30" si="58">F19</f>
        <v>0</v>
      </c>
      <c r="G30" s="5">
        <f t="shared" si="58"/>
        <v>0</v>
      </c>
      <c r="H30" s="5">
        <f t="shared" si="58"/>
        <v>0</v>
      </c>
      <c r="I30" s="5">
        <f t="shared" ref="I30:J30" si="59">I19</f>
        <v>0</v>
      </c>
      <c r="J30" s="5">
        <f t="shared" si="59"/>
        <v>0</v>
      </c>
      <c r="K30" s="5">
        <f t="shared" ref="K30:L30" si="60">K19</f>
        <v>254665</v>
      </c>
      <c r="L30" s="5">
        <f t="shared" si="60"/>
        <v>263743</v>
      </c>
      <c r="M30" s="5">
        <f t="shared" ref="M30:N30" si="61">M19</f>
        <v>275554</v>
      </c>
      <c r="N30" s="5">
        <f t="shared" si="61"/>
        <v>296353</v>
      </c>
      <c r="O30" s="5">
        <f t="shared" ref="O30:U31" si="62">O19</f>
        <v>299884</v>
      </c>
      <c r="P30" s="5">
        <f t="shared" si="62"/>
        <v>403584</v>
      </c>
      <c r="Q30" s="5">
        <f t="shared" si="62"/>
        <v>449949</v>
      </c>
      <c r="R30" s="5">
        <f t="shared" si="62"/>
        <v>448565</v>
      </c>
      <c r="S30" s="5">
        <f t="shared" si="62"/>
        <v>545949</v>
      </c>
      <c r="T30" s="5">
        <f t="shared" si="62"/>
        <v>666252</v>
      </c>
      <c r="U30" s="5">
        <f t="shared" si="62"/>
        <v>755057</v>
      </c>
      <c r="V30" s="5">
        <v>671194</v>
      </c>
      <c r="W30" s="5"/>
      <c r="X30" s="5"/>
      <c r="Y30" s="5"/>
      <c r="Z30" s="5"/>
      <c r="AA30" s="5"/>
      <c r="AB30" s="5"/>
      <c r="AC30" s="5"/>
      <c r="AD30" s="5"/>
      <c r="AE30" s="5"/>
      <c r="AF30" s="5"/>
    </row>
    <row r="31" spans="2:32" s="7" customFormat="1" x14ac:dyDescent="0.35">
      <c r="B31" s="7" t="s">
        <v>29</v>
      </c>
      <c r="F31" s="14">
        <f t="shared" ref="F31:H31" si="63">F20</f>
        <v>0</v>
      </c>
      <c r="G31" s="14">
        <f t="shared" si="63"/>
        <v>0</v>
      </c>
      <c r="H31" s="14">
        <f t="shared" si="63"/>
        <v>0</v>
      </c>
      <c r="I31" s="14">
        <f t="shared" ref="I31:J31" si="64">I20</f>
        <v>0</v>
      </c>
      <c r="J31" s="14">
        <f t="shared" si="64"/>
        <v>0</v>
      </c>
      <c r="K31" s="14">
        <f t="shared" ref="K31:L31" si="65">K20</f>
        <v>120070</v>
      </c>
      <c r="L31" s="14">
        <f t="shared" si="65"/>
        <v>45479</v>
      </c>
      <c r="M31" s="14">
        <f t="shared" ref="M31:N31" si="66">M20</f>
        <v>36325</v>
      </c>
      <c r="N31" s="14">
        <f t="shared" si="66"/>
        <v>21701</v>
      </c>
      <c r="O31" s="14">
        <f t="shared" si="62"/>
        <v>10213</v>
      </c>
      <c r="P31" s="14">
        <f t="shared" si="62"/>
        <v>2782</v>
      </c>
      <c r="Q31" s="14">
        <f t="shared" si="62"/>
        <v>1515</v>
      </c>
      <c r="R31" s="14">
        <f t="shared" si="62"/>
        <v>1769</v>
      </c>
      <c r="S31" s="14">
        <f t="shared" si="62"/>
        <v>1770</v>
      </c>
      <c r="T31" s="14">
        <f t="shared" si="62"/>
        <v>22359</v>
      </c>
      <c r="U31" s="14">
        <f t="shared" si="62"/>
        <v>9310</v>
      </c>
      <c r="V31" s="14">
        <v>0</v>
      </c>
      <c r="W31" s="14"/>
      <c r="X31" s="14"/>
      <c r="Y31" s="14"/>
      <c r="Z31" s="14"/>
      <c r="AA31" s="14"/>
      <c r="AB31" s="14"/>
      <c r="AC31" s="14"/>
      <c r="AD31" s="14"/>
      <c r="AE31" s="14"/>
      <c r="AF31" s="14"/>
    </row>
    <row r="32" spans="2:32" s="11" customFormat="1" x14ac:dyDescent="0.35">
      <c r="B32" s="11" t="s">
        <v>1770</v>
      </c>
      <c r="F32" s="16">
        <f t="shared" ref="F32" si="67">SUM(F29:F31)</f>
        <v>0</v>
      </c>
      <c r="G32" s="16">
        <f t="shared" ref="G32" si="68">SUM(G29:G31)</f>
        <v>0</v>
      </c>
      <c r="H32" s="16">
        <f t="shared" ref="H32" si="69">SUM(H29:H31)</f>
        <v>0</v>
      </c>
      <c r="I32" s="16">
        <f t="shared" ref="I32" si="70">SUM(I29:I31)</f>
        <v>0</v>
      </c>
      <c r="J32" s="16">
        <f t="shared" ref="J32" si="71">SUM(J29:J31)</f>
        <v>0</v>
      </c>
      <c r="K32" s="16">
        <f t="shared" ref="K32" si="72">SUM(K29:K31)</f>
        <v>374735</v>
      </c>
      <c r="L32" s="16">
        <f t="shared" ref="L32" si="73">SUM(L29:L31)</f>
        <v>309222</v>
      </c>
      <c r="M32" s="16">
        <f t="shared" ref="M32" si="74">SUM(M29:M31)</f>
        <v>4324088</v>
      </c>
      <c r="N32" s="16">
        <f t="shared" ref="N32" si="75">SUM(N29:N31)</f>
        <v>4651895</v>
      </c>
      <c r="O32" s="16">
        <f t="shared" ref="O32:U32" si="76">SUM(O29:O31)</f>
        <v>4645412</v>
      </c>
      <c r="P32" s="16">
        <f t="shared" si="76"/>
        <v>5147852</v>
      </c>
      <c r="Q32" s="16">
        <f t="shared" si="76"/>
        <v>6288195</v>
      </c>
      <c r="R32" s="16">
        <f t="shared" si="76"/>
        <v>5975818</v>
      </c>
      <c r="S32" s="16">
        <f t="shared" si="76"/>
        <v>7429633</v>
      </c>
      <c r="T32" s="16">
        <f t="shared" si="76"/>
        <v>8676680</v>
      </c>
      <c r="U32" s="16">
        <f t="shared" si="76"/>
        <v>10010143</v>
      </c>
      <c r="V32" s="16">
        <f t="shared" ref="V32" si="77">SUM(V29:V31)</f>
        <v>8594485</v>
      </c>
      <c r="W32" s="16">
        <f t="shared" ref="W32" si="78">SUM(W29:W31)</f>
        <v>0</v>
      </c>
      <c r="X32" s="16">
        <f t="shared" ref="X32" si="79">SUM(X29:X31)</f>
        <v>0</v>
      </c>
      <c r="Y32" s="16">
        <f t="shared" ref="Y32" si="80">SUM(Y29:Y31)</f>
        <v>0</v>
      </c>
      <c r="Z32" s="16">
        <f t="shared" ref="Z32" si="81">SUM(Z29:Z31)</f>
        <v>0</v>
      </c>
      <c r="AA32" s="16">
        <f t="shared" ref="AA32" si="82">SUM(AA29:AA31)</f>
        <v>0</v>
      </c>
      <c r="AB32" s="16">
        <f t="shared" ref="AB32" si="83">SUM(AB29:AB31)</f>
        <v>0</v>
      </c>
      <c r="AC32" s="16"/>
      <c r="AD32" s="16"/>
      <c r="AE32" s="16"/>
      <c r="AF32" s="16"/>
    </row>
    <row r="33" spans="2:32" s="25" customFormat="1" x14ac:dyDescent="0.35">
      <c r="B33" s="8" t="s">
        <v>1773</v>
      </c>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row>
    <row r="34" spans="2:32" s="27" customFormat="1" x14ac:dyDescent="0.35">
      <c r="B34" s="27" t="s">
        <v>24</v>
      </c>
      <c r="F34" s="27" t="e">
        <f>F27/F29</f>
        <v>#DIV/0!</v>
      </c>
      <c r="G34" s="27" t="e">
        <f t="shared" ref="G34:AB34" si="84">G27/G29</f>
        <v>#DIV/0!</v>
      </c>
      <c r="H34" s="27" t="e">
        <f t="shared" si="84"/>
        <v>#DIV/0!</v>
      </c>
      <c r="I34" s="27" t="e">
        <f t="shared" si="84"/>
        <v>#DIV/0!</v>
      </c>
      <c r="J34" s="27" t="e">
        <f t="shared" si="84"/>
        <v>#DIV/0!</v>
      </c>
      <c r="K34" s="27" t="e">
        <f t="shared" si="84"/>
        <v>#DIV/0!</v>
      </c>
      <c r="L34" s="27" t="e">
        <f t="shared" si="84"/>
        <v>#DIV/0!</v>
      </c>
      <c r="M34" s="27">
        <f t="shared" si="84"/>
        <v>0.34675237506321333</v>
      </c>
      <c r="N34" s="27">
        <f t="shared" si="84"/>
        <v>0.33540985929109995</v>
      </c>
      <c r="O34" s="27">
        <f t="shared" si="84"/>
        <v>0.33738540336746004</v>
      </c>
      <c r="P34" s="27">
        <f t="shared" si="84"/>
        <v>0.31657838913792008</v>
      </c>
      <c r="Q34" s="27">
        <f t="shared" si="84"/>
        <v>0.29057446711181312</v>
      </c>
      <c r="R34" s="27">
        <f t="shared" si="84"/>
        <v>0.29278521121407647</v>
      </c>
      <c r="S34" s="27">
        <f t="shared" si="84"/>
        <v>0.28294773808565465</v>
      </c>
      <c r="T34" s="27">
        <f t="shared" si="84"/>
        <v>0.28178111631234032</v>
      </c>
      <c r="U34" s="27">
        <f t="shared" si="84"/>
        <v>0.28189359119234558</v>
      </c>
      <c r="V34" s="27">
        <f t="shared" si="84"/>
        <v>0.29249966964484836</v>
      </c>
      <c r="W34" s="27" t="e">
        <f t="shared" si="84"/>
        <v>#DIV/0!</v>
      </c>
      <c r="X34" s="27" t="e">
        <f t="shared" si="84"/>
        <v>#DIV/0!</v>
      </c>
      <c r="Y34" s="27" t="e">
        <f t="shared" si="84"/>
        <v>#DIV/0!</v>
      </c>
      <c r="Z34" s="27" t="e">
        <f t="shared" si="84"/>
        <v>#DIV/0!</v>
      </c>
      <c r="AA34" s="27" t="e">
        <f t="shared" si="84"/>
        <v>#DIV/0!</v>
      </c>
      <c r="AB34" s="27" t="e">
        <f t="shared" si="84"/>
        <v>#DIV/0!</v>
      </c>
    </row>
    <row r="35" spans="2:32" s="28" customFormat="1" x14ac:dyDescent="0.35">
      <c r="B35" s="28" t="s">
        <v>1774</v>
      </c>
      <c r="F35" s="28" t="e">
        <f>F28/F29</f>
        <v>#DIV/0!</v>
      </c>
      <c r="G35" s="28" t="e">
        <f t="shared" ref="G35:AB35" si="85">G28/G29</f>
        <v>#DIV/0!</v>
      </c>
      <c r="H35" s="28" t="e">
        <f t="shared" si="85"/>
        <v>#DIV/0!</v>
      </c>
      <c r="I35" s="28" t="e">
        <f t="shared" si="85"/>
        <v>#DIV/0!</v>
      </c>
      <c r="J35" s="28" t="e">
        <f t="shared" si="85"/>
        <v>#DIV/0!</v>
      </c>
      <c r="K35" s="28" t="e">
        <f t="shared" si="85"/>
        <v>#DIV/0!</v>
      </c>
      <c r="L35" s="28" t="e">
        <f t="shared" si="85"/>
        <v>#DIV/0!</v>
      </c>
      <c r="M35" s="28">
        <f t="shared" si="85"/>
        <v>0.65324762493678667</v>
      </c>
      <c r="N35" s="28">
        <f t="shared" si="85"/>
        <v>0.66459014070889999</v>
      </c>
      <c r="O35" s="28">
        <f t="shared" si="85"/>
        <v>0.66261459663253996</v>
      </c>
      <c r="P35" s="28">
        <f t="shared" si="85"/>
        <v>0.68342161086207998</v>
      </c>
      <c r="Q35" s="28">
        <f t="shared" si="85"/>
        <v>0.70942553288818688</v>
      </c>
      <c r="R35" s="28">
        <f t="shared" si="85"/>
        <v>0.70721478878592359</v>
      </c>
      <c r="S35" s="28">
        <f t="shared" si="85"/>
        <v>0.71705226191434535</v>
      </c>
      <c r="T35" s="28">
        <f t="shared" si="85"/>
        <v>0.71821888368765974</v>
      </c>
      <c r="U35" s="28">
        <f t="shared" si="85"/>
        <v>0.71810640880765442</v>
      </c>
      <c r="V35" s="28">
        <f t="shared" si="85"/>
        <v>0.7075003303551517</v>
      </c>
      <c r="W35" s="28" t="e">
        <f t="shared" si="85"/>
        <v>#DIV/0!</v>
      </c>
      <c r="X35" s="28" t="e">
        <f t="shared" si="85"/>
        <v>#DIV/0!</v>
      </c>
      <c r="Y35" s="28" t="e">
        <f t="shared" si="85"/>
        <v>#DIV/0!</v>
      </c>
      <c r="Z35" s="28" t="e">
        <f t="shared" si="85"/>
        <v>#DIV/0!</v>
      </c>
      <c r="AA35" s="28" t="e">
        <f t="shared" si="85"/>
        <v>#DIV/0!</v>
      </c>
      <c r="AB35" s="28" t="e">
        <f t="shared" si="85"/>
        <v>#DIV/0!</v>
      </c>
    </row>
    <row r="36" spans="2:32" s="27" customFormat="1" x14ac:dyDescent="0.35">
      <c r="B36" s="27" t="s">
        <v>1794</v>
      </c>
      <c r="F36" s="27" t="e">
        <f>SUM(F34:F35)</f>
        <v>#DIV/0!</v>
      </c>
      <c r="G36" s="27" t="e">
        <f t="shared" ref="G36:AB36" si="86">SUM(G34:G35)</f>
        <v>#DIV/0!</v>
      </c>
      <c r="H36" s="27" t="e">
        <f t="shared" si="86"/>
        <v>#DIV/0!</v>
      </c>
      <c r="I36" s="27" t="e">
        <f t="shared" si="86"/>
        <v>#DIV/0!</v>
      </c>
      <c r="J36" s="27" t="e">
        <f t="shared" si="86"/>
        <v>#DIV/0!</v>
      </c>
      <c r="K36" s="27" t="e">
        <f t="shared" si="86"/>
        <v>#DIV/0!</v>
      </c>
      <c r="L36" s="27" t="e">
        <f t="shared" si="86"/>
        <v>#DIV/0!</v>
      </c>
      <c r="M36" s="27">
        <f t="shared" si="86"/>
        <v>1</v>
      </c>
      <c r="N36" s="27">
        <f t="shared" si="86"/>
        <v>1</v>
      </c>
      <c r="O36" s="27">
        <f t="shared" si="86"/>
        <v>1</v>
      </c>
      <c r="P36" s="27">
        <f t="shared" si="86"/>
        <v>1</v>
      </c>
      <c r="Q36" s="27">
        <f t="shared" si="86"/>
        <v>1</v>
      </c>
      <c r="R36" s="27">
        <f t="shared" si="86"/>
        <v>1</v>
      </c>
      <c r="S36" s="27">
        <f t="shared" si="86"/>
        <v>1</v>
      </c>
      <c r="T36" s="27">
        <f t="shared" si="86"/>
        <v>1</v>
      </c>
      <c r="U36" s="27">
        <f t="shared" si="86"/>
        <v>1</v>
      </c>
      <c r="V36" s="27">
        <f t="shared" si="86"/>
        <v>1</v>
      </c>
      <c r="W36" s="27" t="e">
        <f t="shared" si="86"/>
        <v>#DIV/0!</v>
      </c>
      <c r="X36" s="27" t="e">
        <f t="shared" si="86"/>
        <v>#DIV/0!</v>
      </c>
      <c r="Y36" s="27" t="e">
        <f t="shared" si="86"/>
        <v>#DIV/0!</v>
      </c>
      <c r="Z36" s="27" t="e">
        <f t="shared" si="86"/>
        <v>#DIV/0!</v>
      </c>
      <c r="AA36" s="27" t="e">
        <f t="shared" si="86"/>
        <v>#DIV/0!</v>
      </c>
      <c r="AB36" s="27" t="e">
        <f t="shared" si="86"/>
        <v>#DIV/0!</v>
      </c>
    </row>
    <row r="37" spans="2:32" s="2" customFormat="1" x14ac:dyDescent="0.35">
      <c r="B37" s="3" t="s">
        <v>32</v>
      </c>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row r="38" spans="2:32" x14ac:dyDescent="0.35">
      <c r="B38" t="s">
        <v>33</v>
      </c>
      <c r="F38" s="5"/>
      <c r="G38" s="5"/>
      <c r="H38" s="5"/>
      <c r="I38" s="5"/>
      <c r="J38" s="5"/>
      <c r="K38" s="5">
        <v>1560106</v>
      </c>
      <c r="L38" s="5">
        <v>1845501</v>
      </c>
      <c r="M38" s="5">
        <v>2317695</v>
      </c>
      <c r="N38" s="5">
        <v>2451111</v>
      </c>
      <c r="O38" s="5">
        <v>2423772</v>
      </c>
      <c r="P38" s="5">
        <v>2657176</v>
      </c>
      <c r="Q38" s="5">
        <v>3371641</v>
      </c>
      <c r="R38" s="5">
        <v>3035825</v>
      </c>
      <c r="S38" s="5">
        <v>3820329</v>
      </c>
      <c r="T38" s="5">
        <v>4419806</v>
      </c>
      <c r="U38" s="5">
        <v>5342360</v>
      </c>
      <c r="V38" s="5">
        <v>4435354</v>
      </c>
      <c r="W38" s="5"/>
      <c r="X38" s="5"/>
      <c r="Y38" s="5"/>
      <c r="Z38" s="5"/>
      <c r="AA38" s="5"/>
      <c r="AB38" s="5"/>
      <c r="AC38" s="5"/>
      <c r="AD38" s="5"/>
      <c r="AE38" s="5"/>
      <c r="AF38" s="5"/>
    </row>
    <row r="39" spans="2:32" x14ac:dyDescent="0.35">
      <c r="B39" t="s">
        <v>34</v>
      </c>
      <c r="F39" s="5"/>
      <c r="G39" s="5"/>
      <c r="H39" s="5"/>
      <c r="I39" s="5"/>
      <c r="J39" s="5"/>
      <c r="K39" s="5">
        <v>1247722</v>
      </c>
      <c r="L39" s="5">
        <v>1259322</v>
      </c>
      <c r="M39" s="5">
        <v>1242186</v>
      </c>
      <c r="N39" s="5">
        <v>1393653</v>
      </c>
      <c r="O39" s="5">
        <v>1422368</v>
      </c>
      <c r="P39" s="5">
        <v>1572365</v>
      </c>
      <c r="Q39" s="5">
        <v>1855465</v>
      </c>
      <c r="R39" s="5">
        <v>1884417</v>
      </c>
      <c r="S39" s="5">
        <v>2315392</v>
      </c>
      <c r="T39" s="5">
        <v>2674488</v>
      </c>
      <c r="U39" s="5">
        <v>2822041</v>
      </c>
      <c r="V39" s="5">
        <v>2536823</v>
      </c>
      <c r="W39" s="5"/>
      <c r="X39" s="5"/>
      <c r="Y39" s="5"/>
      <c r="Z39" s="5"/>
      <c r="AA39" s="5"/>
      <c r="AB39" s="5"/>
      <c r="AC39" s="5"/>
      <c r="AD39" s="5"/>
      <c r="AE39" s="5"/>
      <c r="AF39" s="5"/>
    </row>
    <row r="40" spans="2:32" x14ac:dyDescent="0.35">
      <c r="B40" t="s">
        <v>35</v>
      </c>
      <c r="F40" s="5"/>
      <c r="G40" s="5"/>
      <c r="H40" s="5"/>
      <c r="I40" s="5"/>
      <c r="J40" s="5"/>
      <c r="K40" s="5">
        <v>225170</v>
      </c>
      <c r="L40" s="5">
        <v>267748</v>
      </c>
      <c r="M40" s="5">
        <v>341214</v>
      </c>
      <c r="N40" s="5">
        <v>377837</v>
      </c>
      <c r="O40" s="5">
        <v>376336</v>
      </c>
      <c r="P40" s="5">
        <v>395007</v>
      </c>
      <c r="Q40" s="5">
        <v>480278</v>
      </c>
      <c r="R40" s="5">
        <v>461884</v>
      </c>
      <c r="S40" s="5">
        <v>568121</v>
      </c>
      <c r="T40" s="5">
        <v>658733</v>
      </c>
      <c r="U40" s="5">
        <v>816494</v>
      </c>
      <c r="V40" s="5">
        <v>684904</v>
      </c>
      <c r="W40" s="5"/>
      <c r="X40" s="5"/>
      <c r="Y40" s="5"/>
      <c r="Z40" s="5"/>
      <c r="AA40" s="5"/>
      <c r="AB40" s="5"/>
      <c r="AC40" s="5"/>
      <c r="AD40" s="5"/>
      <c r="AE40" s="5"/>
      <c r="AF40" s="5"/>
    </row>
    <row r="41" spans="2:32" s="9" customFormat="1" x14ac:dyDescent="0.35">
      <c r="B41" s="8" t="s">
        <v>36</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row>
    <row r="42" spans="2:32" x14ac:dyDescent="0.35">
      <c r="B42" t="s">
        <v>37</v>
      </c>
      <c r="F42" s="5"/>
      <c r="G42" s="5"/>
      <c r="H42" s="5"/>
      <c r="I42" s="5"/>
      <c r="J42" s="5"/>
      <c r="K42" s="5" t="s">
        <v>1791</v>
      </c>
      <c r="L42" s="5" t="s">
        <v>1791</v>
      </c>
      <c r="M42" s="5" t="s">
        <v>1791</v>
      </c>
      <c r="N42" s="5" t="s">
        <v>1791</v>
      </c>
      <c r="O42" s="5">
        <v>0</v>
      </c>
      <c r="P42" s="5">
        <v>0</v>
      </c>
      <c r="Q42" s="5">
        <v>0</v>
      </c>
      <c r="R42" s="5">
        <v>0</v>
      </c>
      <c r="S42" s="5">
        <v>75349</v>
      </c>
      <c r="T42" s="5">
        <v>85770</v>
      </c>
      <c r="U42" s="5">
        <v>102579</v>
      </c>
      <c r="V42" s="5">
        <v>117751</v>
      </c>
      <c r="W42" s="5"/>
      <c r="X42" s="5"/>
      <c r="Y42" s="5"/>
      <c r="Z42" s="5"/>
      <c r="AA42" s="5"/>
      <c r="AB42" s="5"/>
      <c r="AC42" s="5"/>
      <c r="AD42" s="5"/>
      <c r="AE42" s="5"/>
      <c r="AF42" s="5"/>
    </row>
    <row r="43" spans="2:32" x14ac:dyDescent="0.35">
      <c r="B43" t="s">
        <v>38</v>
      </c>
      <c r="F43" s="5"/>
      <c r="G43" s="5"/>
      <c r="H43" s="5"/>
      <c r="I43" s="5"/>
      <c r="J43" s="5"/>
      <c r="K43" s="5">
        <v>104948</v>
      </c>
      <c r="L43" s="5">
        <v>109795</v>
      </c>
      <c r="M43" s="5">
        <v>111114</v>
      </c>
      <c r="N43" s="5">
        <v>111240</v>
      </c>
      <c r="O43" s="5">
        <v>92085</v>
      </c>
      <c r="P43" s="5">
        <v>88630</v>
      </c>
      <c r="Q43" s="5">
        <v>98533</v>
      </c>
      <c r="R43" s="5">
        <v>111545</v>
      </c>
      <c r="S43" s="5">
        <v>59048</v>
      </c>
      <c r="T43" s="5">
        <v>73218</v>
      </c>
      <c r="U43" s="5">
        <v>87348</v>
      </c>
      <c r="V43" s="5">
        <v>80654</v>
      </c>
      <c r="W43" s="5"/>
      <c r="X43" s="5"/>
      <c r="Y43" s="5"/>
      <c r="Z43" s="5"/>
      <c r="AA43" s="5"/>
      <c r="AB43" s="5"/>
      <c r="AC43" s="5"/>
      <c r="AD43" s="5"/>
      <c r="AE43" s="5"/>
      <c r="AF43" s="5"/>
    </row>
    <row r="44" spans="2:32" s="7" customFormat="1" x14ac:dyDescent="0.35">
      <c r="B44" s="7" t="s">
        <v>39</v>
      </c>
      <c r="F44" s="14"/>
      <c r="G44" s="14"/>
      <c r="H44" s="14"/>
      <c r="I44" s="14"/>
      <c r="J44" s="14"/>
      <c r="K44" s="14" t="s">
        <v>1791</v>
      </c>
      <c r="L44" s="14" t="s">
        <v>1791</v>
      </c>
      <c r="M44" s="14" t="s">
        <v>1791</v>
      </c>
      <c r="N44" s="14" t="s">
        <v>1791</v>
      </c>
      <c r="O44" s="14">
        <v>20754</v>
      </c>
      <c r="P44" s="14">
        <v>28308</v>
      </c>
      <c r="Q44" s="14">
        <v>30814</v>
      </c>
      <c r="R44" s="14">
        <v>31813</v>
      </c>
      <c r="S44" s="14">
        <v>43675</v>
      </c>
      <c r="T44" s="14">
        <v>76054</v>
      </c>
      <c r="U44" s="14">
        <v>74954</v>
      </c>
      <c r="V44" s="14">
        <v>67805</v>
      </c>
      <c r="W44" s="14"/>
      <c r="X44" s="14"/>
      <c r="Y44" s="14"/>
      <c r="Z44" s="14"/>
      <c r="AA44" s="14"/>
      <c r="AB44" s="14"/>
      <c r="AC44" s="14"/>
      <c r="AD44" s="14"/>
      <c r="AE44" s="14"/>
      <c r="AF44" s="14"/>
    </row>
    <row r="45" spans="2:32" s="10" customFormat="1" x14ac:dyDescent="0.35">
      <c r="B45" s="10" t="s">
        <v>40</v>
      </c>
      <c r="F45" s="15">
        <f t="shared" ref="F45" si="87">SUM(F42:F44)</f>
        <v>0</v>
      </c>
      <c r="G45" s="15">
        <f t="shared" ref="G45" si="88">SUM(G42:G44)</f>
        <v>0</v>
      </c>
      <c r="H45" s="15">
        <f t="shared" ref="H45" si="89">SUM(H42:H44)</f>
        <v>0</v>
      </c>
      <c r="I45" s="15">
        <f t="shared" ref="I45" si="90">SUM(I42:I44)</f>
        <v>0</v>
      </c>
      <c r="J45" s="15">
        <f t="shared" ref="J45" si="91">SUM(J42:J44)</f>
        <v>0</v>
      </c>
      <c r="K45" s="15">
        <f t="shared" ref="K45" si="92">SUM(K42:K44)</f>
        <v>104948</v>
      </c>
      <c r="L45" s="15">
        <f t="shared" ref="L45" si="93">SUM(L42:L44)</f>
        <v>109795</v>
      </c>
      <c r="M45" s="15">
        <f t="shared" ref="M45" si="94">SUM(M42:M44)</f>
        <v>111114</v>
      </c>
      <c r="N45" s="15">
        <f t="shared" ref="N45" si="95">SUM(N42:N44)</f>
        <v>111240</v>
      </c>
      <c r="O45" s="15">
        <f t="shared" ref="O45:U45" si="96">SUM(O42:O44)</f>
        <v>112839</v>
      </c>
      <c r="P45" s="15">
        <f t="shared" si="96"/>
        <v>116938</v>
      </c>
      <c r="Q45" s="15">
        <f t="shared" si="96"/>
        <v>129347</v>
      </c>
      <c r="R45" s="15">
        <f t="shared" si="96"/>
        <v>143358</v>
      </c>
      <c r="S45" s="15">
        <f t="shared" si="96"/>
        <v>178072</v>
      </c>
      <c r="T45" s="15">
        <f t="shared" si="96"/>
        <v>235042</v>
      </c>
      <c r="U45" s="15">
        <f t="shared" si="96"/>
        <v>264881</v>
      </c>
      <c r="V45" s="15">
        <f t="shared" ref="V45" si="97">SUM(V42:V44)</f>
        <v>266210</v>
      </c>
      <c r="W45" s="15">
        <f t="shared" ref="W45" si="98">SUM(W42:W44)</f>
        <v>0</v>
      </c>
      <c r="X45" s="15">
        <f t="shared" ref="X45" si="99">SUM(X42:X44)</f>
        <v>0</v>
      </c>
      <c r="Y45" s="15">
        <f t="shared" ref="Y45" si="100">SUM(Y42:Y44)</f>
        <v>0</v>
      </c>
      <c r="Z45" s="15">
        <f t="shared" ref="Z45" si="101">SUM(Z42:Z44)</f>
        <v>0</v>
      </c>
      <c r="AA45" s="15">
        <f t="shared" ref="AA45" si="102">SUM(AA42:AA44)</f>
        <v>0</v>
      </c>
      <c r="AB45" s="15">
        <f t="shared" ref="AB45" si="103">SUM(AB42:AB44)</f>
        <v>0</v>
      </c>
      <c r="AC45" s="15"/>
      <c r="AD45" s="15"/>
      <c r="AE45" s="15"/>
      <c r="AF45" s="15"/>
    </row>
    <row r="46" spans="2:32" x14ac:dyDescent="0.35">
      <c r="B46" t="s">
        <v>27</v>
      </c>
      <c r="F46" s="5">
        <f t="shared" ref="F46" si="104">F45+SUM(F38:F40)</f>
        <v>0</v>
      </c>
      <c r="G46" s="5">
        <f t="shared" ref="G46" si="105">G45+SUM(G38:G40)</f>
        <v>0</v>
      </c>
      <c r="H46" s="5">
        <f t="shared" ref="H46" si="106">H45+SUM(H38:H40)</f>
        <v>0</v>
      </c>
      <c r="I46" s="5">
        <f t="shared" ref="I46" si="107">I45+SUM(I38:I40)</f>
        <v>0</v>
      </c>
      <c r="J46" s="5">
        <f t="shared" ref="J46" si="108">J45+SUM(J38:J40)</f>
        <v>0</v>
      </c>
      <c r="K46" s="5">
        <f t="shared" ref="K46" si="109">K45+SUM(K38:K40)</f>
        <v>3137946</v>
      </c>
      <c r="L46" s="5">
        <f t="shared" ref="L46" si="110">L45+SUM(L38:L40)</f>
        <v>3482366</v>
      </c>
      <c r="M46" s="5">
        <f t="shared" ref="M46" si="111">M45+SUM(M38:M40)</f>
        <v>4012209</v>
      </c>
      <c r="N46" s="5">
        <f t="shared" ref="N46" si="112">N45+SUM(N38:N40)</f>
        <v>4333841</v>
      </c>
      <c r="O46" s="5">
        <f t="shared" ref="O46:U46" si="113">O45+SUM(O38:O40)</f>
        <v>4335315</v>
      </c>
      <c r="P46" s="5">
        <f t="shared" si="113"/>
        <v>4741486</v>
      </c>
      <c r="Q46" s="5">
        <f t="shared" si="113"/>
        <v>5836731</v>
      </c>
      <c r="R46" s="5">
        <f t="shared" si="113"/>
        <v>5525484</v>
      </c>
      <c r="S46" s="5">
        <f t="shared" si="113"/>
        <v>6881914</v>
      </c>
      <c r="T46" s="5">
        <f t="shared" si="113"/>
        <v>7988069</v>
      </c>
      <c r="U46" s="5">
        <f t="shared" si="113"/>
        <v>9245776</v>
      </c>
      <c r="V46" s="5">
        <f t="shared" ref="V46" si="114">V45+SUM(V38:V40)</f>
        <v>7923291</v>
      </c>
      <c r="W46" s="5">
        <f t="shared" ref="W46" si="115">W45+SUM(W38:W40)</f>
        <v>0</v>
      </c>
      <c r="X46" s="5">
        <f t="shared" ref="X46" si="116">X45+SUM(X38:X40)</f>
        <v>0</v>
      </c>
      <c r="Y46" s="5">
        <f t="shared" ref="Y46" si="117">Y45+SUM(Y38:Y40)</f>
        <v>0</v>
      </c>
      <c r="Z46" s="5">
        <f t="shared" ref="Z46" si="118">Z45+SUM(Z38:Z40)</f>
        <v>0</v>
      </c>
      <c r="AA46" s="5">
        <f t="shared" ref="AA46" si="119">AA45+SUM(AA38:AA40)</f>
        <v>0</v>
      </c>
      <c r="AB46" s="5">
        <f t="shared" ref="AB46" si="120">AB45+SUM(AB38:AB40)</f>
        <v>0</v>
      </c>
      <c r="AC46" s="5"/>
      <c r="AD46" s="5"/>
      <c r="AE46" s="5"/>
      <c r="AF46" s="5"/>
    </row>
    <row r="47" spans="2:32" x14ac:dyDescent="0.35">
      <c r="B47" t="s">
        <v>28</v>
      </c>
      <c r="F47" s="5">
        <f t="shared" ref="F47:H47" si="121">F19</f>
        <v>0</v>
      </c>
      <c r="G47" s="5">
        <f t="shared" si="121"/>
        <v>0</v>
      </c>
      <c r="H47" s="5">
        <f t="shared" si="121"/>
        <v>0</v>
      </c>
      <c r="I47" s="5">
        <f t="shared" ref="I47:J47" si="122">I19</f>
        <v>0</v>
      </c>
      <c r="J47" s="5">
        <f t="shared" si="122"/>
        <v>0</v>
      </c>
      <c r="K47" s="5">
        <f t="shared" ref="K47:L47" si="123">K19</f>
        <v>254665</v>
      </c>
      <c r="L47" s="5">
        <f t="shared" si="123"/>
        <v>263743</v>
      </c>
      <c r="M47" s="5">
        <f t="shared" ref="M47:N47" si="124">M19</f>
        <v>275554</v>
      </c>
      <c r="N47" s="5">
        <f t="shared" si="124"/>
        <v>296353</v>
      </c>
      <c r="O47" s="5">
        <f t="shared" ref="O47:U48" si="125">O19</f>
        <v>299884</v>
      </c>
      <c r="P47" s="5">
        <f t="shared" si="125"/>
        <v>403584</v>
      </c>
      <c r="Q47" s="5">
        <f t="shared" si="125"/>
        <v>449949</v>
      </c>
      <c r="R47" s="5">
        <f t="shared" si="125"/>
        <v>448565</v>
      </c>
      <c r="S47" s="5">
        <f t="shared" si="125"/>
        <v>545949</v>
      </c>
      <c r="T47" s="5">
        <f t="shared" si="125"/>
        <v>666252</v>
      </c>
      <c r="U47" s="5">
        <f t="shared" si="125"/>
        <v>755057</v>
      </c>
      <c r="V47" s="5">
        <f t="shared" ref="V47:AB47" si="126">V19</f>
        <v>671194</v>
      </c>
      <c r="W47" s="5">
        <f t="shared" si="126"/>
        <v>0</v>
      </c>
      <c r="X47" s="5">
        <f t="shared" si="126"/>
        <v>0</v>
      </c>
      <c r="Y47" s="5">
        <f t="shared" si="126"/>
        <v>0</v>
      </c>
      <c r="Z47" s="5">
        <f t="shared" si="126"/>
        <v>0</v>
      </c>
      <c r="AA47" s="5">
        <f t="shared" si="126"/>
        <v>0</v>
      </c>
      <c r="AB47" s="5">
        <f t="shared" si="126"/>
        <v>0</v>
      </c>
      <c r="AC47" s="5"/>
      <c r="AD47" s="5"/>
      <c r="AE47" s="5"/>
      <c r="AF47" s="5"/>
    </row>
    <row r="48" spans="2:32" s="7" customFormat="1" x14ac:dyDescent="0.35">
      <c r="B48" s="7" t="s">
        <v>29</v>
      </c>
      <c r="F48" s="14">
        <f t="shared" ref="F48:H48" si="127">F20</f>
        <v>0</v>
      </c>
      <c r="G48" s="14">
        <f t="shared" si="127"/>
        <v>0</v>
      </c>
      <c r="H48" s="14">
        <f t="shared" si="127"/>
        <v>0</v>
      </c>
      <c r="I48" s="14">
        <f t="shared" ref="I48:J48" si="128">I20</f>
        <v>0</v>
      </c>
      <c r="J48" s="14">
        <f t="shared" si="128"/>
        <v>0</v>
      </c>
      <c r="K48" s="14">
        <f t="shared" ref="K48:L48" si="129">K20</f>
        <v>120070</v>
      </c>
      <c r="L48" s="14">
        <f t="shared" si="129"/>
        <v>45479</v>
      </c>
      <c r="M48" s="14">
        <f t="shared" ref="M48:N48" si="130">M20</f>
        <v>36325</v>
      </c>
      <c r="N48" s="14">
        <f t="shared" si="130"/>
        <v>21701</v>
      </c>
      <c r="O48" s="14">
        <f t="shared" si="125"/>
        <v>10213</v>
      </c>
      <c r="P48" s="14">
        <f t="shared" si="125"/>
        <v>2782</v>
      </c>
      <c r="Q48" s="14">
        <f t="shared" si="125"/>
        <v>1515</v>
      </c>
      <c r="R48" s="14">
        <f t="shared" si="125"/>
        <v>1769</v>
      </c>
      <c r="S48" s="14">
        <f t="shared" si="125"/>
        <v>1770</v>
      </c>
      <c r="T48" s="14">
        <f t="shared" si="125"/>
        <v>22359</v>
      </c>
      <c r="U48" s="14">
        <f t="shared" si="125"/>
        <v>9310</v>
      </c>
      <c r="V48" s="14">
        <f t="shared" ref="V48:AB48" si="131">V20</f>
        <v>0</v>
      </c>
      <c r="W48" s="14">
        <f t="shared" si="131"/>
        <v>0</v>
      </c>
      <c r="X48" s="14">
        <f t="shared" si="131"/>
        <v>0</v>
      </c>
      <c r="Y48" s="14">
        <f t="shared" si="131"/>
        <v>0</v>
      </c>
      <c r="Z48" s="14">
        <f t="shared" si="131"/>
        <v>0</v>
      </c>
      <c r="AA48" s="14">
        <f t="shared" si="131"/>
        <v>0</v>
      </c>
      <c r="AB48" s="14">
        <f t="shared" si="131"/>
        <v>0</v>
      </c>
      <c r="AC48" s="14"/>
      <c r="AD48" s="14"/>
      <c r="AE48" s="14"/>
      <c r="AF48" s="14"/>
    </row>
    <row r="49" spans="2:32" s="11" customFormat="1" x14ac:dyDescent="0.35">
      <c r="B49" s="11" t="s">
        <v>1770</v>
      </c>
      <c r="F49" s="16">
        <f t="shared" ref="F49" si="132">SUM(F46:F48)</f>
        <v>0</v>
      </c>
      <c r="G49" s="16">
        <f t="shared" ref="G49" si="133">SUM(G46:G48)</f>
        <v>0</v>
      </c>
      <c r="H49" s="16">
        <f t="shared" ref="H49" si="134">SUM(H46:H48)</f>
        <v>0</v>
      </c>
      <c r="I49" s="16">
        <f t="shared" ref="I49" si="135">SUM(I46:I48)</f>
        <v>0</v>
      </c>
      <c r="J49" s="16">
        <f t="shared" ref="J49" si="136">SUM(J46:J48)</f>
        <v>0</v>
      </c>
      <c r="K49" s="16">
        <f t="shared" ref="K49" si="137">SUM(K46:K48)</f>
        <v>3512681</v>
      </c>
      <c r="L49" s="16">
        <f t="shared" ref="L49" si="138">SUM(L46:L48)</f>
        <v>3791588</v>
      </c>
      <c r="M49" s="16">
        <f t="shared" ref="M49" si="139">SUM(M46:M48)</f>
        <v>4324088</v>
      </c>
      <c r="N49" s="16">
        <f t="shared" ref="N49" si="140">SUM(N46:N48)</f>
        <v>4651895</v>
      </c>
      <c r="O49" s="16">
        <f t="shared" ref="O49:U49" si="141">SUM(O46:O48)</f>
        <v>4645412</v>
      </c>
      <c r="P49" s="16">
        <f t="shared" si="141"/>
        <v>5147852</v>
      </c>
      <c r="Q49" s="16">
        <f t="shared" si="141"/>
        <v>6288195</v>
      </c>
      <c r="R49" s="16">
        <f t="shared" si="141"/>
        <v>5975818</v>
      </c>
      <c r="S49" s="16">
        <f t="shared" si="141"/>
        <v>7429633</v>
      </c>
      <c r="T49" s="16">
        <f t="shared" si="141"/>
        <v>8676680</v>
      </c>
      <c r="U49" s="16">
        <f t="shared" si="141"/>
        <v>10010143</v>
      </c>
      <c r="V49" s="16">
        <f t="shared" ref="V49" si="142">SUM(V46:V48)</f>
        <v>8594485</v>
      </c>
      <c r="W49" s="16">
        <f t="shared" ref="W49" si="143">SUM(W46:W48)</f>
        <v>0</v>
      </c>
      <c r="X49" s="16">
        <f t="shared" ref="X49" si="144">SUM(X46:X48)</f>
        <v>0</v>
      </c>
      <c r="Y49" s="16">
        <f t="shared" ref="Y49" si="145">SUM(Y46:Y48)</f>
        <v>0</v>
      </c>
      <c r="Z49" s="16">
        <f t="shared" ref="Z49" si="146">SUM(Z46:Z48)</f>
        <v>0</v>
      </c>
      <c r="AA49" s="16">
        <f t="shared" ref="AA49" si="147">SUM(AA46:AA48)</f>
        <v>0</v>
      </c>
      <c r="AB49" s="16">
        <f t="shared" ref="AB49" si="148">SUM(AB46:AB48)</f>
        <v>0</v>
      </c>
      <c r="AC49" s="16"/>
      <c r="AD49" s="16"/>
      <c r="AE49" s="16"/>
      <c r="AF49" s="16"/>
    </row>
    <row r="50" spans="2:32" x14ac:dyDescent="0.3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2:32" s="3" customFormat="1" x14ac:dyDescent="0.35">
      <c r="B51" s="3" t="s">
        <v>1766</v>
      </c>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row>
    <row r="52" spans="2:32" x14ac:dyDescent="0.35">
      <c r="B52" t="s">
        <v>1767</v>
      </c>
      <c r="F52" s="5"/>
      <c r="G52" s="5"/>
      <c r="H52" s="5"/>
      <c r="I52" s="5"/>
      <c r="J52" s="5"/>
      <c r="K52" s="5"/>
      <c r="L52" s="5">
        <v>2326482</v>
      </c>
      <c r="M52" s="5">
        <v>2655529</v>
      </c>
      <c r="N52" s="5">
        <v>2867353</v>
      </c>
      <c r="O52" s="5">
        <v>2935026</v>
      </c>
      <c r="P52" s="5">
        <v>3293743</v>
      </c>
      <c r="Q52" s="5">
        <v>4049086</v>
      </c>
      <c r="R52" s="5">
        <v>3947736</v>
      </c>
      <c r="S52" s="5">
        <v>4910954</v>
      </c>
      <c r="T52" s="5">
        <v>5644539</v>
      </c>
      <c r="U52" s="5">
        <v>6645592</v>
      </c>
      <c r="V52" s="5">
        <v>5782223</v>
      </c>
      <c r="W52" s="5"/>
      <c r="X52" s="5"/>
      <c r="Y52" s="5"/>
      <c r="Z52" s="5"/>
      <c r="AA52" s="5"/>
      <c r="AB52" s="5"/>
      <c r="AC52" s="5"/>
      <c r="AD52" s="5"/>
      <c r="AE52" s="5"/>
      <c r="AF52" s="5"/>
    </row>
    <row r="53" spans="2:32" x14ac:dyDescent="0.35">
      <c r="B53" t="s">
        <v>1768</v>
      </c>
      <c r="F53" s="5"/>
      <c r="G53" s="5"/>
      <c r="H53" s="5"/>
      <c r="I53" s="5"/>
      <c r="J53" s="5"/>
      <c r="K53" s="5"/>
      <c r="L53" s="5">
        <v>1158261</v>
      </c>
      <c r="M53" s="5">
        <v>1335777</v>
      </c>
      <c r="N53" s="5">
        <v>1413441</v>
      </c>
      <c r="O53" s="5">
        <v>1348160</v>
      </c>
      <c r="P53" s="5">
        <v>1478233</v>
      </c>
      <c r="Q53" s="5">
        <v>1768119</v>
      </c>
      <c r="R53" s="5">
        <v>1599175</v>
      </c>
      <c r="S53" s="5">
        <v>2001917</v>
      </c>
      <c r="T53" s="5">
        <v>2390563</v>
      </c>
      <c r="U53" s="5">
        <v>2647528</v>
      </c>
      <c r="V53" s="5">
        <v>2137442</v>
      </c>
      <c r="W53" s="5"/>
      <c r="X53" s="5"/>
      <c r="Y53" s="5"/>
      <c r="Z53" s="5"/>
      <c r="AA53" s="5"/>
      <c r="AB53" s="5"/>
      <c r="AC53" s="5"/>
      <c r="AD53" s="5"/>
      <c r="AE53" s="5"/>
      <c r="AF53" s="5"/>
    </row>
    <row r="54" spans="2:32" s="7" customFormat="1" x14ac:dyDescent="0.35">
      <c r="B54" s="7" t="s">
        <v>1769</v>
      </c>
      <c r="F54" s="14"/>
      <c r="G54" s="14"/>
      <c r="H54" s="14"/>
      <c r="I54" s="14"/>
      <c r="J54" s="14"/>
      <c r="K54" s="14"/>
      <c r="L54" s="14">
        <v>306845</v>
      </c>
      <c r="M54" s="14">
        <v>332782</v>
      </c>
      <c r="N54" s="14">
        <v>371101</v>
      </c>
      <c r="O54" s="14">
        <v>362226</v>
      </c>
      <c r="P54" s="14">
        <v>375876</v>
      </c>
      <c r="Q54" s="14">
        <v>470990</v>
      </c>
      <c r="R54" s="14">
        <v>428907</v>
      </c>
      <c r="S54" s="14">
        <v>516762</v>
      </c>
      <c r="T54" s="14">
        <v>641578</v>
      </c>
      <c r="U54" s="14">
        <v>717023</v>
      </c>
      <c r="V54" s="14">
        <v>674820</v>
      </c>
      <c r="W54" s="14"/>
      <c r="X54" s="14"/>
      <c r="Y54" s="14"/>
      <c r="Z54" s="14"/>
      <c r="AA54" s="14"/>
      <c r="AB54" s="14"/>
      <c r="AC54" s="14"/>
      <c r="AD54" s="14"/>
      <c r="AE54" s="14"/>
      <c r="AF54" s="14"/>
    </row>
    <row r="55" spans="2:32" s="11" customFormat="1" x14ac:dyDescent="0.35">
      <c r="B55" s="11" t="s">
        <v>1770</v>
      </c>
      <c r="F55" s="16">
        <f>SUM(F52:F54)</f>
        <v>0</v>
      </c>
      <c r="G55" s="16">
        <f t="shared" ref="G55" si="149">SUM(G52:G54)</f>
        <v>0</v>
      </c>
      <c r="H55" s="16">
        <f>SUM(H52:H54)</f>
        <v>0</v>
      </c>
      <c r="I55" s="16">
        <f>SUM(I52:I54)</f>
        <v>0</v>
      </c>
      <c r="J55" s="16">
        <f t="shared" ref="J55" si="150">SUM(J52:J54)</f>
        <v>0</v>
      </c>
      <c r="K55" s="16">
        <f>SUM(K52:K54)</f>
        <v>0</v>
      </c>
      <c r="L55" s="16">
        <f t="shared" ref="L55" si="151">SUM(L52:L54)</f>
        <v>3791588</v>
      </c>
      <c r="M55" s="16">
        <f>SUM(M52:M54)</f>
        <v>4324088</v>
      </c>
      <c r="N55" s="16">
        <f t="shared" ref="N55" si="152">SUM(N52:N54)</f>
        <v>4651895</v>
      </c>
      <c r="O55" s="16">
        <f>SUM(O52:O54)</f>
        <v>4645412</v>
      </c>
      <c r="P55" s="16">
        <f t="shared" ref="P55:AB55" si="153">SUM(P52:P54)</f>
        <v>5147852</v>
      </c>
      <c r="Q55" s="16">
        <f t="shared" si="153"/>
        <v>6288195</v>
      </c>
      <c r="R55" s="16">
        <f t="shared" si="153"/>
        <v>5975818</v>
      </c>
      <c r="S55" s="16">
        <f t="shared" si="153"/>
        <v>7429633</v>
      </c>
      <c r="T55" s="16">
        <f t="shared" si="153"/>
        <v>8676680</v>
      </c>
      <c r="U55" s="16">
        <f t="shared" si="153"/>
        <v>10010143</v>
      </c>
      <c r="V55" s="16">
        <f t="shared" si="153"/>
        <v>8594485</v>
      </c>
      <c r="W55" s="16">
        <f t="shared" si="153"/>
        <v>0</v>
      </c>
      <c r="X55" s="16">
        <f t="shared" si="153"/>
        <v>0</v>
      </c>
      <c r="Y55" s="16">
        <f t="shared" si="153"/>
        <v>0</v>
      </c>
      <c r="Z55" s="16">
        <f t="shared" si="153"/>
        <v>0</v>
      </c>
      <c r="AA55" s="16">
        <f t="shared" si="153"/>
        <v>0</v>
      </c>
      <c r="AB55" s="16">
        <f t="shared" si="153"/>
        <v>0</v>
      </c>
      <c r="AC55" s="16"/>
      <c r="AD55" s="16"/>
      <c r="AE55" s="16"/>
      <c r="AF55" s="16"/>
    </row>
    <row r="56" spans="2:32" s="8" customFormat="1" x14ac:dyDescent="0.35">
      <c r="B56" s="8" t="s">
        <v>1795</v>
      </c>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row>
    <row r="57" spans="2:32" s="20" customFormat="1" x14ac:dyDescent="0.35">
      <c r="B57" s="20" t="s">
        <v>1767</v>
      </c>
      <c r="F57" s="20" t="e">
        <f>F52/F55</f>
        <v>#DIV/0!</v>
      </c>
      <c r="G57" s="20" t="e">
        <f t="shared" ref="G57:AB57" si="154">G52/G55</f>
        <v>#DIV/0!</v>
      </c>
      <c r="H57" s="20" t="e">
        <f t="shared" si="154"/>
        <v>#DIV/0!</v>
      </c>
      <c r="I57" s="20" t="e">
        <f t="shared" si="154"/>
        <v>#DIV/0!</v>
      </c>
      <c r="J57" s="20" t="e">
        <f t="shared" si="154"/>
        <v>#DIV/0!</v>
      </c>
      <c r="K57" s="20" t="e">
        <f t="shared" si="154"/>
        <v>#DIV/0!</v>
      </c>
      <c r="L57" s="20">
        <f t="shared" si="154"/>
        <v>0.61359040064479575</v>
      </c>
      <c r="M57" s="20">
        <f t="shared" si="154"/>
        <v>0.61412464316174875</v>
      </c>
      <c r="N57" s="20">
        <f t="shared" si="154"/>
        <v>0.61638386077071816</v>
      </c>
      <c r="O57" s="20">
        <f t="shared" si="154"/>
        <v>0.63181177471449246</v>
      </c>
      <c r="P57" s="20">
        <f t="shared" si="154"/>
        <v>0.63982861201137875</v>
      </c>
      <c r="Q57" s="20">
        <f t="shared" si="154"/>
        <v>0.64391864438046209</v>
      </c>
      <c r="R57" s="20">
        <f t="shared" si="154"/>
        <v>0.66061851281280659</v>
      </c>
      <c r="S57" s="20">
        <f t="shared" si="154"/>
        <v>0.66099550273882979</v>
      </c>
      <c r="T57" s="20">
        <f t="shared" si="154"/>
        <v>0.65054133608707476</v>
      </c>
      <c r="U57" s="20">
        <f t="shared" si="154"/>
        <v>0.66388582061215307</v>
      </c>
      <c r="V57" s="20">
        <f t="shared" si="154"/>
        <v>0.67278295325432536</v>
      </c>
      <c r="W57" s="20" t="e">
        <f t="shared" si="154"/>
        <v>#DIV/0!</v>
      </c>
      <c r="X57" s="20" t="e">
        <f t="shared" si="154"/>
        <v>#DIV/0!</v>
      </c>
      <c r="Y57" s="20" t="e">
        <f t="shared" si="154"/>
        <v>#DIV/0!</v>
      </c>
      <c r="Z57" s="20" t="e">
        <f t="shared" si="154"/>
        <v>#DIV/0!</v>
      </c>
      <c r="AA57" s="20" t="e">
        <f t="shared" si="154"/>
        <v>#DIV/0!</v>
      </c>
      <c r="AB57" s="20" t="e">
        <f t="shared" si="154"/>
        <v>#DIV/0!</v>
      </c>
    </row>
    <row r="58" spans="2:32" s="20" customFormat="1" x14ac:dyDescent="0.35">
      <c r="B58" s="20" t="s">
        <v>1768</v>
      </c>
      <c r="F58" s="20" t="e">
        <f>F53/F55</f>
        <v>#DIV/0!</v>
      </c>
      <c r="G58" s="20" t="e">
        <f t="shared" ref="G58:AB58" si="155">G53/G55</f>
        <v>#DIV/0!</v>
      </c>
      <c r="H58" s="20" t="e">
        <f t="shared" si="155"/>
        <v>#DIV/0!</v>
      </c>
      <c r="I58" s="20" t="e">
        <f t="shared" si="155"/>
        <v>#DIV/0!</v>
      </c>
      <c r="J58" s="20" t="e">
        <f t="shared" si="155"/>
        <v>#DIV/0!</v>
      </c>
      <c r="K58" s="20" t="e">
        <f t="shared" si="155"/>
        <v>#DIV/0!</v>
      </c>
      <c r="L58" s="20">
        <f t="shared" si="155"/>
        <v>0.30548176647884739</v>
      </c>
      <c r="M58" s="20">
        <f t="shared" si="155"/>
        <v>0.30891531347188123</v>
      </c>
      <c r="N58" s="20">
        <f t="shared" si="155"/>
        <v>0.30384198267587725</v>
      </c>
      <c r="O58" s="20">
        <f t="shared" si="155"/>
        <v>0.29021322543619382</v>
      </c>
      <c r="P58" s="20">
        <f t="shared" si="155"/>
        <v>0.28715530283310398</v>
      </c>
      <c r="Q58" s="20">
        <f t="shared" si="155"/>
        <v>0.2811806885759745</v>
      </c>
      <c r="R58" s="20">
        <f t="shared" si="155"/>
        <v>0.26760771496052926</v>
      </c>
      <c r="S58" s="20">
        <f t="shared" si="155"/>
        <v>0.26945032143579634</v>
      </c>
      <c r="T58" s="20">
        <f t="shared" si="155"/>
        <v>0.27551586551538149</v>
      </c>
      <c r="U58" s="20">
        <f t="shared" si="155"/>
        <v>0.26448453333783545</v>
      </c>
      <c r="V58" s="20">
        <f t="shared" si="155"/>
        <v>0.24869925306751947</v>
      </c>
      <c r="W58" s="20" t="e">
        <f t="shared" si="155"/>
        <v>#DIV/0!</v>
      </c>
      <c r="X58" s="20" t="e">
        <f t="shared" si="155"/>
        <v>#DIV/0!</v>
      </c>
      <c r="Y58" s="20" t="e">
        <f t="shared" si="155"/>
        <v>#DIV/0!</v>
      </c>
      <c r="Z58" s="20" t="e">
        <f t="shared" si="155"/>
        <v>#DIV/0!</v>
      </c>
      <c r="AA58" s="20" t="e">
        <f t="shared" si="155"/>
        <v>#DIV/0!</v>
      </c>
      <c r="AB58" s="20" t="e">
        <f t="shared" si="155"/>
        <v>#DIV/0!</v>
      </c>
    </row>
    <row r="59" spans="2:32" s="21" customFormat="1" x14ac:dyDescent="0.35">
      <c r="B59" s="21" t="s">
        <v>1769</v>
      </c>
      <c r="F59" s="21" t="e">
        <f>F54/F55</f>
        <v>#DIV/0!</v>
      </c>
      <c r="G59" s="21" t="e">
        <f t="shared" ref="G59:AB59" si="156">G54/G55</f>
        <v>#DIV/0!</v>
      </c>
      <c r="H59" s="21" t="e">
        <f t="shared" si="156"/>
        <v>#DIV/0!</v>
      </c>
      <c r="I59" s="21" t="e">
        <f t="shared" si="156"/>
        <v>#DIV/0!</v>
      </c>
      <c r="J59" s="21" t="e">
        <f t="shared" si="156"/>
        <v>#DIV/0!</v>
      </c>
      <c r="K59" s="21" t="e">
        <f t="shared" si="156"/>
        <v>#DIV/0!</v>
      </c>
      <c r="L59" s="21">
        <f t="shared" si="156"/>
        <v>8.0927832876356826E-2</v>
      </c>
      <c r="M59" s="21">
        <f t="shared" si="156"/>
        <v>7.6960043366369968E-2</v>
      </c>
      <c r="N59" s="21">
        <f t="shared" si="156"/>
        <v>7.9774156553404585E-2</v>
      </c>
      <c r="O59" s="21">
        <f t="shared" si="156"/>
        <v>7.7974999849313692E-2</v>
      </c>
      <c r="P59" s="21">
        <f t="shared" si="156"/>
        <v>7.3016085155517288E-2</v>
      </c>
      <c r="Q59" s="21">
        <f t="shared" si="156"/>
        <v>7.4900667043563379E-2</v>
      </c>
      <c r="R59" s="21">
        <f t="shared" si="156"/>
        <v>7.1773772226664201E-2</v>
      </c>
      <c r="S59" s="21">
        <f t="shared" si="156"/>
        <v>6.9554175825373876E-2</v>
      </c>
      <c r="T59" s="21">
        <f t="shared" si="156"/>
        <v>7.3942798397543766E-2</v>
      </c>
      <c r="U59" s="21">
        <f t="shared" si="156"/>
        <v>7.1629646050011472E-2</v>
      </c>
      <c r="V59" s="21">
        <f t="shared" si="156"/>
        <v>7.8517793678155229E-2</v>
      </c>
      <c r="W59" s="21" t="e">
        <f t="shared" si="156"/>
        <v>#DIV/0!</v>
      </c>
      <c r="X59" s="21" t="e">
        <f t="shared" si="156"/>
        <v>#DIV/0!</v>
      </c>
      <c r="Y59" s="21" t="e">
        <f t="shared" si="156"/>
        <v>#DIV/0!</v>
      </c>
      <c r="Z59" s="21" t="e">
        <f t="shared" si="156"/>
        <v>#DIV/0!</v>
      </c>
      <c r="AA59" s="21" t="e">
        <f t="shared" si="156"/>
        <v>#DIV/0!</v>
      </c>
      <c r="AB59" s="21" t="e">
        <f t="shared" si="156"/>
        <v>#DIV/0!</v>
      </c>
    </row>
    <row r="60" spans="2:32" s="27" customFormat="1" x14ac:dyDescent="0.35">
      <c r="B60" s="27" t="s">
        <v>1770</v>
      </c>
      <c r="F60" s="27" t="e">
        <f>SUM(F57:F59)</f>
        <v>#DIV/0!</v>
      </c>
      <c r="G60" s="27" t="e">
        <f t="shared" ref="G60:AB60" si="157">SUM(G57:G59)</f>
        <v>#DIV/0!</v>
      </c>
      <c r="H60" s="27" t="e">
        <f t="shared" si="157"/>
        <v>#DIV/0!</v>
      </c>
      <c r="I60" s="27" t="e">
        <f t="shared" si="157"/>
        <v>#DIV/0!</v>
      </c>
      <c r="J60" s="27" t="e">
        <f t="shared" si="157"/>
        <v>#DIV/0!</v>
      </c>
      <c r="K60" s="27" t="e">
        <f t="shared" si="157"/>
        <v>#DIV/0!</v>
      </c>
      <c r="L60" s="27">
        <f t="shared" si="157"/>
        <v>1</v>
      </c>
      <c r="M60" s="27">
        <f t="shared" si="157"/>
        <v>1</v>
      </c>
      <c r="N60" s="27">
        <f t="shared" si="157"/>
        <v>1</v>
      </c>
      <c r="O60" s="27">
        <f t="shared" si="157"/>
        <v>0.99999999999999989</v>
      </c>
      <c r="P60" s="27">
        <f t="shared" si="157"/>
        <v>1</v>
      </c>
      <c r="Q60" s="27">
        <f t="shared" si="157"/>
        <v>0.99999999999999989</v>
      </c>
      <c r="R60" s="27">
        <f t="shared" si="157"/>
        <v>1</v>
      </c>
      <c r="S60" s="27">
        <f t="shared" si="157"/>
        <v>1</v>
      </c>
      <c r="T60" s="27">
        <f t="shared" si="157"/>
        <v>1</v>
      </c>
      <c r="U60" s="27">
        <f t="shared" si="157"/>
        <v>1</v>
      </c>
      <c r="V60" s="27">
        <f t="shared" si="157"/>
        <v>1</v>
      </c>
      <c r="W60" s="27" t="e">
        <f t="shared" si="157"/>
        <v>#DIV/0!</v>
      </c>
      <c r="X60" s="27" t="e">
        <f t="shared" si="157"/>
        <v>#DIV/0!</v>
      </c>
      <c r="Y60" s="27" t="e">
        <f t="shared" si="157"/>
        <v>#DIV/0!</v>
      </c>
      <c r="Z60" s="27" t="e">
        <f t="shared" si="157"/>
        <v>#DIV/0!</v>
      </c>
      <c r="AA60" s="27" t="e">
        <f t="shared" si="157"/>
        <v>#DIV/0!</v>
      </c>
      <c r="AB60" s="27" t="e">
        <f t="shared" si="157"/>
        <v>#DIV/0!</v>
      </c>
    </row>
    <row r="61" spans="2:32" s="3" customFormat="1" x14ac:dyDescent="0.35">
      <c r="B61" s="3" t="s">
        <v>1789</v>
      </c>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row>
    <row r="62" spans="2:32" x14ac:dyDescent="0.35">
      <c r="B62" t="s">
        <v>1767</v>
      </c>
      <c r="F62" s="5"/>
      <c r="G62" s="5"/>
      <c r="H62" s="5"/>
      <c r="I62" s="5"/>
      <c r="J62" s="5"/>
      <c r="K62" s="5">
        <v>6064</v>
      </c>
      <c r="L62" s="5">
        <v>6429</v>
      </c>
      <c r="M62" s="5">
        <v>6829</v>
      </c>
      <c r="N62" s="5">
        <v>7286</v>
      </c>
      <c r="O62" s="5">
        <v>7502</v>
      </c>
      <c r="P62" s="5">
        <v>7976</v>
      </c>
      <c r="Q62" s="5">
        <v>8798</v>
      </c>
      <c r="R62" s="5">
        <v>9303</v>
      </c>
      <c r="S62" s="5">
        <v>9703</v>
      </c>
      <c r="T62" s="5">
        <v>10593</v>
      </c>
      <c r="U62" s="5">
        <v>12399</v>
      </c>
      <c r="V62" s="5">
        <v>11931</v>
      </c>
      <c r="W62" s="5"/>
      <c r="X62" s="5"/>
      <c r="Y62" s="5"/>
      <c r="Z62" s="5"/>
      <c r="AA62" s="5"/>
      <c r="AB62" s="5"/>
      <c r="AC62" s="5"/>
      <c r="AD62" s="5"/>
      <c r="AE62" s="5"/>
      <c r="AF62" s="5"/>
    </row>
    <row r="63" spans="2:32" x14ac:dyDescent="0.35">
      <c r="B63" t="s">
        <v>1768</v>
      </c>
      <c r="F63" s="5"/>
      <c r="G63" s="5"/>
      <c r="H63" s="5"/>
      <c r="I63" s="5"/>
      <c r="J63" s="5"/>
      <c r="K63" s="5">
        <v>2517</v>
      </c>
      <c r="L63" s="5">
        <v>2460</v>
      </c>
      <c r="M63" s="5">
        <v>2832</v>
      </c>
      <c r="N63" s="5">
        <v>3246</v>
      </c>
      <c r="O63" s="5">
        <v>3356</v>
      </c>
      <c r="P63" s="5">
        <v>3726</v>
      </c>
      <c r="Q63" s="5">
        <v>4126</v>
      </c>
      <c r="R63" s="5">
        <v>4217</v>
      </c>
      <c r="S63" s="5">
        <v>4158</v>
      </c>
      <c r="T63" s="5">
        <v>4940</v>
      </c>
      <c r="U63" s="5">
        <v>6105</v>
      </c>
      <c r="V63" s="5">
        <v>5164</v>
      </c>
      <c r="W63" s="5"/>
      <c r="X63" s="5"/>
      <c r="Y63" s="5"/>
      <c r="Z63" s="5"/>
      <c r="AA63" s="5"/>
      <c r="AB63" s="5"/>
      <c r="AC63" s="5"/>
      <c r="AD63" s="5"/>
      <c r="AE63" s="5"/>
      <c r="AF63" s="5"/>
    </row>
    <row r="64" spans="2:32" s="7" customFormat="1" x14ac:dyDescent="0.35">
      <c r="B64" s="7" t="s">
        <v>1769</v>
      </c>
      <c r="F64" s="14"/>
      <c r="G64" s="14"/>
      <c r="H64" s="14"/>
      <c r="I64" s="14"/>
      <c r="J64" s="14"/>
      <c r="K64" s="14">
        <v>500</v>
      </c>
      <c r="L64" s="14">
        <v>448</v>
      </c>
      <c r="M64" s="14">
        <v>519</v>
      </c>
      <c r="N64" s="14">
        <v>549</v>
      </c>
      <c r="O64" s="14">
        <v>543</v>
      </c>
      <c r="P64" s="14">
        <v>559</v>
      </c>
      <c r="Q64" s="14">
        <v>676</v>
      </c>
      <c r="R64" s="14">
        <v>678</v>
      </c>
      <c r="S64" s="14">
        <v>678</v>
      </c>
      <c r="T64" s="14">
        <v>672</v>
      </c>
      <c r="U64" s="14">
        <v>870</v>
      </c>
      <c r="V64" s="14">
        <v>778</v>
      </c>
      <c r="W64" s="14"/>
      <c r="X64" s="14"/>
      <c r="Y64" s="14"/>
      <c r="Z64" s="14"/>
      <c r="AA64" s="14"/>
      <c r="AB64" s="14"/>
      <c r="AC64" s="14"/>
      <c r="AD64" s="14"/>
      <c r="AE64" s="14"/>
      <c r="AF64" s="14"/>
    </row>
    <row r="65" spans="2:32" s="11" customFormat="1" x14ac:dyDescent="0.35">
      <c r="B65" s="11" t="s">
        <v>1790</v>
      </c>
      <c r="F65" s="16">
        <f>SUM(F62:F64)</f>
        <v>0</v>
      </c>
      <c r="G65" s="16">
        <f t="shared" ref="G65:AB65" si="158">SUM(G62:G64)</f>
        <v>0</v>
      </c>
      <c r="H65" s="16">
        <f t="shared" si="158"/>
        <v>0</v>
      </c>
      <c r="I65" s="16">
        <f t="shared" si="158"/>
        <v>0</v>
      </c>
      <c r="J65" s="16">
        <f t="shared" si="158"/>
        <v>0</v>
      </c>
      <c r="K65" s="16">
        <f t="shared" si="158"/>
        <v>9081</v>
      </c>
      <c r="L65" s="16">
        <f t="shared" si="158"/>
        <v>9337</v>
      </c>
      <c r="M65" s="16">
        <f t="shared" si="158"/>
        <v>10180</v>
      </c>
      <c r="N65" s="16">
        <f t="shared" si="158"/>
        <v>11081</v>
      </c>
      <c r="O65" s="16">
        <f t="shared" si="158"/>
        <v>11401</v>
      </c>
      <c r="P65" s="16">
        <f t="shared" si="158"/>
        <v>12261</v>
      </c>
      <c r="Q65" s="16">
        <f t="shared" si="158"/>
        <v>13600</v>
      </c>
      <c r="R65" s="16">
        <f t="shared" si="158"/>
        <v>14198</v>
      </c>
      <c r="S65" s="16">
        <f t="shared" si="158"/>
        <v>14539</v>
      </c>
      <c r="T65" s="16">
        <f t="shared" si="158"/>
        <v>16205</v>
      </c>
      <c r="U65" s="16">
        <f t="shared" si="158"/>
        <v>19374</v>
      </c>
      <c r="V65" s="16">
        <f t="shared" si="158"/>
        <v>17873</v>
      </c>
      <c r="W65" s="16">
        <f t="shared" si="158"/>
        <v>0</v>
      </c>
      <c r="X65" s="16">
        <f t="shared" si="158"/>
        <v>0</v>
      </c>
      <c r="Y65" s="16">
        <f t="shared" si="158"/>
        <v>0</v>
      </c>
      <c r="Z65" s="16">
        <f t="shared" si="158"/>
        <v>0</v>
      </c>
      <c r="AA65" s="16">
        <f t="shared" si="158"/>
        <v>0</v>
      </c>
      <c r="AB65" s="16">
        <f t="shared" si="158"/>
        <v>0</v>
      </c>
      <c r="AC65" s="16"/>
      <c r="AD65" s="16"/>
      <c r="AE65" s="16"/>
      <c r="AF65" s="16"/>
    </row>
    <row r="66" spans="2:32" s="8" customFormat="1" x14ac:dyDescent="0.35">
      <c r="B66" s="8" t="s">
        <v>1792</v>
      </c>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row>
    <row r="67" spans="2:32" s="27" customFormat="1" x14ac:dyDescent="0.35">
      <c r="B67" s="36" t="s">
        <v>1767</v>
      </c>
      <c r="F67" s="27" t="e">
        <f>F62/F65</f>
        <v>#DIV/0!</v>
      </c>
      <c r="G67" s="27" t="e">
        <f t="shared" ref="G67:AB67" si="159">G62/G65</f>
        <v>#DIV/0!</v>
      </c>
      <c r="H67" s="27" t="e">
        <f t="shared" si="159"/>
        <v>#DIV/0!</v>
      </c>
      <c r="I67" s="27" t="e">
        <f t="shared" si="159"/>
        <v>#DIV/0!</v>
      </c>
      <c r="J67" s="27" t="e">
        <f t="shared" si="159"/>
        <v>#DIV/0!</v>
      </c>
      <c r="K67" s="27">
        <f t="shared" si="159"/>
        <v>0.66776786697500279</v>
      </c>
      <c r="L67" s="27">
        <f t="shared" si="159"/>
        <v>0.68855092642176285</v>
      </c>
      <c r="M67" s="27">
        <f t="shared" si="159"/>
        <v>0.67082514734774068</v>
      </c>
      <c r="N67" s="27">
        <f t="shared" si="159"/>
        <v>0.65752188430647052</v>
      </c>
      <c r="O67" s="27">
        <f t="shared" si="159"/>
        <v>0.65801245504780281</v>
      </c>
      <c r="P67" s="27">
        <f t="shared" si="159"/>
        <v>0.65051790229181961</v>
      </c>
      <c r="Q67" s="27">
        <f t="shared" si="159"/>
        <v>0.64691176470588241</v>
      </c>
      <c r="R67" s="27">
        <f t="shared" si="159"/>
        <v>0.65523313142696149</v>
      </c>
      <c r="S67" s="27">
        <f t="shared" si="159"/>
        <v>0.66737739872068236</v>
      </c>
      <c r="T67" s="27">
        <f t="shared" si="159"/>
        <v>0.65368713360074049</v>
      </c>
      <c r="U67" s="27">
        <f t="shared" si="159"/>
        <v>0.63998141839578815</v>
      </c>
      <c r="V67" s="27">
        <f t="shared" si="159"/>
        <v>0.6675432216192021</v>
      </c>
      <c r="W67" s="27" t="e">
        <f t="shared" si="159"/>
        <v>#DIV/0!</v>
      </c>
      <c r="X67" s="27" t="e">
        <f t="shared" si="159"/>
        <v>#DIV/0!</v>
      </c>
      <c r="Y67" s="27" t="e">
        <f t="shared" si="159"/>
        <v>#DIV/0!</v>
      </c>
      <c r="Z67" s="27" t="e">
        <f t="shared" si="159"/>
        <v>#DIV/0!</v>
      </c>
      <c r="AA67" s="27" t="e">
        <f t="shared" si="159"/>
        <v>#DIV/0!</v>
      </c>
      <c r="AB67" s="27" t="e">
        <f t="shared" si="159"/>
        <v>#DIV/0!</v>
      </c>
    </row>
    <row r="68" spans="2:32" s="27" customFormat="1" x14ac:dyDescent="0.35">
      <c r="B68" s="36" t="s">
        <v>1768</v>
      </c>
      <c r="F68" s="27" t="e">
        <f>F63/F65</f>
        <v>#DIV/0!</v>
      </c>
      <c r="G68" s="27" t="e">
        <f t="shared" ref="G68:AB68" si="160">G63/G65</f>
        <v>#DIV/0!</v>
      </c>
      <c r="H68" s="27" t="e">
        <f t="shared" si="160"/>
        <v>#DIV/0!</v>
      </c>
      <c r="I68" s="27" t="e">
        <f t="shared" si="160"/>
        <v>#DIV/0!</v>
      </c>
      <c r="J68" s="27" t="e">
        <f t="shared" si="160"/>
        <v>#DIV/0!</v>
      </c>
      <c r="K68" s="27">
        <f t="shared" si="160"/>
        <v>0.27717211760819294</v>
      </c>
      <c r="L68" s="27">
        <f t="shared" si="160"/>
        <v>0.26346792331584018</v>
      </c>
      <c r="M68" s="27">
        <f t="shared" si="160"/>
        <v>0.2781925343811395</v>
      </c>
      <c r="N68" s="27">
        <f t="shared" si="160"/>
        <v>0.29293385073549316</v>
      </c>
      <c r="O68" s="27">
        <f t="shared" si="160"/>
        <v>0.29436014384703096</v>
      </c>
      <c r="P68" s="27">
        <f t="shared" si="160"/>
        <v>0.30389038414484953</v>
      </c>
      <c r="Q68" s="27">
        <f t="shared" si="160"/>
        <v>0.30338235294117649</v>
      </c>
      <c r="R68" s="27">
        <f t="shared" si="160"/>
        <v>0.29701366389632344</v>
      </c>
      <c r="S68" s="27">
        <f t="shared" si="160"/>
        <v>0.2859894077997111</v>
      </c>
      <c r="T68" s="27">
        <f t="shared" si="160"/>
        <v>0.30484418389385992</v>
      </c>
      <c r="U68" s="27">
        <f t="shared" si="160"/>
        <v>0.31511303809228863</v>
      </c>
      <c r="V68" s="27">
        <f t="shared" si="160"/>
        <v>0.2889274324399933</v>
      </c>
      <c r="W68" s="27" t="e">
        <f t="shared" si="160"/>
        <v>#DIV/0!</v>
      </c>
      <c r="X68" s="27" t="e">
        <f t="shared" si="160"/>
        <v>#DIV/0!</v>
      </c>
      <c r="Y68" s="27" t="e">
        <f t="shared" si="160"/>
        <v>#DIV/0!</v>
      </c>
      <c r="Z68" s="27" t="e">
        <f t="shared" si="160"/>
        <v>#DIV/0!</v>
      </c>
      <c r="AA68" s="27" t="e">
        <f t="shared" si="160"/>
        <v>#DIV/0!</v>
      </c>
      <c r="AB68" s="27" t="e">
        <f t="shared" si="160"/>
        <v>#DIV/0!</v>
      </c>
    </row>
    <row r="69" spans="2:32" s="28" customFormat="1" x14ac:dyDescent="0.35">
      <c r="B69" s="37" t="s">
        <v>1769</v>
      </c>
      <c r="F69" s="28" t="e">
        <f>F64/F65</f>
        <v>#DIV/0!</v>
      </c>
      <c r="G69" s="28" t="e">
        <f t="shared" ref="G69:AB69" si="161">G64/G65</f>
        <v>#DIV/0!</v>
      </c>
      <c r="H69" s="28" t="e">
        <f t="shared" si="161"/>
        <v>#DIV/0!</v>
      </c>
      <c r="I69" s="28" t="e">
        <f t="shared" si="161"/>
        <v>#DIV/0!</v>
      </c>
      <c r="J69" s="28" t="e">
        <f t="shared" si="161"/>
        <v>#DIV/0!</v>
      </c>
      <c r="K69" s="28">
        <f t="shared" si="161"/>
        <v>5.5060015416804317E-2</v>
      </c>
      <c r="L69" s="28">
        <f t="shared" si="161"/>
        <v>4.7981150262396917E-2</v>
      </c>
      <c r="M69" s="28">
        <f t="shared" si="161"/>
        <v>5.0982318271119841E-2</v>
      </c>
      <c r="N69" s="28">
        <f t="shared" si="161"/>
        <v>4.954426495803628E-2</v>
      </c>
      <c r="O69" s="28">
        <f t="shared" si="161"/>
        <v>4.7627401105166216E-2</v>
      </c>
      <c r="P69" s="28">
        <f t="shared" si="161"/>
        <v>4.5591713563330888E-2</v>
      </c>
      <c r="Q69" s="28">
        <f t="shared" si="161"/>
        <v>4.9705882352941176E-2</v>
      </c>
      <c r="R69" s="28">
        <f t="shared" si="161"/>
        <v>4.7753204676715032E-2</v>
      </c>
      <c r="S69" s="28">
        <f t="shared" si="161"/>
        <v>4.6633193479606573E-2</v>
      </c>
      <c r="T69" s="28">
        <f t="shared" si="161"/>
        <v>4.1468682505399569E-2</v>
      </c>
      <c r="U69" s="28">
        <f t="shared" si="161"/>
        <v>4.4905543511923197E-2</v>
      </c>
      <c r="V69" s="28">
        <f t="shared" si="161"/>
        <v>4.3529345940804563E-2</v>
      </c>
      <c r="W69" s="28" t="e">
        <f t="shared" si="161"/>
        <v>#DIV/0!</v>
      </c>
      <c r="X69" s="28" t="e">
        <f t="shared" si="161"/>
        <v>#DIV/0!</v>
      </c>
      <c r="Y69" s="28" t="e">
        <f t="shared" si="161"/>
        <v>#DIV/0!</v>
      </c>
      <c r="Z69" s="28" t="e">
        <f t="shared" si="161"/>
        <v>#DIV/0!</v>
      </c>
      <c r="AA69" s="28" t="e">
        <f t="shared" si="161"/>
        <v>#DIV/0!</v>
      </c>
      <c r="AB69" s="28" t="e">
        <f t="shared" si="161"/>
        <v>#DIV/0!</v>
      </c>
    </row>
    <row r="70" spans="2:32" s="27" customFormat="1" x14ac:dyDescent="0.35">
      <c r="B70" s="36" t="s">
        <v>1793</v>
      </c>
      <c r="F70" s="27" t="e">
        <f>SUM(F67:F69)</f>
        <v>#DIV/0!</v>
      </c>
      <c r="G70" s="27" t="e">
        <f t="shared" ref="G70:AB70" si="162">SUM(G67:G69)</f>
        <v>#DIV/0!</v>
      </c>
      <c r="H70" s="27" t="e">
        <f t="shared" si="162"/>
        <v>#DIV/0!</v>
      </c>
      <c r="I70" s="27" t="e">
        <f t="shared" si="162"/>
        <v>#DIV/0!</v>
      </c>
      <c r="J70" s="27" t="e">
        <f t="shared" si="162"/>
        <v>#DIV/0!</v>
      </c>
      <c r="K70" s="27">
        <f t="shared" si="162"/>
        <v>1</v>
      </c>
      <c r="L70" s="27">
        <f t="shared" si="162"/>
        <v>0.99999999999999989</v>
      </c>
      <c r="M70" s="27">
        <f t="shared" si="162"/>
        <v>1</v>
      </c>
      <c r="N70" s="27">
        <f t="shared" si="162"/>
        <v>1</v>
      </c>
      <c r="O70" s="27">
        <f t="shared" si="162"/>
        <v>0.99999999999999989</v>
      </c>
      <c r="P70" s="27">
        <f t="shared" si="162"/>
        <v>1</v>
      </c>
      <c r="Q70" s="27">
        <f t="shared" si="162"/>
        <v>1.0000000000000002</v>
      </c>
      <c r="R70" s="27">
        <f t="shared" si="162"/>
        <v>1</v>
      </c>
      <c r="S70" s="27">
        <f t="shared" si="162"/>
        <v>1</v>
      </c>
      <c r="T70" s="27">
        <f t="shared" si="162"/>
        <v>1</v>
      </c>
      <c r="U70" s="27">
        <f t="shared" si="162"/>
        <v>1</v>
      </c>
      <c r="V70" s="27">
        <f t="shared" si="162"/>
        <v>1</v>
      </c>
      <c r="W70" s="27" t="e">
        <f t="shared" si="162"/>
        <v>#DIV/0!</v>
      </c>
      <c r="X70" s="27" t="e">
        <f t="shared" si="162"/>
        <v>#DIV/0!</v>
      </c>
      <c r="Y70" s="27" t="e">
        <f t="shared" si="162"/>
        <v>#DIV/0!</v>
      </c>
      <c r="Z70" s="27" t="e">
        <f t="shared" si="162"/>
        <v>#DIV/0!</v>
      </c>
      <c r="AA70" s="27" t="e">
        <f t="shared" si="162"/>
        <v>#DIV/0!</v>
      </c>
      <c r="AB70" s="27" t="e">
        <f t="shared" si="162"/>
        <v>#DIV/0!</v>
      </c>
    </row>
    <row r="71" spans="2:32" s="2" customFormat="1" x14ac:dyDescent="0.35">
      <c r="B71" s="3" t="s">
        <v>41</v>
      </c>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r="72" spans="2:32" s="23" customFormat="1" x14ac:dyDescent="0.35">
      <c r="B72" s="23" t="s">
        <v>1775</v>
      </c>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row>
    <row r="73" spans="2:32" s="29" customFormat="1" x14ac:dyDescent="0.35">
      <c r="B73" s="29" t="s">
        <v>1776</v>
      </c>
      <c r="F73" s="30"/>
      <c r="G73" s="30"/>
      <c r="H73" s="30"/>
      <c r="I73" s="30"/>
      <c r="J73" s="30"/>
      <c r="K73" s="30">
        <v>5303</v>
      </c>
      <c r="L73" s="30">
        <v>5292</v>
      </c>
      <c r="M73" s="30">
        <v>5991</v>
      </c>
      <c r="N73" s="30">
        <v>6738</v>
      </c>
      <c r="O73" s="30">
        <v>6875</v>
      </c>
      <c r="P73" s="30">
        <v>6785</v>
      </c>
      <c r="Q73" s="30">
        <v>7692</v>
      </c>
      <c r="R73" s="30">
        <v>8226</v>
      </c>
      <c r="S73" s="30">
        <v>8323</v>
      </c>
      <c r="T73" s="30">
        <v>9079</v>
      </c>
      <c r="U73" s="30">
        <v>11474</v>
      </c>
      <c r="V73" s="30">
        <v>10848</v>
      </c>
      <c r="W73" s="30"/>
      <c r="X73" s="30"/>
      <c r="Y73" s="30"/>
      <c r="Z73" s="30"/>
      <c r="AA73" s="30"/>
      <c r="AB73" s="30"/>
      <c r="AC73" s="30"/>
      <c r="AD73" s="30"/>
      <c r="AE73" s="30"/>
      <c r="AF73" s="30"/>
    </row>
    <row r="74" spans="2:32" s="31" customFormat="1" x14ac:dyDescent="0.35">
      <c r="B74" s="31" t="s">
        <v>1777</v>
      </c>
      <c r="F74" s="32"/>
      <c r="G74" s="32"/>
      <c r="H74" s="32"/>
      <c r="I74" s="32"/>
      <c r="J74" s="32"/>
      <c r="K74" s="32">
        <v>2593</v>
      </c>
      <c r="L74" s="32">
        <v>2780</v>
      </c>
      <c r="M74" s="32">
        <v>2748</v>
      </c>
      <c r="N74" s="32">
        <v>2851</v>
      </c>
      <c r="O74" s="32">
        <v>2965</v>
      </c>
      <c r="P74" s="32">
        <v>3063</v>
      </c>
      <c r="Q74" s="32">
        <v>3176</v>
      </c>
      <c r="R74" s="32">
        <v>3327</v>
      </c>
      <c r="S74" s="32">
        <v>3454</v>
      </c>
      <c r="T74" s="32">
        <v>3560</v>
      </c>
      <c r="U74" s="32">
        <v>3786</v>
      </c>
      <c r="V74" s="32">
        <v>3603</v>
      </c>
      <c r="W74" s="32"/>
      <c r="X74" s="32"/>
      <c r="Y74" s="32"/>
      <c r="Z74" s="32"/>
      <c r="AA74" s="32"/>
      <c r="AB74" s="32"/>
      <c r="AC74" s="32"/>
      <c r="AD74" s="32"/>
      <c r="AE74" s="32"/>
      <c r="AF74" s="32"/>
    </row>
    <row r="75" spans="2:32" s="29" customFormat="1" x14ac:dyDescent="0.35">
      <c r="B75" s="29" t="s">
        <v>1778</v>
      </c>
      <c r="F75" s="30">
        <f>SUM(F73:F74)</f>
        <v>0</v>
      </c>
      <c r="G75" s="30">
        <f t="shared" ref="G75:AB75" si="163">SUM(G73:G74)</f>
        <v>0</v>
      </c>
      <c r="H75" s="30">
        <f t="shared" si="163"/>
        <v>0</v>
      </c>
      <c r="I75" s="30">
        <f t="shared" si="163"/>
        <v>0</v>
      </c>
      <c r="J75" s="30">
        <f t="shared" si="163"/>
        <v>0</v>
      </c>
      <c r="K75" s="30">
        <f t="shared" si="163"/>
        <v>7896</v>
      </c>
      <c r="L75" s="30">
        <f t="shared" si="163"/>
        <v>8072</v>
      </c>
      <c r="M75" s="30">
        <f t="shared" si="163"/>
        <v>8739</v>
      </c>
      <c r="N75" s="30">
        <f t="shared" si="163"/>
        <v>9589</v>
      </c>
      <c r="O75" s="30">
        <f t="shared" si="163"/>
        <v>9840</v>
      </c>
      <c r="P75" s="30">
        <f t="shared" si="163"/>
        <v>9848</v>
      </c>
      <c r="Q75" s="30">
        <f t="shared" si="163"/>
        <v>10868</v>
      </c>
      <c r="R75" s="30">
        <f t="shared" si="163"/>
        <v>11553</v>
      </c>
      <c r="S75" s="30">
        <f t="shared" si="163"/>
        <v>11777</v>
      </c>
      <c r="T75" s="30">
        <f t="shared" si="163"/>
        <v>12639</v>
      </c>
      <c r="U75" s="30">
        <f t="shared" si="163"/>
        <v>15260</v>
      </c>
      <c r="V75" s="30">
        <f t="shared" si="163"/>
        <v>14451</v>
      </c>
      <c r="W75" s="30">
        <f t="shared" si="163"/>
        <v>0</v>
      </c>
      <c r="X75" s="30">
        <f t="shared" si="163"/>
        <v>0</v>
      </c>
      <c r="Y75" s="30">
        <f t="shared" si="163"/>
        <v>0</v>
      </c>
      <c r="Z75" s="30">
        <f t="shared" si="163"/>
        <v>0</v>
      </c>
      <c r="AA75" s="30">
        <f t="shared" si="163"/>
        <v>0</v>
      </c>
      <c r="AB75" s="30">
        <f t="shared" si="163"/>
        <v>0</v>
      </c>
      <c r="AC75" s="30"/>
      <c r="AD75" s="30"/>
      <c r="AE75" s="30"/>
      <c r="AF75" s="30"/>
    </row>
    <row r="76" spans="2:32" s="29" customFormat="1" x14ac:dyDescent="0.35">
      <c r="B76" s="29" t="s">
        <v>1779</v>
      </c>
      <c r="F76" s="30"/>
      <c r="G76" s="30"/>
      <c r="H76" s="30"/>
      <c r="I76" s="30"/>
      <c r="J76" s="30"/>
      <c r="K76" s="30">
        <v>371</v>
      </c>
      <c r="L76" s="30">
        <v>463</v>
      </c>
      <c r="M76" s="30">
        <v>561</v>
      </c>
      <c r="N76" s="30">
        <v>550</v>
      </c>
      <c r="O76" s="30">
        <v>621</v>
      </c>
      <c r="P76" s="30">
        <v>295</v>
      </c>
      <c r="Q76" s="30">
        <v>594</v>
      </c>
      <c r="R76" s="30">
        <v>412</v>
      </c>
      <c r="S76" s="30">
        <v>450</v>
      </c>
      <c r="T76" s="30">
        <v>1104</v>
      </c>
      <c r="U76" s="30">
        <v>1143</v>
      </c>
      <c r="V76" s="30">
        <v>514</v>
      </c>
      <c r="W76" s="30"/>
      <c r="X76" s="30"/>
      <c r="Y76" s="30"/>
      <c r="Z76" s="30"/>
      <c r="AA76" s="30"/>
      <c r="AB76" s="30"/>
      <c r="AC76" s="30"/>
      <c r="AD76" s="30"/>
      <c r="AE76" s="30"/>
      <c r="AF76" s="30"/>
    </row>
    <row r="77" spans="2:32" s="29" customFormat="1" x14ac:dyDescent="0.35">
      <c r="B77" s="29" t="s">
        <v>1780</v>
      </c>
      <c r="F77" s="30"/>
      <c r="G77" s="30"/>
      <c r="H77" s="30"/>
      <c r="I77" s="30"/>
      <c r="J77" s="30"/>
      <c r="K77" s="30">
        <v>510</v>
      </c>
      <c r="L77" s="30">
        <v>518</v>
      </c>
      <c r="M77" s="30">
        <v>577</v>
      </c>
      <c r="N77" s="30">
        <v>635</v>
      </c>
      <c r="O77" s="30">
        <v>528</v>
      </c>
      <c r="P77" s="30">
        <v>588</v>
      </c>
      <c r="Q77" s="30">
        <v>657</v>
      </c>
      <c r="R77" s="30">
        <v>785</v>
      </c>
      <c r="S77" s="30">
        <v>974</v>
      </c>
      <c r="T77" s="30">
        <v>1139</v>
      </c>
      <c r="U77" s="30">
        <v>1281</v>
      </c>
      <c r="V77" s="30">
        <v>1364</v>
      </c>
      <c r="W77" s="30"/>
      <c r="X77" s="30"/>
      <c r="Y77" s="30"/>
      <c r="Z77" s="30"/>
      <c r="AA77" s="30"/>
      <c r="AB77" s="30"/>
      <c r="AC77" s="30"/>
      <c r="AD77" s="30"/>
      <c r="AE77" s="30"/>
      <c r="AF77" s="30"/>
    </row>
    <row r="78" spans="2:32" s="29" customFormat="1" x14ac:dyDescent="0.35">
      <c r="B78" s="29" t="s">
        <v>1781</v>
      </c>
      <c r="F78" s="30"/>
      <c r="G78" s="30"/>
      <c r="H78" s="30"/>
      <c r="I78" s="30"/>
      <c r="J78" s="30"/>
      <c r="K78" s="30">
        <v>100</v>
      </c>
      <c r="L78" s="30">
        <v>71</v>
      </c>
      <c r="M78" s="30">
        <v>73</v>
      </c>
      <c r="N78" s="30">
        <v>70</v>
      </c>
      <c r="O78" s="30">
        <v>55</v>
      </c>
      <c r="P78" s="30">
        <v>1198</v>
      </c>
      <c r="Q78" s="30">
        <v>1183</v>
      </c>
      <c r="R78" s="30">
        <v>1155</v>
      </c>
      <c r="S78" s="30">
        <v>1069</v>
      </c>
      <c r="T78" s="30">
        <v>1131</v>
      </c>
      <c r="U78" s="30">
        <v>1521</v>
      </c>
      <c r="V78" s="30">
        <v>1381</v>
      </c>
      <c r="W78" s="30"/>
      <c r="X78" s="30"/>
      <c r="Y78" s="30"/>
      <c r="Z78" s="30"/>
      <c r="AA78" s="30"/>
      <c r="AB78" s="30"/>
      <c r="AC78" s="30"/>
      <c r="AD78" s="30"/>
      <c r="AE78" s="30"/>
      <c r="AF78" s="30"/>
    </row>
    <row r="79" spans="2:32" s="31" customFormat="1" x14ac:dyDescent="0.35">
      <c r="B79" s="31" t="s">
        <v>1782</v>
      </c>
      <c r="F79" s="32"/>
      <c r="G79" s="32"/>
      <c r="H79" s="32"/>
      <c r="I79" s="32"/>
      <c r="J79" s="32"/>
      <c r="K79" s="32">
        <v>204</v>
      </c>
      <c r="L79" s="32">
        <v>213</v>
      </c>
      <c r="M79" s="32">
        <v>230</v>
      </c>
      <c r="N79" s="32">
        <v>237</v>
      </c>
      <c r="O79" s="32">
        <v>357</v>
      </c>
      <c r="P79" s="32">
        <v>332</v>
      </c>
      <c r="Q79" s="32">
        <v>298</v>
      </c>
      <c r="R79" s="32">
        <v>293</v>
      </c>
      <c r="S79" s="32">
        <v>269</v>
      </c>
      <c r="T79" s="32">
        <v>192</v>
      </c>
      <c r="U79" s="32">
        <v>169</v>
      </c>
      <c r="V79" s="32">
        <v>163</v>
      </c>
      <c r="W79" s="32"/>
      <c r="X79" s="32"/>
      <c r="Y79" s="32"/>
      <c r="Z79" s="32"/>
      <c r="AA79" s="32"/>
      <c r="AB79" s="32"/>
      <c r="AC79" s="32"/>
      <c r="AD79" s="32"/>
      <c r="AE79" s="32"/>
      <c r="AF79" s="32"/>
    </row>
    <row r="80" spans="2:32" s="11" customFormat="1" x14ac:dyDescent="0.35">
      <c r="B80" s="11" t="s">
        <v>42</v>
      </c>
      <c r="F80" s="16">
        <f>SUM(F75:F79)</f>
        <v>0</v>
      </c>
      <c r="G80" s="16">
        <f t="shared" ref="G80:AB80" si="164">SUM(G75:G79)</f>
        <v>0</v>
      </c>
      <c r="H80" s="16">
        <f t="shared" si="164"/>
        <v>0</v>
      </c>
      <c r="I80" s="16">
        <f t="shared" si="164"/>
        <v>0</v>
      </c>
      <c r="J80" s="16">
        <f t="shared" si="164"/>
        <v>0</v>
      </c>
      <c r="K80" s="16">
        <f t="shared" si="164"/>
        <v>9081</v>
      </c>
      <c r="L80" s="16">
        <f t="shared" si="164"/>
        <v>9337</v>
      </c>
      <c r="M80" s="16">
        <f t="shared" si="164"/>
        <v>10180</v>
      </c>
      <c r="N80" s="16">
        <f t="shared" si="164"/>
        <v>11081</v>
      </c>
      <c r="O80" s="16">
        <f t="shared" si="164"/>
        <v>11401</v>
      </c>
      <c r="P80" s="16">
        <f t="shared" si="164"/>
        <v>12261</v>
      </c>
      <c r="Q80" s="16">
        <f t="shared" si="164"/>
        <v>13600</v>
      </c>
      <c r="R80" s="16">
        <f t="shared" si="164"/>
        <v>14198</v>
      </c>
      <c r="S80" s="16">
        <f t="shared" si="164"/>
        <v>14539</v>
      </c>
      <c r="T80" s="16">
        <f t="shared" si="164"/>
        <v>16205</v>
      </c>
      <c r="U80" s="16">
        <f t="shared" si="164"/>
        <v>19374</v>
      </c>
      <c r="V80" s="16">
        <f t="shared" si="164"/>
        <v>17873</v>
      </c>
      <c r="W80" s="16">
        <f t="shared" si="164"/>
        <v>0</v>
      </c>
      <c r="X80" s="16">
        <f t="shared" si="164"/>
        <v>0</v>
      </c>
      <c r="Y80" s="16">
        <f t="shared" si="164"/>
        <v>0</v>
      </c>
      <c r="Z80" s="16">
        <f t="shared" si="164"/>
        <v>0</v>
      </c>
      <c r="AA80" s="16">
        <f t="shared" si="164"/>
        <v>0</v>
      </c>
      <c r="AB80" s="16">
        <f t="shared" si="164"/>
        <v>0</v>
      </c>
      <c r="AC80" s="16"/>
      <c r="AD80" s="16"/>
      <c r="AE80" s="16"/>
      <c r="AF80" s="16"/>
    </row>
    <row r="81" spans="2:32" s="9" customFormat="1" x14ac:dyDescent="0.35">
      <c r="B81" s="8" t="s">
        <v>43</v>
      </c>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2:32" x14ac:dyDescent="0.35">
      <c r="B82" t="s">
        <v>44</v>
      </c>
      <c r="F82" s="5"/>
      <c r="G82" s="5"/>
      <c r="H82" s="5"/>
      <c r="I82" s="5"/>
      <c r="J82" s="5"/>
      <c r="K82" s="5">
        <v>3199</v>
      </c>
      <c r="L82" s="5">
        <v>3287</v>
      </c>
      <c r="M82" s="5">
        <v>3560</v>
      </c>
      <c r="N82" s="5">
        <v>3829</v>
      </c>
      <c r="O82" s="5">
        <v>4005</v>
      </c>
      <c r="P82" s="5">
        <v>3878</v>
      </c>
      <c r="Q82" s="5">
        <v>4253</v>
      </c>
      <c r="R82" s="5">
        <v>4320</v>
      </c>
      <c r="S82" s="5">
        <v>4470</v>
      </c>
      <c r="T82" s="5">
        <v>5041</v>
      </c>
      <c r="U82" s="5">
        <v>6043</v>
      </c>
      <c r="V82" s="5">
        <v>5681</v>
      </c>
      <c r="W82" s="5"/>
      <c r="X82" s="5"/>
      <c r="Y82" s="5"/>
      <c r="Z82" s="5"/>
      <c r="AA82" s="5"/>
      <c r="AB82" s="5"/>
      <c r="AC82" s="5"/>
      <c r="AD82" s="5"/>
      <c r="AE82" s="5"/>
      <c r="AF82" s="5"/>
    </row>
    <row r="83" spans="2:32" x14ac:dyDescent="0.35">
      <c r="B83" t="s">
        <v>45</v>
      </c>
      <c r="F83" s="5"/>
      <c r="G83" s="5"/>
      <c r="H83" s="5"/>
      <c r="I83" s="5"/>
      <c r="J83" s="5"/>
      <c r="K83" s="5">
        <v>386</v>
      </c>
      <c r="L83" s="5">
        <v>364</v>
      </c>
      <c r="M83" s="5">
        <v>353</v>
      </c>
      <c r="N83" s="5">
        <v>364</v>
      </c>
      <c r="O83" s="5">
        <v>409</v>
      </c>
      <c r="P83" s="5">
        <v>1608</v>
      </c>
      <c r="Q83" s="5">
        <v>1663</v>
      </c>
      <c r="R83" s="5">
        <v>1675</v>
      </c>
      <c r="S83" s="5">
        <v>1685</v>
      </c>
      <c r="T83" s="5">
        <v>1835</v>
      </c>
      <c r="U83" s="5">
        <v>2200</v>
      </c>
      <c r="V83" s="5">
        <v>2179</v>
      </c>
      <c r="W83" s="5"/>
      <c r="X83" s="5"/>
      <c r="Y83" s="5"/>
      <c r="Z83" s="5"/>
      <c r="AA83" s="5"/>
      <c r="AB83" s="5"/>
      <c r="AC83" s="5"/>
      <c r="AD83" s="5"/>
      <c r="AE83" s="5"/>
      <c r="AF83" s="5"/>
    </row>
    <row r="84" spans="2:32" x14ac:dyDescent="0.35">
      <c r="B84" t="s">
        <v>46</v>
      </c>
      <c r="F84" s="5"/>
      <c r="G84" s="5"/>
      <c r="H84" s="5"/>
      <c r="I84" s="5"/>
      <c r="J84" s="5"/>
      <c r="K84" s="5">
        <v>563</v>
      </c>
      <c r="L84" s="5">
        <v>591</v>
      </c>
      <c r="M84" s="5">
        <v>657</v>
      </c>
      <c r="N84" s="5">
        <v>748</v>
      </c>
      <c r="O84" s="5">
        <v>767</v>
      </c>
      <c r="P84" s="5">
        <v>757</v>
      </c>
      <c r="Q84" s="5">
        <v>895</v>
      </c>
      <c r="R84" s="5">
        <v>998</v>
      </c>
      <c r="S84" s="5">
        <v>978</v>
      </c>
      <c r="T84" s="5">
        <v>1063</v>
      </c>
      <c r="U84" s="5">
        <v>1313</v>
      </c>
      <c r="V84" s="5">
        <v>1226</v>
      </c>
      <c r="W84" s="5"/>
      <c r="X84" s="5"/>
      <c r="Y84" s="5"/>
      <c r="Z84" s="5"/>
      <c r="AA84" s="5"/>
      <c r="AB84" s="5"/>
      <c r="AC84" s="5"/>
      <c r="AD84" s="5"/>
      <c r="AE84" s="5"/>
      <c r="AF84" s="5"/>
    </row>
    <row r="85" spans="2:32" x14ac:dyDescent="0.35">
      <c r="B85" t="s">
        <v>47</v>
      </c>
      <c r="F85" s="5"/>
      <c r="G85" s="5"/>
      <c r="H85" s="5"/>
      <c r="I85" s="5"/>
      <c r="J85" s="5"/>
      <c r="K85" s="5">
        <v>1415</v>
      </c>
      <c r="L85" s="5">
        <v>1359</v>
      </c>
      <c r="M85" s="5">
        <v>1540</v>
      </c>
      <c r="N85" s="5">
        <v>1453</v>
      </c>
      <c r="O85" s="5">
        <v>1380</v>
      </c>
      <c r="P85" s="5">
        <v>1278</v>
      </c>
      <c r="Q85" s="5">
        <v>1446</v>
      </c>
      <c r="R85" s="5">
        <v>1638</v>
      </c>
      <c r="S85" s="5">
        <v>1758</v>
      </c>
      <c r="T85" s="5">
        <v>2465</v>
      </c>
      <c r="U85" s="5">
        <v>2221</v>
      </c>
      <c r="V85" s="5">
        <v>2160</v>
      </c>
      <c r="W85" s="5"/>
      <c r="X85" s="5"/>
      <c r="Y85" s="5"/>
      <c r="Z85" s="5"/>
      <c r="AA85" s="5"/>
      <c r="AB85" s="5"/>
      <c r="AC85" s="5"/>
      <c r="AD85" s="5"/>
      <c r="AE85" s="5"/>
      <c r="AF85" s="5"/>
    </row>
    <row r="86" spans="2:32" x14ac:dyDescent="0.35">
      <c r="B86" t="s">
        <v>48</v>
      </c>
      <c r="F86" s="5"/>
      <c r="G86" s="5"/>
      <c r="H86" s="5"/>
      <c r="I86" s="5"/>
      <c r="J86" s="5"/>
      <c r="K86" s="5">
        <v>32</v>
      </c>
      <c r="L86" s="5">
        <v>0</v>
      </c>
      <c r="M86" s="5">
        <v>0</v>
      </c>
      <c r="N86" s="5">
        <v>0</v>
      </c>
      <c r="O86" s="5">
        <v>0</v>
      </c>
      <c r="P86" s="5">
        <v>76</v>
      </c>
      <c r="Q86" s="5">
        <v>0</v>
      </c>
      <c r="R86" s="5">
        <v>60</v>
      </c>
      <c r="S86" s="5">
        <v>0</v>
      </c>
      <c r="T86" s="5">
        <v>0</v>
      </c>
      <c r="U86" s="5">
        <v>0</v>
      </c>
      <c r="V86" s="5">
        <v>91</v>
      </c>
      <c r="W86" s="5"/>
      <c r="X86" s="5"/>
      <c r="Y86" s="5"/>
      <c r="Z86" s="5"/>
      <c r="AA86" s="5"/>
      <c r="AB86" s="5"/>
      <c r="AC86" s="5"/>
      <c r="AD86" s="5"/>
      <c r="AE86" s="5"/>
      <c r="AF86" s="5"/>
    </row>
    <row r="87" spans="2:32" s="7" customFormat="1" x14ac:dyDescent="0.35">
      <c r="B87" s="7" t="s">
        <v>49</v>
      </c>
      <c r="F87" s="14"/>
      <c r="G87" s="14"/>
      <c r="H87" s="14"/>
      <c r="I87" s="14"/>
      <c r="J87" s="14"/>
      <c r="K87" s="14">
        <f>156+81</f>
        <v>237</v>
      </c>
      <c r="L87" s="14">
        <f>157+55</f>
        <v>212</v>
      </c>
      <c r="M87" s="14">
        <f>161+52</f>
        <v>213</v>
      </c>
      <c r="N87" s="14">
        <f>157+56</f>
        <v>213</v>
      </c>
      <c r="O87" s="14">
        <f>128+48</f>
        <v>176</v>
      </c>
      <c r="P87" s="14">
        <v>99</v>
      </c>
      <c r="Q87" s="14">
        <v>89</v>
      </c>
      <c r="R87" s="14">
        <v>50</v>
      </c>
      <c r="S87" s="14">
        <v>97</v>
      </c>
      <c r="T87" s="14">
        <v>106</v>
      </c>
      <c r="U87" s="14">
        <v>147</v>
      </c>
      <c r="V87" s="14">
        <v>151</v>
      </c>
      <c r="W87" s="14"/>
      <c r="X87" s="14"/>
      <c r="Y87" s="14"/>
      <c r="Z87" s="14"/>
      <c r="AA87" s="14"/>
      <c r="AB87" s="14"/>
      <c r="AC87" s="14"/>
      <c r="AD87" s="14"/>
      <c r="AE87" s="14"/>
      <c r="AF87" s="14"/>
    </row>
    <row r="88" spans="2:32" s="10" customFormat="1" x14ac:dyDescent="0.35">
      <c r="B88" s="10" t="s">
        <v>50</v>
      </c>
      <c r="F88" s="15">
        <f t="shared" ref="F88" si="165">SUM(F82:F87)</f>
        <v>0</v>
      </c>
      <c r="G88" s="15">
        <f t="shared" ref="G88" si="166">SUM(G82:G87)</f>
        <v>0</v>
      </c>
      <c r="H88" s="15">
        <f t="shared" ref="H88" si="167">SUM(H82:H87)</f>
        <v>0</v>
      </c>
      <c r="I88" s="15">
        <f t="shared" ref="I88" si="168">SUM(I82:I87)</f>
        <v>0</v>
      </c>
      <c r="J88" s="15">
        <f t="shared" ref="J88" si="169">SUM(J82:J87)</f>
        <v>0</v>
      </c>
      <c r="K88" s="15">
        <f t="shared" ref="K88" si="170">SUM(K82:K87)</f>
        <v>5832</v>
      </c>
      <c r="L88" s="15">
        <f t="shared" ref="L88" si="171">SUM(L82:L87)</f>
        <v>5813</v>
      </c>
      <c r="M88" s="15">
        <f t="shared" ref="M88" si="172">SUM(M82:M87)</f>
        <v>6323</v>
      </c>
      <c r="N88" s="15">
        <f t="shared" ref="N88" si="173">SUM(N82:N87)</f>
        <v>6607</v>
      </c>
      <c r="O88" s="15">
        <f t="shared" ref="O88:U88" si="174">SUM(O82:O87)</f>
        <v>6737</v>
      </c>
      <c r="P88" s="15">
        <f t="shared" si="174"/>
        <v>7696</v>
      </c>
      <c r="Q88" s="15">
        <f t="shared" si="174"/>
        <v>8346</v>
      </c>
      <c r="R88" s="15">
        <f t="shared" si="174"/>
        <v>8741</v>
      </c>
      <c r="S88" s="15">
        <f t="shared" si="174"/>
        <v>8988</v>
      </c>
      <c r="T88" s="15">
        <f t="shared" si="174"/>
        <v>10510</v>
      </c>
      <c r="U88" s="15">
        <f t="shared" si="174"/>
        <v>11924</v>
      </c>
      <c r="V88" s="15">
        <f t="shared" ref="V88" si="175">SUM(V82:V87)</f>
        <v>11488</v>
      </c>
      <c r="W88" s="15">
        <f t="shared" ref="W88" si="176">SUM(W82:W87)</f>
        <v>0</v>
      </c>
      <c r="X88" s="15">
        <f t="shared" ref="X88" si="177">SUM(X82:X87)</f>
        <v>0</v>
      </c>
      <c r="Y88" s="15">
        <f t="shared" ref="Y88" si="178">SUM(Y82:Y87)</f>
        <v>0</v>
      </c>
      <c r="Z88" s="15">
        <f t="shared" ref="Z88" si="179">SUM(Z82:Z87)</f>
        <v>0</v>
      </c>
      <c r="AA88" s="15">
        <f t="shared" ref="AA88" si="180">SUM(AA82:AA87)</f>
        <v>0</v>
      </c>
      <c r="AB88" s="15">
        <f t="shared" ref="AB88" si="181">SUM(AB82:AB87)</f>
        <v>0</v>
      </c>
      <c r="AC88" s="15"/>
      <c r="AD88" s="15"/>
      <c r="AE88" s="15"/>
      <c r="AF88" s="15"/>
    </row>
    <row r="89" spans="2:32" x14ac:dyDescent="0.35">
      <c r="B89" t="s">
        <v>51</v>
      </c>
      <c r="F89" s="5">
        <f t="shared" ref="F89" si="182">F80-F88</f>
        <v>0</v>
      </c>
      <c r="G89" s="5">
        <f t="shared" ref="G89" si="183">G80-G88</f>
        <v>0</v>
      </c>
      <c r="H89" s="5">
        <f t="shared" ref="H89" si="184">H80-H88</f>
        <v>0</v>
      </c>
      <c r="I89" s="5">
        <f t="shared" ref="I89" si="185">I80-I88</f>
        <v>0</v>
      </c>
      <c r="J89" s="5">
        <f t="shared" ref="J89" si="186">J80-J88</f>
        <v>0</v>
      </c>
      <c r="K89" s="5">
        <f t="shared" ref="K89" si="187">K80-K88</f>
        <v>3249</v>
      </c>
      <c r="L89" s="5">
        <f t="shared" ref="L89" si="188">L80-L88</f>
        <v>3524</v>
      </c>
      <c r="M89" s="5">
        <f t="shared" ref="M89" si="189">M80-M88</f>
        <v>3857</v>
      </c>
      <c r="N89" s="5">
        <f t="shared" ref="N89" si="190">N80-N88</f>
        <v>4474</v>
      </c>
      <c r="O89" s="5">
        <f t="shared" ref="O89:U89" si="191">O80-O88</f>
        <v>4664</v>
      </c>
      <c r="P89" s="5">
        <f t="shared" si="191"/>
        <v>4565</v>
      </c>
      <c r="Q89" s="5">
        <f t="shared" si="191"/>
        <v>5254</v>
      </c>
      <c r="R89" s="5">
        <f t="shared" si="191"/>
        <v>5457</v>
      </c>
      <c r="S89" s="5">
        <f t="shared" si="191"/>
        <v>5551</v>
      </c>
      <c r="T89" s="5">
        <f t="shared" si="191"/>
        <v>5695</v>
      </c>
      <c r="U89" s="5">
        <f t="shared" si="191"/>
        <v>7450</v>
      </c>
      <c r="V89" s="5">
        <f t="shared" ref="V89" si="192">V80-V88</f>
        <v>6385</v>
      </c>
      <c r="W89" s="5">
        <f t="shared" ref="W89" si="193">W80-W88</f>
        <v>0</v>
      </c>
      <c r="X89" s="5">
        <f t="shared" ref="X89" si="194">X80-X88</f>
        <v>0</v>
      </c>
      <c r="Y89" s="5">
        <f t="shared" ref="Y89" si="195">Y80-Y88</f>
        <v>0</v>
      </c>
      <c r="Z89" s="5">
        <f t="shared" ref="Z89" si="196">Z80-Z88</f>
        <v>0</v>
      </c>
      <c r="AA89" s="5">
        <f t="shared" ref="AA89" si="197">AA80-AA88</f>
        <v>0</v>
      </c>
      <c r="AB89" s="5">
        <f t="shared" ref="AB89" si="198">AB80-AB88</f>
        <v>0</v>
      </c>
      <c r="AC89" s="5"/>
      <c r="AD89" s="5"/>
      <c r="AE89" s="5"/>
      <c r="AF89" s="5"/>
    </row>
    <row r="90" spans="2:32" s="20" customFormat="1" x14ac:dyDescent="0.35">
      <c r="B90" s="20" t="s">
        <v>1783</v>
      </c>
      <c r="F90" s="20" t="e">
        <f>F89/F80</f>
        <v>#DIV/0!</v>
      </c>
      <c r="G90" s="20" t="e">
        <f t="shared" ref="G90:AB90" si="199">G89/G80</f>
        <v>#DIV/0!</v>
      </c>
      <c r="H90" s="20" t="e">
        <f t="shared" si="199"/>
        <v>#DIV/0!</v>
      </c>
      <c r="I90" s="20" t="e">
        <f t="shared" si="199"/>
        <v>#DIV/0!</v>
      </c>
      <c r="J90" s="20" t="e">
        <f t="shared" si="199"/>
        <v>#DIV/0!</v>
      </c>
      <c r="K90" s="20">
        <f t="shared" si="199"/>
        <v>0.35777998017839446</v>
      </c>
      <c r="L90" s="20">
        <f t="shared" si="199"/>
        <v>0.37742315518903286</v>
      </c>
      <c r="M90" s="20">
        <f t="shared" si="199"/>
        <v>0.37888015717092338</v>
      </c>
      <c r="N90" s="20">
        <f t="shared" si="199"/>
        <v>0.40375417381102791</v>
      </c>
      <c r="O90" s="20">
        <f t="shared" si="199"/>
        <v>0.40908692219980702</v>
      </c>
      <c r="P90" s="20">
        <f t="shared" si="199"/>
        <v>0.37231873419786315</v>
      </c>
      <c r="Q90" s="20">
        <f t="shared" si="199"/>
        <v>0.38632352941176473</v>
      </c>
      <c r="R90" s="20">
        <f t="shared" si="199"/>
        <v>0.38434990843780814</v>
      </c>
      <c r="S90" s="20">
        <f t="shared" si="199"/>
        <v>0.38180067404910928</v>
      </c>
      <c r="T90" s="20">
        <f t="shared" si="199"/>
        <v>0.35143474236346806</v>
      </c>
      <c r="U90" s="20">
        <f t="shared" si="199"/>
        <v>0.38453597605037682</v>
      </c>
      <c r="V90" s="20">
        <f t="shared" si="199"/>
        <v>0.3572427684216416</v>
      </c>
      <c r="W90" s="20" t="e">
        <f t="shared" si="199"/>
        <v>#DIV/0!</v>
      </c>
      <c r="X90" s="20" t="e">
        <f t="shared" si="199"/>
        <v>#DIV/0!</v>
      </c>
      <c r="Y90" s="20" t="e">
        <f t="shared" si="199"/>
        <v>#DIV/0!</v>
      </c>
      <c r="Z90" s="20" t="e">
        <f t="shared" si="199"/>
        <v>#DIV/0!</v>
      </c>
      <c r="AA90" s="20" t="e">
        <f t="shared" si="199"/>
        <v>#DIV/0!</v>
      </c>
      <c r="AB90" s="20" t="e">
        <f t="shared" si="199"/>
        <v>#DIV/0!</v>
      </c>
    </row>
    <row r="91" spans="2:32" s="9" customFormat="1" x14ac:dyDescent="0.35">
      <c r="B91" s="8" t="s">
        <v>52</v>
      </c>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2:32" x14ac:dyDescent="0.35">
      <c r="B92" t="s">
        <v>53</v>
      </c>
      <c r="F92" s="5"/>
      <c r="G92" s="5"/>
      <c r="H92" s="5"/>
      <c r="I92" s="5"/>
      <c r="J92" s="5"/>
      <c r="K92" s="5">
        <v>46</v>
      </c>
      <c r="L92" s="5">
        <v>163</v>
      </c>
      <c r="M92" s="5">
        <v>305</v>
      </c>
      <c r="N92" s="5">
        <v>165</v>
      </c>
      <c r="O92" s="5">
        <v>116</v>
      </c>
      <c r="P92" s="5">
        <v>55</v>
      </c>
      <c r="Q92" s="5">
        <v>161</v>
      </c>
      <c r="R92" s="5">
        <v>1</v>
      </c>
      <c r="S92" s="5">
        <v>342</v>
      </c>
      <c r="T92" s="5">
        <v>972</v>
      </c>
      <c r="U92" s="5">
        <v>841</v>
      </c>
      <c r="V92" s="5">
        <v>-35</v>
      </c>
      <c r="W92" s="5"/>
      <c r="X92" s="5"/>
      <c r="Y92" s="5"/>
      <c r="Z92" s="5"/>
      <c r="AA92" s="5"/>
      <c r="AB92" s="5"/>
      <c r="AC92" s="5"/>
      <c r="AD92" s="5"/>
      <c r="AE92" s="5"/>
      <c r="AF92" s="5"/>
    </row>
    <row r="93" spans="2:32" x14ac:dyDescent="0.35">
      <c r="B93" t="s">
        <v>54</v>
      </c>
      <c r="F93" s="5"/>
      <c r="G93" s="5"/>
      <c r="H93" s="5"/>
      <c r="I93" s="5"/>
      <c r="J93" s="5"/>
      <c r="K93" s="5">
        <v>34</v>
      </c>
      <c r="L93" s="5">
        <v>36</v>
      </c>
      <c r="M93" s="5">
        <v>22</v>
      </c>
      <c r="N93" s="5">
        <v>29</v>
      </c>
      <c r="O93" s="5">
        <v>26</v>
      </c>
      <c r="P93" s="5">
        <v>40</v>
      </c>
      <c r="Q93" s="5">
        <v>49</v>
      </c>
      <c r="R93" s="5">
        <v>104</v>
      </c>
      <c r="S93" s="5">
        <v>97</v>
      </c>
      <c r="T93" s="5">
        <v>62</v>
      </c>
      <c r="U93" s="5">
        <v>87</v>
      </c>
      <c r="V93" s="5">
        <v>152</v>
      </c>
      <c r="W93" s="5"/>
      <c r="X93" s="5"/>
      <c r="Y93" s="5"/>
      <c r="Z93" s="5"/>
      <c r="AA93" s="5"/>
      <c r="AB93" s="5"/>
      <c r="AC93" s="5"/>
      <c r="AD93" s="5"/>
      <c r="AE93" s="5"/>
      <c r="AF93" s="5"/>
    </row>
    <row r="94" spans="2:32" s="7" customFormat="1" x14ac:dyDescent="0.35">
      <c r="B94" s="7" t="s">
        <v>55</v>
      </c>
      <c r="F94" s="14"/>
      <c r="G94" s="14"/>
      <c r="H94" s="14"/>
      <c r="I94" s="14"/>
      <c r="J94" s="14"/>
      <c r="K94" s="14">
        <f>-176-18</f>
        <v>-194</v>
      </c>
      <c r="L94" s="14">
        <f>-215-38</f>
        <v>-253</v>
      </c>
      <c r="M94" s="14">
        <v>-211</v>
      </c>
      <c r="N94" s="14">
        <f>-232-41</f>
        <v>-273</v>
      </c>
      <c r="O94" s="14">
        <v>-204</v>
      </c>
      <c r="P94" s="14">
        <v>-205</v>
      </c>
      <c r="Q94" s="14">
        <v>-205</v>
      </c>
      <c r="R94" s="14">
        <v>-184</v>
      </c>
      <c r="S94" s="14">
        <v>-203</v>
      </c>
      <c r="T94" s="14">
        <v>-205</v>
      </c>
      <c r="U94" s="14">
        <v>-205</v>
      </c>
      <c r="V94" s="14">
        <v>-212</v>
      </c>
      <c r="W94" s="14"/>
      <c r="X94" s="14"/>
      <c r="Y94" s="14"/>
      <c r="Z94" s="14"/>
      <c r="AA94" s="14"/>
      <c r="AB94" s="14"/>
      <c r="AC94" s="14"/>
      <c r="AD94" s="14"/>
      <c r="AE94" s="14"/>
      <c r="AF94" s="14"/>
    </row>
    <row r="95" spans="2:32" s="10" customFormat="1" x14ac:dyDescent="0.35">
      <c r="B95" s="10" t="s">
        <v>56</v>
      </c>
      <c r="F95" s="15">
        <f t="shared" ref="F95" si="200">SUM(F92:F94)</f>
        <v>0</v>
      </c>
      <c r="G95" s="15">
        <f t="shared" ref="G95" si="201">SUM(G92:G94)</f>
        <v>0</v>
      </c>
      <c r="H95" s="15">
        <f t="shared" ref="H95" si="202">SUM(H92:H94)</f>
        <v>0</v>
      </c>
      <c r="I95" s="15">
        <f t="shared" ref="I95" si="203">SUM(I92:I94)</f>
        <v>0</v>
      </c>
      <c r="J95" s="15">
        <f t="shared" ref="J95" si="204">SUM(J92:J94)</f>
        <v>0</v>
      </c>
      <c r="K95" s="15">
        <f t="shared" ref="K95" si="205">SUM(K92:K94)</f>
        <v>-114</v>
      </c>
      <c r="L95" s="15">
        <f t="shared" ref="L95" si="206">SUM(L92:L94)</f>
        <v>-54</v>
      </c>
      <c r="M95" s="15">
        <f t="shared" ref="M95" si="207">SUM(M92:M94)</f>
        <v>116</v>
      </c>
      <c r="N95" s="15">
        <f t="shared" ref="N95" si="208">SUM(N92:N94)</f>
        <v>-79</v>
      </c>
      <c r="O95" s="15">
        <f t="shared" ref="O95:U95" si="209">SUM(O92:O94)</f>
        <v>-62</v>
      </c>
      <c r="P95" s="15">
        <f t="shared" si="209"/>
        <v>-110</v>
      </c>
      <c r="Q95" s="15">
        <f t="shared" si="209"/>
        <v>5</v>
      </c>
      <c r="R95" s="15">
        <f t="shared" si="209"/>
        <v>-79</v>
      </c>
      <c r="S95" s="15">
        <f t="shared" si="209"/>
        <v>236</v>
      </c>
      <c r="T95" s="15">
        <f t="shared" si="209"/>
        <v>829</v>
      </c>
      <c r="U95" s="15">
        <f t="shared" si="209"/>
        <v>723</v>
      </c>
      <c r="V95" s="15">
        <f t="shared" ref="V95" si="210">SUM(V92:V94)</f>
        <v>-95</v>
      </c>
      <c r="W95" s="15">
        <f t="shared" ref="W95" si="211">SUM(W92:W94)</f>
        <v>0</v>
      </c>
      <c r="X95" s="15">
        <f t="shared" ref="X95" si="212">SUM(X92:X94)</f>
        <v>0</v>
      </c>
      <c r="Y95" s="15">
        <f t="shared" ref="Y95" si="213">SUM(Y92:Y94)</f>
        <v>0</v>
      </c>
      <c r="Z95" s="15">
        <f t="shared" ref="Z95" si="214">SUM(Z92:Z94)</f>
        <v>0</v>
      </c>
      <c r="AA95" s="15">
        <f t="shared" ref="AA95" si="215">SUM(AA92:AA94)</f>
        <v>0</v>
      </c>
      <c r="AB95" s="15">
        <f t="shared" ref="AB95" si="216">SUM(AB92:AB94)</f>
        <v>0</v>
      </c>
      <c r="AC95" s="15"/>
      <c r="AD95" s="15"/>
      <c r="AE95" s="15"/>
      <c r="AF95" s="15"/>
    </row>
    <row r="96" spans="2:32" x14ac:dyDescent="0.35">
      <c r="B96" t="s">
        <v>57</v>
      </c>
      <c r="F96" s="5">
        <f t="shared" ref="F96" si="217">F89+F95</f>
        <v>0</v>
      </c>
      <c r="G96" s="5">
        <f t="shared" ref="G96" si="218">G89+G95</f>
        <v>0</v>
      </c>
      <c r="H96" s="5">
        <f t="shared" ref="H96" si="219">H89+H95</f>
        <v>0</v>
      </c>
      <c r="I96" s="5">
        <f t="shared" ref="I96" si="220">I89+I95</f>
        <v>0</v>
      </c>
      <c r="J96" s="5">
        <f t="shared" ref="J96" si="221">J89+J95</f>
        <v>0</v>
      </c>
      <c r="K96" s="5">
        <f t="shared" ref="K96" si="222">K89+K95</f>
        <v>3135</v>
      </c>
      <c r="L96" s="5">
        <f t="shared" ref="L96" si="223">L89+L95</f>
        <v>3470</v>
      </c>
      <c r="M96" s="5">
        <f t="shared" ref="M96" si="224">M89+M95</f>
        <v>3973</v>
      </c>
      <c r="N96" s="5">
        <f t="shared" ref="N96" si="225">N89+N95</f>
        <v>4395</v>
      </c>
      <c r="O96" s="5">
        <f t="shared" ref="O96:U96" si="226">O89+O95</f>
        <v>4602</v>
      </c>
      <c r="P96" s="5">
        <f t="shared" si="226"/>
        <v>4455</v>
      </c>
      <c r="Q96" s="5">
        <f t="shared" si="226"/>
        <v>5259</v>
      </c>
      <c r="R96" s="5">
        <f t="shared" si="226"/>
        <v>5378</v>
      </c>
      <c r="S96" s="5">
        <f t="shared" si="226"/>
        <v>5787</v>
      </c>
      <c r="T96" s="5">
        <f t="shared" si="226"/>
        <v>6524</v>
      </c>
      <c r="U96" s="5">
        <f t="shared" si="226"/>
        <v>8173</v>
      </c>
      <c r="V96" s="5">
        <f t="shared" ref="V96" si="227">V89+V95</f>
        <v>6290</v>
      </c>
      <c r="W96" s="5">
        <f t="shared" ref="W96" si="228">W89+W95</f>
        <v>0</v>
      </c>
      <c r="X96" s="5">
        <f t="shared" ref="X96" si="229">X89+X95</f>
        <v>0</v>
      </c>
      <c r="Y96" s="5">
        <f t="shared" ref="Y96" si="230">Y89+Y95</f>
        <v>0</v>
      </c>
      <c r="Z96" s="5">
        <f t="shared" ref="Z96" si="231">Z89+Z95</f>
        <v>0</v>
      </c>
      <c r="AA96" s="5">
        <f t="shared" ref="AA96" si="232">AA89+AA95</f>
        <v>0</v>
      </c>
      <c r="AB96" s="5">
        <f t="shared" ref="AB96" si="233">AB89+AB95</f>
        <v>0</v>
      </c>
      <c r="AC96" s="5"/>
      <c r="AD96" s="5"/>
      <c r="AE96" s="5"/>
      <c r="AF96" s="5"/>
    </row>
    <row r="97" spans="2:32" s="7" customFormat="1" x14ac:dyDescent="0.35">
      <c r="B97" s="7" t="s">
        <v>58</v>
      </c>
      <c r="F97" s="14"/>
      <c r="G97" s="14"/>
      <c r="H97" s="14"/>
      <c r="I97" s="14"/>
      <c r="J97" s="14"/>
      <c r="K97" s="14">
        <v>796</v>
      </c>
      <c r="L97" s="14">
        <v>1030</v>
      </c>
      <c r="M97" s="14">
        <v>1022</v>
      </c>
      <c r="N97" s="14">
        <v>1131</v>
      </c>
      <c r="O97" s="14">
        <v>1250</v>
      </c>
      <c r="P97" s="14">
        <v>1289</v>
      </c>
      <c r="Q97" s="14">
        <v>270</v>
      </c>
      <c r="R97" s="14">
        <v>1076</v>
      </c>
      <c r="S97" s="14">
        <v>1261</v>
      </c>
      <c r="T97" s="14">
        <v>1238</v>
      </c>
      <c r="U97" s="14">
        <v>1968</v>
      </c>
      <c r="V97" s="14">
        <v>1296</v>
      </c>
      <c r="W97" s="14"/>
      <c r="X97" s="14"/>
      <c r="Y97" s="14"/>
      <c r="Z97" s="14"/>
      <c r="AA97" s="14"/>
      <c r="AB97" s="14"/>
      <c r="AC97" s="14"/>
      <c r="AD97" s="14"/>
      <c r="AE97" s="14"/>
      <c r="AF97" s="14"/>
    </row>
    <row r="98" spans="2:32" x14ac:dyDescent="0.35">
      <c r="B98" t="s">
        <v>59</v>
      </c>
      <c r="F98" s="5">
        <f t="shared" ref="F98" si="234">F96-F97</f>
        <v>0</v>
      </c>
      <c r="G98" s="5">
        <f t="shared" ref="G98" si="235">G96-G97</f>
        <v>0</v>
      </c>
      <c r="H98" s="5">
        <f t="shared" ref="H98" si="236">H96-H97</f>
        <v>0</v>
      </c>
      <c r="I98" s="5">
        <f t="shared" ref="I98" si="237">I96-I97</f>
        <v>0</v>
      </c>
      <c r="J98" s="5">
        <f t="shared" ref="J98" si="238">J96-J97</f>
        <v>0</v>
      </c>
      <c r="K98" s="5">
        <f t="shared" ref="K98" si="239">K96-K97</f>
        <v>2339</v>
      </c>
      <c r="L98" s="5">
        <f t="shared" ref="L98" si="240">L96-L97</f>
        <v>2440</v>
      </c>
      <c r="M98" s="5">
        <f t="shared" ref="M98" si="241">M96-M97</f>
        <v>2951</v>
      </c>
      <c r="N98" s="5">
        <f t="shared" ref="N98" si="242">N96-N97</f>
        <v>3264</v>
      </c>
      <c r="O98" s="5">
        <f t="shared" ref="O98:U98" si="243">O96-O97</f>
        <v>3352</v>
      </c>
      <c r="P98" s="5">
        <f t="shared" si="243"/>
        <v>3166</v>
      </c>
      <c r="Q98" s="5">
        <f t="shared" si="243"/>
        <v>4989</v>
      </c>
      <c r="R98" s="5">
        <f t="shared" si="243"/>
        <v>4302</v>
      </c>
      <c r="S98" s="5">
        <f t="shared" si="243"/>
        <v>4526</v>
      </c>
      <c r="T98" s="5">
        <f t="shared" si="243"/>
        <v>5286</v>
      </c>
      <c r="U98" s="5">
        <f t="shared" si="243"/>
        <v>6205</v>
      </c>
      <c r="V98" s="5">
        <f t="shared" ref="V98" si="244">V96-V97</f>
        <v>4994</v>
      </c>
      <c r="W98" s="5">
        <f t="shared" ref="W98" si="245">W96-W97</f>
        <v>0</v>
      </c>
      <c r="X98" s="5">
        <f t="shared" ref="X98" si="246">X96-X97</f>
        <v>0</v>
      </c>
      <c r="Y98" s="5">
        <f t="shared" ref="Y98" si="247">Y96-Y97</f>
        <v>0</v>
      </c>
      <c r="Z98" s="5">
        <f t="shared" ref="Z98" si="248">Z96-Z97</f>
        <v>0</v>
      </c>
      <c r="AA98" s="5">
        <f t="shared" ref="AA98" si="249">AA96-AA97</f>
        <v>0</v>
      </c>
      <c r="AB98" s="5">
        <f t="shared" ref="AB98" si="250">AB96-AB97</f>
        <v>0</v>
      </c>
      <c r="AC98" s="5"/>
      <c r="AD98" s="5"/>
      <c r="AE98" s="5"/>
      <c r="AF98" s="5"/>
    </row>
    <row r="99" spans="2:32" s="7" customFormat="1" x14ac:dyDescent="0.35">
      <c r="B99" s="7" t="s">
        <v>60</v>
      </c>
      <c r="F99" s="14"/>
      <c r="G99" s="14"/>
      <c r="H99" s="14"/>
      <c r="I99" s="14"/>
      <c r="J99" s="14"/>
      <c r="K99" s="14">
        <v>2</v>
      </c>
      <c r="L99" s="14">
        <f>9-27</f>
        <v>-18</v>
      </c>
      <c r="M99" s="14">
        <v>-1</v>
      </c>
      <c r="N99" s="14">
        <f>2-32</f>
        <v>-30</v>
      </c>
      <c r="O99" s="14">
        <v>7</v>
      </c>
      <c r="P99" s="14">
        <v>-2</v>
      </c>
      <c r="Q99" s="14">
        <v>37</v>
      </c>
      <c r="R99" s="14">
        <v>-3</v>
      </c>
      <c r="S99" s="14">
        <v>50</v>
      </c>
      <c r="T99" s="14">
        <v>354</v>
      </c>
      <c r="U99" s="14">
        <v>304</v>
      </c>
      <c r="V99" s="14">
        <v>-184</v>
      </c>
      <c r="W99" s="14"/>
      <c r="X99" s="14"/>
      <c r="Y99" s="14"/>
      <c r="Z99" s="14"/>
      <c r="AA99" s="14"/>
      <c r="AB99" s="14"/>
      <c r="AC99" s="14"/>
      <c r="AD99" s="14"/>
      <c r="AE99" s="14"/>
      <c r="AF99" s="14"/>
    </row>
    <row r="100" spans="2:32" x14ac:dyDescent="0.35">
      <c r="B100" t="s">
        <v>61</v>
      </c>
      <c r="F100" s="5">
        <f t="shared" ref="F100" si="251">F98-F99</f>
        <v>0</v>
      </c>
      <c r="G100" s="5">
        <f t="shared" ref="G100" si="252">G98-G99</f>
        <v>0</v>
      </c>
      <c r="H100" s="5">
        <f t="shared" ref="H100" si="253">H98-H99</f>
        <v>0</v>
      </c>
      <c r="I100" s="5">
        <f t="shared" ref="I100" si="254">I98-I99</f>
        <v>0</v>
      </c>
      <c r="J100" s="5">
        <f t="shared" ref="J100" si="255">J98-J99</f>
        <v>0</v>
      </c>
      <c r="K100" s="5">
        <f t="shared" ref="K100" si="256">K98-K99</f>
        <v>2337</v>
      </c>
      <c r="L100" s="5">
        <f t="shared" ref="L100" si="257">L98-L99</f>
        <v>2458</v>
      </c>
      <c r="M100" s="5">
        <f t="shared" ref="M100" si="258">M98-M99</f>
        <v>2952</v>
      </c>
      <c r="N100" s="5">
        <f t="shared" ref="N100" si="259">N98-N99</f>
        <v>3294</v>
      </c>
      <c r="O100" s="5">
        <f t="shared" ref="O100:U100" si="260">O98-O99</f>
        <v>3345</v>
      </c>
      <c r="P100" s="5">
        <f t="shared" si="260"/>
        <v>3168</v>
      </c>
      <c r="Q100" s="5">
        <f t="shared" si="260"/>
        <v>4952</v>
      </c>
      <c r="R100" s="5">
        <f t="shared" si="260"/>
        <v>4305</v>
      </c>
      <c r="S100" s="5">
        <f t="shared" si="260"/>
        <v>4476</v>
      </c>
      <c r="T100" s="5">
        <f t="shared" si="260"/>
        <v>4932</v>
      </c>
      <c r="U100" s="5">
        <f t="shared" si="260"/>
        <v>5901</v>
      </c>
      <c r="V100" s="5">
        <f t="shared" ref="V100" si="261">V98-V99</f>
        <v>5178</v>
      </c>
      <c r="W100" s="5">
        <f t="shared" ref="W100" si="262">W98-W99</f>
        <v>0</v>
      </c>
      <c r="X100" s="5">
        <f t="shared" ref="X100" si="263">X98-X99</f>
        <v>0</v>
      </c>
      <c r="Y100" s="5">
        <f t="shared" ref="Y100" si="264">Y98-Y99</f>
        <v>0</v>
      </c>
      <c r="Z100" s="5">
        <f t="shared" ref="Z100" si="265">Z98-Z99</f>
        <v>0</v>
      </c>
      <c r="AA100" s="5">
        <f t="shared" ref="AA100" si="266">AA98-AA99</f>
        <v>0</v>
      </c>
      <c r="AB100" s="5">
        <f t="shared" ref="AB100" si="267">AB98-AB99</f>
        <v>0</v>
      </c>
      <c r="AC100" s="5"/>
      <c r="AD100" s="5"/>
      <c r="AE100" s="5"/>
      <c r="AF100" s="5"/>
    </row>
    <row r="101" spans="2:32" s="33" customFormat="1" x14ac:dyDescent="0.35">
      <c r="B101" s="33" t="s">
        <v>62</v>
      </c>
      <c r="F101" s="33" t="e">
        <f t="shared" ref="F101" si="268">F100/F103</f>
        <v>#DIV/0!</v>
      </c>
      <c r="G101" s="33" t="e">
        <f t="shared" ref="G101" si="269">G100/G103</f>
        <v>#DIV/0!</v>
      </c>
      <c r="H101" s="33" t="e">
        <f t="shared" ref="H101" si="270">H100/H103</f>
        <v>#DIV/0!</v>
      </c>
      <c r="I101" s="33" t="e">
        <f t="shared" ref="I101" si="271">I100/I103</f>
        <v>#DIV/0!</v>
      </c>
      <c r="J101" s="33" t="e">
        <f t="shared" ref="J101" si="272">J100/J103</f>
        <v>#DIV/0!</v>
      </c>
      <c r="K101" s="33">
        <f t="shared" ref="K101" si="273">K100/K103</f>
        <v>12.682820937237132</v>
      </c>
      <c r="L101" s="33">
        <f t="shared" ref="L101" si="274">L100/L103</f>
        <v>14.048845171209583</v>
      </c>
      <c r="M101" s="33">
        <f t="shared" ref="M101" si="275">M100/M103</f>
        <v>17.345829538443457</v>
      </c>
      <c r="N101" s="33">
        <f t="shared" ref="N101" si="276">N100/N103</f>
        <v>19.580918412839946</v>
      </c>
      <c r="O101" s="33">
        <f t="shared" ref="O101:U101" si="277">O100/O103</f>
        <v>20.103371596850774</v>
      </c>
      <c r="P101" s="33">
        <f t="shared" si="277"/>
        <v>19.267143074350006</v>
      </c>
      <c r="Q101" s="33">
        <f t="shared" si="277"/>
        <v>30.53774050320671</v>
      </c>
      <c r="R101" s="33">
        <f t="shared" si="277"/>
        <v>26.855727662335234</v>
      </c>
      <c r="S101" s="33">
        <f t="shared" si="277"/>
        <v>28.689732972681938</v>
      </c>
      <c r="T101" s="33">
        <f t="shared" si="277"/>
        <v>32.132595821198912</v>
      </c>
      <c r="U101" s="33">
        <f t="shared" si="277"/>
        <v>38.762173061416924</v>
      </c>
      <c r="V101" s="33">
        <f t="shared" ref="V101" si="278">V100/V103</f>
        <v>34.314115308151095</v>
      </c>
      <c r="W101" s="33" t="e">
        <f t="shared" ref="W101" si="279">W100/W103</f>
        <v>#DIV/0!</v>
      </c>
      <c r="X101" s="33" t="e">
        <f t="shared" ref="X101" si="280">X100/X103</f>
        <v>#DIV/0!</v>
      </c>
      <c r="Y101" s="33" t="e">
        <f t="shared" ref="Y101" si="281">Y100/Y103</f>
        <v>#DIV/0!</v>
      </c>
      <c r="Z101" s="33" t="e">
        <f t="shared" ref="Z101" si="282">Z100/Z103</f>
        <v>#DIV/0!</v>
      </c>
      <c r="AA101" s="33" t="e">
        <f t="shared" ref="AA101" si="283">AA100/AA103</f>
        <v>#DIV/0!</v>
      </c>
      <c r="AB101" s="33" t="e">
        <f t="shared" ref="AB101" si="284">AB100/AB103</f>
        <v>#DIV/0!</v>
      </c>
    </row>
    <row r="102" spans="2:32" s="33" customFormat="1" x14ac:dyDescent="0.35">
      <c r="B102" s="33" t="s">
        <v>63</v>
      </c>
      <c r="F102" s="33" t="e">
        <f t="shared" ref="F102:H102" si="285">F100/F104</f>
        <v>#DIV/0!</v>
      </c>
      <c r="G102" s="33" t="e">
        <f t="shared" si="285"/>
        <v>#DIV/0!</v>
      </c>
      <c r="H102" s="33" t="e">
        <f t="shared" si="285"/>
        <v>#DIV/0!</v>
      </c>
      <c r="I102" s="33" t="e">
        <f t="shared" ref="I102:J102" si="286">I100/I104</f>
        <v>#DIV/0!</v>
      </c>
      <c r="J102" s="33" t="e">
        <f t="shared" si="286"/>
        <v>#DIV/0!</v>
      </c>
      <c r="K102" s="33">
        <f t="shared" ref="K102:L102" si="287">K100/K104</f>
        <v>12.489578657089719</v>
      </c>
      <c r="L102" s="33">
        <f t="shared" si="287"/>
        <v>13.807670053983609</v>
      </c>
      <c r="M102" s="33">
        <f t="shared" ref="M102:N102" si="288">M100/M104</f>
        <v>16.982304346825597</v>
      </c>
      <c r="N102" s="33">
        <f t="shared" si="288"/>
        <v>19.250549347795598</v>
      </c>
      <c r="O102" s="33">
        <f t="shared" ref="O102:U102" si="289">O100/O104</f>
        <v>19.788449934334292</v>
      </c>
      <c r="P102" s="33">
        <f t="shared" si="289"/>
        <v>19.018003469825128</v>
      </c>
      <c r="Q102" s="33">
        <f t="shared" si="289"/>
        <v>30.118906425812732</v>
      </c>
      <c r="R102" s="33">
        <f t="shared" si="289"/>
        <v>26.582606762664557</v>
      </c>
      <c r="S102" s="33">
        <f t="shared" si="289"/>
        <v>28.426447519671786</v>
      </c>
      <c r="T102" s="33">
        <f t="shared" si="289"/>
        <v>31.85223456471196</v>
      </c>
      <c r="U102" s="33">
        <f t="shared" si="289"/>
        <v>38.217833451422621</v>
      </c>
      <c r="V102" s="33">
        <f t="shared" ref="V102:AB102" si="290">V100/V104</f>
        <v>33.976377952755904</v>
      </c>
      <c r="W102" s="33" t="e">
        <f t="shared" si="290"/>
        <v>#DIV/0!</v>
      </c>
      <c r="X102" s="33" t="e">
        <f t="shared" si="290"/>
        <v>#DIV/0!</v>
      </c>
      <c r="Y102" s="33" t="e">
        <f t="shared" si="290"/>
        <v>#DIV/0!</v>
      </c>
      <c r="Z102" s="33" t="e">
        <f t="shared" si="290"/>
        <v>#DIV/0!</v>
      </c>
      <c r="AA102" s="33" t="e">
        <f t="shared" si="290"/>
        <v>#DIV/0!</v>
      </c>
      <c r="AB102" s="33" t="e">
        <f t="shared" si="290"/>
        <v>#DIV/0!</v>
      </c>
    </row>
    <row r="103" spans="2:32" s="34" customFormat="1" x14ac:dyDescent="0.35">
      <c r="B103" s="34" t="s">
        <v>64</v>
      </c>
      <c r="K103" s="34">
        <v>184.26499999999999</v>
      </c>
      <c r="L103" s="34">
        <v>174.96100000000001</v>
      </c>
      <c r="M103" s="34">
        <v>170.185</v>
      </c>
      <c r="N103" s="34">
        <v>168.22499999999999</v>
      </c>
      <c r="O103" s="34">
        <v>166.39</v>
      </c>
      <c r="P103" s="34">
        <v>164.42500000000001</v>
      </c>
      <c r="Q103" s="34">
        <v>162.16</v>
      </c>
      <c r="R103" s="34">
        <v>160.30099999999999</v>
      </c>
      <c r="S103" s="34">
        <v>156.01400000000001</v>
      </c>
      <c r="T103" s="34">
        <v>153.489</v>
      </c>
      <c r="U103" s="34">
        <f>152236.047/1000</f>
        <v>152.23604699999999</v>
      </c>
      <c r="V103" s="34">
        <v>150.9</v>
      </c>
    </row>
    <row r="104" spans="2:32" s="34" customFormat="1" x14ac:dyDescent="0.35">
      <c r="B104" s="34" t="s">
        <v>65</v>
      </c>
      <c r="K104" s="34">
        <v>187.11600000000001</v>
      </c>
      <c r="L104" s="34">
        <v>178.017</v>
      </c>
      <c r="M104" s="34">
        <v>173.828</v>
      </c>
      <c r="N104" s="34">
        <v>171.11199999999999</v>
      </c>
      <c r="O104" s="34">
        <v>169.03800000000001</v>
      </c>
      <c r="P104" s="34">
        <v>166.57900000000001</v>
      </c>
      <c r="Q104" s="34">
        <v>164.41499999999999</v>
      </c>
      <c r="R104" s="34">
        <v>161.94800000000001</v>
      </c>
      <c r="S104" s="34">
        <v>157.459</v>
      </c>
      <c r="T104" s="34">
        <v>154.84</v>
      </c>
      <c r="U104" s="34">
        <f>154404.357/1000</f>
        <v>154.40435699999998</v>
      </c>
      <c r="V104" s="34">
        <v>152.4</v>
      </c>
    </row>
    <row r="107" spans="2:32" s="2" customFormat="1" x14ac:dyDescent="0.35">
      <c r="B107" s="3" t="s">
        <v>66</v>
      </c>
    </row>
    <row r="108" spans="2:32" s="9" customFormat="1" x14ac:dyDescent="0.35">
      <c r="B108" s="8" t="s">
        <v>67</v>
      </c>
    </row>
    <row r="109" spans="2:32" s="5" customFormat="1" x14ac:dyDescent="0.35">
      <c r="B109" s="5" t="s">
        <v>68</v>
      </c>
      <c r="L109" s="5">
        <v>4606</v>
      </c>
      <c r="M109" s="5">
        <v>4390</v>
      </c>
      <c r="N109" s="5">
        <v>5723</v>
      </c>
      <c r="O109" s="5">
        <v>6083</v>
      </c>
      <c r="P109" s="5">
        <v>6091</v>
      </c>
      <c r="Q109" s="5">
        <v>6894</v>
      </c>
      <c r="R109" s="5">
        <v>6488</v>
      </c>
      <c r="S109" s="5">
        <v>4829</v>
      </c>
      <c r="T109" s="5">
        <v>8664</v>
      </c>
      <c r="U109" s="5">
        <v>9323</v>
      </c>
      <c r="V109" s="5">
        <v>7416</v>
      </c>
    </row>
    <row r="110" spans="2:32" s="5" customFormat="1" x14ac:dyDescent="0.35">
      <c r="B110" s="5" t="s">
        <v>69</v>
      </c>
      <c r="L110" s="5">
        <v>2250</v>
      </c>
      <c r="M110" s="5">
        <v>2247</v>
      </c>
      <c r="N110" s="5">
        <v>2120</v>
      </c>
      <c r="O110" s="5">
        <v>2237</v>
      </c>
      <c r="P110" s="5">
        <v>2115</v>
      </c>
      <c r="Q110" s="5">
        <v>2699</v>
      </c>
      <c r="R110" s="5">
        <v>2657</v>
      </c>
      <c r="S110" s="5">
        <v>3179</v>
      </c>
      <c r="T110" s="5">
        <v>3535</v>
      </c>
      <c r="U110" s="5">
        <v>3789</v>
      </c>
      <c r="V110" s="5">
        <v>3264</v>
      </c>
    </row>
    <row r="111" spans="2:32" s="5" customFormat="1" x14ac:dyDescent="0.35">
      <c r="B111" s="5" t="s">
        <v>70</v>
      </c>
      <c r="L111" s="5">
        <v>1750</v>
      </c>
      <c r="M111" s="5">
        <v>2151</v>
      </c>
      <c r="N111" s="5">
        <v>1921</v>
      </c>
      <c r="O111" s="5">
        <v>1578</v>
      </c>
      <c r="P111" s="5">
        <v>1595</v>
      </c>
      <c r="Q111" s="5">
        <v>1981</v>
      </c>
      <c r="R111" s="5">
        <v>4476</v>
      </c>
      <c r="S111" s="5">
        <v>5489</v>
      </c>
      <c r="T111" s="5">
        <v>6919</v>
      </c>
      <c r="U111" s="5">
        <v>7262</v>
      </c>
      <c r="V111" s="5">
        <v>7466</v>
      </c>
    </row>
    <row r="112" spans="2:32" s="5" customFormat="1" x14ac:dyDescent="0.35">
      <c r="B112" s="5" t="s">
        <v>71</v>
      </c>
      <c r="L112" s="5">
        <v>134768</v>
      </c>
      <c r="M112" s="5">
        <v>155113</v>
      </c>
      <c r="N112" s="5">
        <v>161287</v>
      </c>
      <c r="O112" s="5">
        <v>150851</v>
      </c>
      <c r="P112" s="5">
        <v>149089</v>
      </c>
      <c r="Q112" s="5">
        <v>149937</v>
      </c>
      <c r="R112" s="5">
        <v>90285</v>
      </c>
      <c r="S112" s="5">
        <v>102844</v>
      </c>
      <c r="T112" s="5">
        <v>104663</v>
      </c>
      <c r="U112" s="5">
        <v>86226</v>
      </c>
      <c r="V112" s="5">
        <v>54066</v>
      </c>
    </row>
    <row r="113" spans="2:28" s="5" customFormat="1" x14ac:dyDescent="0.35">
      <c r="B113" s="5" t="s">
        <v>72</v>
      </c>
      <c r="L113" s="5">
        <v>23021</v>
      </c>
      <c r="M113" s="5">
        <v>21788</v>
      </c>
      <c r="N113" s="5">
        <v>33654</v>
      </c>
      <c r="O113" s="5">
        <v>31336</v>
      </c>
      <c r="P113" s="5">
        <v>27792</v>
      </c>
      <c r="Q113" s="5">
        <v>24190</v>
      </c>
      <c r="R113" s="5">
        <v>20655</v>
      </c>
      <c r="S113" s="5">
        <v>15466</v>
      </c>
      <c r="T113" s="5">
        <v>16507</v>
      </c>
      <c r="U113" s="5">
        <v>7081</v>
      </c>
      <c r="V113" s="5">
        <v>5765</v>
      </c>
    </row>
    <row r="114" spans="2:28" s="5" customFormat="1" x14ac:dyDescent="0.35">
      <c r="B114" s="5" t="s">
        <v>73</v>
      </c>
      <c r="L114" s="5">
        <v>557</v>
      </c>
      <c r="M114" s="5">
        <v>525</v>
      </c>
      <c r="N114" s="5">
        <v>467</v>
      </c>
      <c r="O114" s="5">
        <v>581</v>
      </c>
      <c r="P114" s="5">
        <v>559</v>
      </c>
      <c r="Q114" s="5">
        <v>592</v>
      </c>
      <c r="R114" s="5">
        <v>643</v>
      </c>
      <c r="S114" s="5">
        <v>715</v>
      </c>
      <c r="T114" s="5">
        <v>681</v>
      </c>
      <c r="U114" s="5">
        <v>762</v>
      </c>
      <c r="V114" s="5">
        <v>1031</v>
      </c>
    </row>
    <row r="115" spans="2:28" s="5" customFormat="1" x14ac:dyDescent="0.35">
      <c r="B115" s="5" t="s">
        <v>74</v>
      </c>
      <c r="L115" s="5">
        <v>17402</v>
      </c>
      <c r="M115" s="5">
        <v>17501</v>
      </c>
      <c r="N115" s="5">
        <v>17344</v>
      </c>
      <c r="O115" s="5">
        <v>17372</v>
      </c>
      <c r="P115" s="5">
        <v>17363</v>
      </c>
      <c r="Q115" s="5">
        <v>17389</v>
      </c>
      <c r="R115" s="5">
        <v>17839</v>
      </c>
      <c r="S115" s="5">
        <v>18369</v>
      </c>
      <c r="T115" s="5">
        <v>18263</v>
      </c>
      <c r="U115" s="5">
        <v>18453</v>
      </c>
      <c r="V115" s="5">
        <v>18302</v>
      </c>
    </row>
    <row r="116" spans="2:28" s="5" customFormat="1" x14ac:dyDescent="0.35">
      <c r="B116" s="5" t="s">
        <v>75</v>
      </c>
      <c r="L116" s="5">
        <v>12910</v>
      </c>
      <c r="M116" s="5">
        <v>12980</v>
      </c>
      <c r="N116" s="5">
        <v>12961</v>
      </c>
      <c r="O116" s="5">
        <v>13123</v>
      </c>
      <c r="P116" s="5">
        <v>13118</v>
      </c>
      <c r="Q116" s="5">
        <v>13220</v>
      </c>
      <c r="R116" s="5">
        <v>13526</v>
      </c>
      <c r="S116" s="5">
        <v>14562</v>
      </c>
      <c r="T116" s="5">
        <v>14551</v>
      </c>
      <c r="U116" s="5">
        <v>15351</v>
      </c>
      <c r="V116" s="5">
        <v>15341</v>
      </c>
    </row>
    <row r="117" spans="2:28" s="5" customFormat="1" x14ac:dyDescent="0.35">
      <c r="B117" s="5" t="s">
        <v>76</v>
      </c>
      <c r="L117" s="5">
        <v>0</v>
      </c>
      <c r="M117" s="5">
        <v>0</v>
      </c>
      <c r="N117" s="5">
        <v>0</v>
      </c>
      <c r="O117" s="5">
        <v>0</v>
      </c>
      <c r="P117" s="5">
        <v>0</v>
      </c>
      <c r="Q117" s="5">
        <v>0</v>
      </c>
      <c r="R117" s="5">
        <v>0</v>
      </c>
      <c r="S117" s="5">
        <v>0</v>
      </c>
      <c r="T117" s="5">
        <v>649</v>
      </c>
      <c r="U117" s="5">
        <v>1621</v>
      </c>
      <c r="V117" s="5">
        <v>1516</v>
      </c>
    </row>
    <row r="118" spans="2:28" s="14" customFormat="1" x14ac:dyDescent="0.35">
      <c r="B118" s="14" t="s">
        <v>77</v>
      </c>
      <c r="L118" s="14">
        <f>626+297+2264</f>
        <v>3187</v>
      </c>
      <c r="M118" s="14">
        <f>692+161+2325</f>
        <v>3178</v>
      </c>
      <c r="N118" s="14">
        <f>685+278+3320+32</f>
        <v>4315</v>
      </c>
      <c r="O118" s="14">
        <f>855+148+1030+67</f>
        <v>2100</v>
      </c>
      <c r="P118" s="14">
        <f>1300+84+1008+63</f>
        <v>2455</v>
      </c>
      <c r="Q118" s="14">
        <f>1636+144+1493+66</f>
        <v>3339</v>
      </c>
      <c r="R118" s="14">
        <v>3004</v>
      </c>
      <c r="S118" s="14">
        <v>3169</v>
      </c>
      <c r="T118" s="14">
        <v>2550</v>
      </c>
      <c r="U118" s="14">
        <v>2780</v>
      </c>
      <c r="V118" s="14">
        <v>3461</v>
      </c>
    </row>
    <row r="119" spans="2:28" s="16" customFormat="1" x14ac:dyDescent="0.35">
      <c r="B119" s="16" t="s">
        <v>78</v>
      </c>
      <c r="F119" s="16">
        <f t="shared" ref="F119" si="291">SUM(F109:F118)</f>
        <v>0</v>
      </c>
      <c r="G119" s="16">
        <f t="shared" ref="G119" si="292">SUM(G109:G118)</f>
        <v>0</v>
      </c>
      <c r="H119" s="16">
        <f t="shared" ref="H119" si="293">SUM(H109:H118)</f>
        <v>0</v>
      </c>
      <c r="I119" s="16">
        <f t="shared" ref="I119" si="294">SUM(I109:I118)</f>
        <v>0</v>
      </c>
      <c r="J119" s="16">
        <f t="shared" ref="J119" si="295">SUM(J109:J118)</f>
        <v>0</v>
      </c>
      <c r="K119" s="16">
        <f t="shared" ref="K119" si="296">SUM(K109:K118)</f>
        <v>0</v>
      </c>
      <c r="L119" s="16">
        <f t="shared" ref="L119" si="297">SUM(L109:L118)</f>
        <v>200451</v>
      </c>
      <c r="M119" s="16">
        <f t="shared" ref="M119" si="298">SUM(M109:M118)</f>
        <v>219873</v>
      </c>
      <c r="N119" s="16">
        <f t="shared" ref="N119" si="299">SUM(N109:N118)</f>
        <v>239792</v>
      </c>
      <c r="O119" s="16">
        <f t="shared" ref="O119:U119" si="300">SUM(O109:O118)</f>
        <v>225261</v>
      </c>
      <c r="P119" s="16">
        <f t="shared" si="300"/>
        <v>220177</v>
      </c>
      <c r="Q119" s="16">
        <f t="shared" si="300"/>
        <v>220241</v>
      </c>
      <c r="R119" s="16">
        <f t="shared" si="300"/>
        <v>159573</v>
      </c>
      <c r="S119" s="16">
        <f t="shared" si="300"/>
        <v>168622</v>
      </c>
      <c r="T119" s="16">
        <f t="shared" si="300"/>
        <v>176982</v>
      </c>
      <c r="U119" s="16">
        <f t="shared" si="300"/>
        <v>152648</v>
      </c>
      <c r="V119" s="16">
        <f t="shared" ref="V119" si="301">SUM(V109:V118)</f>
        <v>117628</v>
      </c>
      <c r="W119" s="16">
        <f t="shared" ref="W119" si="302">SUM(W109:W118)</f>
        <v>0</v>
      </c>
      <c r="X119" s="16">
        <f t="shared" ref="X119" si="303">SUM(X109:X118)</f>
        <v>0</v>
      </c>
      <c r="Y119" s="16">
        <f t="shared" ref="Y119" si="304">SUM(Y109:Y118)</f>
        <v>0</v>
      </c>
      <c r="Z119" s="16">
        <f t="shared" ref="Z119" si="305">SUM(Z109:Z118)</f>
        <v>0</v>
      </c>
      <c r="AA119" s="16">
        <f t="shared" ref="AA119" si="306">SUM(AA109:AA118)</f>
        <v>0</v>
      </c>
      <c r="AB119" s="16">
        <f t="shared" ref="AB119" si="307">SUM(AB109:AB118)</f>
        <v>0</v>
      </c>
    </row>
    <row r="120" spans="2:28" s="13" customFormat="1" x14ac:dyDescent="0.35">
      <c r="B120" s="19" t="s">
        <v>79</v>
      </c>
    </row>
    <row r="121" spans="2:28" s="5" customFormat="1" x14ac:dyDescent="0.35">
      <c r="B121" s="5" t="s">
        <v>80</v>
      </c>
      <c r="L121" s="5">
        <v>1547</v>
      </c>
      <c r="M121" s="5">
        <v>1747</v>
      </c>
      <c r="N121" s="5">
        <v>1865</v>
      </c>
      <c r="O121" s="5">
        <v>1971</v>
      </c>
      <c r="P121" s="5">
        <v>1880</v>
      </c>
      <c r="Q121" s="5">
        <v>2153</v>
      </c>
      <c r="R121" s="5">
        <v>1988</v>
      </c>
      <c r="S121" s="5">
        <v>2057</v>
      </c>
      <c r="T121" s="5">
        <v>2499</v>
      </c>
      <c r="U121" s="5">
        <v>2951</v>
      </c>
      <c r="V121" s="5">
        <v>2272</v>
      </c>
    </row>
    <row r="122" spans="2:28" s="5" customFormat="1" x14ac:dyDescent="0.35">
      <c r="B122" s="5" t="s">
        <v>81</v>
      </c>
      <c r="L122" s="5">
        <v>1055</v>
      </c>
      <c r="M122" s="5">
        <v>1084</v>
      </c>
      <c r="N122" s="5">
        <v>1035</v>
      </c>
      <c r="O122" s="5">
        <v>1068</v>
      </c>
      <c r="P122" s="5">
        <v>880</v>
      </c>
      <c r="Q122" s="5">
        <v>1161</v>
      </c>
      <c r="R122" s="5">
        <v>1292</v>
      </c>
      <c r="S122" s="5">
        <v>1167</v>
      </c>
      <c r="T122" s="5">
        <v>1028</v>
      </c>
      <c r="U122" s="5">
        <v>1397</v>
      </c>
      <c r="V122" s="5">
        <v>1294</v>
      </c>
    </row>
    <row r="123" spans="2:28" s="5" customFormat="1" x14ac:dyDescent="0.35">
      <c r="B123" s="5" t="s">
        <v>82</v>
      </c>
      <c r="L123" s="5">
        <v>5687</v>
      </c>
      <c r="M123" s="5">
        <v>4939</v>
      </c>
      <c r="N123" s="5">
        <v>4922</v>
      </c>
      <c r="O123" s="5">
        <v>4930</v>
      </c>
      <c r="P123" s="5">
        <v>4915</v>
      </c>
      <c r="Q123" s="5">
        <v>5014</v>
      </c>
      <c r="R123" s="5">
        <v>4979</v>
      </c>
      <c r="S123" s="5">
        <v>4955</v>
      </c>
      <c r="T123" s="5">
        <v>7264</v>
      </c>
      <c r="U123" s="5">
        <v>7446</v>
      </c>
      <c r="V123" s="5">
        <v>6654</v>
      </c>
    </row>
    <row r="124" spans="2:28" s="5" customFormat="1" x14ac:dyDescent="0.35">
      <c r="B124" s="5" t="s">
        <v>83</v>
      </c>
      <c r="L124" s="5">
        <v>134768</v>
      </c>
      <c r="M124" s="5">
        <v>155113</v>
      </c>
      <c r="N124" s="5">
        <v>161287</v>
      </c>
      <c r="O124" s="5">
        <v>150851</v>
      </c>
      <c r="P124" s="5">
        <v>149089</v>
      </c>
      <c r="Q124" s="5">
        <v>149937</v>
      </c>
      <c r="R124" s="5">
        <v>90285</v>
      </c>
      <c r="S124" s="5">
        <v>102844</v>
      </c>
      <c r="T124" s="5">
        <v>104663</v>
      </c>
      <c r="U124" s="5">
        <v>86226</v>
      </c>
      <c r="V124" s="5">
        <v>54066</v>
      </c>
    </row>
    <row r="125" spans="2:28" s="5" customFormat="1" x14ac:dyDescent="0.35">
      <c r="B125" s="5" t="s">
        <v>84</v>
      </c>
      <c r="L125" s="5">
        <v>23021</v>
      </c>
      <c r="M125" s="5">
        <v>21788</v>
      </c>
      <c r="N125" s="5">
        <v>33654</v>
      </c>
      <c r="O125" s="5">
        <v>31336</v>
      </c>
      <c r="P125" s="5">
        <v>27792</v>
      </c>
      <c r="Q125" s="5">
        <v>24190</v>
      </c>
      <c r="R125" s="5">
        <v>20655</v>
      </c>
      <c r="S125" s="5">
        <v>15466</v>
      </c>
      <c r="T125" s="5">
        <v>16507</v>
      </c>
      <c r="U125" s="5">
        <v>7081</v>
      </c>
      <c r="V125" s="5">
        <v>5765</v>
      </c>
    </row>
    <row r="126" spans="2:28" s="5" customFormat="1" x14ac:dyDescent="0.35">
      <c r="B126" s="5" t="s">
        <v>85</v>
      </c>
      <c r="L126" s="5">
        <v>5293</v>
      </c>
      <c r="M126" s="5">
        <v>5085</v>
      </c>
      <c r="N126" s="5">
        <v>4989</v>
      </c>
      <c r="O126" s="5">
        <v>4851</v>
      </c>
      <c r="P126" s="5">
        <v>4840</v>
      </c>
      <c r="Q126" s="5">
        <v>3527</v>
      </c>
      <c r="R126" s="5">
        <v>3571</v>
      </c>
      <c r="S126" s="5">
        <v>3734</v>
      </c>
      <c r="T126" s="5">
        <v>3673</v>
      </c>
      <c r="U126" s="5">
        <v>2758</v>
      </c>
      <c r="V126" s="5">
        <v>3381</v>
      </c>
    </row>
    <row r="127" spans="2:28" s="5" customFormat="1" x14ac:dyDescent="0.35">
      <c r="B127" s="5" t="s">
        <v>86</v>
      </c>
      <c r="L127" s="5">
        <v>0</v>
      </c>
      <c r="M127" s="5">
        <v>0</v>
      </c>
      <c r="N127" s="5">
        <v>0</v>
      </c>
      <c r="O127" s="5">
        <v>0</v>
      </c>
      <c r="P127" s="5">
        <v>0</v>
      </c>
      <c r="Q127" s="5">
        <v>0</v>
      </c>
      <c r="R127" s="5">
        <v>0</v>
      </c>
      <c r="S127" s="5">
        <v>0</v>
      </c>
      <c r="T127" s="5">
        <v>755</v>
      </c>
      <c r="U127" s="5">
        <v>1872</v>
      </c>
      <c r="V127" s="5">
        <v>1835</v>
      </c>
    </row>
    <row r="128" spans="2:28" s="14" customFormat="1" x14ac:dyDescent="0.35">
      <c r="B128" s="14" t="s">
        <v>87</v>
      </c>
      <c r="L128" s="14">
        <f>858+2402+103+100</f>
        <v>3463</v>
      </c>
      <c r="M128" s="14">
        <f>1004+2369+74</f>
        <v>3447</v>
      </c>
      <c r="N128" s="14">
        <f>886+3389+245</f>
        <v>4520</v>
      </c>
      <c r="O128" s="14">
        <f>1033+177</f>
        <v>1210</v>
      </c>
      <c r="P128" s="14">
        <f>1221+216</f>
        <v>1437</v>
      </c>
      <c r="Q128" s="14">
        <f>1626+369</f>
        <v>1995</v>
      </c>
      <c r="R128" s="14">
        <f>1889+1290+84</f>
        <v>3263</v>
      </c>
      <c r="S128" s="14">
        <v>3470</v>
      </c>
      <c r="T128" s="14">
        <v>2937</v>
      </c>
      <c r="U128" s="14">
        <v>4024</v>
      </c>
      <c r="V128" s="14">
        <v>3576</v>
      </c>
    </row>
    <row r="129" spans="2:28" s="16" customFormat="1" x14ac:dyDescent="0.35">
      <c r="B129" s="16" t="s">
        <v>88</v>
      </c>
      <c r="F129" s="16">
        <f t="shared" ref="F129" si="308">SUM(F121:F128)</f>
        <v>0</v>
      </c>
      <c r="G129" s="16">
        <f t="shared" ref="G129" si="309">SUM(G121:G128)</f>
        <v>0</v>
      </c>
      <c r="H129" s="16">
        <f t="shared" ref="H129" si="310">SUM(H121:H128)</f>
        <v>0</v>
      </c>
      <c r="I129" s="16">
        <f t="shared" ref="I129" si="311">SUM(I121:I128)</f>
        <v>0</v>
      </c>
      <c r="J129" s="16">
        <f t="shared" ref="J129" si="312">SUM(J121:J128)</f>
        <v>0</v>
      </c>
      <c r="K129" s="16">
        <f t="shared" ref="K129" si="313">SUM(K121:K128)</f>
        <v>0</v>
      </c>
      <c r="L129" s="16">
        <f t="shared" ref="L129" si="314">SUM(L121:L128)</f>
        <v>174834</v>
      </c>
      <c r="M129" s="16">
        <f t="shared" ref="M129" si="315">SUM(M121:M128)</f>
        <v>193203</v>
      </c>
      <c r="N129" s="16">
        <f t="shared" ref="N129" si="316">SUM(N121:N128)</f>
        <v>212272</v>
      </c>
      <c r="O129" s="16">
        <f t="shared" ref="O129:U129" si="317">SUM(O121:O128)</f>
        <v>196217</v>
      </c>
      <c r="P129" s="16">
        <f t="shared" si="317"/>
        <v>190833</v>
      </c>
      <c r="Q129" s="16">
        <f t="shared" si="317"/>
        <v>187977</v>
      </c>
      <c r="R129" s="16">
        <f t="shared" si="317"/>
        <v>126033</v>
      </c>
      <c r="S129" s="16">
        <f t="shared" si="317"/>
        <v>133693</v>
      </c>
      <c r="T129" s="16">
        <f t="shared" si="317"/>
        <v>139326</v>
      </c>
      <c r="U129" s="16">
        <f t="shared" si="317"/>
        <v>113755</v>
      </c>
      <c r="V129" s="16">
        <f t="shared" ref="V129" si="318">SUM(V121:V128)</f>
        <v>78843</v>
      </c>
      <c r="W129" s="16">
        <f t="shared" ref="W129" si="319">SUM(W121:W128)</f>
        <v>0</v>
      </c>
      <c r="X129" s="16">
        <f t="shared" ref="X129" si="320">SUM(X121:X128)</f>
        <v>0</v>
      </c>
      <c r="Y129" s="16">
        <f t="shared" ref="Y129" si="321">SUM(Y121:Y128)</f>
        <v>0</v>
      </c>
      <c r="Z129" s="16">
        <f t="shared" ref="Z129" si="322">SUM(Z121:Z128)</f>
        <v>0</v>
      </c>
      <c r="AA129" s="16">
        <f t="shared" ref="AA129" si="323">SUM(AA121:AA128)</f>
        <v>0</v>
      </c>
      <c r="AB129" s="16">
        <f t="shared" ref="AB129" si="324">SUM(AB121:AB128)</f>
        <v>0</v>
      </c>
    </row>
    <row r="130" spans="2:28" s="13" customFormat="1" x14ac:dyDescent="0.35">
      <c r="B130" s="19" t="s">
        <v>33</v>
      </c>
    </row>
    <row r="131" spans="2:28" s="5" customFormat="1" x14ac:dyDescent="0.35">
      <c r="B131" s="5" t="s">
        <v>89</v>
      </c>
      <c r="L131" s="5">
        <v>32</v>
      </c>
      <c r="M131" s="5">
        <v>54</v>
      </c>
      <c r="N131" s="5">
        <v>35</v>
      </c>
      <c r="O131" s="5">
        <v>464</v>
      </c>
      <c r="P131" s="5">
        <v>194</v>
      </c>
      <c r="Q131" s="5">
        <v>416</v>
      </c>
      <c r="R131" s="5">
        <v>1107</v>
      </c>
      <c r="S131" s="5">
        <v>1316</v>
      </c>
      <c r="T131" s="5">
        <v>2322</v>
      </c>
      <c r="U131" s="5">
        <v>1087</v>
      </c>
      <c r="V131" s="5">
        <v>909</v>
      </c>
    </row>
    <row r="132" spans="2:28" s="5" customFormat="1" x14ac:dyDescent="0.35">
      <c r="B132" s="5" t="s">
        <v>90</v>
      </c>
      <c r="L132" s="5">
        <v>2</v>
      </c>
      <c r="M132" s="5">
        <v>2</v>
      </c>
      <c r="N132" s="5">
        <v>2</v>
      </c>
      <c r="O132" s="5">
        <v>2</v>
      </c>
      <c r="P132" s="5">
        <v>2</v>
      </c>
      <c r="Q132" s="5">
        <v>2</v>
      </c>
      <c r="R132" s="5">
        <v>2</v>
      </c>
      <c r="S132" s="5">
        <v>2</v>
      </c>
      <c r="T132" s="5">
        <v>2</v>
      </c>
      <c r="U132" s="5">
        <v>2</v>
      </c>
      <c r="V132" s="5">
        <v>2</v>
      </c>
    </row>
    <row r="133" spans="2:28" s="5" customFormat="1" x14ac:dyDescent="0.35">
      <c r="B133" s="5" t="s">
        <v>91</v>
      </c>
      <c r="L133" s="5">
        <v>19419</v>
      </c>
      <c r="M133" s="5">
        <v>19473</v>
      </c>
      <c r="N133" s="5">
        <v>19386</v>
      </c>
      <c r="O133" s="5">
        <v>19405</v>
      </c>
      <c r="P133" s="5">
        <v>19337</v>
      </c>
      <c r="Q133" s="5">
        <v>19256</v>
      </c>
      <c r="R133" s="5">
        <v>19168</v>
      </c>
      <c r="S133" s="5">
        <v>19186</v>
      </c>
      <c r="T133" s="5">
        <v>19293</v>
      </c>
      <c r="U133" s="5">
        <v>19640</v>
      </c>
      <c r="V133" s="5">
        <v>19772</v>
      </c>
    </row>
    <row r="134" spans="2:28" s="5" customFormat="1" x14ac:dyDescent="0.35">
      <c r="B134" s="5" t="s">
        <v>92</v>
      </c>
      <c r="L134" s="5">
        <v>6444</v>
      </c>
      <c r="M134" s="5">
        <v>8208</v>
      </c>
      <c r="N134" s="5">
        <v>10164</v>
      </c>
      <c r="O134" s="5">
        <v>12033</v>
      </c>
      <c r="P134" s="5">
        <v>13660</v>
      </c>
      <c r="Q134" s="5">
        <v>16939</v>
      </c>
      <c r="R134" s="5">
        <v>19282</v>
      </c>
      <c r="S134" s="5">
        <v>21662</v>
      </c>
      <c r="T134" s="5">
        <v>24334</v>
      </c>
      <c r="U134" s="5">
        <v>27688</v>
      </c>
      <c r="V134" s="5">
        <v>29876</v>
      </c>
    </row>
    <row r="135" spans="2:28" s="5" customFormat="1" x14ac:dyDescent="0.35">
      <c r="B135" s="5" t="s">
        <v>93</v>
      </c>
      <c r="L135" s="5">
        <f>29-59</f>
        <v>-30</v>
      </c>
      <c r="M135" s="5">
        <f>22-35</f>
        <v>-13</v>
      </c>
      <c r="N135" s="5">
        <f>+-19-273</f>
        <v>-292</v>
      </c>
      <c r="O135" s="5">
        <v>-448</v>
      </c>
      <c r="P135" s="5">
        <v>-716</v>
      </c>
      <c r="Q135" s="5">
        <v>-432</v>
      </c>
      <c r="R135" s="5">
        <v>-691</v>
      </c>
      <c r="S135" s="5">
        <v>-571</v>
      </c>
      <c r="T135" s="5">
        <v>-337</v>
      </c>
      <c r="U135" s="5">
        <v>-550</v>
      </c>
      <c r="V135" s="5">
        <v>-1101</v>
      </c>
    </row>
    <row r="136" spans="2:28" s="14" customFormat="1" x14ac:dyDescent="0.35">
      <c r="B136" s="14" t="s">
        <v>94</v>
      </c>
      <c r="L136" s="14">
        <v>-432</v>
      </c>
      <c r="M136" s="14">
        <v>-1210</v>
      </c>
      <c r="N136" s="14">
        <v>-1894</v>
      </c>
      <c r="O136" s="14">
        <v>-2489</v>
      </c>
      <c r="P136" s="14">
        <v>-3185</v>
      </c>
      <c r="Q136" s="14">
        <v>-3967</v>
      </c>
      <c r="R136" s="14">
        <v>-5387</v>
      </c>
      <c r="S136" s="14">
        <v>-6732</v>
      </c>
      <c r="T136" s="14">
        <v>-8009</v>
      </c>
      <c r="U136" s="14">
        <v>-9087</v>
      </c>
      <c r="V136" s="14">
        <v>-10805</v>
      </c>
    </row>
    <row r="137" spans="2:28" s="5" customFormat="1" x14ac:dyDescent="0.35">
      <c r="B137" s="5" t="s">
        <v>95</v>
      </c>
      <c r="F137" s="5">
        <f>SUM(F132:F136)</f>
        <v>0</v>
      </c>
      <c r="G137" s="5">
        <f t="shared" ref="G137:AB137" si="325">SUM(G132:G136)</f>
        <v>0</v>
      </c>
      <c r="H137" s="5">
        <f t="shared" si="325"/>
        <v>0</v>
      </c>
      <c r="I137" s="5">
        <f t="shared" si="325"/>
        <v>0</v>
      </c>
      <c r="J137" s="5">
        <f t="shared" si="325"/>
        <v>0</v>
      </c>
      <c r="K137" s="5">
        <f t="shared" si="325"/>
        <v>0</v>
      </c>
      <c r="L137" s="5">
        <f t="shared" si="325"/>
        <v>25403</v>
      </c>
      <c r="M137" s="5">
        <f t="shared" si="325"/>
        <v>26460</v>
      </c>
      <c r="N137" s="5">
        <f t="shared" si="325"/>
        <v>27366</v>
      </c>
      <c r="O137" s="5">
        <f t="shared" si="325"/>
        <v>28503</v>
      </c>
      <c r="P137" s="5">
        <f t="shared" si="325"/>
        <v>29098</v>
      </c>
      <c r="Q137" s="5">
        <f t="shared" si="325"/>
        <v>31798</v>
      </c>
      <c r="R137" s="5">
        <f t="shared" si="325"/>
        <v>32374</v>
      </c>
      <c r="S137" s="5">
        <f t="shared" si="325"/>
        <v>33547</v>
      </c>
      <c r="T137" s="5">
        <f t="shared" si="325"/>
        <v>35283</v>
      </c>
      <c r="U137" s="5">
        <f t="shared" si="325"/>
        <v>37693</v>
      </c>
      <c r="V137" s="5">
        <f t="shared" si="325"/>
        <v>37744</v>
      </c>
      <c r="W137" s="5">
        <f t="shared" si="325"/>
        <v>0</v>
      </c>
      <c r="X137" s="5">
        <f t="shared" si="325"/>
        <v>0</v>
      </c>
      <c r="Y137" s="5">
        <f t="shared" si="325"/>
        <v>0</v>
      </c>
      <c r="Z137" s="5">
        <f t="shared" si="325"/>
        <v>0</v>
      </c>
      <c r="AA137" s="5">
        <f t="shared" si="325"/>
        <v>0</v>
      </c>
      <c r="AB137" s="5">
        <f t="shared" si="325"/>
        <v>0</v>
      </c>
    </row>
    <row r="138" spans="2:28" s="14" customFormat="1" x14ac:dyDescent="0.35">
      <c r="B138" s="14" t="s">
        <v>96</v>
      </c>
      <c r="L138" s="14">
        <f>155+27</f>
        <v>182</v>
      </c>
      <c r="M138" s="14">
        <f>135+21</f>
        <v>156</v>
      </c>
      <c r="N138" s="14">
        <v>119</v>
      </c>
      <c r="O138" s="14">
        <v>77</v>
      </c>
      <c r="P138" s="14">
        <v>52</v>
      </c>
      <c r="Q138" s="14">
        <v>50</v>
      </c>
      <c r="R138" s="14">
        <v>59</v>
      </c>
      <c r="S138" s="14">
        <v>66</v>
      </c>
      <c r="T138" s="14">
        <v>51</v>
      </c>
      <c r="U138" s="14">
        <v>113</v>
      </c>
      <c r="V138" s="14">
        <v>132</v>
      </c>
    </row>
    <row r="139" spans="2:28" s="35" customFormat="1" x14ac:dyDescent="0.35">
      <c r="B139" s="35" t="s">
        <v>97</v>
      </c>
      <c r="F139" s="35">
        <f t="shared" ref="F139" si="326">SUM(F137:F138)</f>
        <v>0</v>
      </c>
      <c r="G139" s="35">
        <f t="shared" ref="G139" si="327">SUM(G137:G138)</f>
        <v>0</v>
      </c>
      <c r="H139" s="35">
        <f t="shared" ref="H139" si="328">SUM(H137:H138)</f>
        <v>0</v>
      </c>
      <c r="I139" s="35">
        <f t="shared" ref="I139" si="329">SUM(I137:I138)</f>
        <v>0</v>
      </c>
      <c r="J139" s="35">
        <f t="shared" ref="J139" si="330">SUM(J137:J138)</f>
        <v>0</v>
      </c>
      <c r="K139" s="35">
        <f t="shared" ref="K139" si="331">SUM(K137:K138)</f>
        <v>0</v>
      </c>
      <c r="L139" s="35">
        <f t="shared" ref="L139" si="332">SUM(L137:L138)</f>
        <v>25585</v>
      </c>
      <c r="M139" s="35">
        <f t="shared" ref="M139" si="333">SUM(M137:M138)</f>
        <v>26616</v>
      </c>
      <c r="N139" s="35">
        <f t="shared" ref="N139" si="334">SUM(N137:N138)</f>
        <v>27485</v>
      </c>
      <c r="O139" s="35">
        <f t="shared" ref="O139:U139" si="335">SUM(O137:O138)</f>
        <v>28580</v>
      </c>
      <c r="P139" s="35">
        <f t="shared" si="335"/>
        <v>29150</v>
      </c>
      <c r="Q139" s="35">
        <f t="shared" si="335"/>
        <v>31848</v>
      </c>
      <c r="R139" s="35">
        <f t="shared" si="335"/>
        <v>32433</v>
      </c>
      <c r="S139" s="35">
        <f t="shared" si="335"/>
        <v>33613</v>
      </c>
      <c r="T139" s="35">
        <f t="shared" si="335"/>
        <v>35334</v>
      </c>
      <c r="U139" s="35">
        <f t="shared" si="335"/>
        <v>37806</v>
      </c>
      <c r="V139" s="35">
        <f t="shared" ref="V139" si="336">SUM(V137:V138)</f>
        <v>37876</v>
      </c>
      <c r="W139" s="35">
        <f t="shared" ref="W139" si="337">SUM(W137:W138)</f>
        <v>0</v>
      </c>
      <c r="X139" s="35">
        <f t="shared" ref="X139" si="338">SUM(X137:X138)</f>
        <v>0</v>
      </c>
      <c r="Y139" s="35">
        <f t="shared" ref="Y139" si="339">SUM(Y137:Y138)</f>
        <v>0</v>
      </c>
      <c r="Z139" s="35">
        <f t="shared" ref="Z139" si="340">SUM(Z137:Z138)</f>
        <v>0</v>
      </c>
      <c r="AA139" s="35">
        <f t="shared" ref="AA139" si="341">SUM(AA137:AA138)</f>
        <v>0</v>
      </c>
      <c r="AB139" s="35">
        <f t="shared" ref="AB139" si="342">SUM(AB137:AB138)</f>
        <v>0</v>
      </c>
    </row>
    <row r="140" spans="2:28" s="16" customFormat="1" x14ac:dyDescent="0.35">
      <c r="B140" s="16" t="s">
        <v>98</v>
      </c>
      <c r="F140" s="16">
        <f>+F139+F129+F131</f>
        <v>0</v>
      </c>
      <c r="G140" s="16">
        <f t="shared" ref="G140:AB140" si="343">+G139+G129+G131</f>
        <v>0</v>
      </c>
      <c r="H140" s="16">
        <f t="shared" si="343"/>
        <v>0</v>
      </c>
      <c r="I140" s="16">
        <f t="shared" si="343"/>
        <v>0</v>
      </c>
      <c r="J140" s="16">
        <f t="shared" si="343"/>
        <v>0</v>
      </c>
      <c r="K140" s="16">
        <f t="shared" si="343"/>
        <v>0</v>
      </c>
      <c r="L140" s="16">
        <f t="shared" si="343"/>
        <v>200451</v>
      </c>
      <c r="M140" s="16">
        <f t="shared" si="343"/>
        <v>219873</v>
      </c>
      <c r="N140" s="16">
        <f t="shared" si="343"/>
        <v>239792</v>
      </c>
      <c r="O140" s="16">
        <f t="shared" si="343"/>
        <v>225261</v>
      </c>
      <c r="P140" s="16">
        <f t="shared" si="343"/>
        <v>220177</v>
      </c>
      <c r="Q140" s="16">
        <f t="shared" si="343"/>
        <v>220241</v>
      </c>
      <c r="R140" s="16">
        <f t="shared" si="343"/>
        <v>159573</v>
      </c>
      <c r="S140" s="16">
        <f t="shared" si="343"/>
        <v>168622</v>
      </c>
      <c r="T140" s="16">
        <f t="shared" si="343"/>
        <v>176982</v>
      </c>
      <c r="U140" s="16">
        <f t="shared" si="343"/>
        <v>152648</v>
      </c>
      <c r="V140" s="16">
        <f t="shared" si="343"/>
        <v>117628</v>
      </c>
      <c r="W140" s="16">
        <f t="shared" si="343"/>
        <v>0</v>
      </c>
      <c r="X140" s="16">
        <f t="shared" si="343"/>
        <v>0</v>
      </c>
      <c r="Y140" s="16">
        <f t="shared" si="343"/>
        <v>0</v>
      </c>
      <c r="Z140" s="16">
        <f t="shared" si="343"/>
        <v>0</v>
      </c>
      <c r="AA140" s="16">
        <f t="shared" si="343"/>
        <v>0</v>
      </c>
      <c r="AB140" s="16">
        <f t="shared" si="343"/>
        <v>0</v>
      </c>
    </row>
    <row r="141" spans="2:28" s="5" customFormat="1" x14ac:dyDescent="0.35"/>
    <row r="142" spans="2:28" s="12" customFormat="1" x14ac:dyDescent="0.35">
      <c r="B142" s="18" t="s">
        <v>1788</v>
      </c>
    </row>
    <row r="143" spans="2:28" s="5" customFormat="1" x14ac:dyDescent="0.35">
      <c r="B143" s="5" t="s">
        <v>99</v>
      </c>
      <c r="K143" s="5">
        <v>2826</v>
      </c>
      <c r="L143" s="5">
        <v>2240</v>
      </c>
      <c r="M143" s="5">
        <v>3642</v>
      </c>
      <c r="N143" s="5">
        <v>3087</v>
      </c>
      <c r="O143" s="5">
        <v>3004</v>
      </c>
      <c r="P143" s="5">
        <v>2273</v>
      </c>
      <c r="Q143" s="5">
        <v>3950</v>
      </c>
      <c r="R143" s="5">
        <v>3075</v>
      </c>
      <c r="S143" s="5">
        <v>2884</v>
      </c>
      <c r="T143" s="5">
        <v>3743</v>
      </c>
      <c r="U143" s="5">
        <v>4944</v>
      </c>
      <c r="V143" s="5">
        <v>4956</v>
      </c>
    </row>
    <row r="144" spans="2:28" s="14" customFormat="1" x14ac:dyDescent="0.35">
      <c r="B144" s="14" t="s">
        <v>100</v>
      </c>
      <c r="K144" s="14">
        <v>-247</v>
      </c>
      <c r="L144" s="14">
        <v>-150</v>
      </c>
      <c r="M144" s="14">
        <v>-94</v>
      </c>
      <c r="N144" s="14">
        <v>-66</v>
      </c>
      <c r="O144" s="14">
        <v>-221</v>
      </c>
      <c r="P144" s="14">
        <v>-119</v>
      </c>
      <c r="Q144" s="14">
        <v>-155</v>
      </c>
      <c r="R144" s="14">
        <v>-204</v>
      </c>
      <c r="S144" s="14">
        <v>-254</v>
      </c>
      <c r="T144" s="14">
        <v>-194</v>
      </c>
      <c r="U144" s="14">
        <v>-341</v>
      </c>
      <c r="V144" s="14">
        <v>-533</v>
      </c>
    </row>
    <row r="145" spans="2:31" s="5" customFormat="1" x14ac:dyDescent="0.35">
      <c r="B145" s="5" t="s">
        <v>101</v>
      </c>
      <c r="F145" s="5">
        <f t="shared" ref="F145" si="344">SUM(F143:F144)</f>
        <v>0</v>
      </c>
      <c r="G145" s="5">
        <f t="shared" ref="G145" si="345">SUM(G143:G144)</f>
        <v>0</v>
      </c>
      <c r="H145" s="5">
        <f t="shared" ref="H145" si="346">SUM(H143:H144)</f>
        <v>0</v>
      </c>
      <c r="I145" s="5">
        <f t="shared" ref="I145" si="347">SUM(I143:I144)</f>
        <v>0</v>
      </c>
      <c r="J145" s="5">
        <f t="shared" ref="J145" si="348">SUM(J143:J144)</f>
        <v>0</v>
      </c>
      <c r="K145" s="5">
        <f t="shared" ref="K145" si="349">SUM(K143:K144)</f>
        <v>2579</v>
      </c>
      <c r="L145" s="5">
        <f t="shared" ref="L145" si="350">SUM(L143:L144)</f>
        <v>2090</v>
      </c>
      <c r="M145" s="5">
        <f t="shared" ref="M145" si="351">SUM(M143:M144)</f>
        <v>3548</v>
      </c>
      <c r="N145" s="5">
        <f t="shared" ref="N145" si="352">SUM(N143:N144)</f>
        <v>3021</v>
      </c>
      <c r="O145" s="5">
        <f t="shared" ref="O145:U145" si="353">SUM(O143:O144)</f>
        <v>2783</v>
      </c>
      <c r="P145" s="5">
        <f t="shared" si="353"/>
        <v>2154</v>
      </c>
      <c r="Q145" s="5">
        <f t="shared" si="353"/>
        <v>3795</v>
      </c>
      <c r="R145" s="5">
        <f t="shared" si="353"/>
        <v>2871</v>
      </c>
      <c r="S145" s="5">
        <f t="shared" si="353"/>
        <v>2630</v>
      </c>
      <c r="T145" s="5">
        <f t="shared" si="353"/>
        <v>3549</v>
      </c>
      <c r="U145" s="5">
        <f t="shared" si="353"/>
        <v>4603</v>
      </c>
      <c r="V145" s="5">
        <f t="shared" ref="V145" si="354">SUM(V143:V144)</f>
        <v>4423</v>
      </c>
      <c r="W145" s="5">
        <f t="shared" ref="W145" si="355">SUM(W143:W144)</f>
        <v>0</v>
      </c>
      <c r="X145" s="5">
        <f t="shared" ref="X145" si="356">SUM(X143:X144)</f>
        <v>0</v>
      </c>
      <c r="Y145" s="5">
        <f t="shared" ref="Y145" si="357">SUM(Y143:Y144)</f>
        <v>0</v>
      </c>
      <c r="Z145" s="5">
        <f t="shared" ref="Z145" si="358">SUM(Z143:Z144)</f>
        <v>0</v>
      </c>
      <c r="AA145" s="5">
        <f t="shared" ref="AA145" si="359">SUM(AA143:AA144)</f>
        <v>0</v>
      </c>
      <c r="AB145" s="5">
        <f t="shared" ref="AB145" si="360">SUM(AB143:AB144)</f>
        <v>0</v>
      </c>
    </row>
    <row r="146" spans="2:31" s="5" customFormat="1" x14ac:dyDescent="0.35"/>
    <row r="147" spans="2:31" s="5" customFormat="1" x14ac:dyDescent="0.35">
      <c r="B147" s="5" t="s">
        <v>1784</v>
      </c>
      <c r="K147" s="5">
        <v>0</v>
      </c>
      <c r="L147" s="5">
        <v>0</v>
      </c>
      <c r="M147" s="5">
        <v>0</v>
      </c>
      <c r="N147" s="5">
        <v>0</v>
      </c>
      <c r="O147" s="5">
        <v>0</v>
      </c>
      <c r="P147" s="5">
        <v>0</v>
      </c>
      <c r="Q147" s="5">
        <v>0</v>
      </c>
      <c r="R147" s="5">
        <v>0</v>
      </c>
      <c r="S147" s="5">
        <v>0</v>
      </c>
      <c r="T147" s="5">
        <v>0</v>
      </c>
      <c r="U147" s="5">
        <v>0</v>
      </c>
      <c r="V147" s="5">
        <v>0</v>
      </c>
    </row>
    <row r="148" spans="2:31" s="5" customFormat="1" x14ac:dyDescent="0.35">
      <c r="B148" s="5" t="s">
        <v>1785</v>
      </c>
      <c r="K148" s="5">
        <v>497</v>
      </c>
      <c r="L148" s="5">
        <v>451</v>
      </c>
      <c r="M148" s="5">
        <v>448</v>
      </c>
      <c r="N148" s="5">
        <v>453</v>
      </c>
      <c r="O148" s="5">
        <v>514</v>
      </c>
      <c r="P148" s="5">
        <v>521</v>
      </c>
      <c r="Q148" s="5">
        <v>542</v>
      </c>
      <c r="R148" s="5">
        <v>564</v>
      </c>
      <c r="S148" s="5">
        <v>567</v>
      </c>
      <c r="T148" s="5">
        <v>622</v>
      </c>
      <c r="U148" s="5">
        <v>734</v>
      </c>
      <c r="V148" s="5">
        <v>708</v>
      </c>
    </row>
    <row r="149" spans="2:31" s="5" customFormat="1" x14ac:dyDescent="0.35">
      <c r="B149" s="5" t="s">
        <v>1786</v>
      </c>
      <c r="K149" s="5">
        <v>-2885</v>
      </c>
      <c r="L149" s="5">
        <v>-1645</v>
      </c>
      <c r="M149" s="5">
        <v>-1243</v>
      </c>
      <c r="N149" s="5">
        <v>-1344</v>
      </c>
      <c r="O149" s="5">
        <v>-1331</v>
      </c>
      <c r="P149" s="5">
        <v>-1399</v>
      </c>
      <c r="Q149" s="5">
        <v>-1421</v>
      </c>
      <c r="R149" s="5">
        <v>-2087</v>
      </c>
      <c r="S149" s="5">
        <v>-1911</v>
      </c>
      <c r="T149" s="5">
        <v>-1809</v>
      </c>
      <c r="U149" s="5">
        <v>-1485</v>
      </c>
      <c r="V149" s="5">
        <v>-2332</v>
      </c>
    </row>
    <row r="150" spans="2:31" s="5" customFormat="1" x14ac:dyDescent="0.35">
      <c r="B150" s="5" t="s">
        <v>1787</v>
      </c>
      <c r="K150" s="5">
        <v>-1014</v>
      </c>
      <c r="L150" s="5">
        <v>-1060</v>
      </c>
      <c r="M150" s="5">
        <v>-1168</v>
      </c>
      <c r="N150" s="5">
        <v>-1338</v>
      </c>
      <c r="O150" s="5">
        <v>-1476</v>
      </c>
      <c r="P150" s="5">
        <v>-1545</v>
      </c>
      <c r="Q150" s="5">
        <v>-1662</v>
      </c>
      <c r="R150" s="5">
        <v>-1968</v>
      </c>
      <c r="S150" s="5">
        <v>-2096</v>
      </c>
      <c r="T150" s="5">
        <v>-2260</v>
      </c>
      <c r="U150" s="5">
        <v>-2547</v>
      </c>
      <c r="V150" s="5">
        <v>-2990</v>
      </c>
    </row>
    <row r="151" spans="2:31" s="5" customFormat="1" x14ac:dyDescent="0.35"/>
    <row r="152" spans="2:31" s="41" customFormat="1" x14ac:dyDescent="0.35">
      <c r="B152" s="41" t="s">
        <v>1811</v>
      </c>
      <c r="K152" s="41">
        <f>ABS(K150)/K100</f>
        <v>0.4338896020539153</v>
      </c>
      <c r="L152" s="41">
        <f t="shared" ref="L152:AB152" si="361">ABS(L150)/L100</f>
        <v>0.43124491456468672</v>
      </c>
      <c r="M152" s="41">
        <f t="shared" si="361"/>
        <v>0.39566395663956638</v>
      </c>
      <c r="N152" s="41">
        <f t="shared" si="361"/>
        <v>0.40619307832422585</v>
      </c>
      <c r="O152" s="41">
        <f t="shared" si="361"/>
        <v>0.44125560538116593</v>
      </c>
      <c r="P152" s="41">
        <f t="shared" si="361"/>
        <v>0.48768939393939392</v>
      </c>
      <c r="Q152" s="41">
        <f t="shared" si="361"/>
        <v>0.33562197092084006</v>
      </c>
      <c r="R152" s="41">
        <f t="shared" si="361"/>
        <v>0.45714285714285713</v>
      </c>
      <c r="S152" s="41">
        <f t="shared" si="361"/>
        <v>0.46827524575513851</v>
      </c>
      <c r="T152" s="41">
        <f t="shared" si="361"/>
        <v>0.45823195458231952</v>
      </c>
      <c r="U152" s="41">
        <f t="shared" si="361"/>
        <v>0.43162175902389427</v>
      </c>
      <c r="V152" s="41">
        <f t="shared" si="361"/>
        <v>0.57744302819621474</v>
      </c>
      <c r="W152" s="41" t="e">
        <f t="shared" si="361"/>
        <v>#DIV/0!</v>
      </c>
      <c r="X152" s="41" t="e">
        <f t="shared" si="361"/>
        <v>#DIV/0!</v>
      </c>
      <c r="Y152" s="41" t="e">
        <f t="shared" si="361"/>
        <v>#DIV/0!</v>
      </c>
      <c r="Z152" s="41" t="e">
        <f t="shared" si="361"/>
        <v>#DIV/0!</v>
      </c>
      <c r="AA152" s="41" t="e">
        <f t="shared" si="361"/>
        <v>#DIV/0!</v>
      </c>
      <c r="AB152" s="41" t="e">
        <f t="shared" si="361"/>
        <v>#DIV/0!</v>
      </c>
    </row>
    <row r="153" spans="2:31" s="5" customFormat="1" x14ac:dyDescent="0.35"/>
    <row r="154" spans="2:31" s="5" customFormat="1" x14ac:dyDescent="0.35"/>
    <row r="155" spans="2:31" s="5" customFormat="1" x14ac:dyDescent="0.35"/>
    <row r="156" spans="2:31" s="18" customFormat="1" x14ac:dyDescent="0.35">
      <c r="B156" s="18" t="s">
        <v>1796</v>
      </c>
      <c r="AD156" s="18" t="s">
        <v>1807</v>
      </c>
      <c r="AE156" s="18" t="e" vm="4">
        <v>#VALUE!</v>
      </c>
    </row>
    <row r="157" spans="2:31" s="5" customFormat="1" x14ac:dyDescent="0.35">
      <c r="B157" s="5" t="s">
        <v>1797</v>
      </c>
      <c r="J157" s="5">
        <f>J7*J158</f>
        <v>0</v>
      </c>
      <c r="K157" s="5">
        <f t="shared" ref="K157:U157" si="362">K7*K158</f>
        <v>25244.304999999997</v>
      </c>
      <c r="L157" s="5">
        <f t="shared" si="362"/>
        <v>28037.500250000001</v>
      </c>
      <c r="M157" s="5">
        <f t="shared" si="362"/>
        <v>35529.522450000004</v>
      </c>
      <c r="N157" s="5">
        <f t="shared" si="362"/>
        <v>42396.0645</v>
      </c>
      <c r="O157" s="5">
        <f t="shared" si="362"/>
        <v>48362.917399999998</v>
      </c>
      <c r="P157" s="5">
        <f t="shared" si="362"/>
        <v>47791.770500000006</v>
      </c>
      <c r="Q157" s="5">
        <f t="shared" si="362"/>
        <v>58492.733599999992</v>
      </c>
      <c r="R157" s="5">
        <f t="shared" si="362"/>
        <v>68741.877829999998</v>
      </c>
      <c r="S157" s="5">
        <f t="shared" si="362"/>
        <v>62586.576240000009</v>
      </c>
      <c r="T157" s="5">
        <f t="shared" si="362"/>
        <v>78943.997370000012</v>
      </c>
      <c r="U157" s="5">
        <f t="shared" si="362"/>
        <v>121324.51765665</v>
      </c>
      <c r="V157" s="5">
        <f>V7*V158</f>
        <v>100027.083</v>
      </c>
      <c r="W157" s="5">
        <f t="shared" ref="W157:AB157" si="363">W7*W158</f>
        <v>0</v>
      </c>
      <c r="X157" s="5">
        <f t="shared" si="363"/>
        <v>0</v>
      </c>
      <c r="Y157" s="5">
        <f t="shared" si="363"/>
        <v>0</v>
      </c>
      <c r="Z157" s="5">
        <f t="shared" si="363"/>
        <v>0</v>
      </c>
      <c r="AA157" s="5">
        <f t="shared" si="363"/>
        <v>0</v>
      </c>
      <c r="AB157" s="5">
        <f t="shared" si="363"/>
        <v>0</v>
      </c>
      <c r="AD157" s="5" cm="1">
        <f t="array" ref="AD157">_FV(AE156,"Market cap",TRUE)/1000000</f>
        <v>95952.301942000006</v>
      </c>
    </row>
    <row r="158" spans="2:31" s="34" customFormat="1" x14ac:dyDescent="0.35">
      <c r="B158" s="34" t="s">
        <v>1</v>
      </c>
      <c r="J158" s="34">
        <f>J103</f>
        <v>0</v>
      </c>
      <c r="K158" s="34">
        <f t="shared" ref="K158:U158" si="364">K103</f>
        <v>184.26499999999999</v>
      </c>
      <c r="L158" s="34">
        <f t="shared" si="364"/>
        <v>174.96100000000001</v>
      </c>
      <c r="M158" s="34">
        <f t="shared" si="364"/>
        <v>170.185</v>
      </c>
      <c r="N158" s="34">
        <f t="shared" si="364"/>
        <v>168.22499999999999</v>
      </c>
      <c r="O158" s="34">
        <f t="shared" si="364"/>
        <v>166.39</v>
      </c>
      <c r="P158" s="34">
        <f t="shared" si="364"/>
        <v>164.42500000000001</v>
      </c>
      <c r="Q158" s="34">
        <f t="shared" si="364"/>
        <v>162.16</v>
      </c>
      <c r="R158" s="34">
        <f t="shared" si="364"/>
        <v>160.30099999999999</v>
      </c>
      <c r="S158" s="34">
        <f t="shared" si="364"/>
        <v>156.01400000000001</v>
      </c>
      <c r="T158" s="34">
        <f t="shared" si="364"/>
        <v>153.489</v>
      </c>
      <c r="U158" s="34">
        <f t="shared" si="364"/>
        <v>152.23604699999999</v>
      </c>
      <c r="V158" s="34">
        <f>V103</f>
        <v>150.9</v>
      </c>
      <c r="W158" s="34">
        <f t="shared" ref="W158:AB158" si="365">W103</f>
        <v>0</v>
      </c>
      <c r="X158" s="34">
        <f t="shared" si="365"/>
        <v>0</v>
      </c>
      <c r="Y158" s="34">
        <f t="shared" si="365"/>
        <v>0</v>
      </c>
      <c r="Z158" s="34">
        <f t="shared" si="365"/>
        <v>0</v>
      </c>
      <c r="AA158" s="34">
        <f t="shared" si="365"/>
        <v>0</v>
      </c>
      <c r="AB158" s="34">
        <f t="shared" si="365"/>
        <v>0</v>
      </c>
      <c r="AD158" s="34">
        <v>150.9</v>
      </c>
    </row>
    <row r="159" spans="2:31" s="33" customFormat="1" x14ac:dyDescent="0.35">
      <c r="B159" s="33" t="s">
        <v>1798</v>
      </c>
      <c r="J159" s="33" t="e">
        <f>J157/J80</f>
        <v>#DIV/0!</v>
      </c>
      <c r="K159" s="33">
        <f t="shared" ref="K159:U159" si="366">K157/K80</f>
        <v>2.7799036449730203</v>
      </c>
      <c r="L159" s="33">
        <f t="shared" si="366"/>
        <v>3.0028381974938418</v>
      </c>
      <c r="M159" s="33">
        <f t="shared" si="366"/>
        <v>3.4901299066797646</v>
      </c>
      <c r="N159" s="33">
        <f t="shared" si="366"/>
        <v>3.8260143037631984</v>
      </c>
      <c r="O159" s="33">
        <f t="shared" si="366"/>
        <v>4.2419890711341113</v>
      </c>
      <c r="P159" s="33">
        <f t="shared" si="366"/>
        <v>3.8978688932387251</v>
      </c>
      <c r="Q159" s="33">
        <f t="shared" si="366"/>
        <v>4.3009362941176468</v>
      </c>
      <c r="R159" s="33">
        <f t="shared" si="366"/>
        <v>4.8416592358078603</v>
      </c>
      <c r="S159" s="33">
        <f t="shared" si="366"/>
        <v>4.3047373436962655</v>
      </c>
      <c r="T159" s="33">
        <f t="shared" si="366"/>
        <v>4.8715826825054007</v>
      </c>
      <c r="U159" s="33">
        <f t="shared" si="366"/>
        <v>6.2622338007974605</v>
      </c>
      <c r="V159" s="33">
        <f>V157/V80</f>
        <v>5.5965469143400659</v>
      </c>
      <c r="W159" s="33" t="e">
        <f t="shared" ref="W159:AB159" si="367">W157/W80</f>
        <v>#DIV/0!</v>
      </c>
      <c r="X159" s="33" t="e">
        <f t="shared" si="367"/>
        <v>#DIV/0!</v>
      </c>
      <c r="Y159" s="33" t="e">
        <f t="shared" si="367"/>
        <v>#DIV/0!</v>
      </c>
      <c r="Z159" s="33" t="e">
        <f t="shared" si="367"/>
        <v>#DIV/0!</v>
      </c>
      <c r="AA159" s="33" t="e">
        <f t="shared" si="367"/>
        <v>#DIV/0!</v>
      </c>
      <c r="AB159" s="33" t="e">
        <f t="shared" si="367"/>
        <v>#DIV/0!</v>
      </c>
      <c r="AD159" s="33">
        <f>AD157/$V80</f>
        <v>5.3685616260280877</v>
      </c>
    </row>
    <row r="160" spans="2:31" s="33" customFormat="1" x14ac:dyDescent="0.35">
      <c r="B160" s="33" t="s">
        <v>1799</v>
      </c>
      <c r="J160" s="33" t="e">
        <f>J157/J100</f>
        <v>#DIV/0!</v>
      </c>
      <c r="K160" s="33">
        <f t="shared" ref="K160:U160" si="368">K157/K100</f>
        <v>10.802013264869489</v>
      </c>
      <c r="L160" s="33">
        <f t="shared" si="368"/>
        <v>11.406631509357201</v>
      </c>
      <c r="M160" s="33">
        <f t="shared" si="368"/>
        <v>12.035746087398376</v>
      </c>
      <c r="N160" s="33">
        <f t="shared" si="368"/>
        <v>12.870693533697633</v>
      </c>
      <c r="O160" s="33">
        <f t="shared" si="368"/>
        <v>14.458271270553064</v>
      </c>
      <c r="P160" s="33">
        <f t="shared" si="368"/>
        <v>15.085786142676769</v>
      </c>
      <c r="Q160" s="33">
        <f t="shared" si="368"/>
        <v>11.811941357027463</v>
      </c>
      <c r="R160" s="33">
        <f t="shared" si="368"/>
        <v>15.967915872241578</v>
      </c>
      <c r="S160" s="33">
        <f t="shared" si="368"/>
        <v>13.982702466487938</v>
      </c>
      <c r="T160" s="33">
        <f t="shared" si="368"/>
        <v>16.006487706812653</v>
      </c>
      <c r="U160" s="33">
        <f t="shared" si="368"/>
        <v>20.559992824377225</v>
      </c>
      <c r="V160" s="33">
        <f>V157/V100</f>
        <v>19.317706257242179</v>
      </c>
      <c r="W160" s="33" t="e">
        <f t="shared" ref="W160:AB160" si="369">W157/W100</f>
        <v>#DIV/0!</v>
      </c>
      <c r="X160" s="33" t="e">
        <f t="shared" si="369"/>
        <v>#DIV/0!</v>
      </c>
      <c r="Y160" s="33" t="e">
        <f t="shared" si="369"/>
        <v>#DIV/0!</v>
      </c>
      <c r="Z160" s="33" t="e">
        <f t="shared" si="369"/>
        <v>#DIV/0!</v>
      </c>
      <c r="AA160" s="33" t="e">
        <f t="shared" si="369"/>
        <v>#DIV/0!</v>
      </c>
      <c r="AB160" s="33" t="e">
        <f t="shared" si="369"/>
        <v>#DIV/0!</v>
      </c>
      <c r="AD160" s="33">
        <f>AD157/$V100</f>
        <v>18.530765149092314</v>
      </c>
    </row>
    <row r="161" spans="2:30" s="33" customFormat="1" x14ac:dyDescent="0.35">
      <c r="B161" s="33" t="s">
        <v>1800</v>
      </c>
      <c r="J161" s="33" t="e">
        <f>J157/J139</f>
        <v>#DIV/0!</v>
      </c>
      <c r="K161" s="33" t="e">
        <f t="shared" ref="K161:U161" si="370">K157/K139</f>
        <v>#DIV/0!</v>
      </c>
      <c r="L161" s="33">
        <f t="shared" si="370"/>
        <v>1.0958569572014853</v>
      </c>
      <c r="M161" s="33">
        <f t="shared" si="370"/>
        <v>1.3348933893146981</v>
      </c>
      <c r="N161" s="33">
        <f t="shared" si="370"/>
        <v>1.5425164453338185</v>
      </c>
      <c r="O161" s="33">
        <f t="shared" si="370"/>
        <v>1.6921944506648006</v>
      </c>
      <c r="P161" s="33">
        <f t="shared" si="370"/>
        <v>1.6395118524871357</v>
      </c>
      <c r="Q161" s="33">
        <f t="shared" si="370"/>
        <v>1.8366218789248929</v>
      </c>
      <c r="R161" s="33">
        <f t="shared" si="370"/>
        <v>2.1195041417691858</v>
      </c>
      <c r="S161" s="33">
        <f t="shared" si="370"/>
        <v>1.861975314312915</v>
      </c>
      <c r="T161" s="33">
        <f t="shared" si="370"/>
        <v>2.2342219213788423</v>
      </c>
      <c r="U161" s="33">
        <f t="shared" si="370"/>
        <v>3.2091339379106492</v>
      </c>
      <c r="V161" s="33">
        <f>V157/V139</f>
        <v>2.6409093621290527</v>
      </c>
      <c r="W161" s="33" t="e">
        <f t="shared" ref="W161:AB161" si="371">W157/W139</f>
        <v>#DIV/0!</v>
      </c>
      <c r="X161" s="33" t="e">
        <f t="shared" si="371"/>
        <v>#DIV/0!</v>
      </c>
      <c r="Y161" s="33" t="e">
        <f t="shared" si="371"/>
        <v>#DIV/0!</v>
      </c>
      <c r="Z161" s="33" t="e">
        <f t="shared" si="371"/>
        <v>#DIV/0!</v>
      </c>
      <c r="AA161" s="33" t="e">
        <f t="shared" si="371"/>
        <v>#DIV/0!</v>
      </c>
      <c r="AB161" s="33" t="e">
        <f t="shared" si="371"/>
        <v>#DIV/0!</v>
      </c>
      <c r="AD161" s="33">
        <f>AD157/$V139</f>
        <v>2.5333272241524978</v>
      </c>
    </row>
    <row r="162" spans="2:30" s="33" customFormat="1" x14ac:dyDescent="0.35">
      <c r="B162" s="33" t="s">
        <v>1801</v>
      </c>
      <c r="J162" s="33" t="e">
        <f>J157/J145</f>
        <v>#DIV/0!</v>
      </c>
      <c r="K162" s="33">
        <f t="shared" ref="K162:U162" si="372">K157/K145</f>
        <v>9.7884082977898395</v>
      </c>
      <c r="L162" s="33">
        <f t="shared" si="372"/>
        <v>13.415071889952154</v>
      </c>
      <c r="M162" s="33">
        <f t="shared" si="372"/>
        <v>10.013957849492673</v>
      </c>
      <c r="N162" s="33">
        <f t="shared" si="372"/>
        <v>14.033785004965244</v>
      </c>
      <c r="O162" s="33">
        <f t="shared" si="372"/>
        <v>17.377979662234999</v>
      </c>
      <c r="P162" s="33">
        <f t="shared" si="372"/>
        <v>22.187451485608175</v>
      </c>
      <c r="Q162" s="33">
        <f t="shared" si="372"/>
        <v>15.413105032938075</v>
      </c>
      <c r="R162" s="33">
        <f t="shared" si="372"/>
        <v>23.943531114594219</v>
      </c>
      <c r="S162" s="33">
        <f t="shared" si="372"/>
        <v>23.797177277566544</v>
      </c>
      <c r="T162" s="33">
        <f t="shared" si="372"/>
        <v>22.244011656804737</v>
      </c>
      <c r="U162" s="33">
        <f t="shared" si="372"/>
        <v>26.357705334922876</v>
      </c>
      <c r="V162" s="33">
        <f>V157/V145</f>
        <v>22.615212073253449</v>
      </c>
      <c r="W162" s="33" t="e">
        <f t="shared" ref="W162:AB162" si="373">W157/W145</f>
        <v>#DIV/0!</v>
      </c>
      <c r="X162" s="33" t="e">
        <f t="shared" si="373"/>
        <v>#DIV/0!</v>
      </c>
      <c r="Y162" s="33" t="e">
        <f t="shared" si="373"/>
        <v>#DIV/0!</v>
      </c>
      <c r="Z162" s="33" t="e">
        <f t="shared" si="373"/>
        <v>#DIV/0!</v>
      </c>
      <c r="AA162" s="33" t="e">
        <f t="shared" si="373"/>
        <v>#DIV/0!</v>
      </c>
      <c r="AB162" s="33" t="e">
        <f t="shared" si="373"/>
        <v>#DIV/0!</v>
      </c>
      <c r="AD162" s="33">
        <f>AD157/$V145</f>
        <v>21.693941203255712</v>
      </c>
    </row>
    <row r="164" spans="2:30" x14ac:dyDescent="0.35">
      <c r="B164" s="33"/>
    </row>
    <row r="166" spans="2:30" s="8" customFormat="1" x14ac:dyDescent="0.35">
      <c r="B166" s="8" t="s">
        <v>1802</v>
      </c>
    </row>
    <row r="167" spans="2:30" s="40" customFormat="1" x14ac:dyDescent="0.35">
      <c r="B167" s="40" t="s">
        <v>1808</v>
      </c>
      <c r="K167" s="40">
        <f>K109/K158</f>
        <v>0</v>
      </c>
      <c r="L167" s="40">
        <f t="shared" ref="L167:AB167" si="374">L109/L158</f>
        <v>26.325866907482236</v>
      </c>
      <c r="M167" s="40">
        <f t="shared" si="374"/>
        <v>25.795457884067339</v>
      </c>
      <c r="N167" s="40">
        <f t="shared" si="374"/>
        <v>34.019913805914697</v>
      </c>
      <c r="O167" s="40">
        <f t="shared" si="374"/>
        <v>36.55868742111906</v>
      </c>
      <c r="P167" s="40">
        <f t="shared" si="374"/>
        <v>37.044245096548579</v>
      </c>
      <c r="Q167" s="40">
        <f t="shared" si="374"/>
        <v>42.513566847557968</v>
      </c>
      <c r="R167" s="40">
        <f t="shared" si="374"/>
        <v>40.473858553596052</v>
      </c>
      <c r="S167" s="40">
        <f t="shared" si="374"/>
        <v>30.952350430089606</v>
      </c>
      <c r="T167" s="40">
        <f t="shared" si="374"/>
        <v>56.447041807556239</v>
      </c>
      <c r="U167" s="40">
        <f t="shared" si="374"/>
        <v>61.240423564072188</v>
      </c>
      <c r="V167" s="40">
        <f t="shared" si="374"/>
        <v>49.145129224652088</v>
      </c>
      <c r="W167" s="40" t="e">
        <f t="shared" si="374"/>
        <v>#DIV/0!</v>
      </c>
      <c r="X167" s="40" t="e">
        <f t="shared" si="374"/>
        <v>#DIV/0!</v>
      </c>
      <c r="Y167" s="40" t="e">
        <f t="shared" si="374"/>
        <v>#DIV/0!</v>
      </c>
      <c r="Z167" s="40" t="e">
        <f t="shared" si="374"/>
        <v>#DIV/0!</v>
      </c>
      <c r="AA167" s="40" t="e">
        <f t="shared" si="374"/>
        <v>#DIV/0!</v>
      </c>
      <c r="AB167" s="40" t="e">
        <f t="shared" si="374"/>
        <v>#DIV/0!</v>
      </c>
    </row>
    <row r="168" spans="2:30" s="40" customFormat="1" x14ac:dyDescent="0.35">
      <c r="B168" s="40" t="s">
        <v>1809</v>
      </c>
      <c r="K168" s="40">
        <f>SUM(K121:K123)/K158</f>
        <v>0</v>
      </c>
      <c r="L168" s="40">
        <f t="shared" ref="L168:AB168" si="375">SUM(L121:L123)/L158</f>
        <v>47.376272426426461</v>
      </c>
      <c r="M168" s="40">
        <f t="shared" si="375"/>
        <v>45.65619766724447</v>
      </c>
      <c r="N168" s="40">
        <f t="shared" si="375"/>
        <v>46.497250705899837</v>
      </c>
      <c r="O168" s="40">
        <f t="shared" si="375"/>
        <v>47.893503215337461</v>
      </c>
      <c r="P168" s="40">
        <f t="shared" si="375"/>
        <v>46.67781663372358</v>
      </c>
      <c r="Q168" s="40">
        <f t="shared" si="375"/>
        <v>51.356684755796742</v>
      </c>
      <c r="R168" s="40">
        <f t="shared" si="375"/>
        <v>51.521824567532335</v>
      </c>
      <c r="S168" s="40">
        <f t="shared" si="375"/>
        <v>52.424782391323852</v>
      </c>
      <c r="T168" s="40">
        <f t="shared" si="375"/>
        <v>70.304712389812948</v>
      </c>
      <c r="U168" s="40">
        <f t="shared" si="375"/>
        <v>77.471796150881403</v>
      </c>
      <c r="V168" s="40">
        <f t="shared" si="375"/>
        <v>67.726971504307485</v>
      </c>
      <c r="W168" s="40" t="e">
        <f t="shared" si="375"/>
        <v>#DIV/0!</v>
      </c>
      <c r="X168" s="40" t="e">
        <f t="shared" si="375"/>
        <v>#DIV/0!</v>
      </c>
      <c r="Y168" s="40" t="e">
        <f t="shared" si="375"/>
        <v>#DIV/0!</v>
      </c>
      <c r="Z168" s="40" t="e">
        <f t="shared" si="375"/>
        <v>#DIV/0!</v>
      </c>
      <c r="AA168" s="40" t="e">
        <f t="shared" si="375"/>
        <v>#DIV/0!</v>
      </c>
      <c r="AB168" s="40" t="e">
        <f t="shared" si="375"/>
        <v>#DIV/0!</v>
      </c>
    </row>
    <row r="169" spans="2:30" s="40" customFormat="1" x14ac:dyDescent="0.35">
      <c r="B169" s="40" t="s">
        <v>1810</v>
      </c>
      <c r="K169" s="40">
        <f>ABS(K150/K158)</f>
        <v>5.5029441293788839</v>
      </c>
      <c r="L169" s="40">
        <f t="shared" ref="L169:AB169" si="376">ABS(L150/L158)</f>
        <v>6.0584930355907884</v>
      </c>
      <c r="M169" s="40">
        <f t="shared" si="376"/>
        <v>6.8631195463760024</v>
      </c>
      <c r="N169" s="40">
        <f t="shared" si="376"/>
        <v>7.9536335265269731</v>
      </c>
      <c r="O169" s="40">
        <f t="shared" si="376"/>
        <v>8.8707254041709245</v>
      </c>
      <c r="P169" s="40">
        <f t="shared" si="376"/>
        <v>9.3963813288733462</v>
      </c>
      <c r="Q169" s="40">
        <f t="shared" si="376"/>
        <v>10.249136655155402</v>
      </c>
      <c r="R169" s="40">
        <f t="shared" si="376"/>
        <v>12.276904074210393</v>
      </c>
      <c r="S169" s="40">
        <f t="shared" si="376"/>
        <v>13.434691758431935</v>
      </c>
      <c r="T169" s="40">
        <f t="shared" si="376"/>
        <v>14.724182188951652</v>
      </c>
      <c r="U169" s="40">
        <f t="shared" si="376"/>
        <v>16.730597320357379</v>
      </c>
      <c r="V169" s="40">
        <f t="shared" si="376"/>
        <v>19.814446653412855</v>
      </c>
      <c r="W169" s="40" t="e">
        <f t="shared" si="376"/>
        <v>#DIV/0!</v>
      </c>
      <c r="X169" s="40" t="e">
        <f t="shared" si="376"/>
        <v>#DIV/0!</v>
      </c>
      <c r="Y169" s="40" t="e">
        <f t="shared" si="376"/>
        <v>#DIV/0!</v>
      </c>
      <c r="Z169" s="40" t="e">
        <f t="shared" si="376"/>
        <v>#DIV/0!</v>
      </c>
      <c r="AA169" s="40" t="e">
        <f t="shared" si="376"/>
        <v>#DIV/0!</v>
      </c>
      <c r="AB169" s="40" t="e">
        <f t="shared" si="376"/>
        <v>#DIV/0!</v>
      </c>
    </row>
  </sheetData>
  <pageMargins left="0.7" right="0.7" top="0.75" bottom="0.75" header="0.3" footer="0.3"/>
  <ignoredErrors>
    <ignoredError sqref="R137:V137 O137:Q137 L168:V168" formulaRange="1"/>
    <ignoredError sqref="N99"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heetViews>
  <sheetFormatPr defaultRowHeight="14.5" x14ac:dyDescent="0.35"/>
  <sheetData>
    <row r="1" spans="1:18" x14ac:dyDescent="0.35">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row>
    <row r="2" spans="1:18" x14ac:dyDescent="0.35">
      <c r="A2" s="1" t="s">
        <v>119</v>
      </c>
      <c r="B2" t="s">
        <v>120</v>
      </c>
      <c r="C2" t="s">
        <v>121</v>
      </c>
      <c r="D2" t="s">
        <v>122</v>
      </c>
      <c r="E2" t="s">
        <v>123</v>
      </c>
      <c r="F2" t="s">
        <v>124</v>
      </c>
      <c r="G2" t="s">
        <v>125</v>
      </c>
      <c r="H2" t="s">
        <v>126</v>
      </c>
      <c r="I2" t="s">
        <v>127</v>
      </c>
      <c r="J2" t="s">
        <v>128</v>
      </c>
      <c r="K2" t="s">
        <v>129</v>
      </c>
      <c r="L2" t="s">
        <v>130</v>
      </c>
      <c r="M2" t="s">
        <v>131</v>
      </c>
      <c r="N2" t="s">
        <v>132</v>
      </c>
      <c r="O2" t="s">
        <v>133</v>
      </c>
      <c r="P2" t="s">
        <v>134</v>
      </c>
      <c r="Q2" t="s">
        <v>135</v>
      </c>
      <c r="R2" t="s">
        <v>136</v>
      </c>
    </row>
    <row r="3" spans="1:18" x14ac:dyDescent="0.35">
      <c r="A3" s="1" t="s">
        <v>137</v>
      </c>
      <c r="B3" t="s">
        <v>138</v>
      </c>
      <c r="C3" t="s">
        <v>139</v>
      </c>
      <c r="D3" t="s">
        <v>140</v>
      </c>
      <c r="E3" t="s">
        <v>141</v>
      </c>
      <c r="F3" t="s">
        <v>142</v>
      </c>
      <c r="G3" t="s">
        <v>143</v>
      </c>
      <c r="H3" t="s">
        <v>144</v>
      </c>
      <c r="I3" t="s">
        <v>145</v>
      </c>
      <c r="J3" t="s">
        <v>146</v>
      </c>
      <c r="K3" t="s">
        <v>147</v>
      </c>
      <c r="L3" t="s">
        <v>148</v>
      </c>
      <c r="M3" t="s">
        <v>149</v>
      </c>
      <c r="N3" t="s">
        <v>150</v>
      </c>
      <c r="O3" t="s">
        <v>151</v>
      </c>
      <c r="P3" t="s">
        <v>152</v>
      </c>
      <c r="Q3" t="s">
        <v>153</v>
      </c>
      <c r="R3" t="s">
        <v>154</v>
      </c>
    </row>
    <row r="4" spans="1:18" x14ac:dyDescent="0.35">
      <c r="A4" s="1" t="s">
        <v>155</v>
      </c>
      <c r="B4" t="s">
        <v>156</v>
      </c>
      <c r="C4" t="s">
        <v>157</v>
      </c>
      <c r="D4" t="s">
        <v>158</v>
      </c>
      <c r="E4" t="s">
        <v>159</v>
      </c>
      <c r="F4" t="s">
        <v>160</v>
      </c>
      <c r="G4" t="s">
        <v>161</v>
      </c>
      <c r="H4" t="s">
        <v>162</v>
      </c>
      <c r="I4" t="s">
        <v>163</v>
      </c>
      <c r="J4" t="s">
        <v>164</v>
      </c>
      <c r="K4" t="s">
        <v>165</v>
      </c>
      <c r="L4" t="s">
        <v>166</v>
      </c>
      <c r="M4" t="s">
        <v>167</v>
      </c>
      <c r="N4" t="s">
        <v>168</v>
      </c>
      <c r="O4" t="s">
        <v>169</v>
      </c>
      <c r="P4" t="s">
        <v>170</v>
      </c>
      <c r="Q4" t="s">
        <v>171</v>
      </c>
      <c r="R4" t="s">
        <v>172</v>
      </c>
    </row>
    <row r="5" spans="1:18" x14ac:dyDescent="0.35">
      <c r="A5" s="1" t="s">
        <v>173</v>
      </c>
      <c r="B5" t="s">
        <v>174</v>
      </c>
      <c r="C5" t="s">
        <v>175</v>
      </c>
      <c r="D5" t="s">
        <v>176</v>
      </c>
      <c r="E5" t="s">
        <v>177</v>
      </c>
      <c r="F5" t="s">
        <v>178</v>
      </c>
      <c r="G5" t="s">
        <v>179</v>
      </c>
      <c r="H5" t="s">
        <v>180</v>
      </c>
      <c r="I5" t="s">
        <v>181</v>
      </c>
      <c r="J5" t="s">
        <v>182</v>
      </c>
      <c r="K5" t="s">
        <v>183</v>
      </c>
      <c r="L5" t="s">
        <v>184</v>
      </c>
      <c r="M5" t="s">
        <v>185</v>
      </c>
      <c r="N5" t="s">
        <v>186</v>
      </c>
      <c r="O5" t="s">
        <v>187</v>
      </c>
      <c r="P5" t="s">
        <v>188</v>
      </c>
      <c r="Q5" t="s">
        <v>189</v>
      </c>
      <c r="R5" t="s">
        <v>190</v>
      </c>
    </row>
    <row r="6" spans="1:18" x14ac:dyDescent="0.35">
      <c r="A6" s="1" t="s">
        <v>191</v>
      </c>
      <c r="B6" t="s">
        <v>192</v>
      </c>
      <c r="C6" t="s">
        <v>193</v>
      </c>
      <c r="D6" t="s">
        <v>194</v>
      </c>
      <c r="E6" t="s">
        <v>195</v>
      </c>
      <c r="F6" t="s">
        <v>196</v>
      </c>
      <c r="G6" t="s">
        <v>197</v>
      </c>
      <c r="H6" t="s">
        <v>198</v>
      </c>
      <c r="I6" t="s">
        <v>199</v>
      </c>
      <c r="J6" t="s">
        <v>200</v>
      </c>
      <c r="K6" t="s">
        <v>201</v>
      </c>
      <c r="L6" t="s">
        <v>202</v>
      </c>
      <c r="M6" t="s">
        <v>203</v>
      </c>
      <c r="N6" t="s">
        <v>204</v>
      </c>
      <c r="O6" t="s">
        <v>205</v>
      </c>
      <c r="P6" t="s">
        <v>206</v>
      </c>
      <c r="Q6" t="s">
        <v>207</v>
      </c>
      <c r="R6" t="s">
        <v>208</v>
      </c>
    </row>
    <row r="7" spans="1:18" x14ac:dyDescent="0.35">
      <c r="A7" s="1" t="s">
        <v>209</v>
      </c>
      <c r="B7" t="s">
        <v>210</v>
      </c>
      <c r="C7" t="s">
        <v>211</v>
      </c>
      <c r="D7" t="s">
        <v>212</v>
      </c>
      <c r="E7" t="s">
        <v>213</v>
      </c>
      <c r="F7" t="s">
        <v>214</v>
      </c>
      <c r="G7" t="s">
        <v>215</v>
      </c>
      <c r="H7" t="s">
        <v>216</v>
      </c>
      <c r="I7" t="s">
        <v>217</v>
      </c>
      <c r="J7" t="s">
        <v>218</v>
      </c>
      <c r="K7" t="s">
        <v>219</v>
      </c>
      <c r="L7" t="s">
        <v>220</v>
      </c>
      <c r="M7" t="s">
        <v>221</v>
      </c>
      <c r="N7" t="s">
        <v>222</v>
      </c>
      <c r="O7" t="s">
        <v>223</v>
      </c>
      <c r="P7" t="s">
        <v>224</v>
      </c>
      <c r="Q7" t="s">
        <v>225</v>
      </c>
      <c r="R7" t="s">
        <v>226</v>
      </c>
    </row>
    <row r="8" spans="1:18" x14ac:dyDescent="0.35">
      <c r="A8" s="1" t="s">
        <v>227</v>
      </c>
      <c r="B8" t="s">
        <v>228</v>
      </c>
      <c r="C8" t="s">
        <v>229</v>
      </c>
      <c r="D8" t="s">
        <v>230</v>
      </c>
      <c r="E8" t="s">
        <v>231</v>
      </c>
      <c r="F8" t="s">
        <v>232</v>
      </c>
      <c r="G8" t="s">
        <v>233</v>
      </c>
      <c r="H8" t="s">
        <v>234</v>
      </c>
      <c r="I8" t="s">
        <v>235</v>
      </c>
      <c r="J8" t="s">
        <v>236</v>
      </c>
      <c r="K8" t="s">
        <v>237</v>
      </c>
      <c r="L8" t="s">
        <v>238</v>
      </c>
      <c r="M8" t="s">
        <v>239</v>
      </c>
      <c r="N8" t="s">
        <v>240</v>
      </c>
      <c r="O8" t="s">
        <v>241</v>
      </c>
      <c r="P8" t="s">
        <v>242</v>
      </c>
      <c r="Q8" t="s">
        <v>242</v>
      </c>
      <c r="R8" t="s">
        <v>243</v>
      </c>
    </row>
    <row r="9" spans="1:18" x14ac:dyDescent="0.35">
      <c r="A9" s="1" t="s">
        <v>244</v>
      </c>
      <c r="B9" t="s">
        <v>245</v>
      </c>
      <c r="C9" t="s">
        <v>246</v>
      </c>
      <c r="D9" t="s">
        <v>247</v>
      </c>
      <c r="E9" t="s">
        <v>248</v>
      </c>
      <c r="F9" t="s">
        <v>249</v>
      </c>
      <c r="G9" t="s">
        <v>250</v>
      </c>
      <c r="H9" t="s">
        <v>251</v>
      </c>
      <c r="I9" t="s">
        <v>252</v>
      </c>
      <c r="J9" t="s">
        <v>253</v>
      </c>
      <c r="K9" t="s">
        <v>254</v>
      </c>
      <c r="L9" t="s">
        <v>255</v>
      </c>
      <c r="M9" t="s">
        <v>256</v>
      </c>
      <c r="N9" t="s">
        <v>257</v>
      </c>
      <c r="O9" t="s">
        <v>252</v>
      </c>
      <c r="P9" t="s">
        <v>258</v>
      </c>
      <c r="Q9" t="s">
        <v>259</v>
      </c>
      <c r="R9" t="s">
        <v>260</v>
      </c>
    </row>
    <row r="10" spans="1:18" x14ac:dyDescent="0.35">
      <c r="A10" s="1" t="s">
        <v>261</v>
      </c>
      <c r="B10" t="s">
        <v>262</v>
      </c>
      <c r="C10" t="s">
        <v>263</v>
      </c>
      <c r="D10" t="s">
        <v>264</v>
      </c>
      <c r="E10" t="s">
        <v>265</v>
      </c>
      <c r="F10" t="s">
        <v>266</v>
      </c>
      <c r="G10" t="s">
        <v>267</v>
      </c>
      <c r="H10" t="s">
        <v>267</v>
      </c>
      <c r="I10" t="s">
        <v>267</v>
      </c>
      <c r="J10" t="s">
        <v>267</v>
      </c>
      <c r="K10" t="s">
        <v>267</v>
      </c>
      <c r="L10" t="s">
        <v>266</v>
      </c>
      <c r="M10" t="s">
        <v>268</v>
      </c>
      <c r="N10" t="s">
        <v>269</v>
      </c>
      <c r="O10" t="s">
        <v>268</v>
      </c>
      <c r="P10" t="s">
        <v>270</v>
      </c>
      <c r="Q10" t="s">
        <v>269</v>
      </c>
      <c r="R10" t="s">
        <v>267</v>
      </c>
    </row>
    <row r="11" spans="1:18" x14ac:dyDescent="0.35">
      <c r="A11" s="1" t="s">
        <v>271</v>
      </c>
      <c r="B11" t="s">
        <v>272</v>
      </c>
      <c r="C11" t="s">
        <v>273</v>
      </c>
      <c r="D11" t="s">
        <v>274</v>
      </c>
      <c r="E11" t="s">
        <v>274</v>
      </c>
      <c r="F11" t="s">
        <v>275</v>
      </c>
      <c r="G11" t="s">
        <v>276</v>
      </c>
      <c r="H11" t="s">
        <v>277</v>
      </c>
      <c r="I11" t="s">
        <v>278</v>
      </c>
      <c r="J11" t="s">
        <v>279</v>
      </c>
      <c r="K11" t="s">
        <v>278</v>
      </c>
      <c r="L11" t="s">
        <v>280</v>
      </c>
      <c r="M11" t="s">
        <v>281</v>
      </c>
      <c r="N11" t="s">
        <v>279</v>
      </c>
      <c r="O11" t="s">
        <v>276</v>
      </c>
      <c r="P11" t="s">
        <v>280</v>
      </c>
      <c r="Q11" t="s">
        <v>282</v>
      </c>
      <c r="R11" t="s">
        <v>283</v>
      </c>
    </row>
    <row r="12" spans="1:18" x14ac:dyDescent="0.35">
      <c r="A12" s="1" t="s">
        <v>284</v>
      </c>
      <c r="B12" t="s">
        <v>285</v>
      </c>
      <c r="C12" t="s">
        <v>286</v>
      </c>
      <c r="D12" t="s">
        <v>287</v>
      </c>
      <c r="E12" t="s">
        <v>288</v>
      </c>
      <c r="F12" t="s">
        <v>289</v>
      </c>
      <c r="G12" t="s">
        <v>290</v>
      </c>
      <c r="H12" t="s">
        <v>291</v>
      </c>
      <c r="I12" t="s">
        <v>292</v>
      </c>
      <c r="J12" t="s">
        <v>293</v>
      </c>
      <c r="K12" t="s">
        <v>294</v>
      </c>
      <c r="L12" t="s">
        <v>295</v>
      </c>
      <c r="M12" t="s">
        <v>296</v>
      </c>
      <c r="N12" t="s">
        <v>297</v>
      </c>
      <c r="O12" t="s">
        <v>298</v>
      </c>
      <c r="P12" t="s">
        <v>299</v>
      </c>
      <c r="Q12" t="s">
        <v>300</v>
      </c>
      <c r="R12" t="s">
        <v>301</v>
      </c>
    </row>
    <row r="13" spans="1:18" x14ac:dyDescent="0.35">
      <c r="A13" s="1" t="s">
        <v>302</v>
      </c>
      <c r="B13" t="s">
        <v>303</v>
      </c>
      <c r="C13" t="s">
        <v>304</v>
      </c>
      <c r="D13" t="s">
        <v>305</v>
      </c>
      <c r="E13" t="s">
        <v>306</v>
      </c>
      <c r="F13" t="s">
        <v>307</v>
      </c>
      <c r="G13" t="s">
        <v>308</v>
      </c>
      <c r="H13" t="s">
        <v>309</v>
      </c>
      <c r="I13" t="s">
        <v>310</v>
      </c>
      <c r="J13" t="s">
        <v>311</v>
      </c>
      <c r="K13" t="s">
        <v>312</v>
      </c>
      <c r="L13" t="s">
        <v>313</v>
      </c>
      <c r="M13" t="s">
        <v>314</v>
      </c>
      <c r="N13" t="s">
        <v>315</v>
      </c>
      <c r="O13" t="s">
        <v>316</v>
      </c>
      <c r="P13" t="s">
        <v>317</v>
      </c>
      <c r="Q13" t="s">
        <v>318</v>
      </c>
      <c r="R13" t="s">
        <v>319</v>
      </c>
    </row>
    <row r="14" spans="1:18" x14ac:dyDescent="0.35">
      <c r="A14" s="1" t="s">
        <v>320</v>
      </c>
      <c r="B14" t="s">
        <v>321</v>
      </c>
      <c r="C14" t="s">
        <v>322</v>
      </c>
      <c r="D14" t="s">
        <v>323</v>
      </c>
      <c r="E14" t="s">
        <v>324</v>
      </c>
      <c r="F14" t="s">
        <v>325</v>
      </c>
      <c r="G14" t="s">
        <v>326</v>
      </c>
      <c r="H14" t="s">
        <v>327</v>
      </c>
      <c r="I14" t="s">
        <v>328</v>
      </c>
      <c r="J14" t="s">
        <v>329</v>
      </c>
      <c r="K14" t="s">
        <v>330</v>
      </c>
      <c r="L14" t="s">
        <v>331</v>
      </c>
      <c r="M14" t="s">
        <v>332</v>
      </c>
      <c r="N14" t="s">
        <v>333</v>
      </c>
      <c r="O14" t="s">
        <v>334</v>
      </c>
      <c r="P14" t="s">
        <v>335</v>
      </c>
      <c r="Q14" t="s">
        <v>336</v>
      </c>
      <c r="R14" t="s">
        <v>337</v>
      </c>
    </row>
    <row r="15" spans="1:18" x14ac:dyDescent="0.35">
      <c r="A15" s="1" t="s">
        <v>338</v>
      </c>
      <c r="B15" t="s">
        <v>339</v>
      </c>
      <c r="C15" t="s">
        <v>340</v>
      </c>
      <c r="D15" t="s">
        <v>341</v>
      </c>
      <c r="E15" t="s">
        <v>342</v>
      </c>
      <c r="F15" t="s">
        <v>343</v>
      </c>
      <c r="G15" t="s">
        <v>344</v>
      </c>
      <c r="H15" t="s">
        <v>345</v>
      </c>
      <c r="I15" t="s">
        <v>346</v>
      </c>
      <c r="J15" t="s">
        <v>347</v>
      </c>
      <c r="K15" t="s">
        <v>348</v>
      </c>
      <c r="L15" t="s">
        <v>349</v>
      </c>
      <c r="M15" t="s">
        <v>350</v>
      </c>
      <c r="N15" t="s">
        <v>351</v>
      </c>
      <c r="O15" t="s">
        <v>352</v>
      </c>
      <c r="P15" t="s">
        <v>353</v>
      </c>
      <c r="Q15" t="s">
        <v>354</v>
      </c>
      <c r="R15" t="s">
        <v>355</v>
      </c>
    </row>
    <row r="16" spans="1:18" x14ac:dyDescent="0.35">
      <c r="A16" s="1" t="s">
        <v>356</v>
      </c>
      <c r="B16" t="s">
        <v>357</v>
      </c>
      <c r="C16" t="s">
        <v>358</v>
      </c>
      <c r="D16" t="s">
        <v>359</v>
      </c>
      <c r="E16" t="s">
        <v>360</v>
      </c>
      <c r="F16" t="s">
        <v>361</v>
      </c>
      <c r="G16" t="s">
        <v>358</v>
      </c>
      <c r="H16" t="s">
        <v>362</v>
      </c>
      <c r="I16" t="s">
        <v>363</v>
      </c>
      <c r="J16" t="s">
        <v>363</v>
      </c>
      <c r="K16" t="s">
        <v>306</v>
      </c>
      <c r="L16" t="s">
        <v>364</v>
      </c>
      <c r="M16" t="s">
        <v>365</v>
      </c>
      <c r="N16" t="s">
        <v>366</v>
      </c>
      <c r="O16" t="s">
        <v>367</v>
      </c>
      <c r="P16" t="s">
        <v>368</v>
      </c>
      <c r="Q16" t="s">
        <v>369</v>
      </c>
      <c r="R16" t="s">
        <v>370</v>
      </c>
    </row>
    <row r="17" spans="1:18" x14ac:dyDescent="0.35">
      <c r="A17" s="1" t="s">
        <v>371</v>
      </c>
      <c r="B17" t="s">
        <v>372</v>
      </c>
      <c r="C17" t="s">
        <v>373</v>
      </c>
      <c r="D17" t="s">
        <v>374</v>
      </c>
      <c r="E17" t="s">
        <v>375</v>
      </c>
      <c r="F17" t="s">
        <v>376</v>
      </c>
      <c r="G17" t="s">
        <v>363</v>
      </c>
      <c r="H17" t="s">
        <v>377</v>
      </c>
      <c r="I17" t="s">
        <v>378</v>
      </c>
      <c r="J17" t="s">
        <v>362</v>
      </c>
      <c r="K17" t="s">
        <v>379</v>
      </c>
      <c r="L17" t="s">
        <v>380</v>
      </c>
      <c r="M17" t="s">
        <v>381</v>
      </c>
      <c r="N17" t="s">
        <v>382</v>
      </c>
      <c r="O17" t="s">
        <v>383</v>
      </c>
      <c r="P17" t="s">
        <v>384</v>
      </c>
      <c r="Q17" t="s">
        <v>385</v>
      </c>
      <c r="R17" t="s">
        <v>386</v>
      </c>
    </row>
    <row r="18" spans="1:18" x14ac:dyDescent="0.35">
      <c r="A18" s="1" t="s">
        <v>387</v>
      </c>
      <c r="B18" t="s">
        <v>388</v>
      </c>
      <c r="C18" t="s">
        <v>389</v>
      </c>
      <c r="D18" t="s">
        <v>390</v>
      </c>
      <c r="E18" t="s">
        <v>391</v>
      </c>
      <c r="F18" t="s">
        <v>392</v>
      </c>
      <c r="G18" t="s">
        <v>393</v>
      </c>
      <c r="H18" t="s">
        <v>394</v>
      </c>
      <c r="I18" t="s">
        <v>395</v>
      </c>
      <c r="J18" t="s">
        <v>396</v>
      </c>
      <c r="K18" t="s">
        <v>397</v>
      </c>
      <c r="L18" t="s">
        <v>398</v>
      </c>
      <c r="M18" t="s">
        <v>399</v>
      </c>
      <c r="N18" t="s">
        <v>400</v>
      </c>
      <c r="O18" t="s">
        <v>401</v>
      </c>
      <c r="P18" t="s">
        <v>402</v>
      </c>
      <c r="Q18" t="s">
        <v>403</v>
      </c>
      <c r="R18" t="s">
        <v>404</v>
      </c>
    </row>
    <row r="19" spans="1:18" x14ac:dyDescent="0.35">
      <c r="A19" s="1" t="s">
        <v>405</v>
      </c>
      <c r="B19" t="s">
        <v>406</v>
      </c>
      <c r="C19" t="s">
        <v>407</v>
      </c>
      <c r="D19" t="s">
        <v>408</v>
      </c>
      <c r="E19" t="s">
        <v>409</v>
      </c>
      <c r="F19" t="s">
        <v>410</v>
      </c>
      <c r="G19" t="s">
        <v>411</v>
      </c>
      <c r="H19" t="s">
        <v>412</v>
      </c>
      <c r="I19" t="s">
        <v>413</v>
      </c>
      <c r="J19" t="s">
        <v>414</v>
      </c>
      <c r="K19" t="s">
        <v>415</v>
      </c>
      <c r="L19" t="s">
        <v>416</v>
      </c>
      <c r="M19" t="s">
        <v>417</v>
      </c>
      <c r="N19" t="s">
        <v>418</v>
      </c>
      <c r="O19" t="s">
        <v>419</v>
      </c>
      <c r="P19" t="s">
        <v>420</v>
      </c>
      <c r="Q19" t="s">
        <v>421</v>
      </c>
      <c r="R19" t="s">
        <v>421</v>
      </c>
    </row>
    <row r="20" spans="1:18" x14ac:dyDescent="0.35">
      <c r="A20" s="1" t="s">
        <v>422</v>
      </c>
      <c r="B20" t="s">
        <v>423</v>
      </c>
      <c r="C20" t="s">
        <v>424</v>
      </c>
      <c r="D20" t="s">
        <v>425</v>
      </c>
      <c r="E20" t="s">
        <v>426</v>
      </c>
      <c r="F20" t="s">
        <v>427</v>
      </c>
      <c r="G20" t="s">
        <v>428</v>
      </c>
      <c r="H20" t="s">
        <v>429</v>
      </c>
      <c r="I20" t="s">
        <v>430</v>
      </c>
      <c r="J20" t="s">
        <v>431</v>
      </c>
      <c r="K20" t="s">
        <v>432</v>
      </c>
      <c r="L20" t="s">
        <v>433</v>
      </c>
      <c r="M20" t="s">
        <v>434</v>
      </c>
      <c r="N20" t="s">
        <v>435</v>
      </c>
      <c r="O20" t="s">
        <v>436</v>
      </c>
      <c r="P20" t="s">
        <v>437</v>
      </c>
      <c r="Q20" t="s">
        <v>438</v>
      </c>
      <c r="R20" t="s">
        <v>439</v>
      </c>
    </row>
    <row r="21" spans="1:18" x14ac:dyDescent="0.35">
      <c r="A21" s="1" t="s">
        <v>440</v>
      </c>
      <c r="B21" t="s">
        <v>277</v>
      </c>
      <c r="C21" t="s">
        <v>441</v>
      </c>
      <c r="D21" t="s">
        <v>442</v>
      </c>
      <c r="E21" t="s">
        <v>443</v>
      </c>
      <c r="F21" t="s">
        <v>272</v>
      </c>
      <c r="G21" t="s">
        <v>444</v>
      </c>
      <c r="H21" t="s">
        <v>445</v>
      </c>
      <c r="I21" t="s">
        <v>444</v>
      </c>
      <c r="J21" t="s">
        <v>444</v>
      </c>
      <c r="K21" t="s">
        <v>273</v>
      </c>
      <c r="L21" t="s">
        <v>446</v>
      </c>
      <c r="M21" t="s">
        <v>281</v>
      </c>
      <c r="N21" t="s">
        <v>283</v>
      </c>
      <c r="O21" t="s">
        <v>283</v>
      </c>
      <c r="P21" t="s">
        <v>447</v>
      </c>
      <c r="Q21" t="s">
        <v>442</v>
      </c>
      <c r="R21" t="s">
        <v>448</v>
      </c>
    </row>
    <row r="22" spans="1:18" x14ac:dyDescent="0.35">
      <c r="A22" s="1" t="s">
        <v>449</v>
      </c>
      <c r="B22" t="s">
        <v>278</v>
      </c>
      <c r="C22" t="s">
        <v>450</v>
      </c>
      <c r="D22" t="s">
        <v>451</v>
      </c>
      <c r="E22" t="s">
        <v>452</v>
      </c>
      <c r="F22" t="s">
        <v>453</v>
      </c>
      <c r="G22" t="s">
        <v>453</v>
      </c>
      <c r="H22" t="s">
        <v>453</v>
      </c>
      <c r="I22" t="s">
        <v>454</v>
      </c>
      <c r="J22" t="s">
        <v>454</v>
      </c>
      <c r="K22" t="s">
        <v>455</v>
      </c>
      <c r="L22" t="s">
        <v>455</v>
      </c>
      <c r="M22" t="s">
        <v>279</v>
      </c>
      <c r="N22" t="s">
        <v>456</v>
      </c>
      <c r="O22" t="s">
        <v>456</v>
      </c>
      <c r="P22" t="s">
        <v>457</v>
      </c>
      <c r="Q22" t="s">
        <v>458</v>
      </c>
      <c r="R22" t="s">
        <v>459</v>
      </c>
    </row>
    <row r="23" spans="1:18" x14ac:dyDescent="0.35">
      <c r="A23" s="1" t="s">
        <v>460</v>
      </c>
      <c r="B23" t="s">
        <v>276</v>
      </c>
      <c r="C23" t="s">
        <v>461</v>
      </c>
      <c r="D23" t="s">
        <v>462</v>
      </c>
      <c r="E23" t="s">
        <v>457</v>
      </c>
      <c r="F23" t="s">
        <v>463</v>
      </c>
      <c r="G23" t="s">
        <v>464</v>
      </c>
      <c r="H23" t="s">
        <v>465</v>
      </c>
      <c r="I23" t="s">
        <v>466</v>
      </c>
      <c r="J23" t="s">
        <v>467</v>
      </c>
      <c r="K23" t="s">
        <v>468</v>
      </c>
      <c r="L23" t="s">
        <v>469</v>
      </c>
      <c r="M23" t="s">
        <v>470</v>
      </c>
      <c r="N23" t="s">
        <v>471</v>
      </c>
      <c r="O23" t="s">
        <v>471</v>
      </c>
      <c r="P23" t="s">
        <v>472</v>
      </c>
      <c r="Q23" t="s">
        <v>470</v>
      </c>
      <c r="R23" t="s">
        <v>473</v>
      </c>
    </row>
    <row r="24" spans="1:18" x14ac:dyDescent="0.35">
      <c r="A24" s="1" t="s">
        <v>474</v>
      </c>
      <c r="B24" t="s">
        <v>475</v>
      </c>
      <c r="C24" t="s">
        <v>476</v>
      </c>
      <c r="D24" t="s">
        <v>477</v>
      </c>
      <c r="E24" t="s">
        <v>478</v>
      </c>
      <c r="F24" t="s">
        <v>479</v>
      </c>
      <c r="G24" t="s">
        <v>480</v>
      </c>
      <c r="H24" t="s">
        <v>481</v>
      </c>
      <c r="I24" t="s">
        <v>482</v>
      </c>
      <c r="J24" t="s">
        <v>483</v>
      </c>
      <c r="K24" t="s">
        <v>484</v>
      </c>
      <c r="L24" t="s">
        <v>485</v>
      </c>
      <c r="M24" t="s">
        <v>486</v>
      </c>
      <c r="N24" t="s">
        <v>487</v>
      </c>
      <c r="O24" t="s">
        <v>488</v>
      </c>
      <c r="P24" t="s">
        <v>489</v>
      </c>
      <c r="Q24" t="s">
        <v>490</v>
      </c>
      <c r="R24" t="s">
        <v>491</v>
      </c>
    </row>
    <row r="25" spans="1:18" x14ac:dyDescent="0.35">
      <c r="A25" s="1" t="s">
        <v>492</v>
      </c>
      <c r="B25" t="s">
        <v>493</v>
      </c>
      <c r="C25" t="s">
        <v>494</v>
      </c>
      <c r="D25" t="s">
        <v>495</v>
      </c>
      <c r="E25" t="s">
        <v>496</v>
      </c>
      <c r="F25" t="s">
        <v>497</v>
      </c>
      <c r="G25" t="s">
        <v>498</v>
      </c>
      <c r="H25" t="s">
        <v>499</v>
      </c>
      <c r="I25" t="s">
        <v>500</v>
      </c>
      <c r="J25" t="s">
        <v>501</v>
      </c>
      <c r="K25" t="s">
        <v>502</v>
      </c>
      <c r="L25" t="s">
        <v>503</v>
      </c>
      <c r="M25" t="s">
        <v>504</v>
      </c>
      <c r="N25" t="s">
        <v>505</v>
      </c>
      <c r="O25" t="s">
        <v>506</v>
      </c>
      <c r="P25" t="s">
        <v>507</v>
      </c>
      <c r="Q25" t="s">
        <v>508</v>
      </c>
      <c r="R25" t="s">
        <v>509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42</v>
      </c>
      <c r="B2" t="s">
        <v>518</v>
      </c>
      <c r="C2" t="s">
        <v>519</v>
      </c>
      <c r="D2" t="s">
        <v>520</v>
      </c>
      <c r="E2" t="s">
        <v>521</v>
      </c>
      <c r="F2" t="s">
        <v>522</v>
      </c>
      <c r="G2" t="s">
        <v>523</v>
      </c>
      <c r="H2" t="s">
        <v>524</v>
      </c>
      <c r="I2" t="s">
        <v>525</v>
      </c>
      <c r="J2" t="s">
        <v>285</v>
      </c>
      <c r="K2" t="s">
        <v>286</v>
      </c>
      <c r="L2" t="s">
        <v>287</v>
      </c>
      <c r="M2" t="s">
        <v>288</v>
      </c>
      <c r="N2" t="s">
        <v>289</v>
      </c>
      <c r="O2" t="s">
        <v>290</v>
      </c>
      <c r="P2" t="s">
        <v>291</v>
      </c>
      <c r="Q2" t="s">
        <v>292</v>
      </c>
      <c r="R2" t="s">
        <v>293</v>
      </c>
      <c r="S2" t="s">
        <v>294</v>
      </c>
      <c r="T2" t="s">
        <v>295</v>
      </c>
      <c r="U2" t="s">
        <v>296</v>
      </c>
      <c r="V2" t="s">
        <v>297</v>
      </c>
      <c r="W2" t="s">
        <v>298</v>
      </c>
      <c r="X2" t="s">
        <v>299</v>
      </c>
      <c r="Y2" t="s">
        <v>300</v>
      </c>
    </row>
    <row r="3" spans="1:25" x14ac:dyDescent="0.35">
      <c r="A3" s="1" t="s">
        <v>526</v>
      </c>
      <c r="B3" t="s">
        <v>421</v>
      </c>
      <c r="C3" t="s">
        <v>421</v>
      </c>
      <c r="D3" t="s">
        <v>421</v>
      </c>
      <c r="E3" t="s">
        <v>421</v>
      </c>
      <c r="F3" t="s">
        <v>421</v>
      </c>
      <c r="G3" t="s">
        <v>421</v>
      </c>
      <c r="H3" t="s">
        <v>421</v>
      </c>
      <c r="I3" t="s">
        <v>421</v>
      </c>
      <c r="J3" t="s">
        <v>421</v>
      </c>
      <c r="K3" t="s">
        <v>527</v>
      </c>
      <c r="L3" t="s">
        <v>528</v>
      </c>
      <c r="M3" t="s">
        <v>520</v>
      </c>
      <c r="N3" t="s">
        <v>529</v>
      </c>
      <c r="O3" t="s">
        <v>530</v>
      </c>
      <c r="P3" t="s">
        <v>531</v>
      </c>
      <c r="Q3" t="s">
        <v>532</v>
      </c>
      <c r="R3" t="s">
        <v>533</v>
      </c>
      <c r="S3" t="s">
        <v>534</v>
      </c>
      <c r="T3" t="s">
        <v>535</v>
      </c>
      <c r="U3" t="s">
        <v>536</v>
      </c>
      <c r="V3" t="s">
        <v>537</v>
      </c>
      <c r="W3" t="s">
        <v>538</v>
      </c>
      <c r="X3" t="s">
        <v>539</v>
      </c>
      <c r="Y3" t="s">
        <v>540</v>
      </c>
    </row>
    <row r="4" spans="1:25" x14ac:dyDescent="0.35">
      <c r="A4" s="1" t="s">
        <v>541</v>
      </c>
      <c r="B4" t="s">
        <v>421</v>
      </c>
      <c r="C4" t="s">
        <v>421</v>
      </c>
      <c r="D4" t="s">
        <v>421</v>
      </c>
      <c r="E4" t="s">
        <v>421</v>
      </c>
      <c r="F4" t="s">
        <v>421</v>
      </c>
      <c r="G4" t="s">
        <v>421</v>
      </c>
      <c r="H4" t="s">
        <v>421</v>
      </c>
      <c r="I4" t="s">
        <v>421</v>
      </c>
      <c r="J4" t="s">
        <v>421</v>
      </c>
      <c r="K4" t="s">
        <v>531</v>
      </c>
      <c r="L4" t="s">
        <v>542</v>
      </c>
      <c r="M4" t="s">
        <v>543</v>
      </c>
      <c r="N4" t="s">
        <v>544</v>
      </c>
      <c r="O4" t="s">
        <v>545</v>
      </c>
      <c r="P4" t="s">
        <v>546</v>
      </c>
      <c r="Q4" t="s">
        <v>547</v>
      </c>
      <c r="R4" t="s">
        <v>548</v>
      </c>
      <c r="S4" t="s">
        <v>549</v>
      </c>
      <c r="T4" t="s">
        <v>550</v>
      </c>
      <c r="U4" t="s">
        <v>551</v>
      </c>
      <c r="V4" t="s">
        <v>552</v>
      </c>
      <c r="W4" t="s">
        <v>553</v>
      </c>
      <c r="X4" t="s">
        <v>554</v>
      </c>
      <c r="Y4" t="s">
        <v>555</v>
      </c>
    </row>
    <row r="5" spans="1:25" x14ac:dyDescent="0.35">
      <c r="A5" s="1" t="s">
        <v>556</v>
      </c>
      <c r="B5" t="s">
        <v>421</v>
      </c>
      <c r="C5" t="s">
        <v>421</v>
      </c>
      <c r="D5" t="s">
        <v>421</v>
      </c>
      <c r="E5" t="s">
        <v>421</v>
      </c>
      <c r="F5" t="s">
        <v>421</v>
      </c>
      <c r="G5" t="s">
        <v>421</v>
      </c>
      <c r="H5" t="s">
        <v>421</v>
      </c>
      <c r="I5" t="s">
        <v>421</v>
      </c>
      <c r="J5" t="s">
        <v>421</v>
      </c>
      <c r="K5" t="s">
        <v>557</v>
      </c>
      <c r="L5" t="s">
        <v>558</v>
      </c>
      <c r="M5" t="s">
        <v>559</v>
      </c>
      <c r="N5" t="s">
        <v>560</v>
      </c>
      <c r="O5" t="s">
        <v>561</v>
      </c>
      <c r="P5" t="s">
        <v>562</v>
      </c>
      <c r="Q5" t="s">
        <v>563</v>
      </c>
      <c r="R5" t="s">
        <v>564</v>
      </c>
      <c r="S5" t="s">
        <v>565</v>
      </c>
      <c r="T5" t="s">
        <v>566</v>
      </c>
      <c r="U5" t="s">
        <v>567</v>
      </c>
      <c r="V5" t="s">
        <v>568</v>
      </c>
      <c r="W5" t="s">
        <v>569</v>
      </c>
      <c r="X5" t="s">
        <v>570</v>
      </c>
      <c r="Y5" t="s">
        <v>571</v>
      </c>
    </row>
    <row r="6" spans="1:25" x14ac:dyDescent="0.35">
      <c r="A6" s="1" t="s">
        <v>572</v>
      </c>
      <c r="B6" t="s">
        <v>573</v>
      </c>
      <c r="C6" t="s">
        <v>574</v>
      </c>
      <c r="D6" t="s">
        <v>575</v>
      </c>
      <c r="E6" t="s">
        <v>576</v>
      </c>
      <c r="F6" t="s">
        <v>577</v>
      </c>
      <c r="G6" t="s">
        <v>578</v>
      </c>
      <c r="H6" t="s">
        <v>579</v>
      </c>
      <c r="I6" t="s">
        <v>580</v>
      </c>
      <c r="J6" t="s">
        <v>581</v>
      </c>
      <c r="K6" t="s">
        <v>582</v>
      </c>
      <c r="L6" t="s">
        <v>583</v>
      </c>
      <c r="M6" t="s">
        <v>584</v>
      </c>
      <c r="N6" t="s">
        <v>585</v>
      </c>
      <c r="O6" t="s">
        <v>586</v>
      </c>
      <c r="P6" t="s">
        <v>587</v>
      </c>
      <c r="Q6" t="s">
        <v>588</v>
      </c>
      <c r="R6" t="s">
        <v>589</v>
      </c>
      <c r="S6" t="s">
        <v>590</v>
      </c>
      <c r="T6" t="s">
        <v>591</v>
      </c>
      <c r="U6" t="s">
        <v>592</v>
      </c>
      <c r="V6" t="s">
        <v>593</v>
      </c>
      <c r="W6" t="s">
        <v>594</v>
      </c>
      <c r="X6" t="s">
        <v>595</v>
      </c>
      <c r="Y6" t="s">
        <v>596</v>
      </c>
    </row>
    <row r="7" spans="1:25" x14ac:dyDescent="0.35">
      <c r="A7" s="1" t="s">
        <v>597</v>
      </c>
      <c r="B7" t="s">
        <v>421</v>
      </c>
      <c r="C7" t="s">
        <v>421</v>
      </c>
      <c r="D7" t="s">
        <v>421</v>
      </c>
      <c r="E7" t="s">
        <v>421</v>
      </c>
      <c r="F7" t="s">
        <v>421</v>
      </c>
      <c r="G7" t="s">
        <v>421</v>
      </c>
      <c r="H7" t="s">
        <v>421</v>
      </c>
      <c r="I7" t="s">
        <v>421</v>
      </c>
      <c r="J7" t="s">
        <v>421</v>
      </c>
      <c r="K7" t="s">
        <v>421</v>
      </c>
      <c r="L7" t="s">
        <v>421</v>
      </c>
      <c r="M7" t="s">
        <v>421</v>
      </c>
      <c r="N7" t="s">
        <v>421</v>
      </c>
      <c r="O7" t="s">
        <v>421</v>
      </c>
      <c r="P7" t="s">
        <v>421</v>
      </c>
      <c r="Q7" t="s">
        <v>421</v>
      </c>
      <c r="R7" t="s">
        <v>421</v>
      </c>
      <c r="S7" t="s">
        <v>421</v>
      </c>
      <c r="T7" t="s">
        <v>421</v>
      </c>
      <c r="U7" t="s">
        <v>421</v>
      </c>
      <c r="V7" t="s">
        <v>421</v>
      </c>
      <c r="W7" t="s">
        <v>421</v>
      </c>
      <c r="X7" t="s">
        <v>421</v>
      </c>
      <c r="Y7" t="s">
        <v>421</v>
      </c>
    </row>
    <row r="8" spans="1:25" x14ac:dyDescent="0.35">
      <c r="A8" s="1" t="s">
        <v>598</v>
      </c>
      <c r="B8" t="s">
        <v>599</v>
      </c>
      <c r="C8" t="s">
        <v>600</v>
      </c>
      <c r="D8" t="s">
        <v>601</v>
      </c>
      <c r="E8" t="s">
        <v>602</v>
      </c>
      <c r="F8" t="s">
        <v>603</v>
      </c>
      <c r="G8" t="s">
        <v>604</v>
      </c>
      <c r="H8" t="s">
        <v>605</v>
      </c>
      <c r="I8" t="s">
        <v>606</v>
      </c>
      <c r="J8" t="s">
        <v>607</v>
      </c>
      <c r="K8" t="s">
        <v>608</v>
      </c>
      <c r="L8" t="s">
        <v>609</v>
      </c>
      <c r="M8" t="s">
        <v>610</v>
      </c>
      <c r="N8" t="s">
        <v>611</v>
      </c>
      <c r="O8" t="s">
        <v>612</v>
      </c>
      <c r="P8" t="s">
        <v>613</v>
      </c>
      <c r="Q8" t="s">
        <v>614</v>
      </c>
      <c r="R8" t="s">
        <v>615</v>
      </c>
      <c r="S8" t="s">
        <v>616</v>
      </c>
      <c r="T8" t="s">
        <v>617</v>
      </c>
      <c r="U8" t="s">
        <v>618</v>
      </c>
      <c r="V8" t="s">
        <v>619</v>
      </c>
      <c r="W8" t="s">
        <v>620</v>
      </c>
      <c r="X8" t="s">
        <v>621</v>
      </c>
      <c r="Y8" t="s">
        <v>622</v>
      </c>
    </row>
    <row r="9" spans="1:25" x14ac:dyDescent="0.35">
      <c r="A9" s="1" t="s">
        <v>623</v>
      </c>
      <c r="B9" t="s">
        <v>599</v>
      </c>
      <c r="C9" t="s">
        <v>600</v>
      </c>
      <c r="D9" t="s">
        <v>601</v>
      </c>
      <c r="E9" t="s">
        <v>602</v>
      </c>
      <c r="F9" t="s">
        <v>603</v>
      </c>
      <c r="G9" t="s">
        <v>604</v>
      </c>
      <c r="H9" t="s">
        <v>605</v>
      </c>
      <c r="I9" t="s">
        <v>606</v>
      </c>
      <c r="J9" t="s">
        <v>607</v>
      </c>
      <c r="K9" t="s">
        <v>608</v>
      </c>
      <c r="L9" t="s">
        <v>609</v>
      </c>
      <c r="M9" t="s">
        <v>610</v>
      </c>
      <c r="N9" t="s">
        <v>611</v>
      </c>
      <c r="O9" t="s">
        <v>612</v>
      </c>
      <c r="P9" t="s">
        <v>613</v>
      </c>
      <c r="Q9" t="s">
        <v>614</v>
      </c>
      <c r="R9" t="s">
        <v>624</v>
      </c>
      <c r="S9" t="s">
        <v>625</v>
      </c>
      <c r="T9" t="s">
        <v>626</v>
      </c>
      <c r="U9" t="s">
        <v>627</v>
      </c>
      <c r="V9" t="s">
        <v>628</v>
      </c>
      <c r="W9" t="s">
        <v>629</v>
      </c>
      <c r="X9" t="s">
        <v>630</v>
      </c>
      <c r="Y9" t="s">
        <v>631</v>
      </c>
    </row>
    <row r="10" spans="1:25" x14ac:dyDescent="0.35">
      <c r="A10" s="1" t="s">
        <v>632</v>
      </c>
      <c r="B10" t="s">
        <v>421</v>
      </c>
      <c r="C10" t="s">
        <v>421</v>
      </c>
      <c r="D10" t="s">
        <v>421</v>
      </c>
      <c r="E10" t="s">
        <v>421</v>
      </c>
      <c r="F10" t="s">
        <v>421</v>
      </c>
      <c r="G10" t="s">
        <v>421</v>
      </c>
      <c r="H10" t="s">
        <v>421</v>
      </c>
      <c r="I10" t="s">
        <v>421</v>
      </c>
      <c r="J10" t="s">
        <v>421</v>
      </c>
      <c r="K10" t="s">
        <v>421</v>
      </c>
      <c r="L10" t="s">
        <v>421</v>
      </c>
      <c r="M10" t="s">
        <v>421</v>
      </c>
      <c r="N10" t="s">
        <v>421</v>
      </c>
      <c r="O10" t="s">
        <v>421</v>
      </c>
      <c r="P10" t="s">
        <v>421</v>
      </c>
      <c r="Q10" t="s">
        <v>421</v>
      </c>
      <c r="R10" t="s">
        <v>633</v>
      </c>
      <c r="S10" t="s">
        <v>634</v>
      </c>
      <c r="T10" t="s">
        <v>635</v>
      </c>
      <c r="U10" t="s">
        <v>636</v>
      </c>
      <c r="V10" t="s">
        <v>637</v>
      </c>
      <c r="W10" t="s">
        <v>638</v>
      </c>
      <c r="X10" t="s">
        <v>331</v>
      </c>
      <c r="Y10" t="s">
        <v>639</v>
      </c>
    </row>
    <row r="11" spans="1:25" x14ac:dyDescent="0.35">
      <c r="A11" s="1" t="s">
        <v>640</v>
      </c>
      <c r="B11" t="s">
        <v>641</v>
      </c>
      <c r="C11" t="s">
        <v>642</v>
      </c>
      <c r="D11" t="s">
        <v>643</v>
      </c>
      <c r="E11" t="s">
        <v>644</v>
      </c>
      <c r="F11" t="s">
        <v>645</v>
      </c>
      <c r="G11" t="s">
        <v>646</v>
      </c>
      <c r="H11" t="s">
        <v>647</v>
      </c>
      <c r="I11" t="s">
        <v>648</v>
      </c>
      <c r="J11" t="s">
        <v>649</v>
      </c>
      <c r="K11" t="s">
        <v>639</v>
      </c>
      <c r="L11" t="s">
        <v>643</v>
      </c>
      <c r="M11" t="s">
        <v>330</v>
      </c>
      <c r="N11" t="s">
        <v>650</v>
      </c>
      <c r="O11" t="s">
        <v>651</v>
      </c>
      <c r="P11" t="s">
        <v>652</v>
      </c>
      <c r="Q11" t="s">
        <v>653</v>
      </c>
      <c r="R11" t="s">
        <v>652</v>
      </c>
      <c r="S11" t="s">
        <v>229</v>
      </c>
      <c r="T11" t="s">
        <v>654</v>
      </c>
      <c r="U11" t="s">
        <v>655</v>
      </c>
      <c r="V11" t="s">
        <v>656</v>
      </c>
      <c r="W11" t="s">
        <v>657</v>
      </c>
      <c r="X11" t="s">
        <v>658</v>
      </c>
      <c r="Y11" t="s">
        <v>659</v>
      </c>
    </row>
    <row r="12" spans="1:25" x14ac:dyDescent="0.35">
      <c r="A12" s="1" t="s">
        <v>660</v>
      </c>
      <c r="B12" t="s">
        <v>573</v>
      </c>
      <c r="C12" t="s">
        <v>574</v>
      </c>
      <c r="D12" t="s">
        <v>575</v>
      </c>
      <c r="E12" t="s">
        <v>576</v>
      </c>
      <c r="F12" t="s">
        <v>577</v>
      </c>
      <c r="G12" t="s">
        <v>578</v>
      </c>
      <c r="H12" t="s">
        <v>579</v>
      </c>
      <c r="I12" t="s">
        <v>580</v>
      </c>
      <c r="J12" t="s">
        <v>581</v>
      </c>
      <c r="K12" t="s">
        <v>661</v>
      </c>
      <c r="L12" t="s">
        <v>662</v>
      </c>
      <c r="M12" t="s">
        <v>663</v>
      </c>
      <c r="N12" t="s">
        <v>664</v>
      </c>
      <c r="O12" t="s">
        <v>665</v>
      </c>
      <c r="P12" t="s">
        <v>666</v>
      </c>
      <c r="Q12" t="s">
        <v>667</v>
      </c>
      <c r="R12" t="s">
        <v>668</v>
      </c>
      <c r="S12" t="s">
        <v>669</v>
      </c>
      <c r="T12" t="s">
        <v>670</v>
      </c>
      <c r="U12" t="s">
        <v>671</v>
      </c>
      <c r="V12" t="s">
        <v>672</v>
      </c>
      <c r="W12" t="s">
        <v>673</v>
      </c>
      <c r="X12" t="s">
        <v>674</v>
      </c>
      <c r="Y12" t="s">
        <v>675</v>
      </c>
    </row>
    <row r="13" spans="1:25" x14ac:dyDescent="0.35">
      <c r="A13" s="1" t="s">
        <v>676</v>
      </c>
      <c r="B13" t="s">
        <v>421</v>
      </c>
      <c r="C13" t="s">
        <v>421</v>
      </c>
      <c r="D13" t="s">
        <v>421</v>
      </c>
      <c r="E13" t="s">
        <v>421</v>
      </c>
      <c r="F13" t="s">
        <v>421</v>
      </c>
      <c r="G13" t="s">
        <v>421</v>
      </c>
      <c r="H13" t="s">
        <v>421</v>
      </c>
      <c r="I13" t="s">
        <v>421</v>
      </c>
      <c r="J13" t="s">
        <v>421</v>
      </c>
      <c r="K13" t="s">
        <v>677</v>
      </c>
      <c r="L13" t="s">
        <v>678</v>
      </c>
      <c r="M13" t="s">
        <v>679</v>
      </c>
      <c r="N13" t="s">
        <v>680</v>
      </c>
      <c r="O13" t="s">
        <v>681</v>
      </c>
      <c r="P13" t="s">
        <v>682</v>
      </c>
      <c r="Q13" t="s">
        <v>683</v>
      </c>
      <c r="R13" t="s">
        <v>680</v>
      </c>
      <c r="S13" t="s">
        <v>684</v>
      </c>
      <c r="T13" t="s">
        <v>685</v>
      </c>
      <c r="U13" t="s">
        <v>600</v>
      </c>
      <c r="V13" t="s">
        <v>686</v>
      </c>
      <c r="W13" t="s">
        <v>657</v>
      </c>
      <c r="X13" t="s">
        <v>687</v>
      </c>
      <c r="Y13" t="s">
        <v>688</v>
      </c>
    </row>
    <row r="14" spans="1:25" x14ac:dyDescent="0.35">
      <c r="A14" s="1" t="s">
        <v>689</v>
      </c>
      <c r="B14" t="s">
        <v>421</v>
      </c>
      <c r="C14" t="s">
        <v>421</v>
      </c>
      <c r="D14" t="s">
        <v>421</v>
      </c>
      <c r="E14" t="s">
        <v>421</v>
      </c>
      <c r="F14" t="s">
        <v>421</v>
      </c>
      <c r="G14" t="s">
        <v>421</v>
      </c>
      <c r="H14" t="s">
        <v>421</v>
      </c>
      <c r="I14" t="s">
        <v>421</v>
      </c>
      <c r="J14" t="s">
        <v>421</v>
      </c>
      <c r="K14" t="s">
        <v>600</v>
      </c>
      <c r="L14" t="s">
        <v>690</v>
      </c>
      <c r="M14" t="s">
        <v>691</v>
      </c>
      <c r="N14" t="s">
        <v>692</v>
      </c>
      <c r="O14" t="s">
        <v>693</v>
      </c>
      <c r="P14" t="s">
        <v>694</v>
      </c>
      <c r="Q14" t="s">
        <v>695</v>
      </c>
      <c r="R14" t="s">
        <v>323</v>
      </c>
      <c r="S14" t="s">
        <v>696</v>
      </c>
      <c r="T14" t="s">
        <v>606</v>
      </c>
      <c r="U14" t="s">
        <v>606</v>
      </c>
      <c r="V14" t="s">
        <v>233</v>
      </c>
      <c r="W14" t="s">
        <v>697</v>
      </c>
      <c r="X14" t="s">
        <v>606</v>
      </c>
      <c r="Y14" t="s">
        <v>606</v>
      </c>
    </row>
    <row r="15" spans="1:25" x14ac:dyDescent="0.35">
      <c r="A15" s="1" t="s">
        <v>698</v>
      </c>
      <c r="B15" t="s">
        <v>699</v>
      </c>
      <c r="C15" t="s">
        <v>700</v>
      </c>
      <c r="D15" t="s">
        <v>679</v>
      </c>
      <c r="E15" t="s">
        <v>684</v>
      </c>
      <c r="F15" t="s">
        <v>679</v>
      </c>
      <c r="G15" t="s">
        <v>701</v>
      </c>
      <c r="H15" t="s">
        <v>701</v>
      </c>
      <c r="I15" t="s">
        <v>702</v>
      </c>
      <c r="J15" t="s">
        <v>321</v>
      </c>
      <c r="K15" t="s">
        <v>322</v>
      </c>
      <c r="L15" t="s">
        <v>323</v>
      </c>
      <c r="M15" t="s">
        <v>324</v>
      </c>
      <c r="N15" t="s">
        <v>325</v>
      </c>
      <c r="O15" t="s">
        <v>326</v>
      </c>
      <c r="P15" t="s">
        <v>327</v>
      </c>
      <c r="Q15" t="s">
        <v>328</v>
      </c>
      <c r="R15" t="s">
        <v>329</v>
      </c>
      <c r="S15" t="s">
        <v>330</v>
      </c>
      <c r="T15" t="s">
        <v>331</v>
      </c>
      <c r="U15" t="s">
        <v>332</v>
      </c>
      <c r="V15" t="s">
        <v>333</v>
      </c>
      <c r="W15" t="s">
        <v>334</v>
      </c>
      <c r="X15" t="s">
        <v>335</v>
      </c>
      <c r="Y15" t="s">
        <v>336</v>
      </c>
    </row>
    <row r="16" spans="1:25" x14ac:dyDescent="0.35">
      <c r="A16" s="1" t="s">
        <v>703</v>
      </c>
      <c r="B16" t="s">
        <v>228</v>
      </c>
      <c r="C16" t="s">
        <v>704</v>
      </c>
      <c r="D16" t="s">
        <v>235</v>
      </c>
      <c r="E16" t="s">
        <v>705</v>
      </c>
      <c r="F16" t="s">
        <v>706</v>
      </c>
      <c r="G16" t="s">
        <v>645</v>
      </c>
      <c r="H16" t="s">
        <v>707</v>
      </c>
      <c r="I16" t="s">
        <v>708</v>
      </c>
      <c r="J16" t="s">
        <v>709</v>
      </c>
      <c r="K16" t="s">
        <v>710</v>
      </c>
      <c r="L16" t="s">
        <v>711</v>
      </c>
      <c r="M16" t="s">
        <v>619</v>
      </c>
      <c r="N16" t="s">
        <v>712</v>
      </c>
      <c r="O16" t="s">
        <v>713</v>
      </c>
      <c r="P16" t="s">
        <v>714</v>
      </c>
      <c r="Q16" t="s">
        <v>715</v>
      </c>
      <c r="R16" t="s">
        <v>716</v>
      </c>
      <c r="S16" t="s">
        <v>717</v>
      </c>
      <c r="T16" t="s">
        <v>718</v>
      </c>
      <c r="U16" t="s">
        <v>719</v>
      </c>
      <c r="V16" t="s">
        <v>720</v>
      </c>
      <c r="W16" t="s">
        <v>721</v>
      </c>
      <c r="X16" t="s">
        <v>722</v>
      </c>
      <c r="Y16" t="s">
        <v>723</v>
      </c>
    </row>
    <row r="17" spans="1:25" x14ac:dyDescent="0.35">
      <c r="A17" s="1" t="s">
        <v>724</v>
      </c>
      <c r="B17" t="s">
        <v>725</v>
      </c>
      <c r="C17" t="s">
        <v>726</v>
      </c>
      <c r="D17" t="s">
        <v>727</v>
      </c>
      <c r="E17" t="s">
        <v>728</v>
      </c>
      <c r="F17" t="s">
        <v>729</v>
      </c>
      <c r="G17" t="s">
        <v>730</v>
      </c>
      <c r="H17" t="s">
        <v>731</v>
      </c>
      <c r="I17" t="s">
        <v>732</v>
      </c>
      <c r="J17" t="s">
        <v>733</v>
      </c>
      <c r="K17" t="s">
        <v>734</v>
      </c>
      <c r="L17" t="s">
        <v>735</v>
      </c>
      <c r="M17" t="s">
        <v>736</v>
      </c>
      <c r="N17" t="s">
        <v>737</v>
      </c>
      <c r="O17" t="s">
        <v>738</v>
      </c>
      <c r="P17" t="s">
        <v>739</v>
      </c>
      <c r="Q17" t="s">
        <v>740</v>
      </c>
      <c r="R17" t="s">
        <v>741</v>
      </c>
      <c r="S17" t="s">
        <v>742</v>
      </c>
      <c r="T17" t="s">
        <v>743</v>
      </c>
      <c r="U17" t="s">
        <v>744</v>
      </c>
      <c r="V17" t="s">
        <v>745</v>
      </c>
      <c r="W17" t="s">
        <v>746</v>
      </c>
      <c r="X17" t="s">
        <v>747</v>
      </c>
      <c r="Y17" t="s">
        <v>748</v>
      </c>
    </row>
    <row r="18" spans="1:25" x14ac:dyDescent="0.35">
      <c r="A18" s="1" t="s">
        <v>51</v>
      </c>
      <c r="B18" t="s">
        <v>749</v>
      </c>
      <c r="C18" t="s">
        <v>750</v>
      </c>
      <c r="D18" t="s">
        <v>751</v>
      </c>
      <c r="E18" t="s">
        <v>235</v>
      </c>
      <c r="F18" t="s">
        <v>694</v>
      </c>
      <c r="G18" t="s">
        <v>752</v>
      </c>
      <c r="H18" t="s">
        <v>237</v>
      </c>
      <c r="I18" t="s">
        <v>753</v>
      </c>
      <c r="J18" t="s">
        <v>754</v>
      </c>
      <c r="K18" t="s">
        <v>755</v>
      </c>
      <c r="L18" t="s">
        <v>756</v>
      </c>
      <c r="M18" t="s">
        <v>757</v>
      </c>
      <c r="N18" t="s">
        <v>758</v>
      </c>
      <c r="O18" t="s">
        <v>759</v>
      </c>
      <c r="P18" t="s">
        <v>760</v>
      </c>
      <c r="Q18" t="s">
        <v>761</v>
      </c>
      <c r="R18" t="s">
        <v>762</v>
      </c>
      <c r="S18" t="s">
        <v>763</v>
      </c>
      <c r="T18" t="s">
        <v>764</v>
      </c>
      <c r="U18" t="s">
        <v>765</v>
      </c>
      <c r="V18" t="s">
        <v>766</v>
      </c>
      <c r="W18" t="s">
        <v>767</v>
      </c>
      <c r="X18" t="s">
        <v>768</v>
      </c>
      <c r="Y18" t="s">
        <v>769</v>
      </c>
    </row>
    <row r="19" spans="1:25" x14ac:dyDescent="0.35">
      <c r="A19" s="1" t="s">
        <v>770</v>
      </c>
      <c r="B19" t="s">
        <v>771</v>
      </c>
      <c r="C19" t="s">
        <v>772</v>
      </c>
      <c r="D19" t="s">
        <v>773</v>
      </c>
      <c r="E19" t="s">
        <v>726</v>
      </c>
      <c r="F19" t="s">
        <v>774</v>
      </c>
      <c r="G19" t="s">
        <v>775</v>
      </c>
      <c r="H19" t="s">
        <v>776</v>
      </c>
      <c r="I19" t="s">
        <v>777</v>
      </c>
      <c r="J19" t="s">
        <v>778</v>
      </c>
      <c r="K19" t="s">
        <v>779</v>
      </c>
      <c r="L19" t="s">
        <v>780</v>
      </c>
      <c r="M19" t="s">
        <v>781</v>
      </c>
      <c r="N19" t="s">
        <v>782</v>
      </c>
      <c r="O19" t="s">
        <v>783</v>
      </c>
      <c r="P19" t="s">
        <v>784</v>
      </c>
      <c r="Q19" t="s">
        <v>785</v>
      </c>
      <c r="R19" t="s">
        <v>786</v>
      </c>
      <c r="S19" t="s">
        <v>787</v>
      </c>
      <c r="T19" t="s">
        <v>788</v>
      </c>
      <c r="U19" t="s">
        <v>789</v>
      </c>
      <c r="V19" t="s">
        <v>790</v>
      </c>
      <c r="W19" t="s">
        <v>791</v>
      </c>
      <c r="X19" t="s">
        <v>792</v>
      </c>
      <c r="Y19" t="s">
        <v>793</v>
      </c>
    </row>
    <row r="20" spans="1:25" x14ac:dyDescent="0.35">
      <c r="A20" s="1" t="s">
        <v>794</v>
      </c>
      <c r="B20" t="s">
        <v>795</v>
      </c>
      <c r="C20" t="s">
        <v>796</v>
      </c>
      <c r="D20" t="s">
        <v>797</v>
      </c>
      <c r="E20" t="s">
        <v>798</v>
      </c>
      <c r="F20" t="s">
        <v>799</v>
      </c>
      <c r="G20" t="s">
        <v>800</v>
      </c>
      <c r="H20" t="s">
        <v>801</v>
      </c>
      <c r="I20" t="s">
        <v>801</v>
      </c>
      <c r="J20" t="s">
        <v>802</v>
      </c>
      <c r="K20" t="s">
        <v>803</v>
      </c>
      <c r="L20" t="s">
        <v>804</v>
      </c>
      <c r="M20" t="s">
        <v>805</v>
      </c>
      <c r="N20" t="s">
        <v>800</v>
      </c>
      <c r="O20" t="s">
        <v>806</v>
      </c>
      <c r="P20" t="s">
        <v>807</v>
      </c>
      <c r="Q20" t="s">
        <v>808</v>
      </c>
      <c r="R20" t="s">
        <v>809</v>
      </c>
      <c r="S20" t="s">
        <v>810</v>
      </c>
      <c r="T20" t="s">
        <v>811</v>
      </c>
      <c r="U20" t="s">
        <v>812</v>
      </c>
      <c r="V20" t="s">
        <v>809</v>
      </c>
      <c r="W20" t="s">
        <v>813</v>
      </c>
      <c r="X20" t="s">
        <v>814</v>
      </c>
      <c r="Y20" t="s">
        <v>815</v>
      </c>
    </row>
    <row r="21" spans="1:25" x14ac:dyDescent="0.35">
      <c r="A21" s="1" t="s">
        <v>816</v>
      </c>
      <c r="B21" t="s">
        <v>691</v>
      </c>
      <c r="C21" t="s">
        <v>817</v>
      </c>
      <c r="D21" t="s">
        <v>692</v>
      </c>
      <c r="E21" t="s">
        <v>818</v>
      </c>
      <c r="F21" t="s">
        <v>819</v>
      </c>
      <c r="G21" t="s">
        <v>820</v>
      </c>
      <c r="H21" t="s">
        <v>821</v>
      </c>
      <c r="I21" t="s">
        <v>822</v>
      </c>
      <c r="J21" t="s">
        <v>823</v>
      </c>
      <c r="K21" t="s">
        <v>824</v>
      </c>
      <c r="L21" t="s">
        <v>825</v>
      </c>
      <c r="M21" t="s">
        <v>826</v>
      </c>
      <c r="N21" t="s">
        <v>827</v>
      </c>
      <c r="O21" t="s">
        <v>828</v>
      </c>
      <c r="P21" t="s">
        <v>829</v>
      </c>
      <c r="Q21" t="s">
        <v>830</v>
      </c>
      <c r="R21" t="s">
        <v>831</v>
      </c>
      <c r="S21" t="s">
        <v>832</v>
      </c>
      <c r="T21" t="s">
        <v>833</v>
      </c>
      <c r="U21" t="s">
        <v>834</v>
      </c>
      <c r="V21" t="s">
        <v>835</v>
      </c>
      <c r="W21" t="s">
        <v>836</v>
      </c>
      <c r="X21" t="s">
        <v>837</v>
      </c>
      <c r="Y21" t="s">
        <v>838</v>
      </c>
    </row>
    <row r="22" spans="1:25" x14ac:dyDescent="0.35">
      <c r="A22" s="1" t="s">
        <v>839</v>
      </c>
      <c r="B22" t="s">
        <v>840</v>
      </c>
      <c r="C22" t="s">
        <v>841</v>
      </c>
      <c r="D22" t="s">
        <v>842</v>
      </c>
      <c r="E22" t="s">
        <v>843</v>
      </c>
      <c r="F22" t="s">
        <v>844</v>
      </c>
      <c r="G22" t="s">
        <v>845</v>
      </c>
      <c r="H22" t="s">
        <v>846</v>
      </c>
      <c r="I22" t="s">
        <v>847</v>
      </c>
      <c r="J22" t="s">
        <v>848</v>
      </c>
      <c r="K22" t="s">
        <v>849</v>
      </c>
      <c r="L22" t="s">
        <v>850</v>
      </c>
      <c r="M22" t="s">
        <v>851</v>
      </c>
      <c r="N22" t="s">
        <v>852</v>
      </c>
      <c r="O22" t="s">
        <v>853</v>
      </c>
      <c r="P22" t="s">
        <v>854</v>
      </c>
      <c r="Q22" t="s">
        <v>855</v>
      </c>
      <c r="R22" t="s">
        <v>856</v>
      </c>
      <c r="S22" t="s">
        <v>857</v>
      </c>
      <c r="T22" t="s">
        <v>858</v>
      </c>
      <c r="U22" t="s">
        <v>859</v>
      </c>
      <c r="V22" t="s">
        <v>860</v>
      </c>
      <c r="W22" t="s">
        <v>861</v>
      </c>
      <c r="X22" t="s">
        <v>862</v>
      </c>
      <c r="Y22" t="s">
        <v>863</v>
      </c>
    </row>
    <row r="23" spans="1:25" x14ac:dyDescent="0.35">
      <c r="A23" s="1" t="s">
        <v>864</v>
      </c>
      <c r="B23" t="s">
        <v>865</v>
      </c>
      <c r="C23" t="s">
        <v>866</v>
      </c>
      <c r="D23" t="s">
        <v>867</v>
      </c>
      <c r="E23" t="s">
        <v>677</v>
      </c>
      <c r="F23" t="s">
        <v>868</v>
      </c>
      <c r="G23" t="s">
        <v>869</v>
      </c>
      <c r="H23" t="s">
        <v>870</v>
      </c>
      <c r="I23" t="s">
        <v>871</v>
      </c>
      <c r="J23" t="s">
        <v>872</v>
      </c>
      <c r="K23" t="s">
        <v>873</v>
      </c>
      <c r="L23" t="s">
        <v>874</v>
      </c>
      <c r="M23" t="s">
        <v>875</v>
      </c>
      <c r="N23" t="s">
        <v>876</v>
      </c>
      <c r="O23" t="s">
        <v>877</v>
      </c>
      <c r="P23" t="s">
        <v>878</v>
      </c>
      <c r="Q23" t="s">
        <v>879</v>
      </c>
      <c r="R23" t="s">
        <v>880</v>
      </c>
      <c r="S23" t="s">
        <v>881</v>
      </c>
      <c r="T23" t="s">
        <v>882</v>
      </c>
      <c r="U23" t="s">
        <v>574</v>
      </c>
      <c r="V23" t="s">
        <v>883</v>
      </c>
      <c r="W23" t="s">
        <v>884</v>
      </c>
      <c r="X23" t="s">
        <v>885</v>
      </c>
      <c r="Y23" t="s">
        <v>886</v>
      </c>
    </row>
    <row r="24" spans="1:25" x14ac:dyDescent="0.35">
      <c r="A24" s="1" t="s">
        <v>59</v>
      </c>
      <c r="B24" t="s">
        <v>682</v>
      </c>
      <c r="C24" t="s">
        <v>887</v>
      </c>
      <c r="D24" t="s">
        <v>688</v>
      </c>
      <c r="E24" t="s">
        <v>604</v>
      </c>
      <c r="F24" t="s">
        <v>888</v>
      </c>
      <c r="G24" t="s">
        <v>889</v>
      </c>
      <c r="H24" t="s">
        <v>751</v>
      </c>
      <c r="I24" t="s">
        <v>890</v>
      </c>
      <c r="J24" t="s">
        <v>339</v>
      </c>
      <c r="K24" t="s">
        <v>340</v>
      </c>
      <c r="L24" t="s">
        <v>341</v>
      </c>
      <c r="M24" t="s">
        <v>342</v>
      </c>
      <c r="N24" t="s">
        <v>343</v>
      </c>
      <c r="O24" t="s">
        <v>344</v>
      </c>
      <c r="P24" t="s">
        <v>345</v>
      </c>
      <c r="Q24" t="s">
        <v>346</v>
      </c>
      <c r="R24" t="s">
        <v>347</v>
      </c>
      <c r="S24" t="s">
        <v>348</v>
      </c>
      <c r="T24" t="s">
        <v>349</v>
      </c>
      <c r="U24" t="s">
        <v>350</v>
      </c>
      <c r="V24" t="s">
        <v>351</v>
      </c>
      <c r="W24" t="s">
        <v>352</v>
      </c>
      <c r="X24" t="s">
        <v>353</v>
      </c>
      <c r="Y24" t="s">
        <v>354</v>
      </c>
    </row>
    <row r="25" spans="1:25" x14ac:dyDescent="0.35">
      <c r="A25" s="1" t="s">
        <v>891</v>
      </c>
      <c r="B25" t="s">
        <v>892</v>
      </c>
      <c r="C25" t="s">
        <v>893</v>
      </c>
      <c r="D25" t="s">
        <v>894</v>
      </c>
      <c r="E25" t="s">
        <v>895</v>
      </c>
      <c r="F25" t="s">
        <v>896</v>
      </c>
      <c r="G25" t="s">
        <v>897</v>
      </c>
      <c r="H25" t="s">
        <v>898</v>
      </c>
      <c r="I25" t="s">
        <v>899</v>
      </c>
      <c r="J25" t="s">
        <v>900</v>
      </c>
      <c r="K25" t="s">
        <v>901</v>
      </c>
      <c r="L25" t="s">
        <v>902</v>
      </c>
      <c r="M25" t="s">
        <v>903</v>
      </c>
      <c r="N25" t="s">
        <v>904</v>
      </c>
      <c r="O25" t="s">
        <v>905</v>
      </c>
      <c r="P25" t="s">
        <v>906</v>
      </c>
      <c r="Q25" t="s">
        <v>907</v>
      </c>
      <c r="R25" t="s">
        <v>908</v>
      </c>
      <c r="S25" t="s">
        <v>909</v>
      </c>
      <c r="T25" t="s">
        <v>910</v>
      </c>
      <c r="U25" t="s">
        <v>911</v>
      </c>
      <c r="V25" t="s">
        <v>912</v>
      </c>
      <c r="W25" t="s">
        <v>913</v>
      </c>
      <c r="X25" t="s">
        <v>914</v>
      </c>
      <c r="Y25" t="s">
        <v>915</v>
      </c>
    </row>
    <row r="26" spans="1:25" x14ac:dyDescent="0.35">
      <c r="A26" s="1" t="s">
        <v>916</v>
      </c>
      <c r="B26" t="s">
        <v>917</v>
      </c>
      <c r="C26" t="s">
        <v>192</v>
      </c>
      <c r="D26" t="s">
        <v>918</v>
      </c>
      <c r="E26" t="s">
        <v>919</v>
      </c>
      <c r="F26" t="s">
        <v>920</v>
      </c>
      <c r="G26" t="s">
        <v>921</v>
      </c>
      <c r="H26" t="s">
        <v>922</v>
      </c>
      <c r="I26" t="s">
        <v>923</v>
      </c>
      <c r="J26" t="s">
        <v>138</v>
      </c>
      <c r="K26" t="s">
        <v>139</v>
      </c>
      <c r="L26" t="s">
        <v>140</v>
      </c>
      <c r="M26" t="s">
        <v>924</v>
      </c>
      <c r="N26" t="s">
        <v>925</v>
      </c>
      <c r="O26" t="s">
        <v>926</v>
      </c>
      <c r="P26" t="s">
        <v>927</v>
      </c>
      <c r="Q26" t="s">
        <v>145</v>
      </c>
      <c r="R26" t="s">
        <v>146</v>
      </c>
      <c r="S26" t="s">
        <v>147</v>
      </c>
      <c r="T26" t="s">
        <v>148</v>
      </c>
      <c r="U26" t="s">
        <v>928</v>
      </c>
      <c r="V26" t="s">
        <v>150</v>
      </c>
      <c r="W26" t="s">
        <v>151</v>
      </c>
      <c r="X26" t="s">
        <v>152</v>
      </c>
      <c r="Y26" t="s">
        <v>153</v>
      </c>
    </row>
    <row r="27" spans="1:25" x14ac:dyDescent="0.35">
      <c r="A27" s="1" t="s">
        <v>929</v>
      </c>
      <c r="B27" t="s">
        <v>917</v>
      </c>
      <c r="C27" t="s">
        <v>192</v>
      </c>
      <c r="D27" t="s">
        <v>930</v>
      </c>
      <c r="E27" t="s">
        <v>931</v>
      </c>
      <c r="F27" t="s">
        <v>932</v>
      </c>
      <c r="G27" t="s">
        <v>933</v>
      </c>
      <c r="H27" t="s">
        <v>934</v>
      </c>
      <c r="I27" t="s">
        <v>935</v>
      </c>
      <c r="J27" t="s">
        <v>936</v>
      </c>
      <c r="K27" t="s">
        <v>937</v>
      </c>
      <c r="L27" t="s">
        <v>938</v>
      </c>
      <c r="M27" t="s">
        <v>939</v>
      </c>
      <c r="N27" t="s">
        <v>940</v>
      </c>
      <c r="O27" t="s">
        <v>941</v>
      </c>
      <c r="P27" t="s">
        <v>942</v>
      </c>
      <c r="Q27" t="s">
        <v>943</v>
      </c>
      <c r="R27" t="s">
        <v>944</v>
      </c>
      <c r="S27" t="s">
        <v>945</v>
      </c>
      <c r="T27" t="s">
        <v>946</v>
      </c>
      <c r="U27" t="s">
        <v>947</v>
      </c>
      <c r="V27" t="s">
        <v>948</v>
      </c>
      <c r="W27" t="s">
        <v>949</v>
      </c>
      <c r="X27" t="s">
        <v>950</v>
      </c>
      <c r="Y27" t="s">
        <v>951</v>
      </c>
    </row>
    <row r="28" spans="1:25" x14ac:dyDescent="0.35">
      <c r="A28" s="1" t="s">
        <v>952</v>
      </c>
      <c r="B28" t="s">
        <v>953</v>
      </c>
      <c r="C28" t="s">
        <v>954</v>
      </c>
      <c r="D28" t="s">
        <v>955</v>
      </c>
      <c r="E28" t="s">
        <v>955</v>
      </c>
      <c r="F28" t="s">
        <v>678</v>
      </c>
      <c r="G28" t="s">
        <v>678</v>
      </c>
      <c r="H28" t="s">
        <v>955</v>
      </c>
      <c r="I28" t="s">
        <v>955</v>
      </c>
      <c r="J28" t="s">
        <v>228</v>
      </c>
      <c r="K28" t="s">
        <v>229</v>
      </c>
      <c r="L28" t="s">
        <v>230</v>
      </c>
      <c r="M28" t="s">
        <v>231</v>
      </c>
      <c r="N28" t="s">
        <v>232</v>
      </c>
      <c r="O28" t="s">
        <v>233</v>
      </c>
      <c r="P28" t="s">
        <v>234</v>
      </c>
      <c r="Q28" t="s">
        <v>235</v>
      </c>
      <c r="R28" t="s">
        <v>236</v>
      </c>
      <c r="S28" t="s">
        <v>237</v>
      </c>
      <c r="T28" t="s">
        <v>238</v>
      </c>
      <c r="U28" t="s">
        <v>239</v>
      </c>
      <c r="V28" t="s">
        <v>240</v>
      </c>
      <c r="W28" t="s">
        <v>241</v>
      </c>
      <c r="X28" t="s">
        <v>242</v>
      </c>
      <c r="Y28" t="s">
        <v>242</v>
      </c>
    </row>
    <row r="29" spans="1:25" x14ac:dyDescent="0.35">
      <c r="A29" s="1" t="s">
        <v>956</v>
      </c>
      <c r="B29" t="s">
        <v>953</v>
      </c>
      <c r="C29" t="s">
        <v>954</v>
      </c>
      <c r="D29" t="s">
        <v>678</v>
      </c>
      <c r="E29" t="s">
        <v>678</v>
      </c>
      <c r="F29" t="s">
        <v>678</v>
      </c>
      <c r="G29" t="s">
        <v>690</v>
      </c>
      <c r="H29" t="s">
        <v>690</v>
      </c>
      <c r="I29" t="s">
        <v>957</v>
      </c>
      <c r="J29" t="s">
        <v>958</v>
      </c>
      <c r="K29" t="s">
        <v>959</v>
      </c>
      <c r="L29" t="s">
        <v>888</v>
      </c>
      <c r="M29" t="s">
        <v>871</v>
      </c>
      <c r="N29" t="s">
        <v>960</v>
      </c>
      <c r="O29" t="s">
        <v>961</v>
      </c>
      <c r="P29" t="s">
        <v>962</v>
      </c>
      <c r="Q29" t="s">
        <v>963</v>
      </c>
      <c r="R29" t="s">
        <v>964</v>
      </c>
      <c r="S29" t="s">
        <v>965</v>
      </c>
      <c r="T29" t="s">
        <v>966</v>
      </c>
      <c r="U29" t="s">
        <v>238</v>
      </c>
      <c r="V29" t="s">
        <v>239</v>
      </c>
      <c r="W29" t="s">
        <v>652</v>
      </c>
      <c r="X29" t="s">
        <v>889</v>
      </c>
      <c r="Y29" t="s">
        <v>889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967</v>
      </c>
      <c r="B2" t="s">
        <v>421</v>
      </c>
      <c r="C2" t="s">
        <v>652</v>
      </c>
      <c r="D2" t="s">
        <v>960</v>
      </c>
      <c r="E2" t="s">
        <v>968</v>
      </c>
      <c r="F2" t="s">
        <v>969</v>
      </c>
      <c r="G2" t="s">
        <v>970</v>
      </c>
      <c r="H2" t="s">
        <v>971</v>
      </c>
      <c r="I2" t="s">
        <v>972</v>
      </c>
      <c r="J2" t="s">
        <v>973</v>
      </c>
      <c r="K2" t="s">
        <v>974</v>
      </c>
      <c r="L2" t="s">
        <v>975</v>
      </c>
      <c r="M2" t="s">
        <v>976</v>
      </c>
      <c r="N2" t="s">
        <v>977</v>
      </c>
      <c r="O2" t="s">
        <v>978</v>
      </c>
      <c r="P2" t="s">
        <v>979</v>
      </c>
      <c r="Q2" t="s">
        <v>980</v>
      </c>
      <c r="R2" t="s">
        <v>981</v>
      </c>
      <c r="S2" t="s">
        <v>982</v>
      </c>
      <c r="T2" t="s">
        <v>983</v>
      </c>
      <c r="U2" t="s">
        <v>984</v>
      </c>
      <c r="V2" t="s">
        <v>985</v>
      </c>
      <c r="W2" t="s">
        <v>986</v>
      </c>
      <c r="X2" t="s">
        <v>987</v>
      </c>
      <c r="Y2" t="s">
        <v>988</v>
      </c>
    </row>
    <row r="3" spans="1:25" x14ac:dyDescent="0.35">
      <c r="A3" s="1" t="s">
        <v>989</v>
      </c>
      <c r="B3" t="s">
        <v>990</v>
      </c>
      <c r="C3" t="s">
        <v>991</v>
      </c>
      <c r="D3" t="s">
        <v>699</v>
      </c>
      <c r="E3" t="s">
        <v>871</v>
      </c>
      <c r="F3" t="s">
        <v>992</v>
      </c>
      <c r="G3" t="s">
        <v>993</v>
      </c>
      <c r="H3" t="s">
        <v>994</v>
      </c>
      <c r="I3" t="s">
        <v>326</v>
      </c>
      <c r="J3" t="s">
        <v>285</v>
      </c>
      <c r="K3" t="s">
        <v>421</v>
      </c>
      <c r="L3" t="s">
        <v>421</v>
      </c>
      <c r="M3" t="s">
        <v>421</v>
      </c>
      <c r="N3" t="s">
        <v>421</v>
      </c>
      <c r="O3" t="s">
        <v>421</v>
      </c>
      <c r="P3" t="s">
        <v>421</v>
      </c>
      <c r="Q3" t="s">
        <v>421</v>
      </c>
      <c r="R3" t="s">
        <v>421</v>
      </c>
      <c r="S3" t="s">
        <v>421</v>
      </c>
      <c r="T3" t="s">
        <v>421</v>
      </c>
      <c r="U3" t="s">
        <v>421</v>
      </c>
      <c r="V3" t="s">
        <v>421</v>
      </c>
      <c r="W3" t="s">
        <v>421</v>
      </c>
      <c r="X3" t="s">
        <v>421</v>
      </c>
      <c r="Y3" t="s">
        <v>995</v>
      </c>
    </row>
    <row r="4" spans="1:25" x14ac:dyDescent="0.35">
      <c r="A4" s="1" t="s">
        <v>996</v>
      </c>
      <c r="B4" t="s">
        <v>990</v>
      </c>
      <c r="C4" t="s">
        <v>997</v>
      </c>
      <c r="D4" t="s">
        <v>998</v>
      </c>
      <c r="E4" t="s">
        <v>999</v>
      </c>
      <c r="F4" t="s">
        <v>873</v>
      </c>
      <c r="G4" t="s">
        <v>1000</v>
      </c>
      <c r="H4" t="s">
        <v>1001</v>
      </c>
      <c r="I4" t="s">
        <v>1002</v>
      </c>
      <c r="J4" t="s">
        <v>1003</v>
      </c>
      <c r="K4" t="s">
        <v>974</v>
      </c>
      <c r="L4" t="s">
        <v>975</v>
      </c>
      <c r="M4" t="s">
        <v>976</v>
      </c>
      <c r="N4" t="s">
        <v>977</v>
      </c>
      <c r="O4" t="s">
        <v>978</v>
      </c>
      <c r="P4" t="s">
        <v>979</v>
      </c>
      <c r="Q4" t="s">
        <v>980</v>
      </c>
      <c r="R4" t="s">
        <v>981</v>
      </c>
      <c r="S4" t="s">
        <v>982</v>
      </c>
      <c r="T4" t="s">
        <v>983</v>
      </c>
      <c r="U4" t="s">
        <v>984</v>
      </c>
      <c r="V4" t="s">
        <v>985</v>
      </c>
      <c r="W4" t="s">
        <v>986</v>
      </c>
      <c r="X4" t="s">
        <v>987</v>
      </c>
      <c r="Y4" t="s">
        <v>1004</v>
      </c>
    </row>
    <row r="5" spans="1:25" x14ac:dyDescent="0.35">
      <c r="A5" s="1" t="s">
        <v>1005</v>
      </c>
      <c r="B5" t="s">
        <v>421</v>
      </c>
      <c r="C5" t="s">
        <v>991</v>
      </c>
      <c r="D5" t="s">
        <v>958</v>
      </c>
      <c r="E5" t="s">
        <v>657</v>
      </c>
      <c r="F5" t="s">
        <v>1006</v>
      </c>
      <c r="G5" t="s">
        <v>1007</v>
      </c>
      <c r="H5" t="s">
        <v>1008</v>
      </c>
      <c r="I5" t="s">
        <v>1009</v>
      </c>
      <c r="J5" t="s">
        <v>1010</v>
      </c>
      <c r="K5" t="s">
        <v>1011</v>
      </c>
      <c r="L5" t="s">
        <v>1012</v>
      </c>
      <c r="M5" t="s">
        <v>1013</v>
      </c>
      <c r="N5" t="s">
        <v>1014</v>
      </c>
      <c r="O5" t="s">
        <v>1015</v>
      </c>
      <c r="P5" t="s">
        <v>1016</v>
      </c>
      <c r="Q5" t="s">
        <v>1017</v>
      </c>
      <c r="R5" t="s">
        <v>1018</v>
      </c>
      <c r="S5" t="s">
        <v>1019</v>
      </c>
      <c r="T5" t="s">
        <v>1020</v>
      </c>
      <c r="U5" t="s">
        <v>1021</v>
      </c>
      <c r="V5" t="s">
        <v>1022</v>
      </c>
      <c r="W5" t="s">
        <v>1023</v>
      </c>
      <c r="X5" t="s">
        <v>1024</v>
      </c>
      <c r="Y5" t="s">
        <v>1025</v>
      </c>
    </row>
    <row r="6" spans="1:25" x14ac:dyDescent="0.35">
      <c r="A6" s="1" t="s">
        <v>1026</v>
      </c>
      <c r="B6" t="s">
        <v>421</v>
      </c>
      <c r="C6" t="s">
        <v>421</v>
      </c>
      <c r="D6" t="s">
        <v>421</v>
      </c>
      <c r="E6" t="s">
        <v>421</v>
      </c>
      <c r="F6" t="s">
        <v>421</v>
      </c>
      <c r="G6" t="s">
        <v>421</v>
      </c>
      <c r="H6" t="s">
        <v>421</v>
      </c>
      <c r="I6" t="s">
        <v>421</v>
      </c>
      <c r="J6" t="s">
        <v>421</v>
      </c>
      <c r="K6" t="s">
        <v>421</v>
      </c>
      <c r="L6" t="s">
        <v>421</v>
      </c>
      <c r="M6" t="s">
        <v>421</v>
      </c>
      <c r="N6" t="s">
        <v>421</v>
      </c>
      <c r="O6" t="s">
        <v>421</v>
      </c>
      <c r="P6" t="s">
        <v>421</v>
      </c>
      <c r="Q6" t="s">
        <v>421</v>
      </c>
      <c r="R6" t="s">
        <v>421</v>
      </c>
      <c r="S6" t="s">
        <v>421</v>
      </c>
      <c r="T6" t="s">
        <v>421</v>
      </c>
      <c r="U6" t="s">
        <v>421</v>
      </c>
      <c r="V6" t="s">
        <v>421</v>
      </c>
      <c r="W6" t="s">
        <v>421</v>
      </c>
      <c r="X6" t="s">
        <v>421</v>
      </c>
      <c r="Y6" t="s">
        <v>421</v>
      </c>
    </row>
    <row r="7" spans="1:25" x14ac:dyDescent="0.35">
      <c r="A7" s="1" t="s">
        <v>1027</v>
      </c>
      <c r="B7" t="s">
        <v>1028</v>
      </c>
      <c r="C7" t="s">
        <v>1029</v>
      </c>
      <c r="D7" t="s">
        <v>1030</v>
      </c>
      <c r="E7" t="s">
        <v>1030</v>
      </c>
      <c r="F7" t="s">
        <v>799</v>
      </c>
      <c r="G7" t="s">
        <v>1030</v>
      </c>
      <c r="H7" t="s">
        <v>1031</v>
      </c>
      <c r="I7" t="s">
        <v>1032</v>
      </c>
      <c r="J7" t="s">
        <v>1033</v>
      </c>
      <c r="K7" t="s">
        <v>234</v>
      </c>
      <c r="L7" t="s">
        <v>421</v>
      </c>
      <c r="M7" t="s">
        <v>421</v>
      </c>
      <c r="N7" t="s">
        <v>421</v>
      </c>
      <c r="O7" t="s">
        <v>421</v>
      </c>
      <c r="P7" t="s">
        <v>421</v>
      </c>
      <c r="Q7" t="s">
        <v>421</v>
      </c>
      <c r="R7" t="s">
        <v>421</v>
      </c>
      <c r="S7" t="s">
        <v>421</v>
      </c>
      <c r="T7" t="s">
        <v>421</v>
      </c>
      <c r="U7" t="s">
        <v>421</v>
      </c>
      <c r="V7" t="s">
        <v>421</v>
      </c>
      <c r="W7" t="s">
        <v>421</v>
      </c>
      <c r="X7" t="s">
        <v>421</v>
      </c>
      <c r="Y7" t="s">
        <v>421</v>
      </c>
    </row>
    <row r="8" spans="1:25" x14ac:dyDescent="0.35">
      <c r="A8" s="1" t="s">
        <v>1034</v>
      </c>
      <c r="B8" t="s">
        <v>1035</v>
      </c>
      <c r="C8" t="s">
        <v>1036</v>
      </c>
      <c r="D8" t="s">
        <v>326</v>
      </c>
      <c r="E8" t="s">
        <v>1037</v>
      </c>
      <c r="F8" t="s">
        <v>1038</v>
      </c>
      <c r="G8" t="s">
        <v>1039</v>
      </c>
      <c r="H8" t="s">
        <v>1040</v>
      </c>
      <c r="I8" t="s">
        <v>1041</v>
      </c>
      <c r="J8" t="s">
        <v>1042</v>
      </c>
      <c r="K8" t="s">
        <v>1043</v>
      </c>
      <c r="L8" t="s">
        <v>1043</v>
      </c>
      <c r="M8" t="s">
        <v>1044</v>
      </c>
      <c r="N8" t="s">
        <v>1045</v>
      </c>
      <c r="O8" t="s">
        <v>1046</v>
      </c>
      <c r="P8" t="s">
        <v>1047</v>
      </c>
      <c r="Q8" t="s">
        <v>1048</v>
      </c>
      <c r="R8" t="s">
        <v>1049</v>
      </c>
      <c r="S8" t="s">
        <v>1050</v>
      </c>
      <c r="T8" t="s">
        <v>1051</v>
      </c>
      <c r="U8" t="s">
        <v>1052</v>
      </c>
      <c r="V8" t="s">
        <v>1053</v>
      </c>
      <c r="W8" t="s">
        <v>1054</v>
      </c>
      <c r="X8" t="s">
        <v>1055</v>
      </c>
      <c r="Y8" t="s">
        <v>1056</v>
      </c>
    </row>
    <row r="9" spans="1:25" x14ac:dyDescent="0.35">
      <c r="A9" s="1" t="s">
        <v>73</v>
      </c>
      <c r="B9" t="s">
        <v>1057</v>
      </c>
      <c r="C9" t="s">
        <v>800</v>
      </c>
      <c r="D9" t="s">
        <v>1058</v>
      </c>
      <c r="E9" t="s">
        <v>1059</v>
      </c>
      <c r="F9" t="s">
        <v>1060</v>
      </c>
      <c r="G9" t="s">
        <v>688</v>
      </c>
      <c r="H9" t="s">
        <v>1060</v>
      </c>
      <c r="I9" t="s">
        <v>605</v>
      </c>
      <c r="J9" t="s">
        <v>694</v>
      </c>
      <c r="K9" t="s">
        <v>1061</v>
      </c>
      <c r="L9" t="s">
        <v>1062</v>
      </c>
      <c r="M9" t="s">
        <v>1063</v>
      </c>
      <c r="N9" t="s">
        <v>1064</v>
      </c>
      <c r="O9" t="s">
        <v>1065</v>
      </c>
      <c r="P9" t="s">
        <v>1066</v>
      </c>
      <c r="Q9" t="s">
        <v>1067</v>
      </c>
      <c r="R9" t="s">
        <v>1068</v>
      </c>
      <c r="S9" t="s">
        <v>1069</v>
      </c>
      <c r="T9" t="s">
        <v>1070</v>
      </c>
      <c r="U9" t="s">
        <v>1071</v>
      </c>
      <c r="V9" t="s">
        <v>1072</v>
      </c>
      <c r="W9" t="s">
        <v>1073</v>
      </c>
      <c r="X9" t="s">
        <v>1074</v>
      </c>
      <c r="Y9" t="s">
        <v>1075</v>
      </c>
    </row>
    <row r="10" spans="1:25" x14ac:dyDescent="0.35">
      <c r="A10" s="1" t="s">
        <v>75</v>
      </c>
      <c r="B10" t="s">
        <v>421</v>
      </c>
      <c r="C10" t="s">
        <v>1076</v>
      </c>
      <c r="D10" t="s">
        <v>421</v>
      </c>
      <c r="E10" t="s">
        <v>421</v>
      </c>
      <c r="F10" t="s">
        <v>421</v>
      </c>
      <c r="G10" t="s">
        <v>421</v>
      </c>
      <c r="H10" t="s">
        <v>421</v>
      </c>
      <c r="I10" t="s">
        <v>421</v>
      </c>
      <c r="J10" t="s">
        <v>1077</v>
      </c>
      <c r="K10" t="s">
        <v>1078</v>
      </c>
      <c r="L10" t="s">
        <v>1079</v>
      </c>
      <c r="M10" t="s">
        <v>1080</v>
      </c>
      <c r="N10" t="s">
        <v>1081</v>
      </c>
      <c r="O10" t="s">
        <v>1082</v>
      </c>
      <c r="P10" t="s">
        <v>1083</v>
      </c>
      <c r="Q10" t="s">
        <v>1084</v>
      </c>
      <c r="R10" t="s">
        <v>1085</v>
      </c>
      <c r="S10" t="s">
        <v>1086</v>
      </c>
      <c r="T10" t="s">
        <v>1087</v>
      </c>
      <c r="U10" t="s">
        <v>1088</v>
      </c>
      <c r="V10" t="s">
        <v>1089</v>
      </c>
      <c r="W10" t="s">
        <v>1090</v>
      </c>
      <c r="X10" t="s">
        <v>1091</v>
      </c>
      <c r="Y10" t="s">
        <v>1092</v>
      </c>
    </row>
    <row r="11" spans="1:25" x14ac:dyDescent="0.35">
      <c r="A11" s="1" t="s">
        <v>1093</v>
      </c>
      <c r="B11" t="s">
        <v>696</v>
      </c>
      <c r="C11" t="s">
        <v>421</v>
      </c>
      <c r="D11" t="s">
        <v>1094</v>
      </c>
      <c r="E11" t="s">
        <v>1095</v>
      </c>
      <c r="F11" t="s">
        <v>1096</v>
      </c>
      <c r="G11" t="s">
        <v>1094</v>
      </c>
      <c r="H11" t="s">
        <v>233</v>
      </c>
      <c r="I11" t="s">
        <v>972</v>
      </c>
      <c r="J11" t="s">
        <v>1097</v>
      </c>
      <c r="K11" t="s">
        <v>1098</v>
      </c>
      <c r="L11" t="s">
        <v>1099</v>
      </c>
      <c r="M11" t="s">
        <v>1100</v>
      </c>
      <c r="N11" t="s">
        <v>1101</v>
      </c>
      <c r="O11" t="s">
        <v>1102</v>
      </c>
      <c r="P11" t="s">
        <v>1103</v>
      </c>
      <c r="Q11" t="s">
        <v>1104</v>
      </c>
      <c r="R11" t="s">
        <v>1105</v>
      </c>
      <c r="S11" t="s">
        <v>1106</v>
      </c>
      <c r="T11" t="s">
        <v>1107</v>
      </c>
      <c r="U11" t="s">
        <v>1108</v>
      </c>
      <c r="V11" t="s">
        <v>1109</v>
      </c>
      <c r="W11" t="s">
        <v>1110</v>
      </c>
      <c r="X11" t="s">
        <v>1111</v>
      </c>
      <c r="Y11" t="s">
        <v>1112</v>
      </c>
    </row>
    <row r="12" spans="1:25" x14ac:dyDescent="0.35">
      <c r="A12" s="1" t="s">
        <v>1113</v>
      </c>
      <c r="B12" t="s">
        <v>696</v>
      </c>
      <c r="C12" t="s">
        <v>1076</v>
      </c>
      <c r="D12" t="s">
        <v>1094</v>
      </c>
      <c r="E12" t="s">
        <v>1095</v>
      </c>
      <c r="F12" t="s">
        <v>1096</v>
      </c>
      <c r="G12" t="s">
        <v>1094</v>
      </c>
      <c r="H12" t="s">
        <v>233</v>
      </c>
      <c r="I12" t="s">
        <v>972</v>
      </c>
      <c r="J12" t="s">
        <v>1114</v>
      </c>
      <c r="K12" t="s">
        <v>1115</v>
      </c>
      <c r="L12" t="s">
        <v>1116</v>
      </c>
      <c r="M12" t="s">
        <v>1117</v>
      </c>
      <c r="N12" t="s">
        <v>1118</v>
      </c>
      <c r="O12" t="s">
        <v>1119</v>
      </c>
      <c r="P12" t="s">
        <v>1120</v>
      </c>
      <c r="Q12" t="s">
        <v>1121</v>
      </c>
      <c r="R12" t="s">
        <v>1122</v>
      </c>
      <c r="S12" t="s">
        <v>1123</v>
      </c>
      <c r="T12" t="s">
        <v>1121</v>
      </c>
      <c r="U12" t="s">
        <v>1124</v>
      </c>
      <c r="V12" t="s">
        <v>1125</v>
      </c>
      <c r="W12" t="s">
        <v>1126</v>
      </c>
      <c r="X12" t="s">
        <v>1127</v>
      </c>
      <c r="Y12" t="s">
        <v>1128</v>
      </c>
    </row>
    <row r="13" spans="1:25" x14ac:dyDescent="0.35">
      <c r="A13" s="1" t="s">
        <v>70</v>
      </c>
      <c r="B13" t="s">
        <v>421</v>
      </c>
      <c r="C13" t="s">
        <v>421</v>
      </c>
      <c r="D13" t="s">
        <v>421</v>
      </c>
      <c r="E13" t="s">
        <v>421</v>
      </c>
      <c r="F13" t="s">
        <v>992</v>
      </c>
      <c r="G13" t="s">
        <v>993</v>
      </c>
      <c r="H13" t="s">
        <v>994</v>
      </c>
      <c r="I13" t="s">
        <v>326</v>
      </c>
      <c r="J13" t="s">
        <v>285</v>
      </c>
      <c r="K13" t="s">
        <v>1129</v>
      </c>
      <c r="L13" t="s">
        <v>1130</v>
      </c>
      <c r="M13" t="s">
        <v>1131</v>
      </c>
      <c r="N13" t="s">
        <v>1132</v>
      </c>
      <c r="O13" t="s">
        <v>1133</v>
      </c>
      <c r="P13" t="s">
        <v>1134</v>
      </c>
      <c r="Q13" t="s">
        <v>1135</v>
      </c>
      <c r="R13" t="s">
        <v>1136</v>
      </c>
      <c r="S13" t="s">
        <v>1137</v>
      </c>
      <c r="T13" t="s">
        <v>1138</v>
      </c>
      <c r="U13" t="s">
        <v>1139</v>
      </c>
      <c r="V13" t="s">
        <v>1140</v>
      </c>
      <c r="W13" t="s">
        <v>1141</v>
      </c>
      <c r="X13" t="s">
        <v>1142</v>
      </c>
      <c r="Y13" t="s">
        <v>421</v>
      </c>
    </row>
    <row r="14" spans="1:25" x14ac:dyDescent="0.35">
      <c r="A14" s="1" t="s">
        <v>1143</v>
      </c>
      <c r="B14" t="s">
        <v>421</v>
      </c>
      <c r="C14" t="s">
        <v>421</v>
      </c>
      <c r="D14" t="s">
        <v>421</v>
      </c>
      <c r="E14" t="s">
        <v>421</v>
      </c>
      <c r="F14" t="s">
        <v>421</v>
      </c>
      <c r="G14" t="s">
        <v>421</v>
      </c>
      <c r="H14" t="s">
        <v>421</v>
      </c>
      <c r="I14" t="s">
        <v>421</v>
      </c>
      <c r="J14" t="s">
        <v>421</v>
      </c>
      <c r="K14" t="s">
        <v>421</v>
      </c>
      <c r="L14" t="s">
        <v>421</v>
      </c>
      <c r="M14" t="s">
        <v>421</v>
      </c>
      <c r="N14" t="s">
        <v>421</v>
      </c>
      <c r="O14" t="s">
        <v>421</v>
      </c>
      <c r="P14" t="s">
        <v>421</v>
      </c>
      <c r="Q14" t="s">
        <v>421</v>
      </c>
      <c r="R14" t="s">
        <v>421</v>
      </c>
      <c r="S14" t="s">
        <v>421</v>
      </c>
      <c r="T14" t="s">
        <v>421</v>
      </c>
      <c r="U14" t="s">
        <v>421</v>
      </c>
      <c r="V14" t="s">
        <v>421</v>
      </c>
      <c r="W14" t="s">
        <v>421</v>
      </c>
      <c r="X14" t="s">
        <v>421</v>
      </c>
      <c r="Y14" t="s">
        <v>421</v>
      </c>
    </row>
    <row r="15" spans="1:25" x14ac:dyDescent="0.35">
      <c r="A15" s="1" t="s">
        <v>1144</v>
      </c>
      <c r="B15" t="s">
        <v>421</v>
      </c>
      <c r="C15" t="s">
        <v>421</v>
      </c>
      <c r="D15" t="s">
        <v>421</v>
      </c>
      <c r="E15" t="s">
        <v>421</v>
      </c>
      <c r="F15" t="s">
        <v>1145</v>
      </c>
      <c r="G15" t="s">
        <v>1146</v>
      </c>
      <c r="H15" t="s">
        <v>1147</v>
      </c>
      <c r="I15" t="s">
        <v>1148</v>
      </c>
      <c r="J15" t="s">
        <v>1149</v>
      </c>
      <c r="K15" t="s">
        <v>1150</v>
      </c>
      <c r="L15" t="s">
        <v>1151</v>
      </c>
      <c r="M15" t="s">
        <v>1152</v>
      </c>
      <c r="N15" t="s">
        <v>1153</v>
      </c>
      <c r="O15" t="s">
        <v>1154</v>
      </c>
      <c r="P15" t="s">
        <v>1155</v>
      </c>
      <c r="Q15" t="s">
        <v>1156</v>
      </c>
      <c r="R15" t="s">
        <v>1157</v>
      </c>
      <c r="S15" t="s">
        <v>1158</v>
      </c>
      <c r="T15" t="s">
        <v>1159</v>
      </c>
      <c r="U15" t="s">
        <v>1160</v>
      </c>
      <c r="V15" t="s">
        <v>1161</v>
      </c>
      <c r="W15" t="s">
        <v>1162</v>
      </c>
      <c r="X15" t="s">
        <v>1163</v>
      </c>
      <c r="Y15" t="s">
        <v>421</v>
      </c>
    </row>
    <row r="16" spans="1:25" x14ac:dyDescent="0.35">
      <c r="A16" s="1" t="s">
        <v>1164</v>
      </c>
      <c r="B16" t="s">
        <v>707</v>
      </c>
      <c r="C16" t="s">
        <v>1165</v>
      </c>
      <c r="D16" t="s">
        <v>639</v>
      </c>
      <c r="E16" t="s">
        <v>1166</v>
      </c>
      <c r="F16" t="s">
        <v>1167</v>
      </c>
      <c r="G16" t="s">
        <v>1168</v>
      </c>
      <c r="H16" t="s">
        <v>329</v>
      </c>
      <c r="I16" t="s">
        <v>1169</v>
      </c>
      <c r="J16" t="s">
        <v>1170</v>
      </c>
      <c r="K16" t="s">
        <v>1171</v>
      </c>
      <c r="L16" t="s">
        <v>1172</v>
      </c>
      <c r="M16" t="s">
        <v>1173</v>
      </c>
      <c r="N16" t="s">
        <v>1174</v>
      </c>
      <c r="O16" t="s">
        <v>1175</v>
      </c>
      <c r="P16" t="s">
        <v>1176</v>
      </c>
      <c r="Q16" t="s">
        <v>1177</v>
      </c>
      <c r="R16" t="s">
        <v>1178</v>
      </c>
      <c r="S16" t="s">
        <v>1179</v>
      </c>
      <c r="T16" t="s">
        <v>1180</v>
      </c>
      <c r="U16" t="s">
        <v>1181</v>
      </c>
      <c r="V16" t="s">
        <v>1182</v>
      </c>
      <c r="W16" t="s">
        <v>1183</v>
      </c>
      <c r="X16" t="s">
        <v>1184</v>
      </c>
      <c r="Y16" t="s">
        <v>1185</v>
      </c>
    </row>
    <row r="17" spans="1:25" x14ac:dyDescent="0.35">
      <c r="A17" s="1" t="s">
        <v>1186</v>
      </c>
      <c r="B17" t="s">
        <v>421</v>
      </c>
      <c r="C17" t="s">
        <v>421</v>
      </c>
      <c r="D17" t="s">
        <v>421</v>
      </c>
      <c r="E17" t="s">
        <v>421</v>
      </c>
      <c r="F17" t="s">
        <v>421</v>
      </c>
      <c r="G17" t="s">
        <v>421</v>
      </c>
      <c r="H17" t="s">
        <v>421</v>
      </c>
      <c r="I17" t="s">
        <v>421</v>
      </c>
      <c r="J17" t="s">
        <v>421</v>
      </c>
      <c r="K17" t="s">
        <v>421</v>
      </c>
      <c r="L17" t="s">
        <v>421</v>
      </c>
      <c r="M17" t="s">
        <v>421</v>
      </c>
      <c r="N17" t="s">
        <v>421</v>
      </c>
      <c r="O17" t="s">
        <v>421</v>
      </c>
      <c r="P17" t="s">
        <v>421</v>
      </c>
      <c r="Q17" t="s">
        <v>421</v>
      </c>
      <c r="R17" t="s">
        <v>421</v>
      </c>
      <c r="S17" t="s">
        <v>421</v>
      </c>
      <c r="T17" t="s">
        <v>421</v>
      </c>
      <c r="U17" t="s">
        <v>421</v>
      </c>
      <c r="V17" t="s">
        <v>421</v>
      </c>
      <c r="W17" t="s">
        <v>421</v>
      </c>
      <c r="X17" t="s">
        <v>421</v>
      </c>
      <c r="Y17" t="s">
        <v>1187</v>
      </c>
    </row>
    <row r="18" spans="1:25" x14ac:dyDescent="0.35">
      <c r="A18" s="1" t="s">
        <v>78</v>
      </c>
      <c r="B18" t="s">
        <v>1188</v>
      </c>
      <c r="C18" t="s">
        <v>1189</v>
      </c>
      <c r="D18" t="s">
        <v>1065</v>
      </c>
      <c r="E18" t="s">
        <v>1190</v>
      </c>
      <c r="F18" t="s">
        <v>1191</v>
      </c>
      <c r="G18" t="s">
        <v>1192</v>
      </c>
      <c r="H18" t="s">
        <v>1193</v>
      </c>
      <c r="I18" t="s">
        <v>1194</v>
      </c>
      <c r="J18" t="s">
        <v>1195</v>
      </c>
      <c r="K18" t="s">
        <v>1196</v>
      </c>
      <c r="L18" t="s">
        <v>1197</v>
      </c>
      <c r="M18" t="s">
        <v>1198</v>
      </c>
      <c r="N18" t="s">
        <v>1199</v>
      </c>
      <c r="O18" t="s">
        <v>1200</v>
      </c>
      <c r="P18" t="s">
        <v>1201</v>
      </c>
      <c r="Q18" t="s">
        <v>1202</v>
      </c>
      <c r="R18" t="s">
        <v>1203</v>
      </c>
      <c r="S18" t="s">
        <v>1204</v>
      </c>
      <c r="T18" t="s">
        <v>1205</v>
      </c>
      <c r="U18" t="s">
        <v>1206</v>
      </c>
      <c r="V18" t="s">
        <v>1207</v>
      </c>
      <c r="W18" t="s">
        <v>1208</v>
      </c>
      <c r="X18" t="s">
        <v>1209</v>
      </c>
      <c r="Y18" t="s">
        <v>1210</v>
      </c>
    </row>
    <row r="19" spans="1:25" x14ac:dyDescent="0.35">
      <c r="A19" s="1" t="s">
        <v>1211</v>
      </c>
      <c r="B19" t="s">
        <v>421</v>
      </c>
      <c r="C19" t="s">
        <v>1212</v>
      </c>
      <c r="D19" t="s">
        <v>421</v>
      </c>
      <c r="E19" t="s">
        <v>421</v>
      </c>
      <c r="F19" t="s">
        <v>421</v>
      </c>
      <c r="G19" t="s">
        <v>421</v>
      </c>
      <c r="H19" t="s">
        <v>421</v>
      </c>
      <c r="I19" t="s">
        <v>421</v>
      </c>
      <c r="J19" t="s">
        <v>421</v>
      </c>
      <c r="K19" t="s">
        <v>1213</v>
      </c>
      <c r="L19" t="s">
        <v>1214</v>
      </c>
      <c r="M19" t="s">
        <v>1215</v>
      </c>
      <c r="N19" t="s">
        <v>1216</v>
      </c>
      <c r="O19" t="s">
        <v>1217</v>
      </c>
      <c r="P19" t="s">
        <v>1218</v>
      </c>
      <c r="Q19" t="s">
        <v>1219</v>
      </c>
      <c r="R19" t="s">
        <v>1220</v>
      </c>
      <c r="S19" t="s">
        <v>1216</v>
      </c>
      <c r="T19" t="s">
        <v>1221</v>
      </c>
      <c r="U19" t="s">
        <v>1222</v>
      </c>
      <c r="V19" t="s">
        <v>1223</v>
      </c>
      <c r="W19" t="s">
        <v>1224</v>
      </c>
      <c r="X19" t="s">
        <v>1225</v>
      </c>
      <c r="Y19" t="s">
        <v>421</v>
      </c>
    </row>
    <row r="20" spans="1:25" x14ac:dyDescent="0.35">
      <c r="A20" s="1" t="s">
        <v>1226</v>
      </c>
      <c r="B20" t="s">
        <v>1227</v>
      </c>
      <c r="C20" t="s">
        <v>1228</v>
      </c>
      <c r="D20" t="s">
        <v>421</v>
      </c>
      <c r="E20" t="s">
        <v>421</v>
      </c>
      <c r="F20" t="s">
        <v>421</v>
      </c>
      <c r="G20" t="s">
        <v>421</v>
      </c>
      <c r="H20" t="s">
        <v>421</v>
      </c>
      <c r="I20" t="s">
        <v>421</v>
      </c>
      <c r="J20" t="s">
        <v>421</v>
      </c>
      <c r="K20" t="s">
        <v>1229</v>
      </c>
      <c r="L20" t="s">
        <v>821</v>
      </c>
      <c r="M20" t="s">
        <v>1230</v>
      </c>
      <c r="N20" t="s">
        <v>1231</v>
      </c>
      <c r="O20" t="s">
        <v>1231</v>
      </c>
      <c r="P20" t="s">
        <v>1231</v>
      </c>
      <c r="Q20" t="s">
        <v>421</v>
      </c>
      <c r="R20" t="s">
        <v>421</v>
      </c>
      <c r="S20" t="s">
        <v>421</v>
      </c>
      <c r="T20" t="s">
        <v>421</v>
      </c>
      <c r="U20" t="s">
        <v>421</v>
      </c>
      <c r="V20" t="s">
        <v>421</v>
      </c>
      <c r="W20" t="s">
        <v>421</v>
      </c>
      <c r="X20" t="s">
        <v>421</v>
      </c>
      <c r="Y20" t="s">
        <v>1232</v>
      </c>
    </row>
    <row r="21" spans="1:25" x14ac:dyDescent="0.35">
      <c r="A21" s="1" t="s">
        <v>1233</v>
      </c>
      <c r="B21" t="s">
        <v>421</v>
      </c>
      <c r="C21" t="s">
        <v>421</v>
      </c>
      <c r="D21" t="s">
        <v>421</v>
      </c>
      <c r="E21" t="s">
        <v>421</v>
      </c>
      <c r="F21" t="s">
        <v>421</v>
      </c>
      <c r="G21" t="s">
        <v>421</v>
      </c>
      <c r="H21" t="s">
        <v>421</v>
      </c>
      <c r="I21" t="s">
        <v>421</v>
      </c>
      <c r="J21" t="s">
        <v>421</v>
      </c>
      <c r="K21" t="s">
        <v>421</v>
      </c>
      <c r="L21" t="s">
        <v>421</v>
      </c>
      <c r="M21" t="s">
        <v>421</v>
      </c>
      <c r="N21" t="s">
        <v>421</v>
      </c>
      <c r="O21" t="s">
        <v>421</v>
      </c>
      <c r="P21" t="s">
        <v>421</v>
      </c>
      <c r="Q21" t="s">
        <v>421</v>
      </c>
      <c r="R21" t="s">
        <v>421</v>
      </c>
      <c r="S21" t="s">
        <v>421</v>
      </c>
      <c r="T21" t="s">
        <v>421</v>
      </c>
      <c r="U21" t="s">
        <v>421</v>
      </c>
      <c r="V21" t="s">
        <v>421</v>
      </c>
      <c r="W21" t="s">
        <v>421</v>
      </c>
      <c r="X21" t="s">
        <v>421</v>
      </c>
      <c r="Y21" t="s">
        <v>421</v>
      </c>
    </row>
    <row r="22" spans="1:25" x14ac:dyDescent="0.35">
      <c r="A22" s="1" t="s">
        <v>1234</v>
      </c>
      <c r="B22" t="s">
        <v>421</v>
      </c>
      <c r="C22" t="s">
        <v>421</v>
      </c>
      <c r="D22" t="s">
        <v>421</v>
      </c>
      <c r="E22" t="s">
        <v>421</v>
      </c>
      <c r="F22" t="s">
        <v>421</v>
      </c>
      <c r="G22" t="s">
        <v>421</v>
      </c>
      <c r="H22" t="s">
        <v>421</v>
      </c>
      <c r="I22" t="s">
        <v>421</v>
      </c>
      <c r="J22" t="s">
        <v>421</v>
      </c>
      <c r="K22" t="s">
        <v>421</v>
      </c>
      <c r="L22" t="s">
        <v>421</v>
      </c>
      <c r="M22" t="s">
        <v>421</v>
      </c>
      <c r="N22" t="s">
        <v>421</v>
      </c>
      <c r="O22" t="s">
        <v>421</v>
      </c>
      <c r="P22" t="s">
        <v>421</v>
      </c>
      <c r="Q22" t="s">
        <v>421</v>
      </c>
      <c r="R22" t="s">
        <v>421</v>
      </c>
      <c r="S22" t="s">
        <v>421</v>
      </c>
      <c r="T22" t="s">
        <v>421</v>
      </c>
      <c r="U22" t="s">
        <v>421</v>
      </c>
      <c r="V22" t="s">
        <v>421</v>
      </c>
      <c r="W22" t="s">
        <v>421</v>
      </c>
      <c r="X22" t="s">
        <v>421</v>
      </c>
      <c r="Y22" t="s">
        <v>421</v>
      </c>
    </row>
    <row r="23" spans="1:25" x14ac:dyDescent="0.35">
      <c r="A23" s="1" t="s">
        <v>1235</v>
      </c>
      <c r="B23" t="s">
        <v>421</v>
      </c>
      <c r="C23" t="s">
        <v>421</v>
      </c>
      <c r="D23" t="s">
        <v>421</v>
      </c>
      <c r="E23" t="s">
        <v>421</v>
      </c>
      <c r="F23" t="s">
        <v>421</v>
      </c>
      <c r="G23" t="s">
        <v>421</v>
      </c>
      <c r="H23" t="s">
        <v>421</v>
      </c>
      <c r="I23" t="s">
        <v>421</v>
      </c>
      <c r="J23" t="s">
        <v>1236</v>
      </c>
      <c r="K23" t="s">
        <v>1237</v>
      </c>
      <c r="L23" t="s">
        <v>1238</v>
      </c>
      <c r="M23" t="s">
        <v>1136</v>
      </c>
      <c r="N23" t="s">
        <v>1239</v>
      </c>
      <c r="O23" t="s">
        <v>1240</v>
      </c>
      <c r="P23" t="s">
        <v>1241</v>
      </c>
      <c r="Q23" t="s">
        <v>421</v>
      </c>
      <c r="R23" t="s">
        <v>421</v>
      </c>
      <c r="S23" t="s">
        <v>421</v>
      </c>
      <c r="T23" t="s">
        <v>421</v>
      </c>
      <c r="U23" t="s">
        <v>421</v>
      </c>
      <c r="V23" t="s">
        <v>421</v>
      </c>
      <c r="W23" t="s">
        <v>421</v>
      </c>
      <c r="X23" t="s">
        <v>1242</v>
      </c>
      <c r="Y23" t="s">
        <v>421</v>
      </c>
    </row>
    <row r="24" spans="1:25" x14ac:dyDescent="0.35">
      <c r="A24" s="1" t="s">
        <v>1243</v>
      </c>
      <c r="B24" t="s">
        <v>1227</v>
      </c>
      <c r="C24" t="s">
        <v>680</v>
      </c>
      <c r="D24" t="s">
        <v>421</v>
      </c>
      <c r="E24" t="s">
        <v>421</v>
      </c>
      <c r="F24" t="s">
        <v>421</v>
      </c>
      <c r="G24" t="s">
        <v>421</v>
      </c>
      <c r="H24" t="s">
        <v>421</v>
      </c>
      <c r="I24" t="s">
        <v>421</v>
      </c>
      <c r="J24" t="s">
        <v>1236</v>
      </c>
      <c r="K24" t="s">
        <v>1244</v>
      </c>
      <c r="L24" t="s">
        <v>620</v>
      </c>
      <c r="M24" t="s">
        <v>1245</v>
      </c>
      <c r="N24" t="s">
        <v>1246</v>
      </c>
      <c r="O24" t="s">
        <v>1247</v>
      </c>
      <c r="P24" t="s">
        <v>1248</v>
      </c>
      <c r="Q24" t="s">
        <v>1219</v>
      </c>
      <c r="R24" t="s">
        <v>1220</v>
      </c>
      <c r="S24" t="s">
        <v>1216</v>
      </c>
      <c r="T24" t="s">
        <v>1221</v>
      </c>
      <c r="U24" t="s">
        <v>1222</v>
      </c>
      <c r="V24" t="s">
        <v>1223</v>
      </c>
      <c r="W24" t="s">
        <v>1224</v>
      </c>
      <c r="X24" t="s">
        <v>1225</v>
      </c>
      <c r="Y24" t="s">
        <v>1232</v>
      </c>
    </row>
    <row r="25" spans="1:25" x14ac:dyDescent="0.35">
      <c r="A25" s="1" t="s">
        <v>1249</v>
      </c>
      <c r="B25" t="s">
        <v>962</v>
      </c>
      <c r="C25" t="s">
        <v>1228</v>
      </c>
      <c r="D25" t="s">
        <v>421</v>
      </c>
      <c r="E25" t="s">
        <v>421</v>
      </c>
      <c r="F25" t="s">
        <v>421</v>
      </c>
      <c r="G25" t="s">
        <v>421</v>
      </c>
      <c r="H25" t="s">
        <v>421</v>
      </c>
      <c r="I25" t="s">
        <v>1250</v>
      </c>
      <c r="J25" t="s">
        <v>406</v>
      </c>
      <c r="K25" t="s">
        <v>407</v>
      </c>
      <c r="L25" t="s">
        <v>408</v>
      </c>
      <c r="M25" t="s">
        <v>409</v>
      </c>
      <c r="N25" t="s">
        <v>410</v>
      </c>
      <c r="O25" t="s">
        <v>411</v>
      </c>
      <c r="P25" t="s">
        <v>412</v>
      </c>
      <c r="Q25" t="s">
        <v>413</v>
      </c>
      <c r="R25" t="s">
        <v>414</v>
      </c>
      <c r="S25" t="s">
        <v>415</v>
      </c>
      <c r="T25" t="s">
        <v>416</v>
      </c>
      <c r="U25" t="s">
        <v>417</v>
      </c>
      <c r="V25" t="s">
        <v>418</v>
      </c>
      <c r="W25" t="s">
        <v>419</v>
      </c>
      <c r="X25" t="s">
        <v>420</v>
      </c>
      <c r="Y25" t="s">
        <v>421</v>
      </c>
    </row>
    <row r="26" spans="1:25" x14ac:dyDescent="0.35">
      <c r="A26" s="1" t="s">
        <v>1251</v>
      </c>
      <c r="B26" t="s">
        <v>421</v>
      </c>
      <c r="C26" t="s">
        <v>421</v>
      </c>
      <c r="D26" t="s">
        <v>421</v>
      </c>
      <c r="E26" t="s">
        <v>421</v>
      </c>
      <c r="F26" t="s">
        <v>421</v>
      </c>
      <c r="G26" t="s">
        <v>421</v>
      </c>
      <c r="H26" t="s">
        <v>421</v>
      </c>
      <c r="I26" t="s">
        <v>421</v>
      </c>
      <c r="J26" t="s">
        <v>1252</v>
      </c>
      <c r="K26" t="s">
        <v>1253</v>
      </c>
      <c r="L26" t="s">
        <v>1254</v>
      </c>
      <c r="M26" t="s">
        <v>1255</v>
      </c>
      <c r="N26" t="s">
        <v>1256</v>
      </c>
      <c r="O26" t="s">
        <v>1257</v>
      </c>
      <c r="P26" t="s">
        <v>1258</v>
      </c>
      <c r="Q26" t="s">
        <v>1259</v>
      </c>
      <c r="R26" t="s">
        <v>1260</v>
      </c>
      <c r="S26" t="s">
        <v>1261</v>
      </c>
      <c r="T26" t="s">
        <v>1262</v>
      </c>
      <c r="U26" t="s">
        <v>1263</v>
      </c>
      <c r="V26" t="s">
        <v>1264</v>
      </c>
      <c r="W26" t="s">
        <v>1265</v>
      </c>
      <c r="X26" t="s">
        <v>1266</v>
      </c>
      <c r="Y26" t="s">
        <v>1267</v>
      </c>
    </row>
    <row r="27" spans="1:25" x14ac:dyDescent="0.35">
      <c r="A27" s="1" t="s">
        <v>1268</v>
      </c>
      <c r="B27" t="s">
        <v>421</v>
      </c>
      <c r="C27" t="s">
        <v>421</v>
      </c>
      <c r="D27" t="s">
        <v>421</v>
      </c>
      <c r="E27" t="s">
        <v>421</v>
      </c>
      <c r="F27" t="s">
        <v>421</v>
      </c>
      <c r="G27" t="s">
        <v>421</v>
      </c>
      <c r="H27" t="s">
        <v>421</v>
      </c>
      <c r="I27" t="s">
        <v>421</v>
      </c>
      <c r="J27" t="s">
        <v>1269</v>
      </c>
      <c r="K27" t="s">
        <v>1270</v>
      </c>
      <c r="L27" t="s">
        <v>1271</v>
      </c>
      <c r="M27" t="s">
        <v>1272</v>
      </c>
      <c r="N27" t="s">
        <v>1273</v>
      </c>
      <c r="O27" t="s">
        <v>1274</v>
      </c>
      <c r="P27" t="s">
        <v>1275</v>
      </c>
      <c r="Q27" t="s">
        <v>1276</v>
      </c>
      <c r="R27" t="s">
        <v>1277</v>
      </c>
      <c r="S27" t="s">
        <v>1278</v>
      </c>
      <c r="T27" t="s">
        <v>1279</v>
      </c>
      <c r="U27" t="s">
        <v>1280</v>
      </c>
      <c r="V27" t="s">
        <v>1281</v>
      </c>
      <c r="W27" t="s">
        <v>1282</v>
      </c>
      <c r="X27" t="s">
        <v>1283</v>
      </c>
      <c r="Y27" t="s">
        <v>1284</v>
      </c>
    </row>
    <row r="28" spans="1:25" x14ac:dyDescent="0.35">
      <c r="A28" s="1" t="s">
        <v>1285</v>
      </c>
      <c r="B28" t="s">
        <v>962</v>
      </c>
      <c r="C28" t="s">
        <v>1228</v>
      </c>
      <c r="D28" t="s">
        <v>421</v>
      </c>
      <c r="E28" t="s">
        <v>421</v>
      </c>
      <c r="F28" t="s">
        <v>421</v>
      </c>
      <c r="G28" t="s">
        <v>421</v>
      </c>
      <c r="H28" t="s">
        <v>421</v>
      </c>
      <c r="I28" t="s">
        <v>1250</v>
      </c>
      <c r="J28" t="s">
        <v>1286</v>
      </c>
      <c r="K28" t="s">
        <v>1287</v>
      </c>
      <c r="L28" t="s">
        <v>1288</v>
      </c>
      <c r="M28" t="s">
        <v>1289</v>
      </c>
      <c r="N28" t="s">
        <v>1290</v>
      </c>
      <c r="O28" t="s">
        <v>1291</v>
      </c>
      <c r="P28" t="s">
        <v>1292</v>
      </c>
      <c r="Q28" t="s">
        <v>1293</v>
      </c>
      <c r="R28" t="s">
        <v>1294</v>
      </c>
      <c r="S28" t="s">
        <v>1295</v>
      </c>
      <c r="T28" t="s">
        <v>1296</v>
      </c>
      <c r="U28" t="s">
        <v>1297</v>
      </c>
      <c r="V28" t="s">
        <v>1298</v>
      </c>
      <c r="W28" t="s">
        <v>1299</v>
      </c>
      <c r="X28" t="s">
        <v>1300</v>
      </c>
      <c r="Y28" t="s">
        <v>1301</v>
      </c>
    </row>
    <row r="29" spans="1:25" x14ac:dyDescent="0.35">
      <c r="A29" s="1" t="s">
        <v>1302</v>
      </c>
      <c r="B29" t="s">
        <v>1303</v>
      </c>
      <c r="C29" t="s">
        <v>237</v>
      </c>
      <c r="D29" t="s">
        <v>965</v>
      </c>
      <c r="E29" t="s">
        <v>1304</v>
      </c>
      <c r="F29" t="s">
        <v>1305</v>
      </c>
      <c r="G29" t="s">
        <v>1286</v>
      </c>
      <c r="H29" t="s">
        <v>1306</v>
      </c>
      <c r="I29" t="s">
        <v>1307</v>
      </c>
      <c r="J29" t="s">
        <v>421</v>
      </c>
      <c r="K29" t="s">
        <v>421</v>
      </c>
      <c r="L29" t="s">
        <v>421</v>
      </c>
      <c r="M29" t="s">
        <v>421</v>
      </c>
      <c r="N29" t="s">
        <v>421</v>
      </c>
      <c r="O29" t="s">
        <v>421</v>
      </c>
      <c r="P29" t="s">
        <v>421</v>
      </c>
      <c r="Q29" t="s">
        <v>421</v>
      </c>
      <c r="R29" t="s">
        <v>421</v>
      </c>
      <c r="S29" t="s">
        <v>421</v>
      </c>
      <c r="T29" t="s">
        <v>421</v>
      </c>
      <c r="U29" t="s">
        <v>421</v>
      </c>
      <c r="V29" t="s">
        <v>421</v>
      </c>
      <c r="W29" t="s">
        <v>421</v>
      </c>
      <c r="X29" t="s">
        <v>421</v>
      </c>
      <c r="Y29" t="s">
        <v>421</v>
      </c>
    </row>
    <row r="30" spans="1:25" x14ac:dyDescent="0.35">
      <c r="A30" s="1" t="s">
        <v>1308</v>
      </c>
      <c r="B30" t="s">
        <v>421</v>
      </c>
      <c r="C30" t="s">
        <v>421</v>
      </c>
      <c r="D30" t="s">
        <v>421</v>
      </c>
      <c r="E30" t="s">
        <v>421</v>
      </c>
      <c r="F30" t="s">
        <v>421</v>
      </c>
      <c r="G30" t="s">
        <v>421</v>
      </c>
      <c r="H30" t="s">
        <v>421</v>
      </c>
      <c r="I30" t="s">
        <v>421</v>
      </c>
      <c r="J30" t="s">
        <v>421</v>
      </c>
      <c r="K30" t="s">
        <v>421</v>
      </c>
      <c r="L30" t="s">
        <v>421</v>
      </c>
      <c r="M30" t="s">
        <v>421</v>
      </c>
      <c r="N30" t="s">
        <v>421</v>
      </c>
      <c r="O30" t="s">
        <v>421</v>
      </c>
      <c r="P30" t="s">
        <v>421</v>
      </c>
      <c r="Q30" t="s">
        <v>421</v>
      </c>
      <c r="R30" t="s">
        <v>421</v>
      </c>
      <c r="S30" t="s">
        <v>421</v>
      </c>
      <c r="T30" t="s">
        <v>421</v>
      </c>
      <c r="U30" t="s">
        <v>421</v>
      </c>
      <c r="V30" t="s">
        <v>421</v>
      </c>
      <c r="W30" t="s">
        <v>421</v>
      </c>
      <c r="X30" t="s">
        <v>421</v>
      </c>
      <c r="Y30" t="s">
        <v>421</v>
      </c>
    </row>
    <row r="31" spans="1:25" x14ac:dyDescent="0.35">
      <c r="A31" s="1" t="s">
        <v>88</v>
      </c>
      <c r="B31" t="s">
        <v>1309</v>
      </c>
      <c r="C31" t="s">
        <v>966</v>
      </c>
      <c r="D31" t="s">
        <v>965</v>
      </c>
      <c r="E31" t="s">
        <v>1304</v>
      </c>
      <c r="F31" t="s">
        <v>1305</v>
      </c>
      <c r="G31" t="s">
        <v>1286</v>
      </c>
      <c r="H31" t="s">
        <v>1306</v>
      </c>
      <c r="I31" t="s">
        <v>1310</v>
      </c>
      <c r="J31" t="s">
        <v>1311</v>
      </c>
      <c r="K31" t="s">
        <v>1312</v>
      </c>
      <c r="L31" t="s">
        <v>1313</v>
      </c>
      <c r="M31" t="s">
        <v>1314</v>
      </c>
      <c r="N31" t="s">
        <v>1315</v>
      </c>
      <c r="O31" t="s">
        <v>1316</v>
      </c>
      <c r="P31" t="s">
        <v>1317</v>
      </c>
      <c r="Q31" t="s">
        <v>1318</v>
      </c>
      <c r="R31" t="s">
        <v>1319</v>
      </c>
      <c r="S31" t="s">
        <v>1320</v>
      </c>
      <c r="T31" t="s">
        <v>1321</v>
      </c>
      <c r="U31" t="s">
        <v>1322</v>
      </c>
      <c r="V31" t="s">
        <v>1323</v>
      </c>
      <c r="W31" t="s">
        <v>1324</v>
      </c>
      <c r="X31" t="s">
        <v>1325</v>
      </c>
      <c r="Y31" t="s">
        <v>1326</v>
      </c>
    </row>
    <row r="32" spans="1:25" x14ac:dyDescent="0.35">
      <c r="A32" s="1" t="s">
        <v>1327</v>
      </c>
      <c r="B32" t="s">
        <v>421</v>
      </c>
      <c r="C32" t="s">
        <v>421</v>
      </c>
      <c r="D32" t="s">
        <v>421</v>
      </c>
      <c r="E32" t="s">
        <v>421</v>
      </c>
      <c r="F32" t="s">
        <v>421</v>
      </c>
      <c r="G32" t="s">
        <v>421</v>
      </c>
      <c r="H32" t="s">
        <v>421</v>
      </c>
      <c r="I32" t="s">
        <v>421</v>
      </c>
      <c r="J32" t="s">
        <v>1328</v>
      </c>
      <c r="K32" t="s">
        <v>1328</v>
      </c>
      <c r="L32" t="s">
        <v>421</v>
      </c>
      <c r="M32" t="s">
        <v>1212</v>
      </c>
      <c r="N32" t="s">
        <v>1212</v>
      </c>
      <c r="O32" t="s">
        <v>421</v>
      </c>
      <c r="P32" t="s">
        <v>421</v>
      </c>
      <c r="Q32" t="s">
        <v>421</v>
      </c>
      <c r="R32" t="s">
        <v>421</v>
      </c>
      <c r="S32" t="s">
        <v>421</v>
      </c>
      <c r="T32" t="s">
        <v>421</v>
      </c>
      <c r="U32" t="s">
        <v>421</v>
      </c>
      <c r="V32" t="s">
        <v>421</v>
      </c>
      <c r="W32" t="s">
        <v>421</v>
      </c>
      <c r="X32" t="s">
        <v>421</v>
      </c>
      <c r="Y32" t="s">
        <v>421</v>
      </c>
    </row>
    <row r="33" spans="1:25" x14ac:dyDescent="0.35">
      <c r="A33" s="1" t="s">
        <v>1329</v>
      </c>
      <c r="B33" t="s">
        <v>421</v>
      </c>
      <c r="C33" t="s">
        <v>1212</v>
      </c>
      <c r="D33" t="s">
        <v>1212</v>
      </c>
      <c r="E33" t="s">
        <v>1212</v>
      </c>
      <c r="F33" t="s">
        <v>1212</v>
      </c>
      <c r="G33" t="s">
        <v>1212</v>
      </c>
      <c r="H33" t="s">
        <v>1212</v>
      </c>
      <c r="I33" t="s">
        <v>1212</v>
      </c>
      <c r="J33" t="s">
        <v>1212</v>
      </c>
      <c r="K33" t="s">
        <v>1212</v>
      </c>
      <c r="L33" t="s">
        <v>1212</v>
      </c>
      <c r="M33" t="s">
        <v>1212</v>
      </c>
      <c r="N33" t="s">
        <v>1212</v>
      </c>
      <c r="O33" t="s">
        <v>1212</v>
      </c>
      <c r="P33" t="s">
        <v>991</v>
      </c>
      <c r="Q33" t="s">
        <v>991</v>
      </c>
      <c r="R33" t="s">
        <v>991</v>
      </c>
      <c r="S33" t="s">
        <v>991</v>
      </c>
      <c r="T33" t="s">
        <v>991</v>
      </c>
      <c r="U33" t="s">
        <v>991</v>
      </c>
      <c r="V33" t="s">
        <v>991</v>
      </c>
      <c r="W33" t="s">
        <v>991</v>
      </c>
      <c r="X33" t="s">
        <v>991</v>
      </c>
      <c r="Y33" t="s">
        <v>991</v>
      </c>
    </row>
    <row r="34" spans="1:25" x14ac:dyDescent="0.35">
      <c r="A34" s="1" t="s">
        <v>1330</v>
      </c>
      <c r="B34" t="s">
        <v>1331</v>
      </c>
      <c r="C34" t="s">
        <v>1332</v>
      </c>
      <c r="D34" t="s">
        <v>821</v>
      </c>
      <c r="E34" t="s">
        <v>1333</v>
      </c>
      <c r="F34" t="s">
        <v>1188</v>
      </c>
      <c r="G34" t="s">
        <v>1334</v>
      </c>
      <c r="H34" t="s">
        <v>1335</v>
      </c>
      <c r="I34" t="s">
        <v>1336</v>
      </c>
      <c r="J34" t="s">
        <v>1337</v>
      </c>
      <c r="K34" t="s">
        <v>1338</v>
      </c>
      <c r="L34" t="s">
        <v>1339</v>
      </c>
      <c r="M34" t="s">
        <v>1340</v>
      </c>
      <c r="N34" t="s">
        <v>1341</v>
      </c>
      <c r="O34" t="s">
        <v>1342</v>
      </c>
      <c r="P34" t="s">
        <v>1343</v>
      </c>
      <c r="Q34" t="s">
        <v>1344</v>
      </c>
      <c r="R34" t="s">
        <v>1345</v>
      </c>
      <c r="S34" t="s">
        <v>1346</v>
      </c>
      <c r="T34" t="s">
        <v>1347</v>
      </c>
      <c r="U34" t="s">
        <v>1348</v>
      </c>
      <c r="V34" t="s">
        <v>1349</v>
      </c>
      <c r="W34" t="s">
        <v>1350</v>
      </c>
      <c r="X34" t="s">
        <v>1351</v>
      </c>
      <c r="Y34" t="s">
        <v>1352</v>
      </c>
    </row>
    <row r="35" spans="1:25" x14ac:dyDescent="0.35">
      <c r="A35" s="1" t="s">
        <v>1353</v>
      </c>
      <c r="B35" t="s">
        <v>421</v>
      </c>
      <c r="C35" t="s">
        <v>421</v>
      </c>
      <c r="D35" t="s">
        <v>421</v>
      </c>
      <c r="E35" t="s">
        <v>421</v>
      </c>
      <c r="F35" t="s">
        <v>1328</v>
      </c>
      <c r="G35" t="s">
        <v>1354</v>
      </c>
      <c r="H35" t="s">
        <v>1355</v>
      </c>
      <c r="I35" t="s">
        <v>990</v>
      </c>
      <c r="J35" t="s">
        <v>1356</v>
      </c>
      <c r="K35" t="s">
        <v>1059</v>
      </c>
      <c r="L35" t="s">
        <v>1357</v>
      </c>
      <c r="M35" t="s">
        <v>1358</v>
      </c>
      <c r="N35" t="s">
        <v>1358</v>
      </c>
      <c r="O35" t="s">
        <v>1359</v>
      </c>
      <c r="P35" t="s">
        <v>1360</v>
      </c>
      <c r="Q35" t="s">
        <v>1361</v>
      </c>
      <c r="R35" t="s">
        <v>1362</v>
      </c>
      <c r="S35" t="s">
        <v>1363</v>
      </c>
      <c r="T35" t="s">
        <v>1364</v>
      </c>
      <c r="U35" t="s">
        <v>1365</v>
      </c>
      <c r="V35" t="s">
        <v>1366</v>
      </c>
      <c r="W35" t="s">
        <v>1367</v>
      </c>
      <c r="X35" t="s">
        <v>1368</v>
      </c>
      <c r="Y35" t="s">
        <v>1369</v>
      </c>
    </row>
    <row r="36" spans="1:25" x14ac:dyDescent="0.35">
      <c r="A36" s="1" t="s">
        <v>1370</v>
      </c>
      <c r="B36" t="s">
        <v>1331</v>
      </c>
      <c r="C36" t="s">
        <v>966</v>
      </c>
      <c r="D36" t="s">
        <v>236</v>
      </c>
      <c r="E36" t="s">
        <v>962</v>
      </c>
      <c r="F36" t="s">
        <v>960</v>
      </c>
      <c r="G36" t="s">
        <v>1371</v>
      </c>
      <c r="H36" t="s">
        <v>1372</v>
      </c>
      <c r="I36" t="s">
        <v>1032</v>
      </c>
      <c r="J36" t="s">
        <v>1373</v>
      </c>
      <c r="K36" t="s">
        <v>1374</v>
      </c>
      <c r="L36" t="s">
        <v>1375</v>
      </c>
      <c r="M36" t="s">
        <v>1376</v>
      </c>
      <c r="N36" t="s">
        <v>1377</v>
      </c>
      <c r="O36" t="s">
        <v>1378</v>
      </c>
      <c r="P36" t="s">
        <v>1379</v>
      </c>
      <c r="Q36" t="s">
        <v>1111</v>
      </c>
      <c r="R36" t="s">
        <v>1380</v>
      </c>
      <c r="S36" t="s">
        <v>1381</v>
      </c>
      <c r="T36" t="s">
        <v>1382</v>
      </c>
      <c r="U36" t="s">
        <v>1383</v>
      </c>
      <c r="V36" t="s">
        <v>1384</v>
      </c>
      <c r="W36" t="s">
        <v>1385</v>
      </c>
      <c r="X36" t="s">
        <v>1386</v>
      </c>
      <c r="Y36" t="s">
        <v>1387</v>
      </c>
    </row>
    <row r="37" spans="1:25" x14ac:dyDescent="0.35">
      <c r="A37" s="1" t="s">
        <v>1388</v>
      </c>
      <c r="B37" t="s">
        <v>658</v>
      </c>
      <c r="C37" t="s">
        <v>1389</v>
      </c>
      <c r="D37" t="s">
        <v>1390</v>
      </c>
      <c r="E37" t="s">
        <v>1391</v>
      </c>
      <c r="F37" t="s">
        <v>1392</v>
      </c>
      <c r="G37" t="s">
        <v>1393</v>
      </c>
      <c r="H37" t="s">
        <v>1394</v>
      </c>
      <c r="I37" t="s">
        <v>1395</v>
      </c>
      <c r="J37" t="s">
        <v>423</v>
      </c>
      <c r="K37" t="s">
        <v>424</v>
      </c>
      <c r="L37" t="s">
        <v>425</v>
      </c>
      <c r="M37" t="s">
        <v>426</v>
      </c>
      <c r="N37" t="s">
        <v>427</v>
      </c>
      <c r="O37" t="s">
        <v>428</v>
      </c>
      <c r="P37" t="s">
        <v>429</v>
      </c>
      <c r="Q37" t="s">
        <v>430</v>
      </c>
      <c r="R37" t="s">
        <v>431</v>
      </c>
      <c r="S37" t="s">
        <v>432</v>
      </c>
      <c r="T37" t="s">
        <v>433</v>
      </c>
      <c r="U37" t="s">
        <v>434</v>
      </c>
      <c r="V37" t="s">
        <v>435</v>
      </c>
      <c r="W37" t="s">
        <v>436</v>
      </c>
      <c r="X37" t="s">
        <v>437</v>
      </c>
      <c r="Y37" t="s">
        <v>438</v>
      </c>
    </row>
    <row r="38" spans="1:25" x14ac:dyDescent="0.35">
      <c r="A38" s="1" t="s">
        <v>1396</v>
      </c>
      <c r="B38" t="s">
        <v>1188</v>
      </c>
      <c r="C38" t="s">
        <v>1189</v>
      </c>
      <c r="D38" t="s">
        <v>1065</v>
      </c>
      <c r="E38" t="s">
        <v>1190</v>
      </c>
      <c r="F38" t="s">
        <v>1191</v>
      </c>
      <c r="G38" t="s">
        <v>1397</v>
      </c>
      <c r="H38" t="s">
        <v>1398</v>
      </c>
      <c r="I38" t="s">
        <v>1399</v>
      </c>
      <c r="J38" t="s">
        <v>1400</v>
      </c>
      <c r="K38" t="s">
        <v>1401</v>
      </c>
      <c r="L38" t="s">
        <v>1402</v>
      </c>
      <c r="M38" t="s">
        <v>1403</v>
      </c>
      <c r="N38" t="s">
        <v>1404</v>
      </c>
      <c r="O38" t="s">
        <v>1405</v>
      </c>
      <c r="P38" t="s">
        <v>1406</v>
      </c>
      <c r="Q38" t="s">
        <v>1407</v>
      </c>
      <c r="R38" t="s">
        <v>1408</v>
      </c>
      <c r="S38" t="s">
        <v>1409</v>
      </c>
      <c r="T38" t="s">
        <v>1410</v>
      </c>
      <c r="U38" t="s">
        <v>1411</v>
      </c>
      <c r="V38" t="s">
        <v>1412</v>
      </c>
      <c r="W38" t="s">
        <v>1413</v>
      </c>
      <c r="X38" t="s">
        <v>1414</v>
      </c>
      <c r="Y38" t="s">
        <v>1415</v>
      </c>
    </row>
    <row r="39" spans="1:25" x14ac:dyDescent="0.35">
      <c r="A39" s="1" t="s">
        <v>1416</v>
      </c>
      <c r="B39" t="s">
        <v>421</v>
      </c>
      <c r="C39" t="s">
        <v>421</v>
      </c>
      <c r="D39" t="s">
        <v>421</v>
      </c>
      <c r="E39" t="s">
        <v>421</v>
      </c>
      <c r="F39" t="s">
        <v>421</v>
      </c>
      <c r="G39" t="s">
        <v>1212</v>
      </c>
      <c r="H39" t="s">
        <v>1031</v>
      </c>
      <c r="I39" t="s">
        <v>1030</v>
      </c>
      <c r="J39" t="s">
        <v>1417</v>
      </c>
      <c r="K39" t="s">
        <v>1418</v>
      </c>
      <c r="L39" t="s">
        <v>1419</v>
      </c>
      <c r="M39" t="s">
        <v>1420</v>
      </c>
      <c r="N39" t="s">
        <v>332</v>
      </c>
      <c r="O39" t="s">
        <v>1421</v>
      </c>
      <c r="P39" t="s">
        <v>1095</v>
      </c>
      <c r="Q39" t="s">
        <v>241</v>
      </c>
      <c r="R39" t="s">
        <v>1422</v>
      </c>
      <c r="S39" t="s">
        <v>602</v>
      </c>
      <c r="T39" t="s">
        <v>870</v>
      </c>
      <c r="U39" t="s">
        <v>656</v>
      </c>
      <c r="V39" t="s">
        <v>887</v>
      </c>
      <c r="W39" t="s">
        <v>690</v>
      </c>
      <c r="X39" t="s">
        <v>1423</v>
      </c>
      <c r="Y39" t="s">
        <v>1424</v>
      </c>
    </row>
    <row r="40" spans="1:25" x14ac:dyDescent="0.35">
      <c r="A40" s="1" t="s">
        <v>1425</v>
      </c>
      <c r="B40" t="s">
        <v>1188</v>
      </c>
      <c r="C40" t="s">
        <v>1189</v>
      </c>
      <c r="D40" t="s">
        <v>1065</v>
      </c>
      <c r="E40" t="s">
        <v>1190</v>
      </c>
      <c r="F40" t="s">
        <v>1191</v>
      </c>
      <c r="G40" t="s">
        <v>1192</v>
      </c>
      <c r="H40" t="s">
        <v>1193</v>
      </c>
      <c r="I40" t="s">
        <v>1194</v>
      </c>
      <c r="J40" t="s">
        <v>1195</v>
      </c>
      <c r="K40" t="s">
        <v>1196</v>
      </c>
      <c r="L40" t="s">
        <v>1197</v>
      </c>
      <c r="M40" t="s">
        <v>1198</v>
      </c>
      <c r="N40" t="s">
        <v>1199</v>
      </c>
      <c r="O40" t="s">
        <v>1200</v>
      </c>
      <c r="P40" t="s">
        <v>1201</v>
      </c>
      <c r="Q40" t="s">
        <v>1202</v>
      </c>
      <c r="R40" t="s">
        <v>1203</v>
      </c>
      <c r="S40" t="s">
        <v>1204</v>
      </c>
      <c r="T40" t="s">
        <v>1205</v>
      </c>
      <c r="U40" t="s">
        <v>1206</v>
      </c>
      <c r="V40" t="s">
        <v>1207</v>
      </c>
      <c r="W40" t="s">
        <v>1208</v>
      </c>
      <c r="X40" t="s">
        <v>1209</v>
      </c>
      <c r="Y40" t="s">
        <v>1210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510</v>
      </c>
      <c r="C1" s="1" t="s">
        <v>511</v>
      </c>
      <c r="D1" s="1" t="s">
        <v>512</v>
      </c>
      <c r="E1" s="1" t="s">
        <v>513</v>
      </c>
      <c r="F1" s="1" t="s">
        <v>514</v>
      </c>
      <c r="G1" s="1" t="s">
        <v>515</v>
      </c>
      <c r="H1" s="1" t="s">
        <v>516</v>
      </c>
      <c r="I1" s="1" t="s">
        <v>517</v>
      </c>
      <c r="J1" s="1" t="s">
        <v>102</v>
      </c>
      <c r="K1" s="1" t="s">
        <v>103</v>
      </c>
      <c r="L1" s="1" t="s">
        <v>104</v>
      </c>
      <c r="M1" s="1" t="s">
        <v>105</v>
      </c>
      <c r="N1" s="1" t="s">
        <v>106</v>
      </c>
      <c r="O1" s="1" t="s">
        <v>107</v>
      </c>
      <c r="P1" s="1" t="s">
        <v>108</v>
      </c>
      <c r="Q1" s="1" t="s">
        <v>109</v>
      </c>
      <c r="R1" s="1" t="s">
        <v>110</v>
      </c>
      <c r="S1" s="1" t="s">
        <v>111</v>
      </c>
      <c r="T1" s="1" t="s">
        <v>112</v>
      </c>
      <c r="U1" s="1" t="s">
        <v>113</v>
      </c>
      <c r="V1" s="1" t="s">
        <v>114</v>
      </c>
      <c r="W1" s="1" t="s">
        <v>115</v>
      </c>
      <c r="X1" s="1" t="s">
        <v>116</v>
      </c>
      <c r="Y1" s="1" t="s">
        <v>117</v>
      </c>
    </row>
    <row r="2" spans="1:25" x14ac:dyDescent="0.35">
      <c r="A2" s="1" t="s">
        <v>59</v>
      </c>
      <c r="B2" t="s">
        <v>682</v>
      </c>
      <c r="C2" t="s">
        <v>887</v>
      </c>
      <c r="D2" t="s">
        <v>688</v>
      </c>
      <c r="E2" t="s">
        <v>604</v>
      </c>
      <c r="F2" t="s">
        <v>888</v>
      </c>
      <c r="G2" t="s">
        <v>889</v>
      </c>
      <c r="H2" t="s">
        <v>751</v>
      </c>
      <c r="I2" t="s">
        <v>890</v>
      </c>
      <c r="J2" t="s">
        <v>339</v>
      </c>
      <c r="K2" t="s">
        <v>340</v>
      </c>
      <c r="L2" t="s">
        <v>341</v>
      </c>
      <c r="M2" t="s">
        <v>342</v>
      </c>
      <c r="N2" t="s">
        <v>343</v>
      </c>
      <c r="O2" t="s">
        <v>344</v>
      </c>
      <c r="P2" t="s">
        <v>345</v>
      </c>
      <c r="Q2" t="s">
        <v>346</v>
      </c>
      <c r="R2" t="s">
        <v>347</v>
      </c>
      <c r="S2" t="s">
        <v>348</v>
      </c>
      <c r="T2" t="s">
        <v>349</v>
      </c>
      <c r="U2" t="s">
        <v>350</v>
      </c>
      <c r="V2" t="s">
        <v>351</v>
      </c>
      <c r="W2" t="s">
        <v>352</v>
      </c>
      <c r="X2" t="s">
        <v>353</v>
      </c>
      <c r="Y2" t="s">
        <v>354</v>
      </c>
    </row>
    <row r="3" spans="1:25" x14ac:dyDescent="0.35">
      <c r="A3" s="1" t="s">
        <v>698</v>
      </c>
      <c r="B3" t="s">
        <v>699</v>
      </c>
      <c r="C3" t="s">
        <v>700</v>
      </c>
      <c r="D3" t="s">
        <v>679</v>
      </c>
      <c r="E3" t="s">
        <v>684</v>
      </c>
      <c r="F3" t="s">
        <v>679</v>
      </c>
      <c r="G3" t="s">
        <v>701</v>
      </c>
      <c r="H3" t="s">
        <v>701</v>
      </c>
      <c r="I3" t="s">
        <v>702</v>
      </c>
      <c r="J3" t="s">
        <v>321</v>
      </c>
      <c r="K3" t="s">
        <v>322</v>
      </c>
      <c r="L3" t="s">
        <v>323</v>
      </c>
      <c r="M3" t="s">
        <v>324</v>
      </c>
      <c r="N3" t="s">
        <v>325</v>
      </c>
      <c r="O3" t="s">
        <v>326</v>
      </c>
      <c r="P3" t="s">
        <v>327</v>
      </c>
      <c r="Q3" t="s">
        <v>328</v>
      </c>
      <c r="R3" t="s">
        <v>329</v>
      </c>
      <c r="S3" t="s">
        <v>330</v>
      </c>
      <c r="T3" t="s">
        <v>331</v>
      </c>
      <c r="U3" t="s">
        <v>332</v>
      </c>
      <c r="V3" t="s">
        <v>333</v>
      </c>
      <c r="W3" t="s">
        <v>334</v>
      </c>
      <c r="X3" t="s">
        <v>335</v>
      </c>
      <c r="Y3" t="s">
        <v>336</v>
      </c>
    </row>
    <row r="4" spans="1:25" x14ac:dyDescent="0.35">
      <c r="A4" s="1" t="s">
        <v>1426</v>
      </c>
      <c r="B4" t="s">
        <v>421</v>
      </c>
      <c r="C4" t="s">
        <v>421</v>
      </c>
      <c r="D4" t="s">
        <v>421</v>
      </c>
      <c r="E4" t="s">
        <v>1427</v>
      </c>
      <c r="F4" t="s">
        <v>797</v>
      </c>
      <c r="G4" t="s">
        <v>1428</v>
      </c>
      <c r="H4" t="s">
        <v>1429</v>
      </c>
      <c r="I4" t="s">
        <v>1227</v>
      </c>
      <c r="J4" t="s">
        <v>1430</v>
      </c>
      <c r="K4" t="s">
        <v>1431</v>
      </c>
      <c r="L4" t="s">
        <v>1432</v>
      </c>
      <c r="M4" t="s">
        <v>1433</v>
      </c>
      <c r="N4" t="s">
        <v>990</v>
      </c>
      <c r="O4" t="s">
        <v>1434</v>
      </c>
      <c r="P4" t="s">
        <v>1435</v>
      </c>
      <c r="Q4" t="s">
        <v>1436</v>
      </c>
      <c r="R4" t="s">
        <v>1437</v>
      </c>
      <c r="S4" t="s">
        <v>1438</v>
      </c>
      <c r="T4" t="s">
        <v>1439</v>
      </c>
      <c r="U4" t="s">
        <v>1440</v>
      </c>
      <c r="V4" t="s">
        <v>1441</v>
      </c>
      <c r="W4" t="s">
        <v>1031</v>
      </c>
      <c r="X4" t="s">
        <v>1442</v>
      </c>
      <c r="Y4" t="s">
        <v>1443</v>
      </c>
    </row>
    <row r="5" spans="1:25" x14ac:dyDescent="0.35">
      <c r="A5" s="1" t="s">
        <v>1444</v>
      </c>
      <c r="B5" t="s">
        <v>421</v>
      </c>
      <c r="C5" t="s">
        <v>421</v>
      </c>
      <c r="D5" t="s">
        <v>421</v>
      </c>
      <c r="E5" t="s">
        <v>421</v>
      </c>
      <c r="F5" t="s">
        <v>421</v>
      </c>
      <c r="G5" t="s">
        <v>421</v>
      </c>
      <c r="H5" t="s">
        <v>421</v>
      </c>
      <c r="I5" t="s">
        <v>421</v>
      </c>
      <c r="J5" t="s">
        <v>421</v>
      </c>
      <c r="K5" t="s">
        <v>1445</v>
      </c>
      <c r="L5" t="s">
        <v>329</v>
      </c>
      <c r="M5" t="s">
        <v>1446</v>
      </c>
      <c r="N5" t="s">
        <v>1063</v>
      </c>
      <c r="O5" t="s">
        <v>406</v>
      </c>
      <c r="P5" t="s">
        <v>1447</v>
      </c>
      <c r="Q5" t="s">
        <v>1189</v>
      </c>
      <c r="R5" t="s">
        <v>1448</v>
      </c>
      <c r="S5" t="s">
        <v>1449</v>
      </c>
      <c r="T5" t="s">
        <v>1450</v>
      </c>
      <c r="U5" t="s">
        <v>1451</v>
      </c>
      <c r="V5" t="s">
        <v>1452</v>
      </c>
      <c r="W5" t="s">
        <v>1453</v>
      </c>
      <c r="X5" t="s">
        <v>1454</v>
      </c>
      <c r="Y5" t="s">
        <v>1455</v>
      </c>
    </row>
    <row r="6" spans="1:25" x14ac:dyDescent="0.35">
      <c r="A6" s="1" t="s">
        <v>1456</v>
      </c>
      <c r="B6" t="s">
        <v>797</v>
      </c>
      <c r="C6" t="s">
        <v>1457</v>
      </c>
      <c r="D6" t="s">
        <v>1458</v>
      </c>
      <c r="E6" t="s">
        <v>865</v>
      </c>
      <c r="F6" t="s">
        <v>1241</v>
      </c>
      <c r="G6" t="s">
        <v>1031</v>
      </c>
      <c r="H6" t="s">
        <v>1459</v>
      </c>
      <c r="I6" t="s">
        <v>1460</v>
      </c>
      <c r="J6" t="s">
        <v>821</v>
      </c>
      <c r="K6" t="s">
        <v>1461</v>
      </c>
      <c r="L6" t="s">
        <v>750</v>
      </c>
      <c r="M6" t="s">
        <v>1462</v>
      </c>
      <c r="N6" t="s">
        <v>1463</v>
      </c>
      <c r="O6" t="s">
        <v>1464</v>
      </c>
      <c r="P6" t="s">
        <v>1465</v>
      </c>
      <c r="Q6" t="s">
        <v>805</v>
      </c>
      <c r="R6" t="s">
        <v>1466</v>
      </c>
      <c r="S6" t="s">
        <v>1467</v>
      </c>
      <c r="T6" t="s">
        <v>1468</v>
      </c>
      <c r="U6" t="s">
        <v>1469</v>
      </c>
      <c r="V6" t="s">
        <v>1470</v>
      </c>
      <c r="W6" t="s">
        <v>1471</v>
      </c>
      <c r="X6" t="s">
        <v>965</v>
      </c>
      <c r="Y6" t="s">
        <v>1472</v>
      </c>
    </row>
    <row r="7" spans="1:25" x14ac:dyDescent="0.35">
      <c r="A7" s="1" t="s">
        <v>1473</v>
      </c>
      <c r="B7" t="s">
        <v>1474</v>
      </c>
      <c r="C7" t="s">
        <v>1475</v>
      </c>
      <c r="D7" t="s">
        <v>1476</v>
      </c>
      <c r="E7" t="s">
        <v>1477</v>
      </c>
      <c r="F7" t="s">
        <v>1031</v>
      </c>
      <c r="G7" t="s">
        <v>1427</v>
      </c>
      <c r="H7" t="s">
        <v>1478</v>
      </c>
      <c r="I7" t="s">
        <v>1479</v>
      </c>
      <c r="J7" t="s">
        <v>1357</v>
      </c>
      <c r="K7" t="s">
        <v>1362</v>
      </c>
      <c r="L7" t="s">
        <v>1480</v>
      </c>
      <c r="M7" t="s">
        <v>1481</v>
      </c>
      <c r="N7" t="s">
        <v>1482</v>
      </c>
      <c r="O7" t="s">
        <v>1483</v>
      </c>
      <c r="P7" t="s">
        <v>1484</v>
      </c>
      <c r="Q7" t="s">
        <v>1241</v>
      </c>
      <c r="R7" t="s">
        <v>1485</v>
      </c>
      <c r="S7" t="s">
        <v>1486</v>
      </c>
      <c r="T7" t="s">
        <v>1487</v>
      </c>
      <c r="U7" t="s">
        <v>1488</v>
      </c>
      <c r="V7" t="s">
        <v>1489</v>
      </c>
      <c r="W7" t="s">
        <v>1490</v>
      </c>
      <c r="X7" t="s">
        <v>1491</v>
      </c>
      <c r="Y7" t="s">
        <v>1492</v>
      </c>
    </row>
    <row r="8" spans="1:25" x14ac:dyDescent="0.35">
      <c r="A8" s="1" t="s">
        <v>1026</v>
      </c>
      <c r="B8" t="s">
        <v>421</v>
      </c>
      <c r="C8" t="s">
        <v>421</v>
      </c>
      <c r="D8" t="s">
        <v>421</v>
      </c>
      <c r="E8" t="s">
        <v>421</v>
      </c>
      <c r="F8" t="s">
        <v>421</v>
      </c>
      <c r="G8" t="s">
        <v>421</v>
      </c>
      <c r="H8" t="s">
        <v>421</v>
      </c>
      <c r="I8" t="s">
        <v>421</v>
      </c>
      <c r="J8" t="s">
        <v>421</v>
      </c>
      <c r="K8" t="s">
        <v>421</v>
      </c>
      <c r="L8" t="s">
        <v>421</v>
      </c>
      <c r="M8" t="s">
        <v>421</v>
      </c>
      <c r="N8" t="s">
        <v>421</v>
      </c>
      <c r="O8" t="s">
        <v>421</v>
      </c>
      <c r="P8" t="s">
        <v>421</v>
      </c>
      <c r="Q8" t="s">
        <v>421</v>
      </c>
      <c r="R8" t="s">
        <v>421</v>
      </c>
      <c r="S8" t="s">
        <v>421</v>
      </c>
      <c r="T8" t="s">
        <v>421</v>
      </c>
      <c r="U8" t="s">
        <v>421</v>
      </c>
      <c r="V8" t="s">
        <v>421</v>
      </c>
      <c r="W8" t="s">
        <v>421</v>
      </c>
      <c r="X8" t="s">
        <v>421</v>
      </c>
      <c r="Y8" t="s">
        <v>421</v>
      </c>
    </row>
    <row r="9" spans="1:25" x14ac:dyDescent="0.35">
      <c r="A9" s="1" t="s">
        <v>1211</v>
      </c>
      <c r="B9" t="s">
        <v>1493</v>
      </c>
      <c r="C9" t="s">
        <v>701</v>
      </c>
      <c r="D9" t="s">
        <v>1494</v>
      </c>
      <c r="E9" t="s">
        <v>1058</v>
      </c>
      <c r="F9" t="s">
        <v>1495</v>
      </c>
      <c r="G9" t="s">
        <v>1496</v>
      </c>
      <c r="H9" t="s">
        <v>800</v>
      </c>
      <c r="I9" t="s">
        <v>657</v>
      </c>
      <c r="J9" t="s">
        <v>530</v>
      </c>
      <c r="K9" t="s">
        <v>421</v>
      </c>
      <c r="L9" t="s">
        <v>421</v>
      </c>
      <c r="M9" t="s">
        <v>421</v>
      </c>
      <c r="N9" t="s">
        <v>421</v>
      </c>
      <c r="O9" t="s">
        <v>421</v>
      </c>
      <c r="P9" t="s">
        <v>1006</v>
      </c>
      <c r="Q9" t="s">
        <v>797</v>
      </c>
      <c r="R9" t="s">
        <v>1474</v>
      </c>
      <c r="S9" t="s">
        <v>1241</v>
      </c>
      <c r="T9" t="s">
        <v>1423</v>
      </c>
      <c r="U9" t="s">
        <v>1497</v>
      </c>
      <c r="V9" t="s">
        <v>1498</v>
      </c>
      <c r="W9" t="s">
        <v>421</v>
      </c>
      <c r="X9" t="s">
        <v>421</v>
      </c>
      <c r="Y9" t="s">
        <v>518</v>
      </c>
    </row>
    <row r="10" spans="1:25" x14ac:dyDescent="0.35">
      <c r="A10" s="1" t="s">
        <v>1499</v>
      </c>
      <c r="B10" t="s">
        <v>1035</v>
      </c>
      <c r="C10" t="s">
        <v>1500</v>
      </c>
      <c r="D10" t="s">
        <v>681</v>
      </c>
      <c r="E10" t="s">
        <v>1501</v>
      </c>
      <c r="F10" t="s">
        <v>1502</v>
      </c>
      <c r="G10" t="s">
        <v>1503</v>
      </c>
      <c r="H10" t="s">
        <v>1030</v>
      </c>
      <c r="I10" t="s">
        <v>601</v>
      </c>
      <c r="J10" t="s">
        <v>1504</v>
      </c>
      <c r="K10" t="s">
        <v>1500</v>
      </c>
      <c r="L10" t="s">
        <v>1505</v>
      </c>
      <c r="M10" t="s">
        <v>1506</v>
      </c>
      <c r="N10" t="s">
        <v>1331</v>
      </c>
      <c r="O10" t="s">
        <v>1507</v>
      </c>
      <c r="P10" t="s">
        <v>657</v>
      </c>
      <c r="Q10" t="s">
        <v>697</v>
      </c>
      <c r="R10" t="s">
        <v>1508</v>
      </c>
      <c r="S10" t="s">
        <v>1509</v>
      </c>
      <c r="T10" t="s">
        <v>1487</v>
      </c>
      <c r="U10" t="s">
        <v>643</v>
      </c>
      <c r="V10" t="s">
        <v>1510</v>
      </c>
      <c r="W10" t="s">
        <v>601</v>
      </c>
      <c r="X10" t="s">
        <v>1511</v>
      </c>
      <c r="Y10" t="s">
        <v>1512</v>
      </c>
    </row>
    <row r="11" spans="1:25" x14ac:dyDescent="0.35">
      <c r="A11" s="1" t="s">
        <v>1513</v>
      </c>
      <c r="B11" t="s">
        <v>1428</v>
      </c>
      <c r="C11" t="s">
        <v>1328</v>
      </c>
      <c r="D11" t="s">
        <v>1212</v>
      </c>
      <c r="E11" t="s">
        <v>1030</v>
      </c>
      <c r="F11" t="s">
        <v>1495</v>
      </c>
      <c r="G11" t="s">
        <v>1502</v>
      </c>
      <c r="H11" t="s">
        <v>1509</v>
      </c>
      <c r="I11" t="s">
        <v>1485</v>
      </c>
      <c r="J11" t="s">
        <v>236</v>
      </c>
      <c r="K11" t="s">
        <v>1514</v>
      </c>
      <c r="L11" t="s">
        <v>1515</v>
      </c>
      <c r="M11" t="s">
        <v>1516</v>
      </c>
      <c r="N11" t="s">
        <v>1517</v>
      </c>
      <c r="O11" t="s">
        <v>1518</v>
      </c>
      <c r="P11" t="s">
        <v>1519</v>
      </c>
      <c r="Q11" t="s">
        <v>235</v>
      </c>
      <c r="R11" t="s">
        <v>1520</v>
      </c>
      <c r="S11" t="s">
        <v>1521</v>
      </c>
      <c r="T11" t="s">
        <v>1522</v>
      </c>
      <c r="U11" t="s">
        <v>1523</v>
      </c>
      <c r="V11" t="s">
        <v>1524</v>
      </c>
      <c r="W11" t="s">
        <v>1525</v>
      </c>
      <c r="X11" t="s">
        <v>1526</v>
      </c>
      <c r="Y11" t="s">
        <v>1527</v>
      </c>
    </row>
    <row r="12" spans="1:25" x14ac:dyDescent="0.35">
      <c r="A12" s="1" t="s">
        <v>1528</v>
      </c>
      <c r="B12" t="s">
        <v>953</v>
      </c>
      <c r="C12" t="s">
        <v>808</v>
      </c>
      <c r="D12" t="s">
        <v>1372</v>
      </c>
      <c r="E12" t="s">
        <v>966</v>
      </c>
      <c r="F12" t="s">
        <v>1529</v>
      </c>
      <c r="G12" t="s">
        <v>1530</v>
      </c>
      <c r="H12" t="s">
        <v>1036</v>
      </c>
      <c r="I12" t="s">
        <v>969</v>
      </c>
      <c r="J12" t="s">
        <v>1531</v>
      </c>
      <c r="K12" t="s">
        <v>1038</v>
      </c>
      <c r="L12" t="s">
        <v>1532</v>
      </c>
      <c r="M12" t="s">
        <v>1533</v>
      </c>
      <c r="N12" t="s">
        <v>1534</v>
      </c>
      <c r="O12" t="s">
        <v>1535</v>
      </c>
      <c r="P12" t="s">
        <v>1536</v>
      </c>
      <c r="Q12" t="s">
        <v>1537</v>
      </c>
      <c r="R12" t="s">
        <v>1538</v>
      </c>
      <c r="S12" t="s">
        <v>1539</v>
      </c>
      <c r="T12" t="s">
        <v>1540</v>
      </c>
      <c r="U12" t="s">
        <v>1541</v>
      </c>
      <c r="V12" t="s">
        <v>1542</v>
      </c>
      <c r="W12" t="s">
        <v>1543</v>
      </c>
      <c r="X12" t="s">
        <v>1544</v>
      </c>
      <c r="Y12" t="s">
        <v>611</v>
      </c>
    </row>
    <row r="13" spans="1:25" x14ac:dyDescent="0.35">
      <c r="A13" s="1" t="s">
        <v>1545</v>
      </c>
      <c r="B13" t="s">
        <v>1427</v>
      </c>
      <c r="C13" t="s">
        <v>1546</v>
      </c>
      <c r="D13" t="s">
        <v>1547</v>
      </c>
      <c r="E13" t="s">
        <v>1548</v>
      </c>
      <c r="F13" t="s">
        <v>1430</v>
      </c>
      <c r="G13" t="s">
        <v>1477</v>
      </c>
      <c r="H13" t="s">
        <v>1501</v>
      </c>
      <c r="I13" t="s">
        <v>1549</v>
      </c>
      <c r="J13" t="s">
        <v>1550</v>
      </c>
      <c r="K13" t="s">
        <v>1551</v>
      </c>
      <c r="L13" t="s">
        <v>1552</v>
      </c>
      <c r="M13" t="s">
        <v>1553</v>
      </c>
      <c r="N13" t="s">
        <v>1554</v>
      </c>
      <c r="O13" t="s">
        <v>1555</v>
      </c>
      <c r="P13" t="s">
        <v>1556</v>
      </c>
      <c r="Q13" t="s">
        <v>1557</v>
      </c>
      <c r="R13" t="s">
        <v>1558</v>
      </c>
      <c r="S13" t="s">
        <v>1559</v>
      </c>
      <c r="T13" t="s">
        <v>1560</v>
      </c>
      <c r="U13" t="s">
        <v>1561</v>
      </c>
      <c r="V13" t="s">
        <v>1562</v>
      </c>
      <c r="W13" t="s">
        <v>1563</v>
      </c>
      <c r="X13" t="s">
        <v>1564</v>
      </c>
      <c r="Y13" t="s">
        <v>1565</v>
      </c>
    </row>
    <row r="14" spans="1:25" x14ac:dyDescent="0.35">
      <c r="A14" s="1" t="s">
        <v>1566</v>
      </c>
      <c r="B14" t="s">
        <v>421</v>
      </c>
      <c r="C14" t="s">
        <v>421</v>
      </c>
      <c r="D14" t="s">
        <v>421</v>
      </c>
      <c r="E14" t="s">
        <v>421</v>
      </c>
      <c r="F14" t="s">
        <v>1428</v>
      </c>
      <c r="G14" t="s">
        <v>1567</v>
      </c>
      <c r="H14" t="s">
        <v>1458</v>
      </c>
      <c r="I14" t="s">
        <v>1568</v>
      </c>
      <c r="J14" t="s">
        <v>1569</v>
      </c>
      <c r="K14" t="s">
        <v>1570</v>
      </c>
      <c r="L14" t="s">
        <v>1571</v>
      </c>
      <c r="M14" t="s">
        <v>1572</v>
      </c>
      <c r="N14" t="s">
        <v>1573</v>
      </c>
      <c r="O14" t="s">
        <v>421</v>
      </c>
      <c r="P14" t="s">
        <v>1574</v>
      </c>
      <c r="Q14" t="s">
        <v>1575</v>
      </c>
      <c r="R14" t="s">
        <v>421</v>
      </c>
      <c r="S14" t="s">
        <v>1362</v>
      </c>
      <c r="T14" t="s">
        <v>1576</v>
      </c>
      <c r="U14" t="s">
        <v>1577</v>
      </c>
      <c r="V14" t="s">
        <v>1578</v>
      </c>
      <c r="W14" t="s">
        <v>1579</v>
      </c>
      <c r="X14" t="s">
        <v>421</v>
      </c>
      <c r="Y14" t="s">
        <v>1580</v>
      </c>
    </row>
    <row r="15" spans="1:25" x14ac:dyDescent="0.35">
      <c r="A15" s="1" t="s">
        <v>1581</v>
      </c>
      <c r="B15" t="s">
        <v>421</v>
      </c>
      <c r="C15" t="s">
        <v>421</v>
      </c>
      <c r="D15" t="s">
        <v>1477</v>
      </c>
      <c r="E15" t="s">
        <v>1359</v>
      </c>
      <c r="F15" t="s">
        <v>1582</v>
      </c>
      <c r="G15" t="s">
        <v>1583</v>
      </c>
      <c r="H15" t="s">
        <v>1584</v>
      </c>
      <c r="I15" t="s">
        <v>1582</v>
      </c>
      <c r="J15" t="s">
        <v>1585</v>
      </c>
      <c r="K15" t="s">
        <v>1586</v>
      </c>
      <c r="L15" t="s">
        <v>1587</v>
      </c>
      <c r="M15" t="s">
        <v>1588</v>
      </c>
      <c r="N15" t="s">
        <v>1589</v>
      </c>
      <c r="O15" t="s">
        <v>1562</v>
      </c>
      <c r="P15" t="s">
        <v>1590</v>
      </c>
      <c r="Q15" t="s">
        <v>1591</v>
      </c>
      <c r="R15" t="s">
        <v>1592</v>
      </c>
      <c r="S15" t="s">
        <v>1593</v>
      </c>
      <c r="T15" t="s">
        <v>1594</v>
      </c>
      <c r="U15" t="s">
        <v>1595</v>
      </c>
      <c r="V15" t="s">
        <v>1596</v>
      </c>
      <c r="W15" t="s">
        <v>1597</v>
      </c>
      <c r="X15" t="s">
        <v>1598</v>
      </c>
      <c r="Y15" t="s">
        <v>1599</v>
      </c>
    </row>
    <row r="16" spans="1:25" x14ac:dyDescent="0.35">
      <c r="A16" s="1" t="s">
        <v>1600</v>
      </c>
      <c r="B16" t="s">
        <v>990</v>
      </c>
      <c r="C16" t="s">
        <v>1328</v>
      </c>
      <c r="D16" t="s">
        <v>421</v>
      </c>
      <c r="E16" t="s">
        <v>421</v>
      </c>
      <c r="F16" t="s">
        <v>421</v>
      </c>
      <c r="G16" t="s">
        <v>818</v>
      </c>
      <c r="H16" t="s">
        <v>1094</v>
      </c>
      <c r="I16" t="s">
        <v>235</v>
      </c>
      <c r="J16" t="s">
        <v>684</v>
      </c>
      <c r="K16" t="s">
        <v>1061</v>
      </c>
      <c r="L16" t="s">
        <v>704</v>
      </c>
      <c r="M16" t="s">
        <v>1601</v>
      </c>
      <c r="N16" t="s">
        <v>890</v>
      </c>
      <c r="O16" t="s">
        <v>330</v>
      </c>
      <c r="P16" t="s">
        <v>1602</v>
      </c>
      <c r="Q16" t="s">
        <v>644</v>
      </c>
      <c r="R16" t="s">
        <v>1603</v>
      </c>
      <c r="S16" t="s">
        <v>1604</v>
      </c>
      <c r="T16" t="s">
        <v>1605</v>
      </c>
      <c r="U16" t="s">
        <v>237</v>
      </c>
      <c r="V16" t="s">
        <v>749</v>
      </c>
      <c r="W16" t="s">
        <v>1606</v>
      </c>
      <c r="X16" t="s">
        <v>961</v>
      </c>
      <c r="Y16" t="s">
        <v>1607</v>
      </c>
    </row>
    <row r="17" spans="1:25" x14ac:dyDescent="0.35">
      <c r="A17" s="1" t="s">
        <v>1608</v>
      </c>
      <c r="B17" t="s">
        <v>421</v>
      </c>
      <c r="C17" t="s">
        <v>421</v>
      </c>
      <c r="D17" t="s">
        <v>421</v>
      </c>
      <c r="E17" t="s">
        <v>421</v>
      </c>
      <c r="F17" t="s">
        <v>421</v>
      </c>
      <c r="G17" t="s">
        <v>421</v>
      </c>
      <c r="H17" t="s">
        <v>810</v>
      </c>
      <c r="I17" t="s">
        <v>1427</v>
      </c>
      <c r="J17" t="s">
        <v>1609</v>
      </c>
      <c r="K17" t="s">
        <v>797</v>
      </c>
      <c r="L17" t="s">
        <v>1610</v>
      </c>
      <c r="M17" t="s">
        <v>655</v>
      </c>
      <c r="N17" t="s">
        <v>421</v>
      </c>
      <c r="O17" t="s">
        <v>421</v>
      </c>
      <c r="P17" t="s">
        <v>321</v>
      </c>
      <c r="Q17" t="s">
        <v>958</v>
      </c>
      <c r="R17" t="s">
        <v>751</v>
      </c>
      <c r="S17" t="s">
        <v>690</v>
      </c>
      <c r="T17" t="s">
        <v>681</v>
      </c>
      <c r="U17" t="s">
        <v>865</v>
      </c>
      <c r="V17" t="s">
        <v>1611</v>
      </c>
      <c r="W17" t="s">
        <v>1371</v>
      </c>
      <c r="X17" t="s">
        <v>1096</v>
      </c>
      <c r="Y17" t="s">
        <v>1567</v>
      </c>
    </row>
    <row r="18" spans="1:25" x14ac:dyDescent="0.35">
      <c r="A18" s="1" t="s">
        <v>1612</v>
      </c>
      <c r="B18" t="s">
        <v>1459</v>
      </c>
      <c r="C18" t="s">
        <v>1546</v>
      </c>
      <c r="D18" t="s">
        <v>1613</v>
      </c>
      <c r="E18" t="s">
        <v>1614</v>
      </c>
      <c r="F18" t="s">
        <v>1615</v>
      </c>
      <c r="G18" t="s">
        <v>1616</v>
      </c>
      <c r="H18" t="s">
        <v>797</v>
      </c>
      <c r="I18" t="s">
        <v>1617</v>
      </c>
      <c r="J18" t="s">
        <v>1489</v>
      </c>
      <c r="K18" t="s">
        <v>1618</v>
      </c>
      <c r="L18" t="s">
        <v>1619</v>
      </c>
      <c r="M18" t="s">
        <v>1620</v>
      </c>
      <c r="N18" t="s">
        <v>1621</v>
      </c>
      <c r="O18" t="s">
        <v>1562</v>
      </c>
      <c r="P18" t="s">
        <v>1622</v>
      </c>
      <c r="Q18" t="s">
        <v>1623</v>
      </c>
      <c r="R18" t="s">
        <v>324</v>
      </c>
      <c r="S18" t="s">
        <v>1624</v>
      </c>
      <c r="T18" t="s">
        <v>1625</v>
      </c>
      <c r="U18" t="s">
        <v>1626</v>
      </c>
      <c r="V18" t="s">
        <v>1627</v>
      </c>
      <c r="W18" t="s">
        <v>1628</v>
      </c>
      <c r="X18" t="s">
        <v>1563</v>
      </c>
      <c r="Y18" t="s">
        <v>1629</v>
      </c>
    </row>
    <row r="19" spans="1:25" x14ac:dyDescent="0.35">
      <c r="A19" s="1" t="s">
        <v>1630</v>
      </c>
      <c r="B19" t="s">
        <v>1478</v>
      </c>
      <c r="C19" t="s">
        <v>1631</v>
      </c>
      <c r="D19" t="s">
        <v>1478</v>
      </c>
      <c r="E19" t="s">
        <v>421</v>
      </c>
      <c r="F19" t="s">
        <v>421</v>
      </c>
      <c r="G19" t="s">
        <v>1632</v>
      </c>
      <c r="H19" t="s">
        <v>421</v>
      </c>
      <c r="I19" t="s">
        <v>1633</v>
      </c>
      <c r="J19" t="s">
        <v>421</v>
      </c>
      <c r="K19" t="s">
        <v>421</v>
      </c>
      <c r="L19" t="s">
        <v>1634</v>
      </c>
      <c r="M19" t="s">
        <v>796</v>
      </c>
      <c r="N19" t="s">
        <v>1635</v>
      </c>
      <c r="O19" t="s">
        <v>1636</v>
      </c>
      <c r="P19" t="s">
        <v>1637</v>
      </c>
      <c r="Q19" t="s">
        <v>1638</v>
      </c>
      <c r="R19" t="s">
        <v>1639</v>
      </c>
      <c r="S19" t="s">
        <v>1640</v>
      </c>
      <c r="T19" t="s">
        <v>421</v>
      </c>
      <c r="U19" t="s">
        <v>1641</v>
      </c>
      <c r="V19" t="s">
        <v>421</v>
      </c>
      <c r="W19" t="s">
        <v>1642</v>
      </c>
      <c r="X19" t="s">
        <v>421</v>
      </c>
      <c r="Y19" t="s">
        <v>1640</v>
      </c>
    </row>
    <row r="20" spans="1:25" x14ac:dyDescent="0.35">
      <c r="A20" s="1" t="s">
        <v>1643</v>
      </c>
      <c r="B20" t="s">
        <v>681</v>
      </c>
      <c r="C20" t="s">
        <v>1644</v>
      </c>
      <c r="D20" t="s">
        <v>1212</v>
      </c>
      <c r="E20" t="s">
        <v>991</v>
      </c>
      <c r="F20" t="s">
        <v>812</v>
      </c>
      <c r="G20" t="s">
        <v>1355</v>
      </c>
      <c r="H20" t="s">
        <v>1610</v>
      </c>
      <c r="I20" t="s">
        <v>1645</v>
      </c>
      <c r="J20" t="s">
        <v>799</v>
      </c>
      <c r="K20" t="s">
        <v>602</v>
      </c>
      <c r="L20" t="s">
        <v>1354</v>
      </c>
      <c r="M20" t="s">
        <v>1646</v>
      </c>
      <c r="N20" t="s">
        <v>1354</v>
      </c>
      <c r="O20" t="s">
        <v>812</v>
      </c>
      <c r="P20" t="s">
        <v>797</v>
      </c>
      <c r="Q20" t="s">
        <v>797</v>
      </c>
      <c r="R20" t="s">
        <v>421</v>
      </c>
      <c r="S20" t="s">
        <v>421</v>
      </c>
      <c r="T20" t="s">
        <v>421</v>
      </c>
      <c r="U20" t="s">
        <v>421</v>
      </c>
      <c r="V20" t="s">
        <v>421</v>
      </c>
      <c r="W20" t="s">
        <v>421</v>
      </c>
      <c r="X20" t="s">
        <v>421</v>
      </c>
      <c r="Y20" t="s">
        <v>1647</v>
      </c>
    </row>
    <row r="21" spans="1:25" x14ac:dyDescent="0.35">
      <c r="A21" s="1" t="s">
        <v>1648</v>
      </c>
      <c r="B21" t="s">
        <v>1458</v>
      </c>
      <c r="C21" t="s">
        <v>1632</v>
      </c>
      <c r="D21" t="s">
        <v>1458</v>
      </c>
      <c r="E21" t="s">
        <v>796</v>
      </c>
      <c r="F21" t="s">
        <v>1502</v>
      </c>
      <c r="G21" t="s">
        <v>1649</v>
      </c>
      <c r="H21" t="s">
        <v>1650</v>
      </c>
      <c r="I21" t="s">
        <v>1552</v>
      </c>
      <c r="J21" t="s">
        <v>1651</v>
      </c>
      <c r="K21" t="s">
        <v>1464</v>
      </c>
      <c r="L21" t="s">
        <v>1613</v>
      </c>
      <c r="M21" t="s">
        <v>1613</v>
      </c>
      <c r="N21" t="s">
        <v>1652</v>
      </c>
      <c r="O21" t="s">
        <v>1653</v>
      </c>
      <c r="P21" t="s">
        <v>1654</v>
      </c>
      <c r="Q21" t="s">
        <v>1655</v>
      </c>
      <c r="R21" t="s">
        <v>1656</v>
      </c>
      <c r="S21" t="s">
        <v>1657</v>
      </c>
      <c r="T21" t="s">
        <v>1658</v>
      </c>
      <c r="U21" t="s">
        <v>1659</v>
      </c>
      <c r="V21" t="s">
        <v>1660</v>
      </c>
      <c r="W21" t="s">
        <v>1661</v>
      </c>
      <c r="X21" t="s">
        <v>1662</v>
      </c>
      <c r="Y21" t="s">
        <v>1663</v>
      </c>
    </row>
    <row r="22" spans="1:25" x14ac:dyDescent="0.35">
      <c r="A22" s="1" t="s">
        <v>1664</v>
      </c>
      <c r="B22" t="s">
        <v>1502</v>
      </c>
      <c r="C22" t="s">
        <v>421</v>
      </c>
      <c r="D22" t="s">
        <v>421</v>
      </c>
      <c r="E22" t="s">
        <v>421</v>
      </c>
      <c r="F22" t="s">
        <v>421</v>
      </c>
      <c r="G22" t="s">
        <v>1501</v>
      </c>
      <c r="H22" t="s">
        <v>1665</v>
      </c>
      <c r="I22" t="s">
        <v>1552</v>
      </c>
      <c r="J22" t="s">
        <v>1666</v>
      </c>
      <c r="K22" t="s">
        <v>1667</v>
      </c>
      <c r="L22" t="s">
        <v>1668</v>
      </c>
      <c r="M22" t="s">
        <v>1669</v>
      </c>
      <c r="N22" t="s">
        <v>1670</v>
      </c>
      <c r="O22" t="s">
        <v>1671</v>
      </c>
      <c r="P22" t="s">
        <v>1672</v>
      </c>
      <c r="Q22" t="s">
        <v>1673</v>
      </c>
      <c r="R22" t="s">
        <v>1674</v>
      </c>
      <c r="S22" t="s">
        <v>1675</v>
      </c>
      <c r="T22" t="s">
        <v>1676</v>
      </c>
      <c r="U22" t="s">
        <v>1677</v>
      </c>
      <c r="V22" t="s">
        <v>1678</v>
      </c>
      <c r="W22" t="s">
        <v>1679</v>
      </c>
      <c r="X22" t="s">
        <v>1680</v>
      </c>
      <c r="Y22" t="s">
        <v>1681</v>
      </c>
    </row>
    <row r="23" spans="1:25" x14ac:dyDescent="0.35">
      <c r="A23" s="1" t="s">
        <v>1682</v>
      </c>
      <c r="B23" t="s">
        <v>991</v>
      </c>
      <c r="C23" t="s">
        <v>1495</v>
      </c>
      <c r="D23" t="s">
        <v>1458</v>
      </c>
      <c r="E23" t="s">
        <v>1632</v>
      </c>
      <c r="F23" t="s">
        <v>1632</v>
      </c>
      <c r="G23" t="s">
        <v>421</v>
      </c>
      <c r="H23" t="s">
        <v>1354</v>
      </c>
      <c r="I23" t="s">
        <v>1472</v>
      </c>
      <c r="J23" t="s">
        <v>1493</v>
      </c>
      <c r="K23" t="s">
        <v>1683</v>
      </c>
      <c r="L23" t="s">
        <v>1684</v>
      </c>
      <c r="M23" t="s">
        <v>831</v>
      </c>
      <c r="N23" t="s">
        <v>963</v>
      </c>
      <c r="O23" t="s">
        <v>1685</v>
      </c>
      <c r="P23" t="s">
        <v>1686</v>
      </c>
      <c r="Q23" t="s">
        <v>645</v>
      </c>
      <c r="R23" t="s">
        <v>1687</v>
      </c>
      <c r="S23" t="s">
        <v>1688</v>
      </c>
      <c r="T23" t="s">
        <v>1689</v>
      </c>
      <c r="U23" t="s">
        <v>1690</v>
      </c>
      <c r="V23" t="s">
        <v>882</v>
      </c>
      <c r="W23" t="s">
        <v>1691</v>
      </c>
      <c r="X23" t="s">
        <v>1692</v>
      </c>
      <c r="Y23" t="s">
        <v>1693</v>
      </c>
    </row>
    <row r="24" spans="1:25" x14ac:dyDescent="0.35">
      <c r="A24" s="1" t="s">
        <v>1694</v>
      </c>
      <c r="B24" t="s">
        <v>1695</v>
      </c>
      <c r="C24" t="s">
        <v>807</v>
      </c>
      <c r="D24" t="s">
        <v>1684</v>
      </c>
      <c r="E24" t="s">
        <v>805</v>
      </c>
      <c r="F24" t="s">
        <v>1427</v>
      </c>
      <c r="G24" t="s">
        <v>1577</v>
      </c>
      <c r="H24" t="s">
        <v>1506</v>
      </c>
      <c r="I24" t="s">
        <v>1695</v>
      </c>
      <c r="J24" t="s">
        <v>1696</v>
      </c>
      <c r="K24" t="s">
        <v>1697</v>
      </c>
      <c r="L24" t="s">
        <v>1698</v>
      </c>
      <c r="M24" t="s">
        <v>1699</v>
      </c>
      <c r="N24" t="s">
        <v>1700</v>
      </c>
      <c r="O24" t="s">
        <v>1701</v>
      </c>
      <c r="P24" t="s">
        <v>1702</v>
      </c>
      <c r="Q24" t="s">
        <v>1703</v>
      </c>
      <c r="R24" t="s">
        <v>1704</v>
      </c>
      <c r="S24" t="s">
        <v>1705</v>
      </c>
      <c r="T24" t="s">
        <v>1706</v>
      </c>
      <c r="U24" t="s">
        <v>1707</v>
      </c>
      <c r="V24" t="s">
        <v>1708</v>
      </c>
      <c r="W24" t="s">
        <v>1709</v>
      </c>
      <c r="X24" t="s">
        <v>706</v>
      </c>
      <c r="Y24" t="s">
        <v>1710</v>
      </c>
    </row>
    <row r="25" spans="1:25" x14ac:dyDescent="0.35">
      <c r="A25" s="1" t="s">
        <v>1711</v>
      </c>
      <c r="B25" t="s">
        <v>421</v>
      </c>
      <c r="C25" t="s">
        <v>421</v>
      </c>
      <c r="D25" t="s">
        <v>1458</v>
      </c>
      <c r="E25" t="s">
        <v>1458</v>
      </c>
      <c r="F25" t="s">
        <v>991</v>
      </c>
      <c r="G25" t="s">
        <v>990</v>
      </c>
      <c r="H25" t="s">
        <v>990</v>
      </c>
      <c r="I25" t="s">
        <v>1695</v>
      </c>
      <c r="J25" t="s">
        <v>1475</v>
      </c>
      <c r="K25" t="s">
        <v>700</v>
      </c>
      <c r="L25" t="s">
        <v>1712</v>
      </c>
      <c r="M25" t="s">
        <v>1713</v>
      </c>
      <c r="N25" t="s">
        <v>1714</v>
      </c>
      <c r="O25" t="s">
        <v>991</v>
      </c>
      <c r="P25" t="s">
        <v>1715</v>
      </c>
      <c r="Q25" t="s">
        <v>1031</v>
      </c>
      <c r="R25" t="s">
        <v>1554</v>
      </c>
      <c r="S25" t="s">
        <v>1716</v>
      </c>
      <c r="T25" t="s">
        <v>1362</v>
      </c>
      <c r="U25" t="s">
        <v>1094</v>
      </c>
      <c r="V25" t="s">
        <v>1717</v>
      </c>
      <c r="W25" t="s">
        <v>953</v>
      </c>
      <c r="X25" t="s">
        <v>1718</v>
      </c>
      <c r="Y25" t="s">
        <v>1435</v>
      </c>
    </row>
    <row r="26" spans="1:25" x14ac:dyDescent="0.35">
      <c r="A26" s="1" t="s">
        <v>1719</v>
      </c>
      <c r="B26" t="s">
        <v>866</v>
      </c>
      <c r="C26" t="s">
        <v>866</v>
      </c>
      <c r="D26" t="s">
        <v>801</v>
      </c>
      <c r="E26" t="s">
        <v>805</v>
      </c>
      <c r="F26" t="s">
        <v>1029</v>
      </c>
      <c r="G26" t="s">
        <v>1720</v>
      </c>
      <c r="H26" t="s">
        <v>1721</v>
      </c>
      <c r="I26" t="s">
        <v>1722</v>
      </c>
      <c r="J26" t="s">
        <v>1723</v>
      </c>
      <c r="K26" t="s">
        <v>1724</v>
      </c>
      <c r="L26" t="s">
        <v>822</v>
      </c>
      <c r="M26" t="s">
        <v>610</v>
      </c>
      <c r="N26" t="s">
        <v>1725</v>
      </c>
      <c r="O26" t="s">
        <v>871</v>
      </c>
      <c r="P26" t="s">
        <v>1726</v>
      </c>
      <c r="Q26" t="s">
        <v>1727</v>
      </c>
      <c r="R26" t="s">
        <v>1728</v>
      </c>
      <c r="S26" t="s">
        <v>1306</v>
      </c>
      <c r="T26" t="s">
        <v>1355</v>
      </c>
      <c r="U26" t="s">
        <v>1729</v>
      </c>
      <c r="V26" t="s">
        <v>1730</v>
      </c>
      <c r="W26" t="s">
        <v>1731</v>
      </c>
      <c r="X26" t="s">
        <v>1732</v>
      </c>
      <c r="Y26" t="s">
        <v>1733</v>
      </c>
    </row>
    <row r="27" spans="1:25" x14ac:dyDescent="0.35">
      <c r="A27" s="1" t="s">
        <v>1734</v>
      </c>
      <c r="B27" t="s">
        <v>1006</v>
      </c>
      <c r="C27" t="s">
        <v>652</v>
      </c>
      <c r="D27" t="s">
        <v>960</v>
      </c>
      <c r="E27" t="s">
        <v>968</v>
      </c>
      <c r="F27" t="s">
        <v>969</v>
      </c>
      <c r="G27" t="s">
        <v>970</v>
      </c>
      <c r="H27" t="s">
        <v>971</v>
      </c>
      <c r="I27" t="s">
        <v>972</v>
      </c>
      <c r="J27" t="s">
        <v>973</v>
      </c>
      <c r="K27" t="s">
        <v>974</v>
      </c>
      <c r="L27" t="s">
        <v>975</v>
      </c>
      <c r="M27" t="s">
        <v>976</v>
      </c>
      <c r="N27" t="s">
        <v>1735</v>
      </c>
      <c r="O27" t="s">
        <v>1736</v>
      </c>
      <c r="P27" t="s">
        <v>1737</v>
      </c>
      <c r="Q27" t="s">
        <v>1738</v>
      </c>
      <c r="R27" t="s">
        <v>1739</v>
      </c>
      <c r="S27" t="s">
        <v>1740</v>
      </c>
      <c r="T27" t="s">
        <v>1741</v>
      </c>
      <c r="U27" t="s">
        <v>1742</v>
      </c>
      <c r="V27" t="s">
        <v>1743</v>
      </c>
      <c r="W27" t="s">
        <v>1744</v>
      </c>
      <c r="X27" t="s">
        <v>1745</v>
      </c>
      <c r="Y27" t="s">
        <v>1746</v>
      </c>
    </row>
    <row r="28" spans="1:25" x14ac:dyDescent="0.35">
      <c r="A28" s="1" t="s">
        <v>1747</v>
      </c>
      <c r="B28" t="s">
        <v>1029</v>
      </c>
      <c r="C28" t="s">
        <v>1332</v>
      </c>
      <c r="D28" t="s">
        <v>652</v>
      </c>
      <c r="E28" t="s">
        <v>960</v>
      </c>
      <c r="F28" t="s">
        <v>968</v>
      </c>
      <c r="G28" t="s">
        <v>969</v>
      </c>
      <c r="H28" t="s">
        <v>970</v>
      </c>
      <c r="I28" t="s">
        <v>971</v>
      </c>
      <c r="J28" t="s">
        <v>972</v>
      </c>
      <c r="K28" t="s">
        <v>973</v>
      </c>
      <c r="L28" t="s">
        <v>974</v>
      </c>
      <c r="M28" t="s">
        <v>975</v>
      </c>
      <c r="N28" t="s">
        <v>976</v>
      </c>
      <c r="O28" t="s">
        <v>1735</v>
      </c>
      <c r="P28" t="s">
        <v>1736</v>
      </c>
      <c r="Q28" t="s">
        <v>1737</v>
      </c>
      <c r="R28" t="s">
        <v>1738</v>
      </c>
      <c r="S28" t="s">
        <v>1739</v>
      </c>
      <c r="T28" t="s">
        <v>1740</v>
      </c>
      <c r="U28" t="s">
        <v>1741</v>
      </c>
      <c r="V28" t="s">
        <v>1748</v>
      </c>
      <c r="W28" t="s">
        <v>1743</v>
      </c>
      <c r="X28" t="s">
        <v>1744</v>
      </c>
      <c r="Y28" t="s">
        <v>1745</v>
      </c>
    </row>
    <row r="29" spans="1:25" x14ac:dyDescent="0.35">
      <c r="A29" s="1" t="s">
        <v>1749</v>
      </c>
      <c r="B29" t="s">
        <v>1356</v>
      </c>
      <c r="C29" t="s">
        <v>657</v>
      </c>
      <c r="D29" t="s">
        <v>1505</v>
      </c>
      <c r="E29" t="s">
        <v>1007</v>
      </c>
      <c r="F29" t="s">
        <v>605</v>
      </c>
      <c r="G29" t="s">
        <v>237</v>
      </c>
      <c r="H29" t="s">
        <v>998</v>
      </c>
      <c r="I29" t="s">
        <v>821</v>
      </c>
      <c r="J29" t="s">
        <v>1750</v>
      </c>
      <c r="K29" t="s">
        <v>1751</v>
      </c>
      <c r="L29" t="s">
        <v>1752</v>
      </c>
      <c r="M29" t="s">
        <v>1753</v>
      </c>
      <c r="N29" t="s">
        <v>1754</v>
      </c>
      <c r="O29" t="s">
        <v>1755</v>
      </c>
      <c r="P29" t="s">
        <v>1756</v>
      </c>
      <c r="Q29" t="s">
        <v>1757</v>
      </c>
      <c r="R29" t="s">
        <v>1758</v>
      </c>
      <c r="S29" t="s">
        <v>1759</v>
      </c>
      <c r="T29" t="s">
        <v>1760</v>
      </c>
      <c r="U29" t="s">
        <v>1266</v>
      </c>
      <c r="V29" t="s">
        <v>1761</v>
      </c>
      <c r="W29" t="s">
        <v>1762</v>
      </c>
      <c r="X29" t="s">
        <v>1763</v>
      </c>
      <c r="Y29" t="s">
        <v>1764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2022-12-27T04:01:04Z</dcterms:created>
  <dcterms:modified xsi:type="dcterms:W3CDTF">2023-10-12T07:19:45Z</dcterms:modified>
</cp:coreProperties>
</file>