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BROS/"/>
    </mc:Choice>
  </mc:AlternateContent>
  <xr:revisionPtr revIDLastSave="229" documentId="8_{72932C7C-ED3B-40EE-8B3A-3D70473569F3}" xr6:coauthVersionLast="47" xr6:coauthVersionMax="47" xr10:uidLastSave="{D382A566-367D-4890-91AC-73321D82F83A}"/>
  <bookViews>
    <workbookView xWindow="0" yWindow="0" windowWidth="19200" windowHeight="21600" activeTab="2" xr2:uid="{96735107-09BE-472B-85A7-5BDE4374083B}"/>
  </bookViews>
  <sheets>
    <sheet name="Main" sheetId="3" r:id="rId1"/>
    <sheet name="Info" sheetId="2" r:id="rId2"/>
    <sheet name="Mode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K25" i="1"/>
  <c r="K24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3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K13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K40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4" i="1"/>
  <c r="L30" i="1"/>
  <c r="L35" i="1" s="1"/>
  <c r="M30" i="1"/>
  <c r="M35" i="1" s="1"/>
  <c r="N30" i="1"/>
  <c r="O30" i="1"/>
  <c r="P30" i="1"/>
  <c r="Q30" i="1"/>
  <c r="R30" i="1"/>
  <c r="S30" i="1"/>
  <c r="S35" i="1" s="1"/>
  <c r="T30" i="1"/>
  <c r="T35" i="1" s="1"/>
  <c r="T36" i="1" s="1"/>
  <c r="U30" i="1"/>
  <c r="V30" i="1"/>
  <c r="W30" i="1"/>
  <c r="X30" i="1"/>
  <c r="Y30" i="1"/>
  <c r="K30" i="1"/>
  <c r="N35" i="1" l="1"/>
  <c r="N41" i="1" s="1"/>
  <c r="N43" i="1" s="1"/>
  <c r="N46" i="1" s="1"/>
  <c r="Q35" i="1"/>
  <c r="Q36" i="1" s="1"/>
  <c r="O35" i="1"/>
  <c r="S36" i="1"/>
  <c r="S41" i="1"/>
  <c r="S43" i="1" s="1"/>
  <c r="S46" i="1" s="1"/>
  <c r="O41" i="1"/>
  <c r="O43" i="1" s="1"/>
  <c r="O46" i="1" s="1"/>
  <c r="O36" i="1"/>
  <c r="L36" i="1"/>
  <c r="L41" i="1"/>
  <c r="L43" i="1" s="1"/>
  <c r="L46" i="1" s="1"/>
  <c r="M36" i="1"/>
  <c r="M41" i="1"/>
  <c r="M43" i="1" s="1"/>
  <c r="M46" i="1" s="1"/>
  <c r="Y35" i="1"/>
  <c r="X35" i="1"/>
  <c r="W35" i="1"/>
  <c r="V35" i="1"/>
  <c r="T41" i="1"/>
  <c r="T43" i="1" s="1"/>
  <c r="T46" i="1" s="1"/>
  <c r="U35" i="1"/>
  <c r="K35" i="1"/>
  <c r="R35" i="1"/>
  <c r="P35" i="1"/>
  <c r="P41" i="1" s="1"/>
  <c r="P43" i="1" s="1"/>
  <c r="P46" i="1" s="1"/>
  <c r="N36" i="1" l="1"/>
  <c r="Q41" i="1"/>
  <c r="Q43" i="1" s="1"/>
  <c r="Q46" i="1" s="1"/>
  <c r="V36" i="1"/>
  <c r="V41" i="1"/>
  <c r="V43" i="1" s="1"/>
  <c r="V46" i="1" s="1"/>
  <c r="W36" i="1"/>
  <c r="W41" i="1"/>
  <c r="W43" i="1" s="1"/>
  <c r="W46" i="1" s="1"/>
  <c r="X36" i="1"/>
  <c r="X41" i="1"/>
  <c r="X43" i="1" s="1"/>
  <c r="X46" i="1" s="1"/>
  <c r="U36" i="1"/>
  <c r="U41" i="1"/>
  <c r="U43" i="1" s="1"/>
  <c r="U46" i="1" s="1"/>
  <c r="Y36" i="1"/>
  <c r="Y41" i="1"/>
  <c r="Y43" i="1" s="1"/>
  <c r="Y46" i="1" s="1"/>
  <c r="R36" i="1"/>
  <c r="R41" i="1"/>
  <c r="R43" i="1" s="1"/>
  <c r="R46" i="1" s="1"/>
  <c r="R48" i="1" s="1"/>
  <c r="K36" i="1"/>
  <c r="K41" i="1"/>
  <c r="K43" i="1" s="1"/>
  <c r="K46" i="1" s="1"/>
  <c r="P36" i="1"/>
</calcChain>
</file>

<file path=xl/sharedStrings.xml><?xml version="1.0" encoding="utf-8"?>
<sst xmlns="http://schemas.openxmlformats.org/spreadsheetml/2006/main" count="77" uniqueCount="72">
  <si>
    <t>Ticker</t>
  </si>
  <si>
    <t>Price</t>
  </si>
  <si>
    <t>Shares</t>
  </si>
  <si>
    <t>MC</t>
  </si>
  <si>
    <t>Cash</t>
  </si>
  <si>
    <t>Debt</t>
  </si>
  <si>
    <t>EV</t>
  </si>
  <si>
    <t>Company Name</t>
  </si>
  <si>
    <t>Country</t>
  </si>
  <si>
    <t>Sector</t>
  </si>
  <si>
    <t>Industry</t>
  </si>
  <si>
    <t>Founded</t>
  </si>
  <si>
    <t>HQ</t>
  </si>
  <si>
    <t>Employees</t>
  </si>
  <si>
    <t>Fiscal Period</t>
  </si>
  <si>
    <t>Filing Date</t>
  </si>
  <si>
    <t>Period of Report</t>
  </si>
  <si>
    <t>Stock Prices</t>
  </si>
  <si>
    <t>High</t>
  </si>
  <si>
    <t>Low</t>
  </si>
  <si>
    <t>Average</t>
  </si>
  <si>
    <t>Dutch Bros Inc</t>
  </si>
  <si>
    <t>BROS</t>
  </si>
  <si>
    <t>USA</t>
  </si>
  <si>
    <t>Consumer Cyclical</t>
  </si>
  <si>
    <t>Restaurants</t>
  </si>
  <si>
    <t>Grant Pass, Oregon</t>
  </si>
  <si>
    <t>Shop Count</t>
  </si>
  <si>
    <t>Income Statement *in thousands, USD</t>
  </si>
  <si>
    <t>Balance Sheet *in thousands, USD</t>
  </si>
  <si>
    <t>Cash Flow *in thousands</t>
  </si>
  <si>
    <t>CFFO</t>
  </si>
  <si>
    <t>CapEx</t>
  </si>
  <si>
    <t>FCF</t>
  </si>
  <si>
    <t>SBI</t>
  </si>
  <si>
    <t>SBC</t>
  </si>
  <si>
    <t>SBB</t>
  </si>
  <si>
    <t>Dividends</t>
  </si>
  <si>
    <t>Beginning of Period</t>
  </si>
  <si>
    <t>End of Period</t>
  </si>
  <si>
    <t>Revenues</t>
  </si>
  <si>
    <t>Company operates shops</t>
  </si>
  <si>
    <t>Franchising and other</t>
  </si>
  <si>
    <t>Total Revenues</t>
  </si>
  <si>
    <t>Operating Expenses</t>
  </si>
  <si>
    <t>COGs</t>
  </si>
  <si>
    <t>SG&amp;A</t>
  </si>
  <si>
    <t>Total Operating Expenses</t>
  </si>
  <si>
    <t>Operating Income</t>
  </si>
  <si>
    <t>Operating Margin</t>
  </si>
  <si>
    <t>Other expense</t>
  </si>
  <si>
    <t>Interest expense</t>
  </si>
  <si>
    <t>Other income</t>
  </si>
  <si>
    <t>Total Other Expense</t>
  </si>
  <si>
    <t>Income before taxes</t>
  </si>
  <si>
    <t>Taxes</t>
  </si>
  <si>
    <t xml:space="preserve">Net Income </t>
  </si>
  <si>
    <t>Less: Net loss attributable to Dutch Bros OpCo prior to the Reorganization Transactions</t>
  </si>
  <si>
    <t>Less: Net income (loss) attributable to non-controlling interests</t>
  </si>
  <si>
    <t>Net Income , including non-controlling interests</t>
  </si>
  <si>
    <t>EPS - Basic</t>
  </si>
  <si>
    <t>Company-Operated</t>
  </si>
  <si>
    <t>Franchised</t>
  </si>
  <si>
    <t>Total Shop Count</t>
  </si>
  <si>
    <t>Openings</t>
  </si>
  <si>
    <t>Company-Operated new openings</t>
  </si>
  <si>
    <t>Franchised new openings</t>
  </si>
  <si>
    <t>Acquisition of franchise shops</t>
  </si>
  <si>
    <t>Re-openings/(Closures)</t>
  </si>
  <si>
    <t>Total Openings</t>
  </si>
  <si>
    <t>Period Growth</t>
  </si>
  <si>
    <t>Y/Y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</si>
</sst>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2" fillId="3" borderId="0" xfId="0" applyFont="1" applyFill="1"/>
    <xf numFmtId="9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2" fillId="3" borderId="0" xfId="0" applyNumberFormat="1" applyFont="1" applyFill="1"/>
    <xf numFmtId="3" fontId="0" fillId="0" borderId="2" xfId="0" applyNumberFormat="1" applyBorder="1"/>
    <xf numFmtId="3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8B1B-4BA9-466E-BBA7-67E293FDEDBA}">
  <dimension ref="A1:A7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C59E-136E-49E6-BB7C-64A90BBB83AB}">
  <dimension ref="A1:B8"/>
  <sheetViews>
    <sheetView workbookViewId="0">
      <selection activeCell="B9" sqref="B9"/>
    </sheetView>
  </sheetViews>
  <sheetFormatPr defaultRowHeight="14.5" x14ac:dyDescent="0.35"/>
  <sheetData>
    <row r="1" spans="1:2" x14ac:dyDescent="0.35">
      <c r="A1" t="s">
        <v>7</v>
      </c>
      <c r="B1" t="s">
        <v>21</v>
      </c>
    </row>
    <row r="2" spans="1:2" x14ac:dyDescent="0.35">
      <c r="A2" t="s">
        <v>0</v>
      </c>
      <c r="B2" t="s">
        <v>22</v>
      </c>
    </row>
    <row r="3" spans="1:2" x14ac:dyDescent="0.35">
      <c r="A3" t="s">
        <v>8</v>
      </c>
      <c r="B3" t="s">
        <v>23</v>
      </c>
    </row>
    <row r="4" spans="1:2" x14ac:dyDescent="0.35">
      <c r="A4" t="s">
        <v>9</v>
      </c>
      <c r="B4" t="s">
        <v>24</v>
      </c>
    </row>
    <row r="5" spans="1:2" x14ac:dyDescent="0.35">
      <c r="A5" t="s">
        <v>10</v>
      </c>
      <c r="B5" t="s">
        <v>25</v>
      </c>
    </row>
    <row r="6" spans="1:2" x14ac:dyDescent="0.35">
      <c r="A6" t="s">
        <v>11</v>
      </c>
      <c r="B6">
        <v>1992</v>
      </c>
    </row>
    <row r="7" spans="1:2" x14ac:dyDescent="0.35">
      <c r="A7" t="s">
        <v>12</v>
      </c>
      <c r="B7" t="s">
        <v>26</v>
      </c>
    </row>
    <row r="8" spans="1:2" x14ac:dyDescent="0.35">
      <c r="A8" t="s">
        <v>13</v>
      </c>
      <c r="B8"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A925-39D2-4E5F-AF83-E4E33B140758}">
  <dimension ref="B1:Y68"/>
  <sheetViews>
    <sheetView tabSelected="1" workbookViewId="0">
      <pane xSplit="2" ySplit="7" topLeftCell="J8" activePane="bottomRight" state="frozen"/>
      <selection pane="topRight" activeCell="C1" sqref="C1"/>
      <selection pane="bottomLeft" activeCell="A8" sqref="A8"/>
      <selection pane="bottomRight" activeCell="R25" sqref="R25"/>
    </sheetView>
  </sheetViews>
  <sheetFormatPr defaultRowHeight="14.5" x14ac:dyDescent="0.35"/>
  <cols>
    <col min="2" max="2" width="24.26953125" customWidth="1"/>
    <col min="16" max="18" width="9.08984375" bestFit="1" customWidth="1"/>
  </cols>
  <sheetData>
    <row r="1" spans="2:25" x14ac:dyDescent="0.35">
      <c r="B1" t="s">
        <v>14</v>
      </c>
      <c r="P1">
        <v>2021</v>
      </c>
      <c r="Q1">
        <v>2022</v>
      </c>
      <c r="R1">
        <v>2023</v>
      </c>
    </row>
    <row r="2" spans="2:25" x14ac:dyDescent="0.35">
      <c r="B2" t="s">
        <v>15</v>
      </c>
      <c r="P2" s="3">
        <v>44631</v>
      </c>
      <c r="Q2" s="3">
        <v>44984</v>
      </c>
      <c r="R2" s="3">
        <v>45345</v>
      </c>
    </row>
    <row r="3" spans="2:25" x14ac:dyDescent="0.35">
      <c r="B3" t="s">
        <v>16</v>
      </c>
    </row>
    <row r="4" spans="2:25" s="2" customFormat="1" x14ac:dyDescent="0.35">
      <c r="B4" s="1" t="s">
        <v>17</v>
      </c>
    </row>
    <row r="5" spans="2:25" x14ac:dyDescent="0.35">
      <c r="B5" t="s">
        <v>18</v>
      </c>
    </row>
    <row r="6" spans="2:25" x14ac:dyDescent="0.35">
      <c r="B6" t="s">
        <v>19</v>
      </c>
    </row>
    <row r="7" spans="2:25" x14ac:dyDescent="0.35">
      <c r="B7" t="s">
        <v>20</v>
      </c>
    </row>
    <row r="9" spans="2:25" s="1" customFormat="1" x14ac:dyDescent="0.35">
      <c r="B9" s="1" t="s">
        <v>27</v>
      </c>
    </row>
    <row r="10" spans="2:25" s="5" customFormat="1" x14ac:dyDescent="0.35">
      <c r="B10" s="5" t="s">
        <v>38</v>
      </c>
    </row>
    <row r="11" spans="2:25" x14ac:dyDescent="0.35">
      <c r="B11" t="s">
        <v>61</v>
      </c>
      <c r="P11">
        <v>182</v>
      </c>
      <c r="Q11">
        <v>271</v>
      </c>
      <c r="R11">
        <v>396</v>
      </c>
    </row>
    <row r="12" spans="2:25" s="4" customFormat="1" x14ac:dyDescent="0.35">
      <c r="B12" s="4" t="s">
        <v>62</v>
      </c>
      <c r="P12" s="4">
        <v>259</v>
      </c>
      <c r="Q12" s="4">
        <v>267</v>
      </c>
      <c r="R12" s="4">
        <v>275</v>
      </c>
    </row>
    <row r="13" spans="2:25" x14ac:dyDescent="0.35">
      <c r="B13" t="s">
        <v>63</v>
      </c>
      <c r="K13">
        <f>SUM(K11:K12)</f>
        <v>0</v>
      </c>
      <c r="L13">
        <f t="shared" ref="L13:Y13" si="0">SUM(L11:L12)</f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441</v>
      </c>
      <c r="Q13">
        <f t="shared" si="0"/>
        <v>538</v>
      </c>
      <c r="R13">
        <f t="shared" si="0"/>
        <v>671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</row>
    <row r="14" spans="2:25" s="5" customFormat="1" x14ac:dyDescent="0.35">
      <c r="B14" s="5" t="s">
        <v>39</v>
      </c>
    </row>
    <row r="15" spans="2:25" x14ac:dyDescent="0.35">
      <c r="B15" t="s">
        <v>61</v>
      </c>
      <c r="P15">
        <v>271</v>
      </c>
      <c r="Q15">
        <v>396</v>
      </c>
      <c r="R15">
        <v>542</v>
      </c>
    </row>
    <row r="16" spans="2:25" s="4" customFormat="1" x14ac:dyDescent="0.35">
      <c r="B16" s="4" t="s">
        <v>62</v>
      </c>
      <c r="P16" s="4">
        <v>267</v>
      </c>
      <c r="Q16" s="4">
        <v>275</v>
      </c>
      <c r="R16" s="4">
        <v>289</v>
      </c>
    </row>
    <row r="17" spans="2:25" x14ac:dyDescent="0.35">
      <c r="B17" t="s">
        <v>63</v>
      </c>
      <c r="K17">
        <f>SUM(K15:K16)</f>
        <v>0</v>
      </c>
      <c r="L17">
        <f t="shared" ref="L17" si="1">SUM(L15:L16)</f>
        <v>0</v>
      </c>
      <c r="M17">
        <f t="shared" ref="M17" si="2">SUM(M15:M16)</f>
        <v>0</v>
      </c>
      <c r="N17">
        <f t="shared" ref="N17" si="3">SUM(N15:N16)</f>
        <v>0</v>
      </c>
      <c r="O17">
        <f t="shared" ref="O17" si="4">SUM(O15:O16)</f>
        <v>0</v>
      </c>
      <c r="P17">
        <f t="shared" ref="P17" si="5">SUM(P15:P16)</f>
        <v>538</v>
      </c>
      <c r="Q17">
        <f t="shared" ref="Q17" si="6">SUM(Q15:Q16)</f>
        <v>671</v>
      </c>
      <c r="R17">
        <f t="shared" ref="R17" si="7">SUM(R15:R16)</f>
        <v>831</v>
      </c>
      <c r="S17">
        <f t="shared" ref="S17" si="8">SUM(S15:S16)</f>
        <v>0</v>
      </c>
      <c r="T17">
        <f t="shared" ref="T17" si="9">SUM(T15:T16)</f>
        <v>0</v>
      </c>
      <c r="U17">
        <f t="shared" ref="U17" si="10">SUM(U15:U16)</f>
        <v>0</v>
      </c>
      <c r="V17">
        <f t="shared" ref="V17" si="11">SUM(V15:V16)</f>
        <v>0</v>
      </c>
      <c r="W17">
        <f t="shared" ref="W17" si="12">SUM(W15:W16)</f>
        <v>0</v>
      </c>
      <c r="X17">
        <f t="shared" ref="X17" si="13">SUM(X15:X16)</f>
        <v>0</v>
      </c>
      <c r="Y17">
        <f t="shared" ref="Y17" si="14">SUM(Y15:Y16)</f>
        <v>0</v>
      </c>
    </row>
    <row r="18" spans="2:25" s="5" customFormat="1" x14ac:dyDescent="0.35">
      <c r="B18" s="5" t="s">
        <v>64</v>
      </c>
    </row>
    <row r="19" spans="2:25" x14ac:dyDescent="0.35">
      <c r="B19" t="s">
        <v>65</v>
      </c>
      <c r="P19">
        <v>82</v>
      </c>
      <c r="Q19">
        <v>120</v>
      </c>
      <c r="R19">
        <v>146</v>
      </c>
    </row>
    <row r="20" spans="2:25" x14ac:dyDescent="0.35">
      <c r="B20" t="s">
        <v>66</v>
      </c>
      <c r="P20">
        <v>16</v>
      </c>
      <c r="Q20">
        <v>13</v>
      </c>
      <c r="R20">
        <v>13</v>
      </c>
    </row>
    <row r="21" spans="2:25" x14ac:dyDescent="0.35">
      <c r="B21" t="s">
        <v>67</v>
      </c>
      <c r="P21">
        <v>7</v>
      </c>
      <c r="Q21">
        <v>5</v>
      </c>
      <c r="R21">
        <v>0</v>
      </c>
    </row>
    <row r="22" spans="2:25" s="4" customFormat="1" x14ac:dyDescent="0.35">
      <c r="B22" s="4" t="s">
        <v>68</v>
      </c>
      <c r="P22" s="4">
        <v>-1</v>
      </c>
      <c r="Q22" s="4">
        <v>0</v>
      </c>
      <c r="R22" s="4">
        <v>1</v>
      </c>
    </row>
    <row r="23" spans="2:25" x14ac:dyDescent="0.35">
      <c r="B23" s="13" t="s">
        <v>69</v>
      </c>
      <c r="K23">
        <f>SUM(K19:K22)</f>
        <v>0</v>
      </c>
      <c r="L23">
        <f t="shared" ref="L23:Y23" si="15">SUM(L19:L22)</f>
        <v>0</v>
      </c>
      <c r="M23">
        <f t="shared" si="15"/>
        <v>0</v>
      </c>
      <c r="N23">
        <f t="shared" si="15"/>
        <v>0</v>
      </c>
      <c r="O23">
        <f t="shared" si="15"/>
        <v>0</v>
      </c>
      <c r="P23">
        <f t="shared" si="15"/>
        <v>104</v>
      </c>
      <c r="Q23">
        <f t="shared" si="15"/>
        <v>138</v>
      </c>
      <c r="R23">
        <f t="shared" si="15"/>
        <v>160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</row>
    <row r="24" spans="2:25" s="6" customFormat="1" x14ac:dyDescent="0.35">
      <c r="B24" s="14" t="s">
        <v>70</v>
      </c>
      <c r="K24" s="6" t="e">
        <f>(K17-K13)/ABS(K13)</f>
        <v>#DIV/0!</v>
      </c>
      <c r="L24" s="6" t="e">
        <f t="shared" ref="L24:Y24" si="16">(L17-L13)/ABS(L13)</f>
        <v>#DIV/0!</v>
      </c>
      <c r="M24" s="6" t="e">
        <f t="shared" si="16"/>
        <v>#DIV/0!</v>
      </c>
      <c r="N24" s="6" t="e">
        <f t="shared" si="16"/>
        <v>#DIV/0!</v>
      </c>
      <c r="O24" s="6" t="e">
        <f t="shared" si="16"/>
        <v>#DIV/0!</v>
      </c>
      <c r="P24" s="6">
        <f t="shared" si="16"/>
        <v>0.2199546485260771</v>
      </c>
      <c r="Q24" s="6">
        <f t="shared" si="16"/>
        <v>0.24721189591078066</v>
      </c>
      <c r="R24" s="6">
        <f t="shared" si="16"/>
        <v>0.23845007451564829</v>
      </c>
      <c r="S24" s="6" t="e">
        <f t="shared" si="16"/>
        <v>#DIV/0!</v>
      </c>
      <c r="T24" s="6" t="e">
        <f t="shared" si="16"/>
        <v>#DIV/0!</v>
      </c>
      <c r="U24" s="6" t="e">
        <f t="shared" si="16"/>
        <v>#DIV/0!</v>
      </c>
      <c r="V24" s="6" t="e">
        <f t="shared" si="16"/>
        <v>#DIV/0!</v>
      </c>
      <c r="W24" s="6" t="e">
        <f t="shared" si="16"/>
        <v>#DIV/0!</v>
      </c>
      <c r="X24" s="6" t="e">
        <f t="shared" si="16"/>
        <v>#DIV/0!</v>
      </c>
      <c r="Y24" s="6" t="e">
        <f t="shared" si="16"/>
        <v>#DIV/0!</v>
      </c>
    </row>
    <row r="25" spans="2:25" s="6" customFormat="1" x14ac:dyDescent="0.35">
      <c r="B25" s="14" t="s">
        <v>71</v>
      </c>
      <c r="K25" s="6" t="e">
        <f>(K17-J13)/ABS(J13)</f>
        <v>#DIV/0!</v>
      </c>
      <c r="L25" s="6" t="e">
        <f t="shared" ref="L25:Y25" si="17">(L17-K13)/ABS(K13)</f>
        <v>#DIV/0!</v>
      </c>
      <c r="M25" s="6" t="e">
        <f t="shared" si="17"/>
        <v>#DIV/0!</v>
      </c>
      <c r="N25" s="6" t="e">
        <f t="shared" si="17"/>
        <v>#DIV/0!</v>
      </c>
      <c r="O25" s="6" t="e">
        <f t="shared" si="17"/>
        <v>#DIV/0!</v>
      </c>
      <c r="P25" s="6" t="e">
        <f t="shared" si="17"/>
        <v>#DIV/0!</v>
      </c>
      <c r="Q25" s="6">
        <f t="shared" si="17"/>
        <v>0.52154195011337867</v>
      </c>
      <c r="R25" s="6">
        <f t="shared" si="17"/>
        <v>0.54460966542750933</v>
      </c>
      <c r="S25" s="6">
        <f t="shared" si="17"/>
        <v>-1</v>
      </c>
      <c r="T25" s="6" t="e">
        <f t="shared" si="17"/>
        <v>#DIV/0!</v>
      </c>
      <c r="U25" s="6" t="e">
        <f t="shared" si="17"/>
        <v>#DIV/0!</v>
      </c>
      <c r="V25" s="6" t="e">
        <f t="shared" si="17"/>
        <v>#DIV/0!</v>
      </c>
      <c r="W25" s="6" t="e">
        <f t="shared" si="17"/>
        <v>#DIV/0!</v>
      </c>
      <c r="X25" s="6" t="e">
        <f t="shared" si="17"/>
        <v>#DIV/0!</v>
      </c>
      <c r="Y25" s="6" t="e">
        <f t="shared" si="17"/>
        <v>#DIV/0!</v>
      </c>
    </row>
    <row r="26" spans="2:25" s="1" customFormat="1" x14ac:dyDescent="0.35">
      <c r="B26" s="1" t="s">
        <v>28</v>
      </c>
    </row>
    <row r="27" spans="2:25" s="5" customFormat="1" x14ac:dyDescent="0.35">
      <c r="B27" s="5" t="s">
        <v>40</v>
      </c>
    </row>
    <row r="28" spans="2:25" s="7" customFormat="1" x14ac:dyDescent="0.35">
      <c r="B28" s="7" t="s">
        <v>41</v>
      </c>
      <c r="P28" s="7">
        <v>403746</v>
      </c>
      <c r="Q28" s="7">
        <v>639710</v>
      </c>
      <c r="R28" s="7">
        <v>857939</v>
      </c>
    </row>
    <row r="29" spans="2:25" s="8" customFormat="1" x14ac:dyDescent="0.35">
      <c r="B29" s="8" t="s">
        <v>42</v>
      </c>
      <c r="P29" s="8">
        <v>94130</v>
      </c>
      <c r="Q29" s="8">
        <v>99302</v>
      </c>
      <c r="R29" s="8">
        <v>107837</v>
      </c>
    </row>
    <row r="30" spans="2:25" s="7" customFormat="1" x14ac:dyDescent="0.35">
      <c r="B30" s="7" t="s">
        <v>43</v>
      </c>
      <c r="K30" s="7">
        <f>SUM(K28:K29)</f>
        <v>0</v>
      </c>
      <c r="L30" s="7">
        <f t="shared" ref="L30:Y30" si="18">SUM(L28:L29)</f>
        <v>0</v>
      </c>
      <c r="M30" s="7">
        <f t="shared" si="18"/>
        <v>0</v>
      </c>
      <c r="N30" s="7">
        <f t="shared" si="18"/>
        <v>0</v>
      </c>
      <c r="O30" s="7">
        <f t="shared" si="18"/>
        <v>0</v>
      </c>
      <c r="P30" s="7">
        <f t="shared" si="18"/>
        <v>497876</v>
      </c>
      <c r="Q30" s="7">
        <f t="shared" si="18"/>
        <v>739012</v>
      </c>
      <c r="R30" s="7">
        <f t="shared" si="18"/>
        <v>965776</v>
      </c>
      <c r="S30" s="7">
        <f t="shared" si="18"/>
        <v>0</v>
      </c>
      <c r="T30" s="7">
        <f t="shared" si="18"/>
        <v>0</v>
      </c>
      <c r="U30" s="7">
        <f t="shared" si="18"/>
        <v>0</v>
      </c>
      <c r="V30" s="7">
        <f t="shared" si="18"/>
        <v>0</v>
      </c>
      <c r="W30" s="7">
        <f t="shared" si="18"/>
        <v>0</v>
      </c>
      <c r="X30" s="7">
        <f t="shared" si="18"/>
        <v>0</v>
      </c>
      <c r="Y30" s="7">
        <f t="shared" si="18"/>
        <v>0</v>
      </c>
    </row>
    <row r="31" spans="2:25" s="9" customFormat="1" x14ac:dyDescent="0.35">
      <c r="B31" s="9" t="s">
        <v>44</v>
      </c>
    </row>
    <row r="32" spans="2:25" s="7" customFormat="1" x14ac:dyDescent="0.35">
      <c r="B32" s="7" t="s">
        <v>45</v>
      </c>
      <c r="P32" s="7">
        <v>344573</v>
      </c>
      <c r="Q32" s="7">
        <v>558096</v>
      </c>
      <c r="R32" s="7">
        <v>714480</v>
      </c>
    </row>
    <row r="33" spans="2:25" s="8" customFormat="1" x14ac:dyDescent="0.35">
      <c r="B33" s="8" t="s">
        <v>46</v>
      </c>
      <c r="P33" s="8">
        <v>264529</v>
      </c>
      <c r="Q33" s="8">
        <v>183528</v>
      </c>
      <c r="R33" s="8">
        <v>205074</v>
      </c>
    </row>
    <row r="34" spans="2:25" s="10" customFormat="1" x14ac:dyDescent="0.35">
      <c r="B34" s="10" t="s">
        <v>47</v>
      </c>
      <c r="K34" s="10">
        <f>SUM(K32:K33)</f>
        <v>0</v>
      </c>
      <c r="L34" s="10">
        <f t="shared" ref="L34:Y34" si="19">SUM(L32:L33)</f>
        <v>0</v>
      </c>
      <c r="M34" s="10">
        <f t="shared" si="19"/>
        <v>0</v>
      </c>
      <c r="N34" s="10">
        <f t="shared" si="19"/>
        <v>0</v>
      </c>
      <c r="O34" s="10">
        <f t="shared" si="19"/>
        <v>0</v>
      </c>
      <c r="P34" s="10">
        <f t="shared" si="19"/>
        <v>609102</v>
      </c>
      <c r="Q34" s="10">
        <f t="shared" si="19"/>
        <v>741624</v>
      </c>
      <c r="R34" s="10">
        <f t="shared" si="19"/>
        <v>919554</v>
      </c>
      <c r="S34" s="10">
        <f t="shared" si="19"/>
        <v>0</v>
      </c>
      <c r="T34" s="10">
        <f t="shared" si="19"/>
        <v>0</v>
      </c>
      <c r="U34" s="10">
        <f t="shared" si="19"/>
        <v>0</v>
      </c>
      <c r="V34" s="10">
        <f t="shared" si="19"/>
        <v>0</v>
      </c>
      <c r="W34" s="10">
        <f t="shared" si="19"/>
        <v>0</v>
      </c>
      <c r="X34" s="10">
        <f t="shared" si="19"/>
        <v>0</v>
      </c>
      <c r="Y34" s="10">
        <f t="shared" si="19"/>
        <v>0</v>
      </c>
    </row>
    <row r="35" spans="2:25" s="11" customFormat="1" x14ac:dyDescent="0.35">
      <c r="B35" s="11" t="s">
        <v>48</v>
      </c>
      <c r="K35" s="11">
        <f>K30-K34</f>
        <v>0</v>
      </c>
      <c r="L35" s="11">
        <f t="shared" ref="L35:Y35" si="20">L30-L34</f>
        <v>0</v>
      </c>
      <c r="M35" s="11">
        <f t="shared" si="20"/>
        <v>0</v>
      </c>
      <c r="N35" s="11">
        <f t="shared" si="20"/>
        <v>0</v>
      </c>
      <c r="O35" s="11">
        <f t="shared" si="20"/>
        <v>0</v>
      </c>
      <c r="P35" s="11">
        <f t="shared" si="20"/>
        <v>-111226</v>
      </c>
      <c r="Q35" s="11">
        <f t="shared" si="20"/>
        <v>-2612</v>
      </c>
      <c r="R35" s="11">
        <f t="shared" si="20"/>
        <v>46222</v>
      </c>
      <c r="S35" s="11">
        <f t="shared" si="20"/>
        <v>0</v>
      </c>
      <c r="T35" s="11">
        <f t="shared" si="20"/>
        <v>0</v>
      </c>
      <c r="U35" s="11">
        <f t="shared" si="20"/>
        <v>0</v>
      </c>
      <c r="V35" s="11">
        <f t="shared" si="20"/>
        <v>0</v>
      </c>
      <c r="W35" s="11">
        <f t="shared" si="20"/>
        <v>0</v>
      </c>
      <c r="X35" s="11">
        <f t="shared" si="20"/>
        <v>0</v>
      </c>
      <c r="Y35" s="11">
        <f t="shared" si="20"/>
        <v>0</v>
      </c>
    </row>
    <row r="36" spans="2:25" s="6" customFormat="1" x14ac:dyDescent="0.35">
      <c r="B36" s="6" t="s">
        <v>49</v>
      </c>
      <c r="K36" s="6" t="e">
        <f>K35/K30</f>
        <v>#DIV/0!</v>
      </c>
      <c r="L36" s="6" t="e">
        <f t="shared" ref="L36:Y36" si="21">L35/L30</f>
        <v>#DIV/0!</v>
      </c>
      <c r="M36" s="6" t="e">
        <f t="shared" si="21"/>
        <v>#DIV/0!</v>
      </c>
      <c r="N36" s="6" t="e">
        <f t="shared" si="21"/>
        <v>#DIV/0!</v>
      </c>
      <c r="O36" s="6" t="e">
        <f t="shared" si="21"/>
        <v>#DIV/0!</v>
      </c>
      <c r="P36" s="6">
        <f t="shared" si="21"/>
        <v>-0.22340100747977409</v>
      </c>
      <c r="Q36" s="6">
        <f t="shared" si="21"/>
        <v>-3.5344486963675825E-3</v>
      </c>
      <c r="R36" s="6">
        <f t="shared" si="21"/>
        <v>4.7859959245208E-2</v>
      </c>
      <c r="S36" s="6" t="e">
        <f t="shared" si="21"/>
        <v>#DIV/0!</v>
      </c>
      <c r="T36" s="6" t="e">
        <f t="shared" si="21"/>
        <v>#DIV/0!</v>
      </c>
      <c r="U36" s="6" t="e">
        <f t="shared" si="21"/>
        <v>#DIV/0!</v>
      </c>
      <c r="V36" s="6" t="e">
        <f t="shared" si="21"/>
        <v>#DIV/0!</v>
      </c>
      <c r="W36" s="6" t="e">
        <f t="shared" si="21"/>
        <v>#DIV/0!</v>
      </c>
      <c r="X36" s="6" t="e">
        <f t="shared" si="21"/>
        <v>#DIV/0!</v>
      </c>
      <c r="Y36" s="6" t="e">
        <f t="shared" si="21"/>
        <v>#DIV/0!</v>
      </c>
    </row>
    <row r="37" spans="2:25" s="5" customFormat="1" x14ac:dyDescent="0.35">
      <c r="B37" s="5" t="s">
        <v>50</v>
      </c>
    </row>
    <row r="38" spans="2:25" s="7" customFormat="1" x14ac:dyDescent="0.35">
      <c r="B38" s="7" t="s">
        <v>51</v>
      </c>
      <c r="P38" s="7">
        <v>-7093</v>
      </c>
      <c r="Q38" s="7">
        <v>-18018</v>
      </c>
      <c r="R38" s="7">
        <v>-32321</v>
      </c>
    </row>
    <row r="39" spans="2:25" s="8" customFormat="1" x14ac:dyDescent="0.35">
      <c r="B39" s="8" t="s">
        <v>52</v>
      </c>
      <c r="P39" s="8">
        <v>-1240</v>
      </c>
      <c r="Q39" s="8">
        <v>3976</v>
      </c>
      <c r="R39" s="8">
        <v>3018</v>
      </c>
    </row>
    <row r="40" spans="2:25" s="8" customFormat="1" x14ac:dyDescent="0.35">
      <c r="B40" s="8" t="s">
        <v>53</v>
      </c>
      <c r="K40" s="8">
        <f>SUM(K38:K39)</f>
        <v>0</v>
      </c>
      <c r="L40" s="8">
        <f t="shared" ref="L40:Y40" si="22">SUM(L38:L39)</f>
        <v>0</v>
      </c>
      <c r="M40" s="8">
        <f t="shared" si="22"/>
        <v>0</v>
      </c>
      <c r="N40" s="8">
        <f t="shared" si="22"/>
        <v>0</v>
      </c>
      <c r="O40" s="8">
        <f t="shared" si="22"/>
        <v>0</v>
      </c>
      <c r="P40" s="8">
        <f t="shared" si="22"/>
        <v>-8333</v>
      </c>
      <c r="Q40" s="8">
        <f t="shared" si="22"/>
        <v>-14042</v>
      </c>
      <c r="R40" s="8">
        <f t="shared" si="22"/>
        <v>-29303</v>
      </c>
      <c r="S40" s="8">
        <f t="shared" si="22"/>
        <v>0</v>
      </c>
      <c r="T40" s="8">
        <f t="shared" si="22"/>
        <v>0</v>
      </c>
      <c r="U40" s="8">
        <f t="shared" si="22"/>
        <v>0</v>
      </c>
      <c r="V40" s="8">
        <f t="shared" si="22"/>
        <v>0</v>
      </c>
      <c r="W40" s="8">
        <f t="shared" si="22"/>
        <v>0</v>
      </c>
      <c r="X40" s="8">
        <f t="shared" si="22"/>
        <v>0</v>
      </c>
      <c r="Y40" s="8">
        <f t="shared" si="22"/>
        <v>0</v>
      </c>
    </row>
    <row r="41" spans="2:25" s="7" customFormat="1" x14ac:dyDescent="0.35">
      <c r="B41" s="7" t="s">
        <v>54</v>
      </c>
      <c r="K41" s="7">
        <f>K35+K40</f>
        <v>0</v>
      </c>
      <c r="L41" s="7">
        <f t="shared" ref="L41:Y41" si="23">L35+L40</f>
        <v>0</v>
      </c>
      <c r="M41" s="7">
        <f t="shared" si="23"/>
        <v>0</v>
      </c>
      <c r="N41" s="7">
        <f t="shared" si="23"/>
        <v>0</v>
      </c>
      <c r="O41" s="7">
        <f t="shared" si="23"/>
        <v>0</v>
      </c>
      <c r="P41" s="7">
        <f t="shared" si="23"/>
        <v>-119559</v>
      </c>
      <c r="Q41" s="7">
        <f t="shared" si="23"/>
        <v>-16654</v>
      </c>
      <c r="R41" s="7">
        <f t="shared" si="23"/>
        <v>16919</v>
      </c>
      <c r="S41" s="7">
        <f t="shared" si="23"/>
        <v>0</v>
      </c>
      <c r="T41" s="7">
        <f t="shared" si="23"/>
        <v>0</v>
      </c>
      <c r="U41" s="7">
        <f t="shared" si="23"/>
        <v>0</v>
      </c>
      <c r="V41" s="7">
        <f t="shared" si="23"/>
        <v>0</v>
      </c>
      <c r="W41" s="7">
        <f t="shared" si="23"/>
        <v>0</v>
      </c>
      <c r="X41" s="7">
        <f t="shared" si="23"/>
        <v>0</v>
      </c>
      <c r="Y41" s="7">
        <f t="shared" si="23"/>
        <v>0</v>
      </c>
    </row>
    <row r="42" spans="2:25" s="8" customFormat="1" x14ac:dyDescent="0.35">
      <c r="B42" s="8" t="s">
        <v>55</v>
      </c>
      <c r="P42" s="8">
        <v>-1628</v>
      </c>
      <c r="Q42" s="8">
        <v>2599</v>
      </c>
      <c r="R42" s="8">
        <v>6967</v>
      </c>
    </row>
    <row r="43" spans="2:25" s="7" customFormat="1" x14ac:dyDescent="0.35">
      <c r="B43" s="7" t="s">
        <v>59</v>
      </c>
      <c r="K43" s="7">
        <f>K41-K42</f>
        <v>0</v>
      </c>
      <c r="L43" s="7">
        <f t="shared" ref="L43:Y43" si="24">L41-L42</f>
        <v>0</v>
      </c>
      <c r="M43" s="7">
        <f t="shared" si="24"/>
        <v>0</v>
      </c>
      <c r="N43" s="7">
        <f t="shared" si="24"/>
        <v>0</v>
      </c>
      <c r="O43" s="7">
        <f t="shared" si="24"/>
        <v>0</v>
      </c>
      <c r="P43" s="7">
        <f t="shared" si="24"/>
        <v>-117931</v>
      </c>
      <c r="Q43" s="7">
        <f t="shared" si="24"/>
        <v>-19253</v>
      </c>
      <c r="R43" s="7">
        <f t="shared" si="24"/>
        <v>9952</v>
      </c>
      <c r="S43" s="7">
        <f t="shared" si="24"/>
        <v>0</v>
      </c>
      <c r="T43" s="7">
        <f t="shared" si="24"/>
        <v>0</v>
      </c>
      <c r="U43" s="7">
        <f t="shared" si="24"/>
        <v>0</v>
      </c>
      <c r="V43" s="7">
        <f t="shared" si="24"/>
        <v>0</v>
      </c>
      <c r="W43" s="7">
        <f t="shared" si="24"/>
        <v>0</v>
      </c>
      <c r="X43" s="7">
        <f t="shared" si="24"/>
        <v>0</v>
      </c>
      <c r="Y43" s="7">
        <f t="shared" si="24"/>
        <v>0</v>
      </c>
    </row>
    <row r="44" spans="2:25" s="7" customFormat="1" x14ac:dyDescent="0.35">
      <c r="B44" s="7" t="s">
        <v>57</v>
      </c>
      <c r="P44" s="7">
        <v>-67374</v>
      </c>
      <c r="Q44" s="7">
        <v>0</v>
      </c>
      <c r="R44" s="7">
        <v>0</v>
      </c>
    </row>
    <row r="45" spans="2:25" s="8" customFormat="1" x14ac:dyDescent="0.35">
      <c r="B45" s="8" t="s">
        <v>58</v>
      </c>
      <c r="P45" s="8">
        <v>-37878</v>
      </c>
      <c r="Q45" s="8">
        <v>-14500</v>
      </c>
      <c r="R45" s="8">
        <v>8234</v>
      </c>
    </row>
    <row r="46" spans="2:25" s="7" customFormat="1" x14ac:dyDescent="0.35">
      <c r="B46" s="7" t="s">
        <v>56</v>
      </c>
      <c r="K46" s="7">
        <f>K43-K44-K45</f>
        <v>0</v>
      </c>
      <c r="L46" s="7">
        <f t="shared" ref="L46:Y46" si="25">L43-L44-L45</f>
        <v>0</v>
      </c>
      <c r="M46" s="7">
        <f t="shared" si="25"/>
        <v>0</v>
      </c>
      <c r="N46" s="7">
        <f t="shared" si="25"/>
        <v>0</v>
      </c>
      <c r="O46" s="7">
        <f t="shared" si="25"/>
        <v>0</v>
      </c>
      <c r="P46" s="7">
        <f t="shared" si="25"/>
        <v>-12679</v>
      </c>
      <c r="Q46" s="7">
        <f t="shared" si="25"/>
        <v>-4753</v>
      </c>
      <c r="R46" s="7">
        <f t="shared" si="25"/>
        <v>1718</v>
      </c>
      <c r="S46" s="7">
        <f t="shared" si="25"/>
        <v>0</v>
      </c>
      <c r="T46" s="7">
        <f t="shared" si="25"/>
        <v>0</v>
      </c>
      <c r="U46" s="7">
        <f t="shared" si="25"/>
        <v>0</v>
      </c>
      <c r="V46" s="7">
        <f t="shared" si="25"/>
        <v>0</v>
      </c>
      <c r="W46" s="7">
        <f t="shared" si="25"/>
        <v>0</v>
      </c>
      <c r="X46" s="7">
        <f t="shared" si="25"/>
        <v>0</v>
      </c>
      <c r="Y46" s="7">
        <f t="shared" si="25"/>
        <v>0</v>
      </c>
    </row>
    <row r="48" spans="2:25" s="12" customFormat="1" x14ac:dyDescent="0.35">
      <c r="B48" s="12" t="s">
        <v>60</v>
      </c>
      <c r="R48" s="12">
        <f>R46/R49</f>
        <v>2.4353582491367522E-2</v>
      </c>
    </row>
    <row r="49" spans="2:18" x14ac:dyDescent="0.35">
      <c r="B49" t="s">
        <v>2</v>
      </c>
      <c r="R49">
        <v>70544.035999999993</v>
      </c>
    </row>
    <row r="51" spans="2:18" s="1" customFormat="1" x14ac:dyDescent="0.35">
      <c r="B51" s="1" t="s">
        <v>29</v>
      </c>
    </row>
    <row r="60" spans="2:18" s="1" customFormat="1" x14ac:dyDescent="0.35">
      <c r="B60" s="1" t="s">
        <v>30</v>
      </c>
    </row>
    <row r="61" spans="2:18" x14ac:dyDescent="0.35">
      <c r="B61" t="s">
        <v>31</v>
      </c>
    </row>
    <row r="62" spans="2:18" s="4" customFormat="1" x14ac:dyDescent="0.35">
      <c r="B62" s="4" t="s">
        <v>32</v>
      </c>
    </row>
    <row r="63" spans="2:18" x14ac:dyDescent="0.35">
      <c r="B63" t="s">
        <v>33</v>
      </c>
    </row>
    <row r="65" spans="2:2" x14ac:dyDescent="0.35">
      <c r="B65" t="s">
        <v>34</v>
      </c>
    </row>
    <row r="66" spans="2:2" x14ac:dyDescent="0.35">
      <c r="B66" t="s">
        <v>35</v>
      </c>
    </row>
    <row r="67" spans="2:2" x14ac:dyDescent="0.35">
      <c r="B67" t="s">
        <v>36</v>
      </c>
    </row>
    <row r="68" spans="2:2" x14ac:dyDescent="0.35">
      <c r="B6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Info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Kruta</dc:creator>
  <cp:lastModifiedBy>William Kruta</cp:lastModifiedBy>
  <dcterms:created xsi:type="dcterms:W3CDTF">2024-04-18T22:24:09Z</dcterms:created>
  <dcterms:modified xsi:type="dcterms:W3CDTF">2024-04-18T22:46:15Z</dcterms:modified>
</cp:coreProperties>
</file>